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files on SW" sheetId="1" state="visible" r:id="rId2"/>
    <sheet name="Scrapers" sheetId="2" state="visible" r:id="rId3"/>
    <sheet name="vocab" sheetId="3" state="visible" r:id="rId4"/>
  </sheets>
  <definedNames>
    <definedName function="false" hidden="true" localSheetId="0" name="_xlnm._FilterDatabase" vbProcedure="false">'files on SW'!$A$1:$Q$196</definedName>
    <definedName function="false" hidden="true" localSheetId="1" name="_xlnm._FilterDatabase" vbProcedure="false">Scrapers!$A$1:$K$80</definedName>
    <definedName function="false" hidden="false" name="decision" vbProcedure="false">vocab!$A$2:$A$5</definedName>
    <definedName function="false" hidden="false" localSheetId="0" name="_xlnm._FilterDatabase" vbProcedure="false">'files on SW'!$A$1:$Q$196</definedName>
    <definedName function="false" hidden="false" localSheetId="1" name="_xlnm._FilterDatabase" vbProcedure="false">Scrapers!$A$1:$K$80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Relies on ORS
	-Godfrey Takavarasha</t>
        </r>
      </text>
    </comment>
    <comment ref="C145" authorId="0">
      <text>
        <r>
          <rPr>
            <sz val="11"/>
            <color rgb="FF000000"/>
            <rFont val="Calibri"/>
            <family val="2"/>
            <charset val="1"/>
          </rPr>
          <t xml:space="preserve">Review all these UNDP Human Development Reports Office (HDRO) datasets. It is likely the APIs are now dead and the data should be made static.
	-Godfrey Takavarasha</t>
        </r>
      </text>
    </comment>
  </commentList>
</comments>
</file>

<file path=xl/sharedStrings.xml><?xml version="1.0" encoding="utf-8"?>
<sst xmlns="http://schemas.openxmlformats.org/spreadsheetml/2006/main" count="3159" uniqueCount="1164">
  <si>
    <t xml:space="preserve">decision</t>
  </si>
  <si>
    <t xml:space="preserve">dataset_date</t>
  </si>
  <si>
    <t xml:space="preserve">dataset_hyperlink</t>
  </si>
  <si>
    <t xml:space="preserve">priavate</t>
  </si>
  <si>
    <t xml:space="preserve">dataset_name</t>
  </si>
  <si>
    <t xml:space="preserve">maintainer</t>
  </si>
  <si>
    <t xml:space="preserve">metadata_modified</t>
  </si>
  <si>
    <t xml:space="preserve">resource_name</t>
  </si>
  <si>
    <t xml:space="preserve">resource_url</t>
  </si>
  <si>
    <t xml:space="preserve">revision_author</t>
  </si>
  <si>
    <t xml:space="preserve">revision_timestamp</t>
  </si>
  <si>
    <t xml:space="preserve">scraperwiki_hyperlink</t>
  </si>
  <si>
    <t xml:space="preserve">scraperwiki_id</t>
  </si>
  <si>
    <t xml:space="preserve">scraperwiki_in_url</t>
  </si>
  <si>
    <t xml:space="preserve">scraperwiki_name</t>
  </si>
  <si>
    <t xml:space="preserve">stored_in_github</t>
  </si>
  <si>
    <t xml:space="preserve">url_updated_in_test</t>
  </si>
  <si>
    <t xml:space="preserve">m3gwddd</t>
  </si>
  <si>
    <t xml:space="preserve">delete</t>
  </si>
  <si>
    <t xml:space="preserve">fts-ebola-indicator</t>
  </si>
  <si>
    <t xml:space="preserve">ff282e14-527f-4645-af19-02ff1aac8b58</t>
  </si>
  <si>
    <t xml:space="preserve">2014-11-03T16:53:04.606646</t>
  </si>
  <si>
    <t xml:space="preserve">output.zip</t>
  </si>
  <si>
    <t xml:space="preserve">https://ds-ec2.scraperwiki.com/m3gwddd/yhe8ykk1zhnnf04/http/output.zip</t>
  </si>
  <si>
    <t xml:space="preserve">luiscape</t>
  </si>
  <si>
    <t xml:space="preserve">2014-11-03T16:53:04.604926</t>
  </si>
  <si>
    <t xml:space="preserve">FTS Ebola</t>
  </si>
  <si>
    <t xml:space="preserve">SKIPPED</t>
  </si>
  <si>
    <t xml:space="preserve">egzfk1p</t>
  </si>
  <si>
    <t xml:space="preserve">sidih-indicators</t>
  </si>
  <si>
    <t xml:space="preserve">154de241-38d6-47d3-a77f-0a9848a61df3</t>
  </si>
  <si>
    <t xml:space="preserve">2014-12-18T20:36:17.585139</t>
  </si>
  <si>
    <t xml:space="preserve">All_Indicator_Data.csv</t>
  </si>
  <si>
    <t xml:space="preserve">https://ds-ec2.scraperwiki.com/egzfk1p/siqsxsgjnxgk3r2/cgi-bin/csv/indicators_data.csv</t>
  </si>
  <si>
    <t xml:space="preserve">2014-12-18T20:36:17.583363</t>
  </si>
  <si>
    <t xml:space="preserve">Colombia SIDIH</t>
  </si>
  <si>
    <t xml:space="preserve">afbxebw</t>
  </si>
  <si>
    <t xml:space="preserve">key-humanitarian-figure</t>
  </si>
  <si>
    <t xml:space="preserve">2014-12-30T19:01:23.322252</t>
  </si>
  <si>
    <t xml:space="preserve">ocha_syria_key_figures.csv</t>
  </si>
  <si>
    <t xml:space="preserve">https://ds-ec2.scraperwiki.com/afbxebw/axpq2tkfrwgi5em/cgi-bin/csv/ocha_syria_topline_figures.csv</t>
  </si>
  <si>
    <t xml:space="preserve">2014-12-30T19:01:23.320572</t>
  </si>
  <si>
    <t xml:space="preserve">OCHA Syria Key Humanitarian Figures</t>
  </si>
  <si>
    <t xml:space="preserve">dnanlsl</t>
  </si>
  <si>
    <t xml:space="preserve">wfp-vam-live-data</t>
  </si>
  <si>
    <t xml:space="preserve">2015-01-06T22:00:08.440147</t>
  </si>
  <si>
    <t xml:space="preserve">wfp_vam_data.csv</t>
  </si>
  <si>
    <t xml:space="preserve">https://ds-ec2.scraperwiki.com/dnanlsl/djbk7vxyccekqd4/cgi-bin/csv/wfp_vam_data.csv</t>
  </si>
  <si>
    <t xml:space="preserve">2015-01-06T22:00:08.438300</t>
  </si>
  <si>
    <t xml:space="preserve">bdiq9rh</t>
  </si>
  <si>
    <t xml:space="preserve">raw-fts-ebola-input</t>
  </si>
  <si>
    <t xml:space="preserve">2015-02-17T19:51:16.447752</t>
  </si>
  <si>
    <t xml:space="preserve">http://ds-ec2.scraperwiki.com/bdiq9rh/jl6of3vhfzl38tg/http/output.zip</t>
  </si>
  <si>
    <t xml:space="preserve">2015-02-17T19:51:16.434124</t>
  </si>
  <si>
    <t xml:space="preserve">DISABLED WHO GAR</t>
  </si>
  <si>
    <t xml:space="preserve">mcu9bxo</t>
  </si>
  <si>
    <t xml:space="preserve">2014-01-01</t>
  </si>
  <si>
    <t xml:space="preserve">iraq-2014-2015-humanitarian-contributions</t>
  </si>
  <si>
    <t xml:space="preserve">edf4eebc-1b50-4ff6-a354-7dd6f8a579eb</t>
  </si>
  <si>
    <t xml:space="preserve">2015-02-21T19:19:13.286882</t>
  </si>
  <si>
    <t xml:space="preserve">iraq-2014-2015-humanitarian-contributions.csv</t>
  </si>
  <si>
    <t xml:space="preserve">https://ds-ec2.scraperwiki.com/mcu9bxo/m5dbtbjvgv577aq/cgi-bin/csv/Emergency_16548.csv</t>
  </si>
  <si>
    <t xml:space="preserve">2015-02-21T19:19:13.212970</t>
  </si>
  <si>
    <t xml:space="preserve">DISABLED FTS Emergency Collector</t>
  </si>
  <si>
    <t xml:space="preserve">phqu8jq</t>
  </si>
  <si>
    <t xml:space="preserve">2012-01-31</t>
  </si>
  <si>
    <t xml:space="preserve">mdginfo-2012</t>
  </si>
  <si>
    <t xml:space="preserve">4774efbe-fa90-4557-9826-5064ddc2f1d1</t>
  </si>
  <si>
    <t xml:space="preserve">2015-07-21T09:14:30.408050</t>
  </si>
  <si>
    <t xml:space="preserve">MDGInfo 2012</t>
  </si>
  <si>
    <t xml:space="preserve">https://ds-ec2.scraperwiki.com/phqu8jq/kzxddybnpnq8b3r/cgi-bin/csv/data.csv</t>
  </si>
  <si>
    <t xml:space="preserve">reubano</t>
  </si>
  <si>
    <t xml:space="preserve">2015-07-21T09:14:30.388413</t>
  </si>
  <si>
    <t xml:space="preserve">UN Habitat</t>
  </si>
  <si>
    <t xml:space="preserve">who-gar-raw</t>
  </si>
  <si>
    <t xml:space="preserve">2015-08-27T00:00:48.585926</t>
  </si>
  <si>
    <t xml:space="preserve">2015-08-27T00:00:48.565784</t>
  </si>
  <si>
    <t xml:space="preserve">7g2hvyz</t>
  </si>
  <si>
    <t xml:space="preserve">make static</t>
  </si>
  <si>
    <t xml:space="preserve">ebola-related-interaction-member-activities</t>
  </si>
  <si>
    <t xml:space="preserve">7ae95211-71dd-484e-8538-2c625315eb56</t>
  </si>
  <si>
    <t xml:space="preserve">2015-11-24T23:37:47.228352</t>
  </si>
  <si>
    <t xml:space="preserve">ngo_aidmap_ebola.csv</t>
  </si>
  <si>
    <t xml:space="preserve">https://ds-ec2.scraperwiki.com/7g2hvyz/aoqsrqhywz64ejq/cgi-bin/csv/ngo_aidmap_ebola.csv</t>
  </si>
  <si>
    <t xml:space="preserve">2015-08-28T22:04:39.551175</t>
  </si>
  <si>
    <t xml:space="preserve">NGO AidMap Ebola Projects</t>
  </si>
  <si>
    <t xml:space="preserve">Ok</t>
  </si>
  <si>
    <t xml:space="preserve">ADDED DATASET_DATE ON PROD</t>
  </si>
  <si>
    <t xml:space="preserve">3zarzzv</t>
  </si>
  <si>
    <t xml:space="preserve">2015-04-14</t>
  </si>
  <si>
    <t xml:space="preserve">project-reported-data-validated-by-cluster-coordinators</t>
  </si>
  <si>
    <t xml:space="preserve">2015-11-24T23:48:36.323311</t>
  </si>
  <si>
    <t xml:space="preserve">ors_rpt.csv</t>
  </si>
  <si>
    <t xml:space="preserve">https://ds-ec2.scraperwiki.com/3zarzzv/0zftw6fzkjxommp/cgi-bin/csv/ors_rpt.csv</t>
  </si>
  <si>
    <t xml:space="preserve">2015-08-28T22:15:44.082714</t>
  </si>
  <si>
    <t xml:space="preserve">OCHA ORS Scraper</t>
  </si>
  <si>
    <t xml:space="preserve">OK</t>
  </si>
  <si>
    <t xml:space="preserve">cluster-indicators-output-indicators</t>
  </si>
  <si>
    <t xml:space="preserve">2015-11-24T23:48:33.867979</t>
  </si>
  <si>
    <t xml:space="preserve">ors_clind.csv</t>
  </si>
  <si>
    <t xml:space="preserve">https://ds-ec2.scraperwiki.com/3zarzzv/0zftw6fzkjxommp/cgi-bin/csv/ors_clind.csv</t>
  </si>
  <si>
    <t xml:space="preserve">2015-08-28T22:15:45.974239</t>
  </si>
  <si>
    <t xml:space="preserve">country-framework</t>
  </si>
  <si>
    <t xml:space="preserve">2015-11-24T23:48:41.064694</t>
  </si>
  <si>
    <t xml:space="preserve">ors_frw.csv</t>
  </si>
  <si>
    <t xml:space="preserve">https://ds-ec2.scraperwiki.com/3zarzzv/0zftw6fzkjxommp/cgi-bin/csv/ors_frw.csv</t>
  </si>
  <si>
    <t xml:space="preserve">2015-08-28T22:15:47.842222</t>
  </si>
  <si>
    <t xml:space="preserve">ops-projects</t>
  </si>
  <si>
    <t xml:space="preserve">2015-11-24T23:48:46.951389</t>
  </si>
  <si>
    <t xml:space="preserve">ors_prj.csv</t>
  </si>
  <si>
    <t xml:space="preserve">https://ds-ec2.scraperwiki.com/3zarzzv/0zftw6fzkjxommp/cgi-bin/csv/ors_prj.csv</t>
  </si>
  <si>
    <t xml:space="preserve">2015-08-28T22:15:51.493004</t>
  </si>
  <si>
    <t xml:space="preserve">3w-who-what-where</t>
  </si>
  <si>
    <t xml:space="preserve">2015-11-24T23:48:38.481351</t>
  </si>
  <si>
    <t xml:space="preserve">ors_3w.csv</t>
  </si>
  <si>
    <t xml:space="preserve">https://ds-ec2.scraperwiki.com/3zarzzv/0zftw6fzkjxommp/cgi-bin/csv/ors_3w.csv</t>
  </si>
  <si>
    <t xml:space="preserve">2015-08-28T22:15:53.290893</t>
  </si>
  <si>
    <t xml:space="preserve">cluster-output-indicator-reports</t>
  </si>
  <si>
    <t xml:space="preserve">2015-11-24T23:48:31.369027</t>
  </si>
  <si>
    <t xml:space="preserve">ors_clindrpt.csv</t>
  </si>
  <si>
    <t xml:space="preserve">https://ds-ec2.scraperwiki.com/3zarzzv/0zftw6fzkjxommp/cgi-bin/csv/ors_clindrpt.csv</t>
  </si>
  <si>
    <t xml:space="preserve">2015-08-28T22:16:25.538910</t>
  </si>
  <si>
    <t xml:space="preserve">2003-01-01</t>
  </si>
  <si>
    <t xml:space="preserve">tasa-de-homicidios-colombia</t>
  </si>
  <si>
    <t xml:space="preserve">2015-11-24T23:52:47.043656</t>
  </si>
  <si>
    <t xml:space="preserve">sidih_587.csv</t>
  </si>
  <si>
    <t xml:space="preserve">https://ds-ec2.scraperwiki.com/egzfk1p/siqsxsgjnxgk3r2/cgi-bin/csv/sidih_587.csv</t>
  </si>
  <si>
    <t xml:space="preserve">2015-08-28T22:18:27.293159</t>
  </si>
  <si>
    <t xml:space="preserve">2004-01-01</t>
  </si>
  <si>
    <t xml:space="preserve">sidih-homicidios-medicina-legal</t>
  </si>
  <si>
    <t xml:space="preserve">2015-11-24T23:51:35.526609</t>
  </si>
  <si>
    <t xml:space="preserve">sidih_593.csv</t>
  </si>
  <si>
    <t xml:space="preserve">https://ds-ec2.scraperwiki.com/egzfk1p/siqsxsgjnxgk3r2/cgi-bin/csv/sidih_593.csv</t>
  </si>
  <si>
    <t xml:space="preserve">2015-08-28T22:18:28.377037</t>
  </si>
  <si>
    <t xml:space="preserve">2012-01-01</t>
  </si>
  <si>
    <t xml:space="preserve">sidih-homicidios-hombres</t>
  </si>
  <si>
    <t xml:space="preserve">2015-11-24T23:51:36.816335</t>
  </si>
  <si>
    <t xml:space="preserve">sidih_654.csv</t>
  </si>
  <si>
    <t xml:space="preserve">https://ds-ec2.scraperwiki.com/egzfk1p/siqsxsgjnxgk3r2/cgi-bin/csv/sidih_654.csv</t>
  </si>
  <si>
    <t xml:space="preserve">2015-08-28T22:18:29.608712</t>
  </si>
  <si>
    <t xml:space="preserve">sidih-homicidio-mujeres</t>
  </si>
  <si>
    <t xml:space="preserve">2015-11-24T23:51:38.347945</t>
  </si>
  <si>
    <t xml:space="preserve">sidih_653.csv</t>
  </si>
  <si>
    <t xml:space="preserve">https://ds-ec2.scraperwiki.com/egzfk1p/siqsxsgjnxgk3r2/cgi-bin/csv/sidih_653.csv</t>
  </si>
  <si>
    <t xml:space="preserve">2015-08-28T22:18:30.451290</t>
  </si>
  <si>
    <t xml:space="preserve">sidih-desaparecidos-reportados</t>
  </si>
  <si>
    <t xml:space="preserve">2015-11-24T23:51:39.661370</t>
  </si>
  <si>
    <t xml:space="preserve">sidih_642.csv</t>
  </si>
  <si>
    <t xml:space="preserve">https://ds-ec2.scraperwiki.com/egzfk1p/siqsxsgjnxgk3r2/cgi-bin/csv/sidih_642.csv</t>
  </si>
  <si>
    <t xml:space="preserve">2015-08-28T22:18:31.350816</t>
  </si>
  <si>
    <t xml:space="preserve">sidih-cobertura-vivienda-sisben-con-recoleccion-de-basuras</t>
  </si>
  <si>
    <t xml:space="preserve">2015-11-24T23:51:40.964287</t>
  </si>
  <si>
    <t xml:space="preserve">sidih_343.csv</t>
  </si>
  <si>
    <t xml:space="preserve">https://ds-ec2.scraperwiki.com/egzfk1p/siqsxsgjnxgk3r2/cgi-bin/csv/sidih_343.csv</t>
  </si>
  <si>
    <t xml:space="preserve">2015-08-28T22:18:32.135263</t>
  </si>
  <si>
    <t xml:space="preserve">2005-01-01</t>
  </si>
  <si>
    <t xml:space="preserve">sidih-poblacion-con-nbi-resto</t>
  </si>
  <si>
    <t xml:space="preserve">2015-11-24T23:51:42.236403</t>
  </si>
  <si>
    <t xml:space="preserve">sidih_190.csv</t>
  </si>
  <si>
    <t xml:space="preserve">https://ds-ec2.scraperwiki.com/egzfk1p/siqsxsgjnxgk3r2/cgi-bin/csv/sidih_190.csv</t>
  </si>
  <si>
    <t xml:space="preserve">2015-08-28T22:18:33.086442</t>
  </si>
  <si>
    <t xml:space="preserve">sidih-cobertura-vivienda-sisben-con-conexion-a-gas</t>
  </si>
  <si>
    <t xml:space="preserve">2015-11-24T23:51:43.534176</t>
  </si>
  <si>
    <t xml:space="preserve">sidih_495.csv</t>
  </si>
  <si>
    <t xml:space="preserve">https://ds-ec2.scraperwiki.com/egzfk1p/siqsxsgjnxgk3r2/cgi-bin/csv/sidih_495.csv</t>
  </si>
  <si>
    <t xml:space="preserve">2015-08-28T22:18:33.997510</t>
  </si>
  <si>
    <t xml:space="preserve">1995-01-01</t>
  </si>
  <si>
    <t xml:space="preserve">sidih-poblacion-total</t>
  </si>
  <si>
    <t xml:space="preserve">2015-11-24T23:51:44.768318</t>
  </si>
  <si>
    <t xml:space="preserve">sidih_3.csv</t>
  </si>
  <si>
    <t xml:space="preserve">https://ds-ec2.scraperwiki.com/egzfk1p/siqsxsgjnxgk3r2/cgi-bin/csv/sidih_3.csv</t>
  </si>
  <si>
    <t xml:space="preserve">2015-08-28T22:18:35.004700</t>
  </si>
  <si>
    <t xml:space="preserve">sidih-cobertura-vivienda-sisben-con-alcantarillado</t>
  </si>
  <si>
    <t xml:space="preserve">2015-11-24T23:51:45.979211</t>
  </si>
  <si>
    <t xml:space="preserve">sidih_504.csv</t>
  </si>
  <si>
    <t xml:space="preserve">https://ds-ec2.scraperwiki.com/egzfk1p/siqsxsgjnxgk3r2/cgi-bin/csv/sidih_504.csv</t>
  </si>
  <si>
    <t xml:space="preserve">2015-08-28T22:18:36.053624</t>
  </si>
  <si>
    <t xml:space="preserve">sidih-numero-de-hectareas-segun-solicitudes-ded</t>
  </si>
  <si>
    <t xml:space="preserve">2015-11-24T23:51:48.540189</t>
  </si>
  <si>
    <t xml:space="preserve">sidih_664.csv</t>
  </si>
  <si>
    <t xml:space="preserve">https://ds-ec2.scraperwiki.com/egzfk1p/siqsxsgjnxgk3r2/cgi-bin/csv/sidih_664.csv</t>
  </si>
  <si>
    <t xml:space="preserve">2015-08-28T22:18:38.098737</t>
  </si>
  <si>
    <t xml:space="preserve">sidih-numero-de-solicitudes-de-ingreso-al-registro-de-tierras</t>
  </si>
  <si>
    <t xml:space="preserve">2015-11-24T23:51:50.021507</t>
  </si>
  <si>
    <t xml:space="preserve">sidih_645.csv</t>
  </si>
  <si>
    <t xml:space="preserve">https://ds-ec2.scraperwiki.com/egzfk1p/siqsxsgjnxgk3r2/cgi-bin/csv/sidih_645.csv</t>
  </si>
  <si>
    <t xml:space="preserve">2015-08-28T22:18:39.226192</t>
  </si>
  <si>
    <t xml:space="preserve">2001-01-01</t>
  </si>
  <si>
    <t xml:space="preserve">sidih-cultivos-de-coca</t>
  </si>
  <si>
    <t xml:space="preserve">2015-11-24T23:51:52.430559</t>
  </si>
  <si>
    <t xml:space="preserve">sidih_384.csv</t>
  </si>
  <si>
    <t xml:space="preserve">https://ds-ec2.scraperwiki.com/egzfk1p/siqsxsgjnxgk3r2/cgi-bin/csv/sidih_384.csv</t>
  </si>
  <si>
    <t xml:space="preserve">2015-08-28T22:18:40.288431</t>
  </si>
  <si>
    <t xml:space="preserve">2007-01-01</t>
  </si>
  <si>
    <t xml:space="preserve">sidih-cobertura-vivienda-sisben-con-servicio-telefonico</t>
  </si>
  <si>
    <t xml:space="preserve">2015-11-24T23:51:51.240240</t>
  </si>
  <si>
    <t xml:space="preserve">sidih_545.csv</t>
  </si>
  <si>
    <t xml:space="preserve">https://ds-ec2.scraperwiki.com/egzfk1p/siqsxsgjnxgk3r2/cgi-bin/csv/sidih_545.csv</t>
  </si>
  <si>
    <t xml:space="preserve">2015-08-28T22:18:41.061866</t>
  </si>
  <si>
    <t xml:space="preserve">sidih-cobertura-vivienda-sisben-con-servicio-energia-electrica</t>
  </si>
  <si>
    <t xml:space="preserve">2015-11-24T23:51:53.653695</t>
  </si>
  <si>
    <t xml:space="preserve">sidih_337.csv</t>
  </si>
  <si>
    <t xml:space="preserve">https://ds-ec2.scraperwiki.com/egzfk1p/siqsxsgjnxgk3r2/cgi-bin/csv/sidih_337.csv</t>
  </si>
  <si>
    <t xml:space="preserve">2015-08-28T22:18:41.993227</t>
  </si>
  <si>
    <t xml:space="preserve">sidih-cobertura-vivienda-sisben-con-servicio-de-acueducto</t>
  </si>
  <si>
    <t xml:space="preserve">2015-11-24T23:51:54.929452</t>
  </si>
  <si>
    <t xml:space="preserve">sidih_322.csv</t>
  </si>
  <si>
    <t xml:space="preserve">https://ds-ec2.scraperwiki.com/egzfk1p/siqsxsgjnxgk3r2/cgi-bin/csv/sidih_322.csv</t>
  </si>
  <si>
    <t xml:space="preserve">2015-08-28T22:18:42.894468</t>
  </si>
  <si>
    <t xml:space="preserve">sidih-secuestro-simple</t>
  </si>
  <si>
    <t xml:space="preserve">2015-11-24T23:51:56.200955</t>
  </si>
  <si>
    <t xml:space="preserve">sidih_540.csv</t>
  </si>
  <si>
    <t xml:space="preserve">https://ds-ec2.scraperwiki.com/egzfk1p/siqsxsgjnxgk3r2/cgi-bin/csv/sidih_540.csv</t>
  </si>
  <si>
    <t xml:space="preserve">2015-08-28T22:18:43.856895</t>
  </si>
  <si>
    <t xml:space="preserve">sidih-secuestro-extorsivo</t>
  </si>
  <si>
    <t xml:space="preserve">2015-11-24T23:51:57.567794</t>
  </si>
  <si>
    <t xml:space="preserve">sidih_541.csv</t>
  </si>
  <si>
    <t xml:space="preserve">https://ds-ec2.scraperwiki.com/egzfk1p/siqsxsgjnxgk3r2/cgi-bin/csv/sidih_541.csv</t>
  </si>
  <si>
    <t xml:space="preserve">2015-08-28T22:18:44.658694</t>
  </si>
  <si>
    <t xml:space="preserve">2008-01-01</t>
  </si>
  <si>
    <t xml:space="preserve">sidih-indice-de-riesgo-de-situacion-humanitaria-nueva-metodologia</t>
  </si>
  <si>
    <t xml:space="preserve">2015-11-24T23:51:58.827300</t>
  </si>
  <si>
    <t xml:space="preserve">sidih_588.csv</t>
  </si>
  <si>
    <t xml:space="preserve">https://ds-ec2.scraperwiki.com/egzfk1p/siqsxsgjnxgk3r2/cgi-bin/csv/sidih_588.csv</t>
  </si>
  <si>
    <t xml:space="preserve">2015-08-28T22:18:45.481107</t>
  </si>
  <si>
    <t xml:space="preserve">lkbrks7</t>
  </si>
  <si>
    <t xml:space="preserve">2015-06-30</t>
  </si>
  <si>
    <t xml:space="preserve">response-plan-coverage-nepal-earthquake</t>
  </si>
  <si>
    <t xml:space="preserve">2015-11-24T23:51:21.972622</t>
  </si>
  <si>
    <t xml:space="preserve">nepal_fts_indicators.csv</t>
  </si>
  <si>
    <t xml:space="preserve">https://ds-ec2.scraperwiki.com/lkbrks7/kvcjpgpz8wfr3fg/cgi-bin/csv/value.csv</t>
  </si>
  <si>
    <t xml:space="preserve">2015-08-28T22:19:30.478393</t>
  </si>
  <si>
    <t xml:space="preserve">FTS: Nepal Earthquake Coverage</t>
  </si>
  <si>
    <t xml:space="preserve">k4qrnvg</t>
  </si>
  <si>
    <t xml:space="preserve">1988-01-01</t>
  </si>
  <si>
    <t xml:space="preserve">food-shipments</t>
  </si>
  <si>
    <t xml:space="preserve">9eade307-2802-4323-b863-67bdd1281458</t>
  </si>
  <si>
    <t xml:space="preserve">2015-11-13T09:12:12.178655</t>
  </si>
  <si>
    <t xml:space="preserve">Food Shipments</t>
  </si>
  <si>
    <t xml:space="preserve">https://ds-ec2.scraperwiki.com/k4qrnvg/hzdt84kflovzsv6/cgi-bin/csv/shipments.csv</t>
  </si>
  <si>
    <t xml:space="preserve">2015-11-13T08:49:32.471986</t>
  </si>
  <si>
    <t xml:space="preserve">FAO Collector</t>
  </si>
  <si>
    <t xml:space="preserve">1991-01-01</t>
  </si>
  <si>
    <t xml:space="preserve">producer-prices-annual</t>
  </si>
  <si>
    <t xml:space="preserve">2015-11-13T09:12:20.698374</t>
  </si>
  <si>
    <t xml:space="preserve">Producer Prices - Annual</t>
  </si>
  <si>
    <t xml:space="preserve">https://ds-ec2.scraperwiki.com/k4qrnvg/hzdt84kflovzsv6/cgi-bin/csv/prices.csv</t>
  </si>
  <si>
    <t xml:space="preserve">2015-11-13T08:49:40.873231</t>
  </si>
  <si>
    <t xml:space="preserve">1990-01-01</t>
  </si>
  <si>
    <t xml:space="preserve">food-security</t>
  </si>
  <si>
    <t xml:space="preserve">2015-11-13T09:12:29.303671</t>
  </si>
  <si>
    <t xml:space="preserve">Food Security</t>
  </si>
  <si>
    <t xml:space="preserve">https://ds-ec2.scraperwiki.com/k4qrnvg/hzdt84kflovzsv6/cgi-bin/csv/security.csv</t>
  </si>
  <si>
    <t xml:space="preserve">2015-11-13T08:49:49.996001</t>
  </si>
  <si>
    <t xml:space="preserve">producer-price-indices-annual</t>
  </si>
  <si>
    <t xml:space="preserve">2015-11-13T09:12:37.923628</t>
  </si>
  <si>
    <t xml:space="preserve">Producer Price Indices - Annual</t>
  </si>
  <si>
    <t xml:space="preserve">https://ds-ec2.scraperwiki.com/k4qrnvg/hzdt84kflovzsv6/cgi-bin/csv/indices.csv</t>
  </si>
  <si>
    <t xml:space="preserve">2015-11-13T08:49:58.964159</t>
  </si>
  <si>
    <t xml:space="preserve">2015-04-27</t>
  </si>
  <si>
    <t xml:space="preserve">nepal-earthquake-april-2015-humanitarian-contributions</t>
  </si>
  <si>
    <t xml:space="preserve">2015-11-24T23:50:42.428690</t>
  </si>
  <si>
    <t xml:space="preserve">Emergency_16575.csv</t>
  </si>
  <si>
    <t xml:space="preserve">https://ds-ec2.scraperwiki.com/mcu9bxo/m5dbtbjvgv577aq/cgi-bin/csv/Emergency_16575.csv</t>
  </si>
  <si>
    <t xml:space="preserve">2015-11-24T23:50:42.427336</t>
  </si>
  <si>
    <t xml:space="preserve">n9fnudn</t>
  </si>
  <si>
    <t xml:space="preserve">climate-change-attributable-dalys-per-children-under-5-years</t>
  </si>
  <si>
    <t xml:space="preserve">23b4c749-bd1b-499c-a8f1-8d76240a534d</t>
  </si>
  <si>
    <t xml:space="preserve">2015-11-25T00:26:40.939785</t>
  </si>
  <si>
    <t xml:space="preserve">Climate Change Attributable Dalys Per Children Under 5 Years</t>
  </si>
  <si>
    <t xml:space="preserve">https://ds-ec2.scraperwiki.com/n9fnudn/ru8txqwvxzia6b2/cgi-bin/csv/climate_change_attributable_dalys_per_100000_children_under_5_years.csv</t>
  </si>
  <si>
    <t xml:space="preserve">2015-11-25T00:26:40.938514</t>
  </si>
  <si>
    <t xml:space="preserve">WHO Health</t>
  </si>
  <si>
    <t xml:space="preserve">climate-change-attributable-dalys-in-children-under-5-years</t>
  </si>
  <si>
    <t xml:space="preserve">2015-11-25T00:26:43.219029</t>
  </si>
  <si>
    <t xml:space="preserve">Climate Change Attributable Dalys In Children Under 5 Years</t>
  </si>
  <si>
    <t xml:space="preserve">https://ds-ec2.scraperwiki.com/n9fnudn/ru8txqwvxzia6b2/cgi-bin/csv/climate_change_attributable_dalys_000_in_children_under_5_years.csv</t>
  </si>
  <si>
    <t xml:space="preserve">2015-11-25T00:26:43.217743</t>
  </si>
  <si>
    <t xml:space="preserve">climate-change-attributable-dalys-per-capita</t>
  </si>
  <si>
    <t xml:space="preserve">2015-11-25T00:26:45.539010</t>
  </si>
  <si>
    <t xml:space="preserve">Climate Change Attributable Dalys Per Capita</t>
  </si>
  <si>
    <t xml:space="preserve">https://ds-ec2.scraperwiki.com/n9fnudn/ru8txqwvxzia6b2/cgi-bin/csv/climate_change_attributable_dalys_per_100000_capita.csv</t>
  </si>
  <si>
    <t xml:space="preserve">2015-11-25T00:26:45.537648</t>
  </si>
  <si>
    <t xml:space="preserve">climate-change-attributable-deaths</t>
  </si>
  <si>
    <t xml:space="preserve">2015-11-25T00:26:47.672024</t>
  </si>
  <si>
    <t xml:space="preserve">Climate Change Attributable Deaths</t>
  </si>
  <si>
    <t xml:space="preserve">https://ds-ec2.scraperwiki.com/n9fnudn/ru8txqwvxzia6b2/cgi-bin/csv/climate_change_attributable_deaths.csv</t>
  </si>
  <si>
    <t xml:space="preserve">2015-11-25T00:26:47.670640</t>
  </si>
  <si>
    <t xml:space="preserve">climate-change-attributable-deaths-in-children-under-5-years</t>
  </si>
  <si>
    <t xml:space="preserve">2015-11-25T00:26:49.716533</t>
  </si>
  <si>
    <t xml:space="preserve">Climate Change Attributable Deaths In Children Under 5 Years</t>
  </si>
  <si>
    <t xml:space="preserve">https://ds-ec2.scraperwiki.com/n9fnudn/ru8txqwvxzia6b2/cgi-bin/csv/climate_change_attributable_deaths_000_in_children_under_5_years.csv</t>
  </si>
  <si>
    <t xml:space="preserve">2015-11-25T00:26:49.714947</t>
  </si>
  <si>
    <t xml:space="preserve">climate-change-attributable-deaths-per-capita</t>
  </si>
  <si>
    <t xml:space="preserve">2015-11-25T00:26:51.982888</t>
  </si>
  <si>
    <t xml:space="preserve">Climate Change Attributable Deaths Per Capita</t>
  </si>
  <si>
    <t xml:space="preserve">https://ds-ec2.scraperwiki.com/n9fnudn/ru8txqwvxzia6b2/cgi-bin/csv/climate_change_attributable_deaths_per_100000_capita.csv</t>
  </si>
  <si>
    <t xml:space="preserve">2015-11-25T00:26:51.981912</t>
  </si>
  <si>
    <t xml:space="preserve">climate-change-attributable-dalys</t>
  </si>
  <si>
    <t xml:space="preserve">2015-11-25T00:26:54.100321</t>
  </si>
  <si>
    <t xml:space="preserve">Climate Change Attributable Dalys</t>
  </si>
  <si>
    <t xml:space="preserve">https://ds-ec2.scraperwiki.com/n9fnudn/ru8txqwvxzia6b2/cgi-bin/csv/climate_change_attributable_dalys_000.csv</t>
  </si>
  <si>
    <t xml:space="preserve">2015-11-25T00:26:54.098866</t>
  </si>
  <si>
    <t xml:space="preserve">kjaolpi</t>
  </si>
  <si>
    <t xml:space="preserve">2015-09-11</t>
  </si>
  <si>
    <t xml:space="preserve">fts-ebola-coverage</t>
  </si>
  <si>
    <t xml:space="preserve">2015-12-07T18:03:11.027391</t>
  </si>
  <si>
    <t xml:space="preserve">fts-ebola-coverage.csv</t>
  </si>
  <si>
    <t xml:space="preserve">https://ds-ec2.scraperwiki.com/kjaolpi/wpdppuepiemaceu/http/fts-ebola-coverage.csv</t>
  </si>
  <si>
    <t xml:space="preserve">godfrey</t>
  </si>
  <si>
    <t xml:space="preserve">2015-12-07T18:03:11.024020</t>
  </si>
  <si>
    <t xml:space="preserve">DISABLED FTS Ebola Coverage</t>
  </si>
  <si>
    <t xml:space="preserve">ADDED UPDATE_FREQ ON PROD</t>
  </si>
  <si>
    <t xml:space="preserve">wrqvxsr</t>
  </si>
  <si>
    <t xml:space="preserve">average-monthly-temperature-and-rainfall-all-africa</t>
  </si>
  <si>
    <t xml:space="preserve">2015-12-10T15:25:16.576866</t>
  </si>
  <si>
    <t xml:space="preserve">Average monthly temperature and rainfall - All Africa</t>
  </si>
  <si>
    <t xml:space="preserve">https://ds-ec2.scraperwiki.com/wrqvxsr/tt43kpn71mzxeqn/cgi-bin/csv/climate.csv</t>
  </si>
  <si>
    <t xml:space="preserve">2015-12-10T15:25:16.561258</t>
  </si>
  <si>
    <t xml:space="preserve">World Bank Climate Collector</t>
  </si>
  <si>
    <t xml:space="preserve">fflzvxg</t>
  </si>
  <si>
    <t xml:space="preserve">1960-01-01</t>
  </si>
  <si>
    <t xml:space="preserve">undp-climate-change-country-profiles-all-africa</t>
  </si>
  <si>
    <t xml:space="preserve">2015-12-10T15:44:44.152010</t>
  </si>
  <si>
    <t xml:space="preserve">Observed mean precipitation - All Africa</t>
  </si>
  <si>
    <t xml:space="preserve">https://ds-ec2.scraperwiki.com/fflzvxg/kigsgnbzbuue5x2/cgi-bin/csv/climate.csv</t>
  </si>
  <si>
    <t xml:space="preserve">2015-12-10T15:44:44.150647</t>
  </si>
  <si>
    <t xml:space="preserve">UNDP Climate Collector</t>
  </si>
  <si>
    <t xml:space="preserve">2015-04-30</t>
  </si>
  <si>
    <t xml:space="preserve">indicadores-del-sidih</t>
  </si>
  <si>
    <t xml:space="preserve">b96d0a61-8435-4a7a-87ee-c5db1b75010b</t>
  </si>
  <si>
    <t xml:space="preserve">2015-12-29T22:36:38.501658</t>
  </si>
  <si>
    <t xml:space="preserve">sidih_all_data.csv</t>
  </si>
  <si>
    <t xml:space="preserve">https://ds-ec2.scraperwiki.com/egzfk1p/siqsxsgjnxgk3r2/cgi-bin/csv/sidih_all_data.csv</t>
  </si>
  <si>
    <t xml:space="preserve">javier</t>
  </si>
  <si>
    <t xml:space="preserve">2015-12-29T22:36:38.498410</t>
  </si>
  <si>
    <t xml:space="preserve">dhrmllc</t>
  </si>
  <si>
    <t xml:space="preserve">2016-01-03</t>
  </si>
  <si>
    <t xml:space="preserve">unhcr-refugee-monthly-arrivals-by-country</t>
  </si>
  <si>
    <t xml:space="preserve">2016-01-04T20:54:40.298046</t>
  </si>
  <si>
    <t xml:space="preserve">monthly_arrivals_by_country.csv</t>
  </si>
  <si>
    <t xml:space="preserve">https://ds-ec2.scraperwiki.com/dhrmllc/epujvb7enul3h8x/cgi-bin/csv/monthly_arrivals_by_country.csv</t>
  </si>
  <si>
    <t xml:space="preserve">2016-01-04T20:54:40.294991</t>
  </si>
  <si>
    <t xml:space="preserve">UNHCR Mediterranean Collector</t>
  </si>
  <si>
    <t xml:space="preserve">fhsehwp</t>
  </si>
  <si>
    <t xml:space="preserve">2015-12-23</t>
  </si>
  <si>
    <t xml:space="preserve">daily-summaries-of-precipitation-indicators-for-iceland</t>
  </si>
  <si>
    <t xml:space="preserve">2016-01-08T19:56:02.231545</t>
  </si>
  <si>
    <t xml:space="preserve">precipitation_isl.csv</t>
  </si>
  <si>
    <t xml:space="preserve">https://ds-ec2.scraperwiki.com/fhsehwp/vdocua8hjwptucu/cgi-bin/csv/isl.csv</t>
  </si>
  <si>
    <t xml:space="preserve">2016-01-08T19:56:02.229967</t>
  </si>
  <si>
    <t xml:space="preserve">NCDC / NOAA Precipitation Collector</t>
  </si>
  <si>
    <t xml:space="preserve">daily-summaries-of-precipitation-indicators-for-croatia</t>
  </si>
  <si>
    <t xml:space="preserve">2016-01-08T19:56:06.497350</t>
  </si>
  <si>
    <t xml:space="preserve">precipitation_hrv.csv</t>
  </si>
  <si>
    <t xml:space="preserve">https://ds-ec2.scraperwiki.com/fhsehwp/vdocua8hjwptucu/cgi-bin/csv/hrv.csv</t>
  </si>
  <si>
    <t xml:space="preserve">2016-01-08T19:56:06.495852</t>
  </si>
  <si>
    <t xml:space="preserve">daily-summaries-of-precipitation-indicators-for-estonia</t>
  </si>
  <si>
    <t xml:space="preserve">2016-01-08T19:56:09.888788</t>
  </si>
  <si>
    <t xml:space="preserve">precipitation_est.csv</t>
  </si>
  <si>
    <t xml:space="preserve">https://ds-ec2.scraperwiki.com/fhsehwp/vdocua8hjwptucu/cgi-bin/csv/est.csv</t>
  </si>
  <si>
    <t xml:space="preserve">2016-01-08T19:56:09.887352</t>
  </si>
  <si>
    <t xml:space="preserve">daily-summaries-of-precipitation-indicators-for-germany</t>
  </si>
  <si>
    <t xml:space="preserve">2016-01-08T19:56:12.526948</t>
  </si>
  <si>
    <t xml:space="preserve">precipitation_deu.csv</t>
  </si>
  <si>
    <t xml:space="preserve">https://ds-ec2.scraperwiki.com/fhsehwp/vdocua8hjwptucu/cgi-bin/csv/deu.csv</t>
  </si>
  <si>
    <t xml:space="preserve">2016-01-08T19:56:12.523933</t>
  </si>
  <si>
    <t xml:space="preserve">daily-summaries-of-precipitation-indicators-for-austria</t>
  </si>
  <si>
    <t xml:space="preserve">2016-01-08T19:56:15.779322</t>
  </si>
  <si>
    <t xml:space="preserve">precipitation_aut.csv</t>
  </si>
  <si>
    <t xml:space="preserve">https://ds-ec2.scraperwiki.com/fhsehwp/vdocua8hjwptucu/cgi-bin/csv/aut.csv</t>
  </si>
  <si>
    <t xml:space="preserve">2016-01-08T19:56:15.777936</t>
  </si>
  <si>
    <t xml:space="preserve">daily-summaries-of-precipitation-indicators-for-ireland</t>
  </si>
  <si>
    <t xml:space="preserve">2016-01-08T19:56:20.134804</t>
  </si>
  <si>
    <t xml:space="preserve">precipitation_irl.csv</t>
  </si>
  <si>
    <t xml:space="preserve">https://ds-ec2.scraperwiki.com/fhsehwp/vdocua8hjwptucu/cgi-bin/csv/irl.csv</t>
  </si>
  <si>
    <t xml:space="preserve">2016-01-08T19:56:20.133192</t>
  </si>
  <si>
    <t xml:space="preserve">daily-summaries-of-precipitation-indicators-for-hungary</t>
  </si>
  <si>
    <t xml:space="preserve">2016-01-08T19:56:23.372305</t>
  </si>
  <si>
    <t xml:space="preserve">precipitation_hun.csv</t>
  </si>
  <si>
    <t xml:space="preserve">https://ds-ec2.scraperwiki.com/fhsehwp/vdocua8hjwptucu/cgi-bin/csv/hun.csv</t>
  </si>
  <si>
    <t xml:space="preserve">2016-01-08T19:56:23.368940</t>
  </si>
  <si>
    <t xml:space="preserve">daily-summaries-of-precipitation-indicators-for-greenland</t>
  </si>
  <si>
    <t xml:space="preserve">2016-01-08T19:56:27.821222</t>
  </si>
  <si>
    <t xml:space="preserve">precipitation_grl.csv</t>
  </si>
  <si>
    <t xml:space="preserve">https://ds-ec2.scraperwiki.com/fhsehwp/vdocua8hjwptucu/cgi-bin/csv/grl.csv</t>
  </si>
  <si>
    <t xml:space="preserve">2016-01-08T19:56:27.648173</t>
  </si>
  <si>
    <t xml:space="preserve">daily-summaries-of-precipitation-indicators-for-gibraltar</t>
  </si>
  <si>
    <t xml:space="preserve">2016-01-08T19:56:31.283974</t>
  </si>
  <si>
    <t xml:space="preserve">precipitation_gib.csv</t>
  </si>
  <si>
    <t xml:space="preserve">https://ds-ec2.scraperwiki.com/fhsehwp/vdocua8hjwptucu/cgi-bin/csv/gib.csv</t>
  </si>
  <si>
    <t xml:space="preserve">2016-01-08T19:56:31.282564</t>
  </si>
  <si>
    <t xml:space="preserve">daily-summaries-of-precipitation-indicators-for-france</t>
  </si>
  <si>
    <t xml:space="preserve">2016-01-08T19:56:34.250546</t>
  </si>
  <si>
    <t xml:space="preserve">precipitation_fra.csv</t>
  </si>
  <si>
    <t xml:space="preserve">https://ds-ec2.scraperwiki.com/fhsehwp/vdocua8hjwptucu/cgi-bin/csv/fra.csv</t>
  </si>
  <si>
    <t xml:space="preserve">2016-01-08T19:56:34.249124</t>
  </si>
  <si>
    <t xml:space="preserve">daily-summaries-of-precipitation-indicators-for-finland</t>
  </si>
  <si>
    <t xml:space="preserve">2016-01-08T19:56:37.936304</t>
  </si>
  <si>
    <t xml:space="preserve">precipitation_fin.csv</t>
  </si>
  <si>
    <t xml:space="preserve">https://ds-ec2.scraperwiki.com/fhsehwp/vdocua8hjwptucu/cgi-bin/csv/fin.csv</t>
  </si>
  <si>
    <t xml:space="preserve">2016-01-08T19:56:37.935054</t>
  </si>
  <si>
    <t xml:space="preserve">daily-summaries-of-precipitation-indicators-for-denmark</t>
  </si>
  <si>
    <t xml:space="preserve">2016-01-08T19:56:41.419354</t>
  </si>
  <si>
    <t xml:space="preserve">precipitation_dnk.csv</t>
  </si>
  <si>
    <t xml:space="preserve">https://ds-ec2.scraperwiki.com/fhsehwp/vdocua8hjwptucu/cgi-bin/csv/dnk.csv</t>
  </si>
  <si>
    <t xml:space="preserve">2016-01-08T19:56:41.413347</t>
  </si>
  <si>
    <t xml:space="preserve">daily-summaries-of-precipitation-indicators-for-bulgaria</t>
  </si>
  <si>
    <t xml:space="preserve">2016-01-08T19:56:44.442649</t>
  </si>
  <si>
    <t xml:space="preserve">precipitation_bgr.csv</t>
  </si>
  <si>
    <t xml:space="preserve">https://ds-ec2.scraperwiki.com/fhsehwp/vdocua8hjwptucu/cgi-bin/csv/bgr.csv</t>
  </si>
  <si>
    <t xml:space="preserve">2016-01-08T19:56:44.379543</t>
  </si>
  <si>
    <t xml:space="preserve">daily-summaries-of-precipitation-indicators-for-belgium</t>
  </si>
  <si>
    <t xml:space="preserve">2016-01-08T19:56:47.644507</t>
  </si>
  <si>
    <t xml:space="preserve">precipitation_bel.csv</t>
  </si>
  <si>
    <t xml:space="preserve">https://ds-ec2.scraperwiki.com/fhsehwp/vdocua8hjwptucu/cgi-bin/csv/bel.csv</t>
  </si>
  <si>
    <t xml:space="preserve">2016-01-08T19:56:47.636308</t>
  </si>
  <si>
    <t xml:space="preserve">daily-summaries-of-precipitation-indicators-for-antarctica</t>
  </si>
  <si>
    <t xml:space="preserve">2016-01-08T19:56:50.527269</t>
  </si>
  <si>
    <t xml:space="preserve">precipitation_ata.csv</t>
  </si>
  <si>
    <t xml:space="preserve">https://ds-ec2.scraperwiki.com/fhsehwp/vdocua8hjwptucu/cgi-bin/csv/ata.csv</t>
  </si>
  <si>
    <t xml:space="preserve">2016-01-08T19:56:50.352790</t>
  </si>
  <si>
    <t xml:space="preserve">daily-summaries-of-precipitation-indicators-for-czech-republic</t>
  </si>
  <si>
    <t xml:space="preserve">2016-01-08T19:56:57.133991</t>
  </si>
  <si>
    <t xml:space="preserve">precipitation_cze.csv</t>
  </si>
  <si>
    <t xml:space="preserve">https://ds-ec2.scraperwiki.com/fhsehwp/vdocua8hjwptucu/cgi-bin/csv/cze.csv</t>
  </si>
  <si>
    <t xml:space="preserve">2016-01-08T19:56:57.128647</t>
  </si>
  <si>
    <t xml:space="preserve">daily-summaries-of-precipitation-indicators-for-falkland-islands--malvinas-</t>
  </si>
  <si>
    <t xml:space="preserve">2016-01-08T19:57:03.657613</t>
  </si>
  <si>
    <t xml:space="preserve">precipitation_flk.csv</t>
  </si>
  <si>
    <t xml:space="preserve">https://ds-ec2.scraperwiki.com/fhsehwp/vdocua8hjwptucu/cgi-bin/csv/flk.csv</t>
  </si>
  <si>
    <t xml:space="preserve">2016-01-08T19:57:03.655643</t>
  </si>
  <si>
    <t xml:space="preserve">daily-summaries-of-precipitation-indicators-for-bosnia-and-herzegovina</t>
  </si>
  <si>
    <t xml:space="preserve">2016-01-08T19:57:28.692127</t>
  </si>
  <si>
    <t xml:space="preserve">precipitation_bih.csv</t>
  </si>
  <si>
    <t xml:space="preserve">https://ds-ec2.scraperwiki.com/fhsehwp/vdocua8hjwptucu/cgi-bin/csv/bih.csv</t>
  </si>
  <si>
    <t xml:space="preserve">2016-01-08T19:57:28.521405</t>
  </si>
  <si>
    <t xml:space="preserve">daily-summaries-of-precipitation-indicators-for-french-southern-territories</t>
  </si>
  <si>
    <t xml:space="preserve">2016-01-08T19:57:35.514528</t>
  </si>
  <si>
    <t xml:space="preserve">precipitation_atf.csv</t>
  </si>
  <si>
    <t xml:space="preserve">https://ds-ec2.scraperwiki.com/fhsehwp/vdocua8hjwptucu/cgi-bin/csv/atf.csv</t>
  </si>
  <si>
    <t xml:space="preserve">2016-01-08T19:57:35.513409</t>
  </si>
  <si>
    <t xml:space="preserve">daily-summaries-of-precipitation-indicators-for-greece</t>
  </si>
  <si>
    <t xml:space="preserve">2016-01-08T19:58:58.766068</t>
  </si>
  <si>
    <t xml:space="preserve">precipitation_grc.csv</t>
  </si>
  <si>
    <t xml:space="preserve">https://ds-ec2.scraperwiki.com/fhsehwp/vdocua8hjwptucu/cgi-bin/csv/grc.csv</t>
  </si>
  <si>
    <t xml:space="preserve">2016-01-08T19:58:58.764700</t>
  </si>
  <si>
    <t xml:space="preserve">daily-summaries-of-precipitation-indicators-for-georgia</t>
  </si>
  <si>
    <t xml:space="preserve">2016-01-08T19:59:01.420346</t>
  </si>
  <si>
    <t xml:space="preserve">precipitation_geo.csv</t>
  </si>
  <si>
    <t xml:space="preserve">https://ds-ec2.scraperwiki.com/fhsehwp/vdocua8hjwptucu/cgi-bin/csv/geo.csv</t>
  </si>
  <si>
    <t xml:space="preserve">2016-01-08T19:59:01.417442</t>
  </si>
  <si>
    <t xml:space="preserve">daily-summaries-of-precipitation-indicators-for-cyprus</t>
  </si>
  <si>
    <t xml:space="preserve">2016-01-08T19:59:04.765064</t>
  </si>
  <si>
    <t xml:space="preserve">precipitation_cyp.csv</t>
  </si>
  <si>
    <t xml:space="preserve">https://ds-ec2.scraperwiki.com/fhsehwp/vdocua8hjwptucu/cgi-bin/csv/cyp.csv</t>
  </si>
  <si>
    <t xml:space="preserve">2016-01-08T19:59:04.758834</t>
  </si>
  <si>
    <t xml:space="preserve">g7nnqgn</t>
  </si>
  <si>
    <t xml:space="preserve">2014-08-29</t>
  </si>
  <si>
    <t xml:space="preserve">ebola-cases-2014</t>
  </si>
  <si>
    <t xml:space="preserve">7d7f5f8d-7e3b-483a-8de1-2b122010c1eb</t>
  </si>
  <si>
    <t xml:space="preserve">2016-03-28T16:13:33.590677</t>
  </si>
  <si>
    <t xml:space="preserve">ebola_data_db_format.xlsx</t>
  </si>
  <si>
    <t xml:space="preserve">https://ds-ec2.scraperwiki.com/g7nnqgn/ckm9nsfssakeuor/cgi-bin/xlsx/ebola_data_db_format</t>
  </si>
  <si>
    <t xml:space="preserve">2016-03-28T16:13:33.587544</t>
  </si>
  <si>
    <t xml:space="preserve">DISABLED WHO Ebola SitRep Scraper</t>
  </si>
  <si>
    <t xml:space="preserve">ye7nhjd</t>
  </si>
  <si>
    <t xml:space="preserve">2015-01-12</t>
  </si>
  <si>
    <t xml:space="preserve">unhcr-information-portal-data</t>
  </si>
  <si>
    <t xml:space="preserve">2016-04-20T15:13:15.798119</t>
  </si>
  <si>
    <t xml:space="preserve">UNHCR-information-portal-data.csv</t>
  </si>
  <si>
    <t xml:space="preserve">https://ds-ec2.scraperwiki.com/ye7nhjd/uq816xboyfzffx6/cgi-bin/csv/unhcr_real_time.csv</t>
  </si>
  <si>
    <t xml:space="preserve">2016-04-20T15:13:15.794335</t>
  </si>
  <si>
    <t xml:space="preserve">UNHCR Real-time API</t>
  </si>
  <si>
    <t xml:space="preserve">daily-summaries-of-precipitation-indicators-for-chad</t>
  </si>
  <si>
    <t xml:space="preserve">2016-07-17T09:50:21.064709</t>
  </si>
  <si>
    <t xml:space="preserve">precipitation_tcd.csv</t>
  </si>
  <si>
    <t xml:space="preserve">https://ds-ec2.scraperwiki.com/fhsehwp/vdocua8hjwptucu/cgi-bin/csv/tcd.csv</t>
  </si>
  <si>
    <t xml:space="preserve">marindi</t>
  </si>
  <si>
    <t xml:space="preserve">2016-07-17T09:50:21.063309</t>
  </si>
  <si>
    <t xml:space="preserve">daily-summaries-of-precipitation-indicators-for-el-salvador</t>
  </si>
  <si>
    <t xml:space="preserve">2016-07-17T09:50:40.644325</t>
  </si>
  <si>
    <t xml:space="preserve">precipitation_slv.csv</t>
  </si>
  <si>
    <t xml:space="preserve">https://ds-ec2.scraperwiki.com/fhsehwp/vdocua8hjwptucu/cgi-bin/csv/slv.csv</t>
  </si>
  <si>
    <t xml:space="preserve">2016-07-17T09:50:40.642809</t>
  </si>
  <si>
    <t xml:space="preserve">daily-summaries-of-precipitation-indicators-for-myanmar</t>
  </si>
  <si>
    <t xml:space="preserve">2016-07-17T09:51:11.849379</t>
  </si>
  <si>
    <t xml:space="preserve">precipitation_mmr.csv</t>
  </si>
  <si>
    <t xml:space="preserve">https://ds-ec2.scraperwiki.com/fhsehwp/vdocua8hjwptucu/cgi-bin/csv/mmr.csv</t>
  </si>
  <si>
    <t xml:space="preserve">2016-07-17T09:51:11.847869</t>
  </si>
  <si>
    <t xml:space="preserve">daily-summaries-of-precipitation-indicators-for-sri-lanka</t>
  </si>
  <si>
    <t xml:space="preserve">2016-07-17T09:51:21.373662</t>
  </si>
  <si>
    <t xml:space="preserve">precipitation_lka.csv</t>
  </si>
  <si>
    <t xml:space="preserve">https://ds-ec2.scraperwiki.com/fhsehwp/vdocua8hjwptucu/cgi-bin/csv/lka.csv</t>
  </si>
  <si>
    <t xml:space="preserve">2016-07-17T09:51:21.371590</t>
  </si>
  <si>
    <t xml:space="preserve">daily-summaries-of-precipitation-indicators-for-italy</t>
  </si>
  <si>
    <t xml:space="preserve">2016-07-17T09:51:30.945018</t>
  </si>
  <si>
    <t xml:space="preserve">precipitation_ita.csv</t>
  </si>
  <si>
    <t xml:space="preserve">https://ds-ec2.scraperwiki.com/fhsehwp/vdocua8hjwptucu/cgi-bin/csv/ita.csv</t>
  </si>
  <si>
    <t xml:space="preserve">2016-07-17T09:51:30.943626</t>
  </si>
  <si>
    <t xml:space="preserve">daily-summaries-of-precipitation-indicators-for-cambodia</t>
  </si>
  <si>
    <t xml:space="preserve">2016-07-17T09:51:42.459605</t>
  </si>
  <si>
    <t xml:space="preserve">precipitation_khm.csv</t>
  </si>
  <si>
    <t xml:space="preserve">https://ds-ec2.scraperwiki.com/fhsehwp/vdocua8hjwptucu/cgi-bin/csv/khm.csv</t>
  </si>
  <si>
    <t xml:space="preserve">2016-07-17T09:51:42.458291</t>
  </si>
  <si>
    <t xml:space="preserve">daily-summaries-of-precipitation-indicators-for-israel</t>
  </si>
  <si>
    <t xml:space="preserve">2016-07-17T09:52:06.186803</t>
  </si>
  <si>
    <t xml:space="preserve">precipitation_isr.csv</t>
  </si>
  <si>
    <t xml:space="preserve">https://ds-ec2.scraperwiki.com/fhsehwp/vdocua8hjwptucu/cgi-bin/csv/isr.csv</t>
  </si>
  <si>
    <t xml:space="preserve">2016-07-17T09:52:06.185096</t>
  </si>
  <si>
    <t xml:space="preserve">daily-summaries-of-precipitation-indicators-for-iraq</t>
  </si>
  <si>
    <t xml:space="preserve">2016-07-17T09:52:15.534745</t>
  </si>
  <si>
    <t xml:space="preserve">precipitation_irq.csv</t>
  </si>
  <si>
    <t xml:space="preserve">https://ds-ec2.scraperwiki.com/fhsehwp/vdocua8hjwptucu/cgi-bin/csv/irq.csv</t>
  </si>
  <si>
    <t xml:space="preserve">2016-07-17T09:52:15.528230</t>
  </si>
  <si>
    <t xml:space="preserve">daily-summaries-of-precipitation-indicators-for-iran--islamic-republic-of</t>
  </si>
  <si>
    <t xml:space="preserve">2016-07-17T09:52:28.814228</t>
  </si>
  <si>
    <t xml:space="preserve">precipitation_irn.csv</t>
  </si>
  <si>
    <t xml:space="preserve">https://ds-ec2.scraperwiki.com/fhsehwp/vdocua8hjwptucu/cgi-bin/csv/irn.csv</t>
  </si>
  <si>
    <t xml:space="preserve">2016-07-17T09:52:28.812637</t>
  </si>
  <si>
    <t xml:space="preserve">daily-summaries-of-precipitation-indicators-for-india</t>
  </si>
  <si>
    <t xml:space="preserve">2016-07-17T09:52:42.875773</t>
  </si>
  <si>
    <t xml:space="preserve">precipitation_ind.csv</t>
  </si>
  <si>
    <t xml:space="preserve">https://ds-ec2.scraperwiki.com/fhsehwp/vdocua8hjwptucu/cgi-bin/csv/ind.csv</t>
  </si>
  <si>
    <t xml:space="preserve">2016-07-17T09:52:42.874199</t>
  </si>
  <si>
    <t xml:space="preserve">daily-summaries-of-precipitation-indicators-for-indonesia</t>
  </si>
  <si>
    <t xml:space="preserve">2016-07-17T09:52:54.940412</t>
  </si>
  <si>
    <t xml:space="preserve">precipitation_idn.csv</t>
  </si>
  <si>
    <t xml:space="preserve">https://ds-ec2.scraperwiki.com/fhsehwp/vdocua8hjwptucu/cgi-bin/csv/idn.csv</t>
  </si>
  <si>
    <t xml:space="preserve">2016-07-17T09:52:54.938713</t>
  </si>
  <si>
    <t xml:space="preserve">daily-summaries-of-precipitation-indicators-for-honduras</t>
  </si>
  <si>
    <t xml:space="preserve">2016-07-17T09:53:37.864759</t>
  </si>
  <si>
    <t xml:space="preserve">precipitation_hnd.csv</t>
  </si>
  <si>
    <t xml:space="preserve">https://ds-ec2.scraperwiki.com/fhsehwp/vdocua8hjwptucu/cgi-bin/csv/hnd.csv</t>
  </si>
  <si>
    <t xml:space="preserve">2016-07-17T09:53:37.863568</t>
  </si>
  <si>
    <t xml:space="preserve">daily-summaries-of-precipitation-indicators-for-equatorial-guinea</t>
  </si>
  <si>
    <t xml:space="preserve">2016-07-17T09:55:15.111113</t>
  </si>
  <si>
    <t xml:space="preserve">precipitation_gnq.csv</t>
  </si>
  <si>
    <t xml:space="preserve">https://ds-ec2.scraperwiki.com/fhsehwp/vdocua8hjwptucu/cgi-bin/csv/gnq.csv</t>
  </si>
  <si>
    <t xml:space="preserve">2016-07-17T09:55:15.108994</t>
  </si>
  <si>
    <t xml:space="preserve">daily-summaries-of-precipitation-indicators-for-gambia</t>
  </si>
  <si>
    <t xml:space="preserve">2016-07-17T09:55:24.666564</t>
  </si>
  <si>
    <t xml:space="preserve">precipitation_gmb.csv</t>
  </si>
  <si>
    <t xml:space="preserve">https://ds-ec2.scraperwiki.com/fhsehwp/vdocua8hjwptucu/cgi-bin/csv/gmb.csv</t>
  </si>
  <si>
    <t xml:space="preserve">2016-07-17T09:55:24.664588</t>
  </si>
  <si>
    <t xml:space="preserve">daily-summaries-of-precipitation-indicators-for-guinea</t>
  </si>
  <si>
    <t xml:space="preserve">2016-07-17T09:55:37.744689</t>
  </si>
  <si>
    <t xml:space="preserve">precipitation_gin.csv</t>
  </si>
  <si>
    <t xml:space="preserve">https://ds-ec2.scraperwiki.com/fhsehwp/vdocua8hjwptucu/cgi-bin/csv/gin.csv</t>
  </si>
  <si>
    <t xml:space="preserve">2016-07-17T09:55:37.743306</t>
  </si>
  <si>
    <t xml:space="preserve">daily-summaries-of-precipitation-indicators-for-ghana</t>
  </si>
  <si>
    <t xml:space="preserve">2016-07-17T09:55:46.241079</t>
  </si>
  <si>
    <t xml:space="preserve">precipitation_gha.csv</t>
  </si>
  <si>
    <t xml:space="preserve">https://ds-ec2.scraperwiki.com/fhsehwp/vdocua8hjwptucu/cgi-bin/csv/gha.csv</t>
  </si>
  <si>
    <t xml:space="preserve">2016-07-17T09:55:46.239610</t>
  </si>
  <si>
    <t xml:space="preserve">daily-summaries-of-precipitation-indicators-for-gabon</t>
  </si>
  <si>
    <t xml:space="preserve">2016-07-17T09:55:54.677025</t>
  </si>
  <si>
    <t xml:space="preserve">precipitation_gab.csv</t>
  </si>
  <si>
    <t xml:space="preserve">https://ds-ec2.scraperwiki.com/fhsehwp/vdocua8hjwptucu/cgi-bin/csv/gab.csv</t>
  </si>
  <si>
    <t xml:space="preserve">2016-07-17T09:55:54.675548</t>
  </si>
  <si>
    <t xml:space="preserve">daily-summaries-of-precipitation-indicators-for-micronesia--federated-states-of</t>
  </si>
  <si>
    <t xml:space="preserve">2016-07-17T09:56:04.522006</t>
  </si>
  <si>
    <t xml:space="preserve">precipitation_fsm.csv</t>
  </si>
  <si>
    <t xml:space="preserve">https://ds-ec2.scraperwiki.com/fhsehwp/vdocua8hjwptucu/cgi-bin/csv/fsm.csv</t>
  </si>
  <si>
    <t xml:space="preserve">2016-07-17T09:56:04.520649</t>
  </si>
  <si>
    <t xml:space="preserve">daily-summaries-of-precipitation-indicators-for-guyana</t>
  </si>
  <si>
    <t xml:space="preserve">2016-07-17T09:56:24.524829</t>
  </si>
  <si>
    <t xml:space="preserve">precipitation_guy.csv</t>
  </si>
  <si>
    <t xml:space="preserve">https://ds-ec2.scraperwiki.com/fhsehwp/vdocua8hjwptucu/cgi-bin/csv/guy.csv</t>
  </si>
  <si>
    <t xml:space="preserve">2016-07-17T09:56:24.523430</t>
  </si>
  <si>
    <t xml:space="preserve">daily-summaries-of-precipitation-indicators-for-faroe-islands</t>
  </si>
  <si>
    <t xml:space="preserve">2016-07-17T09:57:02.071815</t>
  </si>
  <si>
    <t xml:space="preserve">precipitation_fro.csv</t>
  </si>
  <si>
    <t xml:space="preserve">https://ds-ec2.scraperwiki.com/fhsehwp/vdocua8hjwptucu/cgi-bin/csv/fro.csv</t>
  </si>
  <si>
    <t xml:space="preserve">2016-07-17T09:57:02.069932</t>
  </si>
  <si>
    <t xml:space="preserve">daily-summaries-of-precipitation-indicators-for-fiji</t>
  </si>
  <si>
    <t xml:space="preserve">2016-07-17T09:57:11.336391</t>
  </si>
  <si>
    <t xml:space="preserve">precipitation_fji.csv</t>
  </si>
  <si>
    <t xml:space="preserve">https://ds-ec2.scraperwiki.com/fhsehwp/vdocua8hjwptucu/cgi-bin/csv/fji.csv</t>
  </si>
  <si>
    <t xml:space="preserve">2016-07-17T09:57:11.334608</t>
  </si>
  <si>
    <t xml:space="preserve">daily-summaries-of-precipitation-indicators-for-ethiopia</t>
  </si>
  <si>
    <t xml:space="preserve">2016-07-17T09:57:23.447490</t>
  </si>
  <si>
    <t xml:space="preserve">precipitation_eth.csv</t>
  </si>
  <si>
    <t xml:space="preserve">https://ds-ec2.scraperwiki.com/fhsehwp/vdocua8hjwptucu/cgi-bin/csv/eth.csv</t>
  </si>
  <si>
    <t xml:space="preserve">2016-07-17T09:57:23.446031</t>
  </si>
  <si>
    <t xml:space="preserve">daily-summaries-of-precipitation-indicators-for-egypt</t>
  </si>
  <si>
    <t xml:space="preserve">2016-07-17T09:57:35.652709</t>
  </si>
  <si>
    <t xml:space="preserve">precipitation_egy.csv</t>
  </si>
  <si>
    <t xml:space="preserve">https://ds-ec2.scraperwiki.com/fhsehwp/vdocua8hjwptucu/cgi-bin/csv/egy.csv</t>
  </si>
  <si>
    <t xml:space="preserve">2016-07-17T09:57:35.650846</t>
  </si>
  <si>
    <t xml:space="preserve">daily-summaries-of-precipitation-indicators-for-ecuador</t>
  </si>
  <si>
    <t xml:space="preserve">2016-07-17T09:57:47.623030</t>
  </si>
  <si>
    <t xml:space="preserve">precipitation_ecu.csv</t>
  </si>
  <si>
    <t xml:space="preserve">https://ds-ec2.scraperwiki.com/fhsehwp/vdocua8hjwptucu/cgi-bin/csv/ecu.csv</t>
  </si>
  <si>
    <t xml:space="preserve">2016-07-17T09:57:47.621657</t>
  </si>
  <si>
    <t xml:space="preserve">daily-summaries-of-precipitation-indicators-for-algeria</t>
  </si>
  <si>
    <t xml:space="preserve">2016-07-17T09:57:56.921618</t>
  </si>
  <si>
    <t xml:space="preserve">precipitation_dza.csv</t>
  </si>
  <si>
    <t xml:space="preserve">https://ds-ec2.scraperwiki.com/fhsehwp/vdocua8hjwptucu/cgi-bin/csv/dza.csv</t>
  </si>
  <si>
    <t xml:space="preserve">2016-07-17T09:57:56.919979</t>
  </si>
  <si>
    <t xml:space="preserve">daily-summaries-of-precipitation-indicators-for-cayman-islands</t>
  </si>
  <si>
    <t xml:space="preserve">2016-07-17T09:58:16.716445</t>
  </si>
  <si>
    <t xml:space="preserve">precipitation_cym.csv</t>
  </si>
  <si>
    <t xml:space="preserve">https://ds-ec2.scraperwiki.com/fhsehwp/vdocua8hjwptucu/cgi-bin/csv/cym.csv</t>
  </si>
  <si>
    <t xml:space="preserve">2016-07-17T09:58:16.714827</t>
  </si>
  <si>
    <t xml:space="preserve">daily-summaries-of-precipitation-indicators-for-cuba</t>
  </si>
  <si>
    <t xml:space="preserve">2016-07-17T09:58:56.040730</t>
  </si>
  <si>
    <t xml:space="preserve">precipitation_cub.csv</t>
  </si>
  <si>
    <t xml:space="preserve">https://ds-ec2.scraperwiki.com/fhsehwp/vdocua8hjwptucu/cgi-bin/csv/cub.csv</t>
  </si>
  <si>
    <t xml:space="preserve">2016-07-17T09:58:56.039079</t>
  </si>
  <si>
    <t xml:space="preserve">daily-summaries-of-precipitation-indicators-for-costa-rica</t>
  </si>
  <si>
    <t xml:space="preserve">2016-07-17T09:59:08.006858</t>
  </si>
  <si>
    <t xml:space="preserve">precipitation_cri.csv</t>
  </si>
  <si>
    <t xml:space="preserve">https://ds-ec2.scraperwiki.com/fhsehwp/vdocua8hjwptucu/cgi-bin/csv/cri.csv</t>
  </si>
  <si>
    <t xml:space="preserve">2016-07-17T09:59:08.005239</t>
  </si>
  <si>
    <t xml:space="preserve">daily-summaries-of-precipitation-indicators-for-cabo-verde</t>
  </si>
  <si>
    <t xml:space="preserve">2016-07-17T09:59:15.368312</t>
  </si>
  <si>
    <t xml:space="preserve">precipitation_cpv.csv</t>
  </si>
  <si>
    <t xml:space="preserve">https://ds-ec2.scraperwiki.com/fhsehwp/vdocua8hjwptucu/cgi-bin/csv/cpv.csv</t>
  </si>
  <si>
    <t xml:space="preserve">2016-07-17T09:59:15.366912</t>
  </si>
  <si>
    <t xml:space="preserve">daily-summaries-of-precipitation-indicators-for-colombia</t>
  </si>
  <si>
    <t xml:space="preserve">2016-07-17T09:59:26.118480</t>
  </si>
  <si>
    <t xml:space="preserve">precipitation_col.csv</t>
  </si>
  <si>
    <t xml:space="preserve">https://ds-ec2.scraperwiki.com/fhsehwp/vdocua8hjwptucu/cgi-bin/csv/col.csv</t>
  </si>
  <si>
    <t xml:space="preserve">2016-07-17T09:59:26.116954</t>
  </si>
  <si>
    <t xml:space="preserve">daily-summaries-of-precipitation-indicators-for-cook-islands</t>
  </si>
  <si>
    <t xml:space="preserve">2016-07-17T09:59:34.397706</t>
  </si>
  <si>
    <t xml:space="preserve">precipitation_cok.csv</t>
  </si>
  <si>
    <t xml:space="preserve">https://ds-ec2.scraperwiki.com/fhsehwp/vdocua8hjwptucu/cgi-bin/csv/cok.csv</t>
  </si>
  <si>
    <t xml:space="preserve">2016-07-17T09:59:34.396224</t>
  </si>
  <si>
    <t xml:space="preserve">daily-summaries-of-precipitation-indicators-for-congo</t>
  </si>
  <si>
    <t xml:space="preserve">2016-07-17T09:59:45.333257</t>
  </si>
  <si>
    <t xml:space="preserve">precipitation_cog.csv</t>
  </si>
  <si>
    <t xml:space="preserve">https://ds-ec2.scraperwiki.com/fhsehwp/vdocua8hjwptucu/cgi-bin/csv/cog.csv</t>
  </si>
  <si>
    <t xml:space="preserve">2016-07-17T09:59:45.331922</t>
  </si>
  <si>
    <t xml:space="preserve">daily-summaries-of-precipitation-indicators-for-congo--the-democratic-republic-of-the</t>
  </si>
  <si>
    <t xml:space="preserve">2016-07-17T09:59:54.722402</t>
  </si>
  <si>
    <t xml:space="preserve">precipitation_cod.csv</t>
  </si>
  <si>
    <t xml:space="preserve">https://ds-ec2.scraperwiki.com/fhsehwp/vdocua8hjwptucu/cgi-bin/csv/cod.csv</t>
  </si>
  <si>
    <t xml:space="preserve">2016-07-17T09:59:54.721371</t>
  </si>
  <si>
    <t xml:space="preserve">daily-summaries-of-precipitation-indicators-for-cameroon</t>
  </si>
  <si>
    <t xml:space="preserve">2016-07-17T10:00:05.650509</t>
  </si>
  <si>
    <t xml:space="preserve">precipitation_cmr.csv</t>
  </si>
  <si>
    <t xml:space="preserve">https://ds-ec2.scraperwiki.com/fhsehwp/vdocua8hjwptucu/cgi-bin/csv/cmr.csv</t>
  </si>
  <si>
    <t xml:space="preserve">2016-07-17T10:00:05.647008</t>
  </si>
  <si>
    <t xml:space="preserve">daily-summaries-of-precipitation-indicators-for-cote-divoire</t>
  </si>
  <si>
    <t xml:space="preserve">2016-07-17T10:03:49.806705</t>
  </si>
  <si>
    <t xml:space="preserve">precipitation_civ.csv</t>
  </si>
  <si>
    <t xml:space="preserve">https://ds-ec2.scraperwiki.com/fhsehwp/vdocua8hjwptucu/cgi-bin/csv/civ.csv</t>
  </si>
  <si>
    <t xml:space="preserve">2016-07-17T10:03:49.805068</t>
  </si>
  <si>
    <t xml:space="preserve">daily-summaries-of-precipitation-indicators-for-china</t>
  </si>
  <si>
    <t xml:space="preserve">2016-07-17T10:03:55.079587</t>
  </si>
  <si>
    <t xml:space="preserve">precipitation_chn.csv</t>
  </si>
  <si>
    <t xml:space="preserve">https://ds-ec2.scraperwiki.com/fhsehwp/vdocua8hjwptucu/cgi-bin/csv/chn.csv</t>
  </si>
  <si>
    <t xml:space="preserve">2016-07-17T10:03:55.077920</t>
  </si>
  <si>
    <t xml:space="preserve">daily-summaries-of-precipitation-indicators-for-chile</t>
  </si>
  <si>
    <t xml:space="preserve">2016-07-17T10:04:07.556674</t>
  </si>
  <si>
    <t xml:space="preserve">precipitation_chl.csv</t>
  </si>
  <si>
    <t xml:space="preserve">https://ds-ec2.scraperwiki.com/fhsehwp/vdocua8hjwptucu/cgi-bin/csv/chl.csv</t>
  </si>
  <si>
    <t xml:space="preserve">2016-07-17T10:04:07.554974</t>
  </si>
  <si>
    <t xml:space="preserve">daily-summaries-of-precipitation-indicators-for-canada</t>
  </si>
  <si>
    <t xml:space="preserve">2016-07-17T10:04:18.326360</t>
  </si>
  <si>
    <t xml:space="preserve">precipitation_can.csv</t>
  </si>
  <si>
    <t xml:space="preserve">https://ds-ec2.scraperwiki.com/fhsehwp/vdocua8hjwptucu/cgi-bin/csv/can.csv</t>
  </si>
  <si>
    <t xml:space="preserve">2016-07-17T10:04:18.324496</t>
  </si>
  <si>
    <t xml:space="preserve">daily-summaries-of-precipitation-indicators-for-central-african-republic</t>
  </si>
  <si>
    <t xml:space="preserve">2016-07-17T10:04:29.030430</t>
  </si>
  <si>
    <t xml:space="preserve">precipitation_caf.csv</t>
  </si>
  <si>
    <t xml:space="preserve">https://ds-ec2.scraperwiki.com/fhsehwp/vdocua8hjwptucu/cgi-bin/csv/caf.csv</t>
  </si>
  <si>
    <t xml:space="preserve">2016-07-17T10:04:29.028971</t>
  </si>
  <si>
    <t xml:space="preserve">daily-summaries-of-precipitation-indicators-for-botswana</t>
  </si>
  <si>
    <t xml:space="preserve">2016-07-17T10:05:01.274541</t>
  </si>
  <si>
    <t xml:space="preserve">precipitation_bwa.csv</t>
  </si>
  <si>
    <t xml:space="preserve">https://ds-ec2.scraperwiki.com/fhsehwp/vdocua8hjwptucu/cgi-bin/csv/bwa.csv</t>
  </si>
  <si>
    <t xml:space="preserve">2016-07-17T10:05:01.273047</t>
  </si>
  <si>
    <t xml:space="preserve">daily-summaries-of-precipitation-indicators-for-brunei-darussalam</t>
  </si>
  <si>
    <t xml:space="preserve">2016-07-17T10:05:10.461684</t>
  </si>
  <si>
    <t xml:space="preserve">precipitation_brn.csv</t>
  </si>
  <si>
    <t xml:space="preserve">https://ds-ec2.scraperwiki.com/fhsehwp/vdocua8hjwptucu/cgi-bin/csv/brn.csv</t>
  </si>
  <si>
    <t xml:space="preserve">2016-07-17T10:05:10.460369</t>
  </si>
  <si>
    <t xml:space="preserve">daily-summaries-of-precipitation-indicators-for-brazil</t>
  </si>
  <si>
    <t xml:space="preserve">2016-07-17T10:05:20.690686</t>
  </si>
  <si>
    <t xml:space="preserve">precipitation_bra.csv</t>
  </si>
  <si>
    <t xml:space="preserve">https://ds-ec2.scraperwiki.com/fhsehwp/vdocua8hjwptucu/cgi-bin/csv/bra.csv</t>
  </si>
  <si>
    <t xml:space="preserve">2016-07-17T10:05:20.689456</t>
  </si>
  <si>
    <t xml:space="preserve">daily-summaries-of-precipitation-indicators-for-bolivia--plurinational-state-of</t>
  </si>
  <si>
    <t xml:space="preserve">2016-07-17T10:05:31.737819</t>
  </si>
  <si>
    <t xml:space="preserve">precipitation_bol.csv</t>
  </si>
  <si>
    <t xml:space="preserve">https://ds-ec2.scraperwiki.com/fhsehwp/vdocua8hjwptucu/cgi-bin/csv/bol.csv</t>
  </si>
  <si>
    <t xml:space="preserve">2016-07-17T10:05:31.736763</t>
  </si>
  <si>
    <t xml:space="preserve">daily-summaries-of-precipitation-indicators-for-bermuda</t>
  </si>
  <si>
    <t xml:space="preserve">2016-07-17T10:05:42.372362</t>
  </si>
  <si>
    <t xml:space="preserve">precipitation_bmu.csv</t>
  </si>
  <si>
    <t xml:space="preserve">https://ds-ec2.scraperwiki.com/fhsehwp/vdocua8hjwptucu/cgi-bin/csv/bmu.csv</t>
  </si>
  <si>
    <t xml:space="preserve">2016-07-17T10:05:42.370832</t>
  </si>
  <si>
    <t xml:space="preserve">daily-summaries-of-precipitation-indicators-for-belize</t>
  </si>
  <si>
    <t xml:space="preserve">2016-07-17T10:05:53.417995</t>
  </si>
  <si>
    <t xml:space="preserve">precipitation_blz.csv</t>
  </si>
  <si>
    <t xml:space="preserve">https://ds-ec2.scraperwiki.com/fhsehwp/vdocua8hjwptucu/cgi-bin/csv/blz.csv</t>
  </si>
  <si>
    <t xml:space="preserve">2016-07-17T10:05:53.416552</t>
  </si>
  <si>
    <t xml:space="preserve">daily-summaries-of-precipitation-indicators-for-belarus</t>
  </si>
  <si>
    <t xml:space="preserve">2016-07-17T10:06:01.757449</t>
  </si>
  <si>
    <t xml:space="preserve">precipitation_blr.csv</t>
  </si>
  <si>
    <t xml:space="preserve">https://ds-ec2.scraperwiki.com/fhsehwp/vdocua8hjwptucu/cgi-bin/csv/blr.csv</t>
  </si>
  <si>
    <t xml:space="preserve">2016-07-17T10:06:01.756137</t>
  </si>
  <si>
    <t xml:space="preserve">daily-summaries-of-precipitation-indicators-for-bahamas</t>
  </si>
  <si>
    <t xml:space="preserve">2016-07-17T10:06:11.283687</t>
  </si>
  <si>
    <t xml:space="preserve">precipitation_bhs.csv</t>
  </si>
  <si>
    <t xml:space="preserve">https://ds-ec2.scraperwiki.com/fhsehwp/vdocua8hjwptucu/cgi-bin/csv/bhs.csv</t>
  </si>
  <si>
    <t xml:space="preserve">2016-07-17T10:06:11.281947</t>
  </si>
  <si>
    <t xml:space="preserve">daily-summaries-of-precipitation-indicators-for-bahrain</t>
  </si>
  <si>
    <t xml:space="preserve">2016-07-17T10:06:21.262331</t>
  </si>
  <si>
    <t xml:space="preserve">precipitation_bhr.csv</t>
  </si>
  <si>
    <t xml:space="preserve">https://ds-ec2.scraperwiki.com/fhsehwp/vdocua8hjwptucu/cgi-bin/csv/bhr.csv</t>
  </si>
  <si>
    <t xml:space="preserve">2016-07-17T10:06:21.260926</t>
  </si>
  <si>
    <t xml:space="preserve">daily-summaries-of-precipitation-indicators-for-bangladesh</t>
  </si>
  <si>
    <t xml:space="preserve">2016-07-17T10:06:29.331430</t>
  </si>
  <si>
    <t xml:space="preserve">precipitation_bgd.csv</t>
  </si>
  <si>
    <t xml:space="preserve">https://ds-ec2.scraperwiki.com/fhsehwp/vdocua8hjwptucu/cgi-bin/csv/bgd.csv</t>
  </si>
  <si>
    <t xml:space="preserve">2016-07-17T10:06:29.330165</t>
  </si>
  <si>
    <t xml:space="preserve">daily-summaries-of-precipitation-indicators-for-benin</t>
  </si>
  <si>
    <t xml:space="preserve">2016-07-17T10:06:38.483301</t>
  </si>
  <si>
    <t xml:space="preserve">precipitation_ben.csv</t>
  </si>
  <si>
    <t xml:space="preserve">https://ds-ec2.scraperwiki.com/fhsehwp/vdocua8hjwptucu/cgi-bin/csv/ben.csv</t>
  </si>
  <si>
    <t xml:space="preserve">2016-07-17T10:06:38.481305</t>
  </si>
  <si>
    <t xml:space="preserve">daily-summaries-of-precipitation-indicators-for-azerbaijan</t>
  </si>
  <si>
    <t xml:space="preserve">2016-07-17T10:06:47.120596</t>
  </si>
  <si>
    <t xml:space="preserve">precipitation_aze.csv</t>
  </si>
  <si>
    <t xml:space="preserve">https://ds-ec2.scraperwiki.com/fhsehwp/vdocua8hjwptucu/cgi-bin/csv/aze.csv</t>
  </si>
  <si>
    <t xml:space="preserve">2016-07-17T10:06:47.118957</t>
  </si>
  <si>
    <t xml:space="preserve">daily-summaries-of-precipitation-indicators-for-australia</t>
  </si>
  <si>
    <t xml:space="preserve">2016-07-17T10:07:43.844494</t>
  </si>
  <si>
    <t xml:space="preserve">precipitation_aus.csv</t>
  </si>
  <si>
    <t xml:space="preserve">https://ds-ec2.scraperwiki.com/fhsehwp/vdocua8hjwptucu/cgi-bin/csv/aus.csv</t>
  </si>
  <si>
    <t xml:space="preserve">2016-07-17T10:07:43.843100</t>
  </si>
  <si>
    <t xml:space="preserve">Ok (split file into 9)</t>
  </si>
  <si>
    <t xml:space="preserve">DATASET DELETED ON PROD</t>
  </si>
  <si>
    <t xml:space="preserve">daily-summaries-of-precipitation-indicators-for-armenia</t>
  </si>
  <si>
    <t xml:space="preserve">2016-07-17T10:07:49.999063</t>
  </si>
  <si>
    <t xml:space="preserve">precipitation_arm.csv</t>
  </si>
  <si>
    <t xml:space="preserve">https://ds-ec2.scraperwiki.com/fhsehwp/vdocua8hjwptucu/cgi-bin/csv/arm.csv</t>
  </si>
  <si>
    <t xml:space="preserve">2016-07-17T10:07:49.997371</t>
  </si>
  <si>
    <t xml:space="preserve">daily-summaries-of-precipitation-indicators-for-argentina</t>
  </si>
  <si>
    <t xml:space="preserve">2016-07-17T10:07:57.880986</t>
  </si>
  <si>
    <t xml:space="preserve">precipitation_arg.csv</t>
  </si>
  <si>
    <t xml:space="preserve">https://ds-ec2.scraperwiki.com/fhsehwp/vdocua8hjwptucu/cgi-bin/csv/arg.csv</t>
  </si>
  <si>
    <t xml:space="preserve">2016-07-17T10:07:57.879463</t>
  </si>
  <si>
    <t xml:space="preserve">daily-summaries-of-precipitation-indicators-for-united-arab-emirates</t>
  </si>
  <si>
    <t xml:space="preserve">2016-07-17T10:09:50.542982</t>
  </si>
  <si>
    <t xml:space="preserve">precipitation_are.csv</t>
  </si>
  <si>
    <t xml:space="preserve">https://ds-ec2.scraperwiki.com/fhsehwp/vdocua8hjwptucu/cgi-bin/csv/are.csv</t>
  </si>
  <si>
    <t xml:space="preserve">2016-07-17T10:08:01.563195</t>
  </si>
  <si>
    <t xml:space="preserve">daily-summaries-of-precipitation-indicators-for-angola</t>
  </si>
  <si>
    <t xml:space="preserve">2016-07-17T10:09:43.738354</t>
  </si>
  <si>
    <t xml:space="preserve">precipitation_ago.csv</t>
  </si>
  <si>
    <t xml:space="preserve">https://ds-ec2.scraperwiki.com/fhsehwp/vdocua8hjwptucu/cgi-bin/csv/ago.csv</t>
  </si>
  <si>
    <t xml:space="preserve">2016-07-17T10:08:40.324658</t>
  </si>
  <si>
    <t xml:space="preserve">daily-summaries-of-precipitation-indicators-for-afghanistan</t>
  </si>
  <si>
    <t xml:space="preserve">2016-07-17T10:09:16.032966</t>
  </si>
  <si>
    <t xml:space="preserve">precipitation_afg.csv</t>
  </si>
  <si>
    <t xml:space="preserve">https://ds-ec2.scraperwiki.com/fhsehwp/vdocua8hjwptucu/cgi-bin/csv/afg.csv</t>
  </si>
  <si>
    <t xml:space="preserve">2016-07-17T10:09:16.029922</t>
  </si>
  <si>
    <t xml:space="preserve">gzk5p3z</t>
  </si>
  <si>
    <t xml:space="preserve">1980-01-01</t>
  </si>
  <si>
    <t xml:space="preserve">education-index</t>
  </si>
  <si>
    <t xml:space="preserve">9cabb67c-c08a-4a11-a410-b3a57364de15</t>
  </si>
  <si>
    <t xml:space="preserve">2016-08-31T03:57:30.588030</t>
  </si>
  <si>
    <t xml:space="preserve">Education index</t>
  </si>
  <si>
    <t xml:space="preserve">https://ds-ec2.scraperwiki.com/gzk5p3z/tbb2ribak1ktkqp/cgi-bin/csv/hdi_education_index.csv</t>
  </si>
  <si>
    <t xml:space="preserve">2016-08-31T03:57:30.586193</t>
  </si>
  <si>
    <t xml:space="preserve">HDRO Collector</t>
  </si>
  <si>
    <t xml:space="preserve">2013-01-01</t>
  </si>
  <si>
    <t xml:space="preserve">multidimensional-poverty-index</t>
  </si>
  <si>
    <t xml:space="preserve">2016-08-31T04:06:34.646843</t>
  </si>
  <si>
    <t xml:space="preserve">Multidimensional Poverty Index</t>
  </si>
  <si>
    <t xml:space="preserve">https://ds-ec2.scraperwiki.com/gzk5p3z/tbb2ribak1ktkqp/cgi-bin/csv/mpi_multidimensional_poverty_index_revised.csv</t>
  </si>
  <si>
    <t xml:space="preserve">2016-08-31T04:06:34.644968</t>
  </si>
  <si>
    <t xml:space="preserve">md49udj</t>
  </si>
  <si>
    <t xml:space="preserve">2015-10-12</t>
  </si>
  <si>
    <t xml:space="preserve">fts-clusters</t>
  </si>
  <si>
    <t xml:space="preserve">2016-11-09T11:23:23.805197</t>
  </si>
  <si>
    <t xml:space="preserve">FTS Clusters</t>
  </si>
  <si>
    <t xml:space="preserve">https://ds-ec2.scraperwiki.com/md49udj/xljsoqqazmdfr3i/cgi-bin/csv/cluster.csv</t>
  </si>
  <si>
    <t xml:space="preserve">mcarans</t>
  </si>
  <si>
    <t xml:space="preserve">2016-11-09T11:23:23.803424</t>
  </si>
  <si>
    <t xml:space="preserve">FTS Collector</t>
  </si>
  <si>
    <t xml:space="preserve">ops-projects-with-targets</t>
  </si>
  <si>
    <t xml:space="preserve">2016-12-21T11:06:16.040364</t>
  </si>
  <si>
    <t xml:space="preserve">ors_prjtrg.csv</t>
  </si>
  <si>
    <t xml:space="preserve">https://ds-ec2.scraperwiki.com/3zarzzv/0zftw6fzkjxommp/cgi-bin/csv/ors_prjtrg.csv</t>
  </si>
  <si>
    <t xml:space="preserve">hdx-amadou</t>
  </si>
  <si>
    <t xml:space="preserve">2016-12-21T11:06:16.036644</t>
  </si>
  <si>
    <t xml:space="preserve">2015-05-15</t>
  </si>
  <si>
    <t xml:space="preserve">ors-key-figure</t>
  </si>
  <si>
    <t xml:space="preserve">2016-12-21T11:11:16.792961</t>
  </si>
  <si>
    <t xml:space="preserve">ors_key_figures.csv</t>
  </si>
  <si>
    <t xml:space="preserve">https://ds-ec2.scraperwiki.com/3zarzzv/0zftw6fzkjxommp/cgi-bin/csv/ors_key_figures.csv</t>
  </si>
  <si>
    <t xml:space="preserve">2016-12-21T11:11:16.791299</t>
  </si>
  <si>
    <t xml:space="preserve">country-framework-with-targets</t>
  </si>
  <si>
    <t xml:space="preserve">2016-12-21T11:26:43.452617</t>
  </si>
  <si>
    <t xml:space="preserve">ors_frwtrg.csv</t>
  </si>
  <si>
    <t xml:space="preserve">https://ds-ec2.scraperwiki.com/3zarzzv/0zftw6fzkjxommp/cgi-bin/csv/ors_frwtrg.csv</t>
  </si>
  <si>
    <t xml:space="preserve">2016-12-21T11:26:43.451085</t>
  </si>
  <si>
    <t xml:space="preserve">gender-inequality-index</t>
  </si>
  <si>
    <t xml:space="preserve">2017-01-19T13:46:31.356101</t>
  </si>
  <si>
    <t xml:space="preserve">Gender Inequality Index (API)</t>
  </si>
  <si>
    <t xml:space="preserve">https://ds-ec2.scraperwiki.com/gzk5p3z/tbb2ribak1ktkqp/cgi-bin/csv/gii_gender_inequality_index_value.csv</t>
  </si>
  <si>
    <t xml:space="preserve">2017-01-19T13:46:31.354723</t>
  </si>
  <si>
    <t xml:space="preserve">sidih-humanitarian-needs-overview</t>
  </si>
  <si>
    <t xml:space="preserve">2017-03-16T11:39:00.894758</t>
  </si>
  <si>
    <t xml:space="preserve">sidih_684.csv</t>
  </si>
  <si>
    <t xml:space="preserve">https://ds-ec2.scraperwiki.com/egzfk1p/siqsxsgjnxgk3r2/cgi-bin/csv/sidih_684.csv</t>
  </si>
  <si>
    <t xml:space="preserve">2017-03-16T11:39:00.893552</t>
  </si>
  <si>
    <t xml:space="preserve">daily-summaries-of-precipitation-indicators-for-dominican-republic</t>
  </si>
  <si>
    <t xml:space="preserve">e780fabb-29f0-4c65-92a9-ed8896f7faf6</t>
  </si>
  <si>
    <t xml:space="preserve">2017-09-15T11:48:12.837891</t>
  </si>
  <si>
    <t xml:space="preserve">precipitation_dom.csv</t>
  </si>
  <si>
    <t xml:space="preserve">https://ds-ec2.scraperwiki.com/fhsehwp/vdocua8hjwptucu/cgi-bin/csv/dom.csv</t>
  </si>
  <si>
    <t xml:space="preserve">hdx</t>
  </si>
  <si>
    <t xml:space="preserve">2017-09-15T11:48:12.836638</t>
  </si>
  <si>
    <t xml:space="preserve">total-expenditure-on-health-of-gdp</t>
  </si>
  <si>
    <t xml:space="preserve">2018-06-11T15:45:25.279468</t>
  </si>
  <si>
    <t xml:space="preserve">Total Expenditure on health (% of GDP)</t>
  </si>
  <si>
    <t xml:space="preserve">https://ds-ec2.scraperwiki.com/gzk5p3z/tbb2ribak1ktkqp/cgi-bin/csv/expenditure_on_health_total_of_gdp.csv</t>
  </si>
  <si>
    <t xml:space="preserve">2018-06-11T15:45:25.277401</t>
  </si>
  <si>
    <t xml:space="preserve">population-in-severe-poverty-headcount</t>
  </si>
  <si>
    <t xml:space="preserve">2018-06-11T15:46:04.494226</t>
  </si>
  <si>
    <t xml:space="preserve">Population in severe poverty (headcount)</t>
  </si>
  <si>
    <t xml:space="preserve">https://ds-ec2.scraperwiki.com/gzk5p3z/tbb2ribak1ktkqp/cgi-bin/csv/mpi_population_in_severe_poverty_headcount.csv</t>
  </si>
  <si>
    <t xml:space="preserve">2018-06-11T15:46:04.492845</t>
  </si>
  <si>
    <t xml:space="preserve">inequality-adjusted-hdi</t>
  </si>
  <si>
    <t xml:space="preserve">2018-06-11T15:47:54.278410</t>
  </si>
  <si>
    <t xml:space="preserve">Inequality-adjusted HDI</t>
  </si>
  <si>
    <t xml:space="preserve">https://ds-ec2.scraperwiki.com/gzk5p3z/tbb2ribak1ktkqp/cgi-bin/csv/ihdi_inequality_adjusted_hdi_value.csv</t>
  </si>
  <si>
    <t xml:space="preserve">2018-06-11T15:47:54.277219</t>
  </si>
  <si>
    <t xml:space="preserve">human-development-index-hdi</t>
  </si>
  <si>
    <t xml:space="preserve">2018-06-11T15:49:23.888266</t>
  </si>
  <si>
    <t xml:space="preserve">Human Development Index (HDI)</t>
  </si>
  <si>
    <t xml:space="preserve">https://ds-ec2.scraperwiki.com/gzk5p3z/tbb2ribak1ktkqp/cgi-bin/csv/hdi_human_development_index_hdig_value.csv</t>
  </si>
  <si>
    <t xml:space="preserve">2018-06-11T15:49:23.886771</t>
  </si>
  <si>
    <t xml:space="preserve">health-index</t>
  </si>
  <si>
    <t xml:space="preserve">2018-06-11T15:50:18.583566</t>
  </si>
  <si>
    <t xml:space="preserve">Health Index</t>
  </si>
  <si>
    <t xml:space="preserve">https://ds-ec2.scraperwiki.com/gzk5p3z/tbb2ribak1ktkqp/cgi-bin/csv/hdi_health_index.csv</t>
  </si>
  <si>
    <t xml:space="preserve">2018-06-11T15:50:18.581958</t>
  </si>
  <si>
    <t xml:space="preserve">gender-development-index-female-to-male-ratio-of-hdi</t>
  </si>
  <si>
    <t xml:space="preserve">2018-06-11T15:51:50.651563</t>
  </si>
  <si>
    <t xml:space="preserve">Gender Development Index (Female to male ratio of HDI)</t>
  </si>
  <si>
    <t xml:space="preserve">https://ds-ec2.scraperwiki.com/gzk5p3z/tbb2ribak1ktkqp/cgi-bin/csv/gdi_female_to_male_ratio_of_hdi_geometric_gdi.csv</t>
  </si>
  <si>
    <t xml:space="preserve">2018-06-11T15:51:50.650355</t>
  </si>
  <si>
    <t xml:space="preserve">gfudhzb</t>
  </si>
  <si>
    <t xml:space="preserve">review</t>
  </si>
  <si>
    <t xml:space="preserve">2017-02-28</t>
  </si>
  <si>
    <t xml:space="preserve">mvam-food-security-monitoring-databank</t>
  </si>
  <si>
    <t xml:space="preserve">2018-06-26T22:21:20.465890</t>
  </si>
  <si>
    <t xml:space="preserve">mVAM_allAggStats.xlsx</t>
  </si>
  <si>
    <t xml:space="preserve">https://ds-ec2.scraperwiki.com/gfudhzb/r8kisejjlofexpc/cgi-bin/xlsx/</t>
  </si>
  <si>
    <t xml:space="preserve">2018-06-26T22:21:20.464504</t>
  </si>
  <si>
    <t xml:space="preserve">WFP mVAM Collector</t>
  </si>
  <si>
    <t xml:space="preserve">2015-01-01</t>
  </si>
  <si>
    <t xml:space="preserve">afghanistan-2015-humanitarian-contributions</t>
  </si>
  <si>
    <t xml:space="preserve">2018-07-01T22:19:26.403616</t>
  </si>
  <si>
    <t xml:space="preserve">afghanistan-2015-humanitarian-contributions.csv</t>
  </si>
  <si>
    <t xml:space="preserve">https://ds-ec2.scraperwiki.com/mcu9bxo/m5dbtbjvgv577aq/cgi-bin/csv/Emergency_16525.csv</t>
  </si>
  <si>
    <t xml:space="preserve">2018-07-01T22:19:26.402124</t>
  </si>
  <si>
    <t xml:space="preserve">cameroon-2015-humanitarian-contributions</t>
  </si>
  <si>
    <t xml:space="preserve">2018-07-03T22:19:30.274285</t>
  </si>
  <si>
    <t xml:space="preserve">cameroon-2015-humanitarian-contributions.csv</t>
  </si>
  <si>
    <t xml:space="preserve">https://ds-ec2.scraperwiki.com/mcu9bxo/m5dbtbjvgv577aq/cgi-bin/csv/Emergency_16530.csv</t>
  </si>
  <si>
    <t xml:space="preserve">2018-07-03T22:19:30.272974</t>
  </si>
  <si>
    <t xml:space="preserve">nigeria-2015-humanitarian-contributions</t>
  </si>
  <si>
    <t xml:space="preserve">2018-07-03T22:19:32.270437</t>
  </si>
  <si>
    <t xml:space="preserve">nigeria-2015-humanitarian-contributions.csv</t>
  </si>
  <si>
    <t xml:space="preserve">https://ds-ec2.scraperwiki.com/mcu9bxo/m5dbtbjvgv577aq/cgi-bin/csv/Emergency_16536.csv</t>
  </si>
  <si>
    <t xml:space="preserve">2018-07-03T22:19:32.269263</t>
  </si>
  <si>
    <t xml:space="preserve">mali-2015-humanitarian-contributions</t>
  </si>
  <si>
    <t xml:space="preserve">2018-07-03T22:19:33.968185</t>
  </si>
  <si>
    <t xml:space="preserve">mali-2015-humanitarian-contributions.csv</t>
  </si>
  <si>
    <t xml:space="preserve">https://ds-ec2.scraperwiki.com/mcu9bxo/m5dbtbjvgv577aq/cgi-bin/csv/Emergency_16533.csv</t>
  </si>
  <si>
    <t xml:space="preserve">2018-07-03T22:19:33.967009</t>
  </si>
  <si>
    <t xml:space="preserve">chad-2015-humanitarian-contributions</t>
  </si>
  <si>
    <t xml:space="preserve">2018-07-03T22:19:35.465975</t>
  </si>
  <si>
    <t xml:space="preserve">chad-2015-humanitarian-contributions.csv</t>
  </si>
  <si>
    <t xml:space="preserve">https://ds-ec2.scraperwiki.com/mcu9bxo/m5dbtbjvgv577aq/cgi-bin/csv/Emergency_16531.csv</t>
  </si>
  <si>
    <t xml:space="preserve">2018-07-03T22:19:35.464734</t>
  </si>
  <si>
    <t xml:space="preserve">ukraine-2015-humanitarian-contributions</t>
  </si>
  <si>
    <t xml:space="preserve">2018-07-03T22:19:39.060671</t>
  </si>
  <si>
    <t xml:space="preserve">ukraine-2015-humanitarian-contributions.csv</t>
  </si>
  <si>
    <t xml:space="preserve">https://ds-ec2.scraperwiki.com/mcu9bxo/m5dbtbjvgv577aq/cgi-bin/csv/Emergency_16528.csv</t>
  </si>
  <si>
    <t xml:space="preserve">2018-07-03T22:19:39.059465</t>
  </si>
  <si>
    <t xml:space="preserve">central-african-republic-2015-humanitarian-contributions</t>
  </si>
  <si>
    <t xml:space="preserve">2018-07-03T22:19:42.589050</t>
  </si>
  <si>
    <t xml:space="preserve">central-african-republic-2015-humanitarian-contributions.csv</t>
  </si>
  <si>
    <t xml:space="preserve">https://ds-ec2.scraperwiki.com/mcu9bxo/m5dbtbjvgv577aq/cgi-bin/csv/Emergency_16526.csv</t>
  </si>
  <si>
    <t xml:space="preserve">2018-07-03T22:19:42.587283</t>
  </si>
  <si>
    <t xml:space="preserve">somalia-2015-humanitarian-contributions</t>
  </si>
  <si>
    <t xml:space="preserve">2018-07-03T22:19:46.282193</t>
  </si>
  <si>
    <t xml:space="preserve">somalia-2015-humanitarian-contributions.csv</t>
  </si>
  <si>
    <t xml:space="preserve">https://ds-ec2.scraperwiki.com/mcu9bxo/m5dbtbjvgv577aq/cgi-bin/csv/Emergency_16518.csv</t>
  </si>
  <si>
    <t xml:space="preserve">2018-07-03T22:19:46.280643</t>
  </si>
  <si>
    <t xml:space="preserve">sudan-2015-humanitarian-contributions</t>
  </si>
  <si>
    <t xml:space="preserve">2018-07-03T22:19:49.626528</t>
  </si>
  <si>
    <t xml:space="preserve">sudan-2015-humanitarian-contributions.csv</t>
  </si>
  <si>
    <t xml:space="preserve">https://ds-ec2.scraperwiki.com/mcu9bxo/m5dbtbjvgv577aq/cgi-bin/csv/Emergency_16524.csv</t>
  </si>
  <si>
    <t xml:space="preserve">2018-07-03T22:19:49.625185</t>
  </si>
  <si>
    <t xml:space="preserve">democratic-republic-of-congo-2015-humanitarian-contributions</t>
  </si>
  <si>
    <t xml:space="preserve">2018-07-05T00:11:36.925444</t>
  </si>
  <si>
    <t xml:space="preserve">democratic-republic-of-congo-2015-humanitarian-contributions.csv</t>
  </si>
  <si>
    <t xml:space="preserve">https://ds-ec2.scraperwiki.com/mcu9bxo/m5dbtbjvgv577aq/cgi-bin/csv/Emergency_16522.csv</t>
  </si>
  <si>
    <t xml:space="preserve">2018-07-05T00:11:36.923964</t>
  </si>
  <si>
    <t xml:space="preserve">south-sudan-2015-humanitarian-contributions</t>
  </si>
  <si>
    <t xml:space="preserve">2018-07-05T00:40:48.043639</t>
  </si>
  <si>
    <t xml:space="preserve">south-sudan-2015-humanitarian-contributions.csv</t>
  </si>
  <si>
    <t xml:space="preserve">https://ds-ec2.scraperwiki.com/mcu9bxo/m5dbtbjvgv577aq/cgi-bin/csv/Emergency_16521.csv</t>
  </si>
  <si>
    <t xml:space="preserve">2018-07-05T00:40:48.042022</t>
  </si>
  <si>
    <t xml:space="preserve">occupied-palestinian-territory-2015-humanitarian-contributions</t>
  </si>
  <si>
    <t xml:space="preserve">2018-07-09T23:32:43.785454</t>
  </si>
  <si>
    <t xml:space="preserve">occupied-palestinian-territory-2015-humanitarian-contributions.csv</t>
  </si>
  <si>
    <t xml:space="preserve">https://ds-ec2.scraperwiki.com/mcu9bxo/m5dbtbjvgv577aq/cgi-bin/csv/Emergency_16523.csv</t>
  </si>
  <si>
    <t xml:space="preserve">2018-07-09T23:32:43.783794</t>
  </si>
  <si>
    <t xml:space="preserve">burkina-faso-2015-humanitarian-contributions</t>
  </si>
  <si>
    <t xml:space="preserve">2018-07-10T00:31:46.260137</t>
  </si>
  <si>
    <t xml:space="preserve">burkina-faso-2015-humanitarian-contributions.csv</t>
  </si>
  <si>
    <t xml:space="preserve">https://ds-ec2.scraperwiki.com/mcu9bxo/m5dbtbjvgv577aq/cgi-bin/csv/Emergency_16529.csv</t>
  </si>
  <si>
    <t xml:space="preserve">2018-07-10T00:31:46.258444</t>
  </si>
  <si>
    <t xml:space="preserve">niger-2015-humanitarian-contributions</t>
  </si>
  <si>
    <t xml:space="preserve">2018-07-11T23:48:48.960625</t>
  </si>
  <si>
    <t xml:space="preserve">niger-2015-humanitarian-contributions.csv</t>
  </si>
  <si>
    <t xml:space="preserve">https://ds-ec2.scraperwiki.com/mcu9bxo/m5dbtbjvgv577aq/cgi-bin/csv/Emergency_16535.csv</t>
  </si>
  <si>
    <t xml:space="preserve">2018-07-11T23:48:48.959395</t>
  </si>
  <si>
    <t xml:space="preserve">eyjkp6g</t>
  </si>
  <si>
    <t xml:space="preserve">cdxref-rw-datafromhdx</t>
  </si>
  <si>
    <t xml:space="preserve">551dd495-35e6-471a-b39c-130476e71279</t>
  </si>
  <si>
    <t xml:space="preserve">2018-07-16T12:15:07.618802</t>
  </si>
  <si>
    <t xml:space="preserve">CDXref_RW_DataFromHDX_LatestFigures</t>
  </si>
  <si>
    <t xml:space="preserve">https://ds-ec2.scraperwiki.com/eyjkp6g/ggatymuev84fnzl/cgi-bin/csv/latest_figures.csv</t>
  </si>
  <si>
    <t xml:space="preserve">cflamm</t>
  </si>
  <si>
    <t xml:space="preserve">2018-07-16T12:15:07.616581</t>
  </si>
  <si>
    <t xml:space="preserve">ReliefWeb Crisis Data Scraper - ACTIVE!</t>
  </si>
  <si>
    <t xml:space="preserve">DOESN'T EXIST ON PROD</t>
  </si>
  <si>
    <t xml:space="preserve">rgnpwvq</t>
  </si>
  <si>
    <t xml:space="preserve">keep alive</t>
  </si>
  <si>
    <t xml:space="preserve">2017-06-30</t>
  </si>
  <si>
    <t xml:space="preserve">cerf-donor-contributions</t>
  </si>
  <si>
    <t xml:space="preserve">608172b3-f2cf-4bd5-91b4-5acba5d7fd0f</t>
  </si>
  <si>
    <t xml:space="preserve">2018-07-17T22:25:08.839082</t>
  </si>
  <si>
    <t xml:space="preserve">CERF Donor Contributions.csv</t>
  </si>
  <si>
    <t xml:space="preserve">https://ds-ec2.scraperwiki.com/rgnpwvq/75f87msny6qfsek/cgi-bin/csv/contributions.csv</t>
  </si>
  <si>
    <t xml:space="preserve">2018-07-17T22:25:08.837805</t>
  </si>
  <si>
    <t xml:space="preserve">CERF Donor Contributions Scraper - ACTIVE!</t>
  </si>
  <si>
    <t xml:space="preserve">eqrbm0v</t>
  </si>
  <si>
    <t xml:space="preserve">2017-07-01</t>
  </si>
  <si>
    <t xml:space="preserve">cerf-allocations</t>
  </si>
  <si>
    <t xml:space="preserve">2018-07-18T22:20:28.135438</t>
  </si>
  <si>
    <t xml:space="preserve">CERF Allocations.csv</t>
  </si>
  <si>
    <t xml:space="preserve">https://ds-ec2.scraperwiki.com/eqrbm0v/u9ed3yh64nbbyps/cgi-bin/csv/projects.csv</t>
  </si>
  <si>
    <t xml:space="preserve">2018-07-18T22:20:28.134088</t>
  </si>
  <si>
    <t xml:space="preserve">CERF Projects Scraper - ACTIVE!</t>
  </si>
  <si>
    <t xml:space="preserve">2018-07-26</t>
  </si>
  <si>
    <t xml:space="preserve">reliefweb-crisis-app-data</t>
  </si>
  <si>
    <t xml:space="preserve">ab54dbbf-b25c-4c31-8bda-778ad2f39328</t>
  </si>
  <si>
    <t xml:space="preserve">2018-07-26T14:35:35.792117</t>
  </si>
  <si>
    <t xml:space="preserve">latest_figures.csv</t>
  </si>
  <si>
    <t xml:space="preserve">2018-07-26T14:35:35.790607</t>
  </si>
  <si>
    <t xml:space="preserve">ors_rpt.xlsx</t>
  </si>
  <si>
    <t xml:space="preserve">https://ds-ec2.scraperwiki.com/3zarzzv/0zftw6fzkjxommp/cgi-bin/xlsx/ors_rpt</t>
  </si>
  <si>
    <t xml:space="preserve">ors_clind.xlsx</t>
  </si>
  <si>
    <t xml:space="preserve">https://ds-ec2.scraperwiki.com/3zarzzv/0zftw6fzkjxommp/cgi-bin/xlsx/ors_clind</t>
  </si>
  <si>
    <t xml:space="preserve">ors_frw.xlsx</t>
  </si>
  <si>
    <t xml:space="preserve">https://ds-ec2.scraperwiki.com/3zarzzv/0zftw6fzkjxommp/cgi-bin/xlsx/ors_frw</t>
  </si>
  <si>
    <t xml:space="preserve">ors_prj.xlsx</t>
  </si>
  <si>
    <t xml:space="preserve">https://ds-ec2.scraperwiki.com/3zarzzv/0zftw6fzkjxommp/cgi-bin/xlsx/ors_prj</t>
  </si>
  <si>
    <t xml:space="preserve">ors_3w.xlsx</t>
  </si>
  <si>
    <t xml:space="preserve">https://ds-ec2.scraperwiki.com/3zarzzv/0zftw6fzkjxommp/cgi-bin/xlsx/ors_3w</t>
  </si>
  <si>
    <t xml:space="preserve">ors_clindrpt.xlsx</t>
  </si>
  <si>
    <t xml:space="preserve">https://ds-ec2.scraperwiki.com/3zarzzv/0zftw6fzkjxommp/cgi-bin/xlsx/ors_clindrpt</t>
  </si>
  <si>
    <t xml:space="preserve">Emergency_16575.xlsx</t>
  </si>
  <si>
    <t xml:space="preserve">https://ds-ec2.scraperwiki.com/mcu9bxo/m5dbtbjvgv577aq/cgi-bin/xlsx/Emergency_16575</t>
  </si>
  <si>
    <t xml:space="preserve">ebola_data_db_format.csv</t>
  </si>
  <si>
    <t xml:space="preserve">https://ds-ec2.scraperwiki.com/g7nnqgn/ckm9nsfssakeuor/cgi-bin/csv/ebola_data_db_format.csv</t>
  </si>
  <si>
    <t xml:space="preserve">id</t>
  </si>
  <si>
    <t xml:space="preserve">Name</t>
  </si>
  <si>
    <t xml:space="preserve">Status</t>
  </si>
  <si>
    <t xml:space="preserve">Last run</t>
  </si>
  <si>
    <t xml:space="preserve">Created by</t>
  </si>
  <si>
    <t xml:space="preserve">Created</t>
  </si>
  <si>
    <t xml:space="preserve">Link</t>
  </si>
  <si>
    <t xml:space="preserve">Has files</t>
  </si>
  <si>
    <t xml:space="preserve">Checked</t>
  </si>
  <si>
    <t xml:space="preserve">Decision</t>
  </si>
  <si>
    <t xml:space="preserve">Info</t>
  </si>
  <si>
    <t xml:space="preserve">tdompvp</t>
  </si>
  <si>
    <t xml:space="preserve">Tag Cleanup</t>
  </si>
  <si>
    <t xml:space="preserve">Refreshed</t>
  </si>
  <si>
    <t xml:space="preserve">a month ago</t>
  </si>
  <si>
    <t xml:space="preserve">UN OCHA</t>
  </si>
  <si>
    <t xml:space="preserve">2 months ago</t>
  </si>
  <si>
    <t xml:space="preserve">Yes</t>
  </si>
  <si>
    <t xml:space="preserve">Mike</t>
  </si>
  <si>
    <t xml:space="preserve">xebl4uj</t>
  </si>
  <si>
    <t xml:space="preserve">HXL Validation</t>
  </si>
  <si>
    <t xml:space="preserve">Unknown</t>
  </si>
  <si>
    <t xml:space="preserve">Never</t>
  </si>
  <si>
    <t xml:space="preserve">3 months ago</t>
  </si>
  <si>
    <t xml:space="preserve">Mike - Hague Sprint - not needed</t>
  </si>
  <si>
    <t xml:space="preserve">tnzmdzl</t>
  </si>
  <si>
    <t xml:space="preserve">UNESCO scraper</t>
  </si>
  <si>
    <t xml:space="preserve">4 days ago</t>
  </si>
  <si>
    <t xml:space="preserve">8 months ago</t>
  </si>
  <si>
    <t xml:space="preserve">3zgvabr</t>
  </si>
  <si>
    <t xml:space="preserve">IDMC scraper</t>
  </si>
  <si>
    <t xml:space="preserve">5 days ago</t>
  </si>
  <si>
    <t xml:space="preserve">10 months ago</t>
  </si>
  <si>
    <t xml:space="preserve">xnemvl4</t>
  </si>
  <si>
    <t xml:space="preserve">World Bank scraper</t>
  </si>
  <si>
    <t xml:space="preserve">dd7q4bs</t>
  </si>
  <si>
    <t xml:space="preserve">WHO scraper</t>
  </si>
  <si>
    <t xml:space="preserve">5ifzmgb</t>
  </si>
  <si>
    <t xml:space="preserve">FTS scraper</t>
  </si>
  <si>
    <t xml:space="preserve">Run failed: &lt;class 'hdx.data.hdxobject.HDXError'&gt;</t>
  </si>
  <si>
    <t xml:space="preserve">5 hours ago</t>
  </si>
  <si>
    <t xml:space="preserve">a year ago</t>
  </si>
  <si>
    <t xml:space="preserve">nalq55x</t>
  </si>
  <si>
    <t xml:space="preserve">Datastore Update Helper Tool</t>
  </si>
  <si>
    <t xml:space="preserve">Empty</t>
  </si>
  <si>
    <t xml:space="preserve">qmxf344</t>
  </si>
  <si>
    <t xml:space="preserve">Untitled dataset</t>
  </si>
  <si>
    <t xml:space="preserve">Checked: 2017-07-06 01:00:28.690337, Updated: 2017-07-01 01:00:25.958693</t>
  </si>
  <si>
    <t xml:space="preserve">2 years ago</t>
  </si>
  <si>
    <t xml:space="preserve">Godfrey to port to GSheets</t>
  </si>
  <si>
    <t xml:space="preserve">Checked: 2017-07-06 22:00:20.338747, Updated: 2017-06-30 16:00:23.890521</t>
  </si>
  <si>
    <t xml:space="preserve">gyinupn</t>
  </si>
  <si>
    <t xml:space="preserve">Aidan McGuire</t>
  </si>
  <si>
    <t xml:space="preserve">Aidan confirmed</t>
  </si>
  <si>
    <t xml:space="preserve">snlckab</t>
  </si>
  <si>
    <t xml:space="preserve">Checked: 2018-07-23 07:00:24.178203, Updated: 2018-07-21 03:30:22.045406</t>
  </si>
  <si>
    <t xml:space="preserve">21 minutes ago</t>
  </si>
  <si>
    <t xml:space="preserve">duxzdcn</t>
  </si>
  <si>
    <t xml:space="preserve">Scraper VDC Syria</t>
  </si>
  <si>
    <t xml:space="preserve">Godfrey - removed because data sensitive</t>
  </si>
  <si>
    <t xml:space="preserve">osffr7m</t>
  </si>
  <si>
    <t xml:space="preserve">ACLED Scraper</t>
  </si>
  <si>
    <t xml:space="preserve">7 days ago</t>
  </si>
  <si>
    <t xml:space="preserve">1qvimwt</t>
  </si>
  <si>
    <t xml:space="preserve">UPS blog posts</t>
  </si>
  <si>
    <t xml:space="preserve">Unimportant</t>
  </si>
  <si>
    <t xml:space="preserve">y3ilgtt</t>
  </si>
  <si>
    <t xml:space="preserve">DISABLED Fiji Topline Figures</t>
  </si>
  <si>
    <t xml:space="preserve">disabled</t>
  </si>
  <si>
    <t xml:space="preserve">a day ago</t>
  </si>
  <si>
    <t xml:space="preserve">fwaccbc</t>
  </si>
  <si>
    <t xml:space="preserve">WorldPop Scraper</t>
  </si>
  <si>
    <t xml:space="preserve">6 days ago</t>
  </si>
  <si>
    <t xml:space="preserve">3 years ago</t>
  </si>
  <si>
    <t xml:space="preserve">69ukt9c</t>
  </si>
  <si>
    <t xml:space="preserve">IFPRI Dataverse Collector</t>
  </si>
  <si>
    <t xml:space="preserve">Failed to collect data.</t>
  </si>
  <si>
    <t xml:space="preserve">Looks like it would collect irrelevant datasets if it worked</t>
  </si>
  <si>
    <t xml:space="preserve">dkrqsls</t>
  </si>
  <si>
    <t xml:space="preserve">OCHA CERF Collector</t>
  </si>
  <si>
    <t xml:space="preserve">7 hours ago</t>
  </si>
  <si>
    <t xml:space="preserve">Godfrey confirmed</t>
  </si>
  <si>
    <t xml:space="preserve">f5v2lou</t>
  </si>
  <si>
    <t xml:space="preserve">HDX Source Count Tracker - ACTIVE!</t>
  </si>
  <si>
    <t xml:space="preserve">r1fjuhb</t>
  </si>
  <si>
    <t xml:space="preserve">OpenNepal Scraper</t>
  </si>
  <si>
    <t xml:space="preserve">Data on Open Nepal site is old</t>
  </si>
  <si>
    <t xml:space="preserve">8rwpgu2</t>
  </si>
  <si>
    <t xml:space="preserve">Datastore: Feature Organization Page</t>
  </si>
  <si>
    <t xml:space="preserve">Utility to push to datastore</t>
  </si>
  <si>
    <t xml:space="preserve">pkf3exn</t>
  </si>
  <si>
    <t xml:space="preserve">HDX Registered Users Stats - ACTIVE!</t>
  </si>
  <si>
    <t xml:space="preserve">dvmy0d0</t>
  </si>
  <si>
    <t xml:space="preserve">DISABLED OCHA Afghanistan Topline Figures</t>
  </si>
  <si>
    <t xml:space="preserve">6 months ago</t>
  </si>
  <si>
    <t xml:space="preserve">dmxoe8n</t>
  </si>
  <si>
    <t xml:space="preserve">DISABLED UNOSAT Topline Figures</t>
  </si>
  <si>
    <t xml:space="preserve">lgfoslr</t>
  </si>
  <si>
    <t xml:space="preserve">UNOSAT Flood Portal</t>
  </si>
  <si>
    <t xml:space="preserve">Error collecting data.</t>
  </si>
  <si>
    <t xml:space="preserve">22 days ago</t>
  </si>
  <si>
    <t xml:space="preserve">org is pushing</t>
  </si>
  <si>
    <t xml:space="preserve">lqvlm2k</t>
  </si>
  <si>
    <t xml:space="preserve">DISABLED DataStore: UNHCR Topline Figures</t>
  </si>
  <si>
    <t xml:space="preserve">gbz9du2</t>
  </si>
  <si>
    <t xml:space="preserve">DISABLED Nepal Earthquake Topline Figures</t>
  </si>
  <si>
    <t xml:space="preserve">deudwxf</t>
  </si>
  <si>
    <t xml:space="preserve">DISABLED WFP VAM API Scraper</t>
  </si>
  <si>
    <t xml:space="preserve">morwql7</t>
  </si>
  <si>
    <t xml:space="preserve">DISABLED Somalia NGO Topline Figures</t>
  </si>
  <si>
    <t xml:space="preserve">yhzaffo</t>
  </si>
  <si>
    <t xml:space="preserve">DataStore: Nutrition SMART Survey</t>
  </si>
  <si>
    <t xml:space="preserve">dataset is for 2014/2015</t>
  </si>
  <si>
    <t xml:space="preserve">tnybxwi</t>
  </si>
  <si>
    <t xml:space="preserve">WFP Food Prices (full)</t>
  </si>
  <si>
    <t xml:space="preserve">superceded</t>
  </si>
  <si>
    <t xml:space="preserve">dhgdxez</t>
  </si>
  <si>
    <t xml:space="preserve">DISABLED DataStore: Mali Topline Figures</t>
  </si>
  <si>
    <t xml:space="preserve">c7eyvfx</t>
  </si>
  <si>
    <t xml:space="preserve">DISABLED FTS Appeals Collector</t>
  </si>
  <si>
    <t xml:space="preserve">1j9wswr</t>
  </si>
  <si>
    <t xml:space="preserve">DISABLED DataStore: WFP Topline Figures</t>
  </si>
  <si>
    <t xml:space="preserve">bvmzl6n</t>
  </si>
  <si>
    <t xml:space="preserve">Guinea 3W Validation + DataStore</t>
  </si>
  <si>
    <t xml:space="preserve">dataset deleted</t>
  </si>
  <si>
    <t xml:space="preserve">f0pk6nf</t>
  </si>
  <si>
    <t xml:space="preserve">DISABLED UNOSAT Product Scraper</t>
  </si>
  <si>
    <t xml:space="preserve">Failed to register resources.</t>
  </si>
  <si>
    <t xml:space="preserve">4 years ago</t>
  </si>
  <si>
    <t xml:space="preserve">7c6jufm</t>
  </si>
  <si>
    <t xml:space="preserve">HDX Management Statistics - ACTIVE!</t>
  </si>
  <si>
    <t xml:space="preserve">4h129ru</t>
  </si>
  <si>
    <t xml:space="preserve">UN Iraq Casualty Figures</t>
  </si>
  <si>
    <t xml:space="preserve">resource doesn't exist, cannot find dataset,DP to rewrite</t>
  </si>
  <si>
    <t xml:space="preserve">3ux7isx</t>
  </si>
  <si>
    <t xml:space="preserve">HDX ebola-cases-2014 dataset updater</t>
  </si>
  <si>
    <t xml:space="preserve">Url doesn't produce any values</t>
  </si>
  <si>
    <t xml:space="preserve">pbvcgsz</t>
  </si>
  <si>
    <t xml:space="preserve">DataStore: Colombia Page Indicators</t>
  </si>
  <si>
    <t xml:space="preserve">One resource is old and other doesn't exist</t>
  </si>
  <si>
    <t xml:space="preserve">spsrjzq</t>
  </si>
  <si>
    <t xml:space="preserve">DISABLED DataStore: Colombia Topline Figures</t>
  </si>
  <si>
    <t xml:space="preserve">jn8jrse</t>
  </si>
  <si>
    <t xml:space="preserve">Ebola Data Lister</t>
  </si>
  <si>
    <t xml:space="preserve">It scrapes HDX for ebola datasets</t>
  </si>
  <si>
    <t xml:space="preserve">3ou67vm</t>
  </si>
  <si>
    <t xml:space="preserve">DISABLED DataStore: Topline Ebola Outbreak Figures</t>
  </si>
  <si>
    <t xml:space="preserve">hkiw9sb</t>
  </si>
  <si>
    <t xml:space="preserve">HDX ebola-cases-2014 Data for Visualisation</t>
  </si>
  <si>
    <t xml:space="preserve">It reads from an HDX resource</t>
  </si>
  <si>
    <t xml:space="preserve">mfx18jd</t>
  </si>
  <si>
    <t xml:space="preserve">Alert: HDX Dataset Revision</t>
  </si>
  <si>
    <t xml:space="preserve">a few seconds ago</t>
  </si>
  <si>
    <t xml:space="preserve">Superceded by freshness</t>
  </si>
  <si>
    <t xml:space="preserve">a4sffig</t>
  </si>
  <si>
    <t xml:space="preserve">HealthMap Ebola News (geo)</t>
  </si>
  <si>
    <t xml:space="preserve">Cannot find dataset</t>
  </si>
  <si>
    <t xml:space="preserve">s6ahhhn</t>
  </si>
  <si>
    <t xml:space="preserve">ReliefWeb Scraper</t>
  </si>
  <si>
    <t xml:space="preserve">Scraper failed.</t>
  </si>
  <si>
    <t xml:space="preserve">Superceded</t>
  </si>
  <si>
    <t xml:space="preserve">ilkxllp</t>
  </si>
  <si>
    <t xml:space="preserve">IDMC Global Figures</t>
  </si>
  <si>
    <t xml:space="preserve">3grrlc8</t>
  </si>
  <si>
    <t xml:space="preserve">CAP Appeals Scraper</t>
  </si>
  <si>
    <t xml:space="preserve">Input data out of date</t>
  </si>
  <si>
    <t xml:space="preserve">xsyawmd</t>
  </si>
  <si>
    <t xml:space="preserve">CPSer</t>
  </si>
  <si>
    <t xml:space="preserve">CPS is switched off, queries HDX as far as I can tell</t>
  </si>
  <si>
    <t xml:space="preserve">eniyl0w</t>
  </si>
  <si>
    <t xml:space="preserve">OCHA ROWCA ORS</t>
  </si>
  <si>
    <t xml:space="preserve">ORS is off</t>
  </si>
  <si>
    <t xml:space="preserve">Error</t>
  </si>
  <si>
    <t xml:space="preserve">zaflugd</t>
  </si>
  <si>
    <t xml:space="preserve">HDX Repo Analytics</t>
  </si>
  <si>
    <t xml:space="preserve">It reads HDX to make stats</t>
  </si>
  <si>
    <t xml:space="preserve">gbgac6a</t>
  </si>
  <si>
    <t xml:space="preserve">Dragon - FTS</t>
  </si>
  <si>
    <t xml:space="preserve">Dragon Dave</t>
  </si>
  <si>
    <t xml:space="preserve">bcbk6tq</t>
  </si>
  <si>
    <t xml:space="preserve">Dragon - ReliefWeb R</t>
  </si>
  <si>
    <t xml:space="preserve">enf6nmy</t>
  </si>
  <si>
    <t xml:space="preserve">DAP</t>
  </si>
  <si>
    <t xml:space="preserve">novel_undp.py:hdr-disaster.py:hdr_new.py:worldbank-lendinggroups.py:esa.py:emdat.py: 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</si>
</sst>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b val="true"/>
      <sz val="11"/>
      <color rgb="FF0000CC"/>
      <name val="Cambria"/>
      <family val="1"/>
      <charset val="1"/>
    </font>
    <font>
      <sz val="11"/>
      <name val="Cambria"/>
      <family val="1"/>
      <charset val="1"/>
    </font>
    <font>
      <u val="single"/>
      <sz val="11"/>
      <color rgb="FF0000CC"/>
      <name val="Calibri"/>
      <family val="2"/>
      <charset val="1"/>
    </font>
    <font>
      <sz val="11"/>
      <color rgb="FFFF0000"/>
      <name val="Cambria"/>
      <family val="1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Docs-Calibri"/>
      <family val="0"/>
      <charset val="1"/>
    </font>
    <font>
      <u val="single"/>
      <sz val="11"/>
      <color rgb="FF0000FF"/>
      <name val="Cambria"/>
      <family val="1"/>
      <charset val="1"/>
    </font>
    <font>
      <sz val="11"/>
      <color rgb="FF0000CC"/>
      <name val="Calibri"/>
      <family val="2"/>
      <charset val="1"/>
    </font>
    <font>
      <u val="single"/>
      <sz val="11"/>
      <color rgb="FF000000"/>
      <name val="Inconsolat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s-ec2.scraperwiki.com/3zarzzv/0zftw6fzkjxommp/cgi-bin/xlsx/ors_rpt" TargetMode="External"/><Relationship Id="rId3" Type="http://schemas.openxmlformats.org/officeDocument/2006/relationships/hyperlink" Target="https://ds-ec2.scraperwiki.com/3zarzzv/0zftw6fzkjxommp/cgi-bin/xlsx/ors_clind" TargetMode="External"/><Relationship Id="rId4" Type="http://schemas.openxmlformats.org/officeDocument/2006/relationships/hyperlink" Target="https://ds-ec2.scraperwiki.com/3zarzzv/0zftw6fzkjxommp/cgi-bin/xlsx/ors_frw" TargetMode="External"/><Relationship Id="rId5" Type="http://schemas.openxmlformats.org/officeDocument/2006/relationships/hyperlink" Target="https://ds-ec2.scraperwiki.com/3zarzzv/0zftw6fzkjxommp/cgi-bin/xlsx/ors_prj" TargetMode="External"/><Relationship Id="rId6" Type="http://schemas.openxmlformats.org/officeDocument/2006/relationships/hyperlink" Target="https://ds-ec2.scraperwiki.com/3zarzzv/0zftw6fzkjxommp/cgi-bin/xlsx/ors_3w" TargetMode="External"/><Relationship Id="rId7" Type="http://schemas.openxmlformats.org/officeDocument/2006/relationships/hyperlink" Target="https://ds-ec2.scraperwiki.com/3zarzzv/0zftw6fzkjxommp/cgi-bin/xlsx/ors_clindrpt" TargetMode="External"/><Relationship Id="rId8" Type="http://schemas.openxmlformats.org/officeDocument/2006/relationships/hyperlink" Target="https://ds-ec2.scraperwiki.com/mcu9bxo/m5dbtbjvgv577aq/cgi-bin/xlsx/Emergency_16575" TargetMode="External"/><Relationship Id="rId9" Type="http://schemas.openxmlformats.org/officeDocument/2006/relationships/hyperlink" Target="https://ds-ec2.scraperwiki.com/egzfk1p/siqsxsgjnxgk3r2/cgi-bin/csv/sidih_684.csv" TargetMode="External"/><Relationship Id="rId10" Type="http://schemas.openxmlformats.org/officeDocument/2006/relationships/hyperlink" Target="https://ds-ec2.scraperwiki.com/egzfk1p/siqsxsgjnxgk3r2/cgi-bin/csv/sidih_593.csv" TargetMode="External"/><Relationship Id="rId11" Type="http://schemas.openxmlformats.org/officeDocument/2006/relationships/hyperlink" Target="https://ds-ec2.scraperwiki.com/egzfk1p/siqsxsgjnxgk3r2/cgi-bin/csv/sidih_587.csv" TargetMode="External"/><Relationship Id="rId12" Type="http://schemas.openxmlformats.org/officeDocument/2006/relationships/hyperlink" Target="https://ds-ec2.scraperwiki.com/egzfk1p/siqsxsgjnxgk3r2/cgi-bin/csv/sidih_664.csv" TargetMode="External"/><Relationship Id="rId13" Type="http://schemas.openxmlformats.org/officeDocument/2006/relationships/hyperlink" Target="https://ds-ec2.scraperwiki.com/egzfk1p/siqsxsgjnxgk3r2/cgi-bin/csv/sidih_645.csv" TargetMode="External"/><Relationship Id="rId14" Type="http://schemas.openxmlformats.org/officeDocument/2006/relationships/hyperlink" Target="https://ds-ec2.scraperwiki.com/egzfk1p/siqsxsgjnxgk3r2/cgi-bin/csv/sidih_654.csv" TargetMode="External"/><Relationship Id="rId15" Type="http://schemas.openxmlformats.org/officeDocument/2006/relationships/hyperlink" Target="https://ds-ec2.scraperwiki.com/egzfk1p/siqsxsgjnxgk3r2/cgi-bin/csv/sidih_653.csv" TargetMode="External"/><Relationship Id="rId16" Type="http://schemas.openxmlformats.org/officeDocument/2006/relationships/hyperlink" Target="https://ds-ec2.scraperwiki.com/egzfk1p/siqsxsgjnxgk3r2/cgi-bin/csv/sidih_545.csv" TargetMode="External"/><Relationship Id="rId17" Type="http://schemas.openxmlformats.org/officeDocument/2006/relationships/hyperlink" Target="https://ds-ec2.scraperwiki.com/egzfk1p/siqsxsgjnxgk3r2/cgi-bin/csv/sidih_642.csv" TargetMode="External"/><Relationship Id="rId18" Type="http://schemas.openxmlformats.org/officeDocument/2006/relationships/hyperlink" Target="https://ds-ec2.scraperwiki.com/egzfk1p/siqsxsgjnxgk3r2/cgi-bin/csv/sidih_384.csv" TargetMode="External"/><Relationship Id="rId19" Type="http://schemas.openxmlformats.org/officeDocument/2006/relationships/hyperlink" Target="https://ds-ec2.scraperwiki.com/egzfk1p/siqsxsgjnxgk3r2/cgi-bin/csv/sidih_337.csv" TargetMode="External"/><Relationship Id="rId20" Type="http://schemas.openxmlformats.org/officeDocument/2006/relationships/hyperlink" Target="https://ds-ec2.scraperwiki.com/egzfk1p/siqsxsgjnxgk3r2/cgi-bin/csv/sidih_343.csv" TargetMode="External"/><Relationship Id="rId21" Type="http://schemas.openxmlformats.org/officeDocument/2006/relationships/hyperlink" Target="https://ds-ec2.scraperwiki.com/egzfk1p/siqsxsgjnxgk3r2/cgi-bin/csv/sidih_322.csv" TargetMode="External"/><Relationship Id="rId22" Type="http://schemas.openxmlformats.org/officeDocument/2006/relationships/hyperlink" Target="https://ds-ec2.scraperwiki.com/egzfk1p/siqsxsgjnxgk3r2/cgi-bin/csv/sidih_190.csv" TargetMode="External"/><Relationship Id="rId23" Type="http://schemas.openxmlformats.org/officeDocument/2006/relationships/hyperlink" Target="https://ds-ec2.scraperwiki.com/egzfk1p/siqsxsgjnxgk3r2/cgi-bin/csv/sidih_540.csv" TargetMode="External"/><Relationship Id="rId24" Type="http://schemas.openxmlformats.org/officeDocument/2006/relationships/hyperlink" Target="https://ds-ec2.scraperwiki.com/egzfk1p/siqsxsgjnxgk3r2/cgi-bin/csv/sidih_541.csv" TargetMode="External"/><Relationship Id="rId25" Type="http://schemas.openxmlformats.org/officeDocument/2006/relationships/hyperlink" Target="https://ds-ec2.scraperwiki.com/egzfk1p/siqsxsgjnxgk3r2/cgi-bin/csv/sidih_495.csv" TargetMode="External"/><Relationship Id="rId26" Type="http://schemas.openxmlformats.org/officeDocument/2006/relationships/hyperlink" Target="https://ds-ec2.scraperwiki.com/egzfk1p/siqsxsgjnxgk3r2/cgi-bin/csv/sidih_3.csv" TargetMode="External"/><Relationship Id="rId27" Type="http://schemas.openxmlformats.org/officeDocument/2006/relationships/hyperlink" Target="https://ds-ec2.scraperwiki.com/egzfk1p/siqsxsgjnxgk3r2/cgi-bin/csv/sidih_588.csv" TargetMode="External"/><Relationship Id="rId28" Type="http://schemas.openxmlformats.org/officeDocument/2006/relationships/hyperlink" Target="https://ds-ec2.scraperwiki.com/egzfk1p/siqsxsgjnxgk3r2/cgi-bin/csv/sidih_504.csv" TargetMode="External"/><Relationship Id="rId29" Type="http://schemas.openxmlformats.org/officeDocument/2006/relationships/hyperlink" Target="https://ds-ec2.scraperwiki.com/g7nnqgn/ckm9nsfssakeuor/cgi-bin/csv/ebola_data_db_format.csv" TargetMode="External"/><Relationship Id="rId30" Type="http://schemas.openxmlformats.org/officeDocument/2006/relationships/drawing" Target="../drawings/drawing1.xml"/><Relationship Id="rId3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96"/>
  <sheetViews>
    <sheetView windowProtection="false" showFormulas="false" showGridLines="true" showRowColHeaders="true" showZeros="true" rightToLeft="false" tabSelected="true" showOutlineSymbols="true" defaultGridColor="true" view="normal" topLeftCell="C163" colorId="64" zoomScale="100" zoomScaleNormal="100" zoomScalePageLayoutView="100" workbookViewId="0">
      <selection pane="topLeft" activeCell="G169" activeCellId="0" sqref="G169:G196"/>
    </sheetView>
  </sheetViews>
  <sheetFormatPr defaultRowHeight="15"/>
  <cols>
    <col collapsed="false" hidden="false" max="1" min="1" style="0" width="5.65587044534413"/>
    <col collapsed="false" hidden="false" max="2" min="2" style="0" width="9.73279352226721"/>
    <col collapsed="false" hidden="false" max="3" min="3" style="0" width="11.17004048583"/>
    <col collapsed="false" hidden="false" max="4" min="4" style="0" width="15.5748987854251"/>
    <col collapsed="false" hidden="false" max="5" min="5" style="0" width="70.9271255060729"/>
    <col collapsed="false" hidden="false" max="6" min="6" style="0" width="11.17004048583"/>
    <col collapsed="false" hidden="false" max="7" min="7" style="0" width="70.9271255060729"/>
    <col collapsed="false" hidden="false" max="8" min="8" style="0" width="38.3967611336032"/>
    <col collapsed="false" hidden="false" max="9" min="9" style="0" width="27.0445344129555"/>
    <col collapsed="false" hidden="false" max="10" min="10" style="0" width="57.1457489878542"/>
    <col collapsed="false" hidden="false" max="11" min="11" style="0" width="123.959514170041"/>
    <col collapsed="false" hidden="false" max="12" min="12" style="0" width="17.8947368421053"/>
    <col collapsed="false" hidden="false" max="13" min="13" style="0" width="27.0445344129555"/>
    <col collapsed="false" hidden="false" max="14" min="14" style="0" width="23.8461538461538"/>
    <col collapsed="false" hidden="false" max="15" min="15" style="0" width="16.7894736842105"/>
    <col collapsed="false" hidden="false" max="16" min="16" style="0" width="20.2105263157895"/>
    <col collapsed="false" hidden="false" max="17" min="17" style="0" width="37.7408906882591"/>
    <col collapsed="false" hidden="false" max="18" min="18" style="0" width="17.3400809716599"/>
    <col collapsed="false" hidden="false" max="19" min="19" style="0" width="28.2591093117409"/>
    <col collapsed="false" hidden="false" max="1025" min="20" style="0" width="9.1417004048583"/>
  </cols>
  <sheetData>
    <row r="1" customFormat="false" ht="15" hidden="false" customHeight="false" outlineLevel="0" collapsed="false">
      <c r="B1" s="1"/>
      <c r="C1" s="1" t="s">
        <v>0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11</v>
      </c>
      <c r="O1" s="2" t="s">
        <v>12</v>
      </c>
      <c r="P1" s="2" t="s">
        <v>13</v>
      </c>
      <c r="Q1" s="2" t="s">
        <v>14</v>
      </c>
      <c r="R1" s="4" t="s">
        <v>15</v>
      </c>
      <c r="S1" s="4" t="s">
        <v>16</v>
      </c>
    </row>
    <row r="2" customFormat="false" ht="15" hidden="false" customHeight="false" outlineLevel="0" collapsed="false">
      <c r="A2" s="2" t="n">
        <v>8095</v>
      </c>
      <c r="B2" s="5" t="s">
        <v>17</v>
      </c>
      <c r="C2" s="6" t="s">
        <v>18</v>
      </c>
      <c r="E2" s="7" t="str">
        <f aca="false">HYPERLINK("https://data.humdata.org/dataset/fts-ebola-indicator","fts-ebola-indicator")</f>
        <v>fts-ebola-indicator</v>
      </c>
      <c r="F2" s="6" t="n">
        <f aca="false">TRUE()</f>
        <v>1</v>
      </c>
      <c r="G2" s="0" t="s">
        <v>19</v>
      </c>
      <c r="H2" s="0" t="s">
        <v>20</v>
      </c>
      <c r="I2" s="0" t="s">
        <v>21</v>
      </c>
      <c r="J2" s="0" t="s">
        <v>22</v>
      </c>
      <c r="K2" s="0" t="s">
        <v>23</v>
      </c>
      <c r="L2" s="0" t="s">
        <v>24</v>
      </c>
      <c r="M2" s="0" t="s">
        <v>25</v>
      </c>
      <c r="N2" s="7" t="str">
        <f aca="false">HYPERLINK("https://app.quickcode.io/dataset/m3gwddd","m3gwddd")</f>
        <v>m3gwddd</v>
      </c>
      <c r="O2" s="0" t="s">
        <v>17</v>
      </c>
      <c r="P2" s="0" t="n">
        <f aca="false">1</f>
        <v>1</v>
      </c>
      <c r="Q2" s="0" t="s">
        <v>26</v>
      </c>
      <c r="R2" s="4" t="s">
        <v>27</v>
      </c>
      <c r="S2" s="4"/>
    </row>
    <row r="3" customFormat="false" ht="15.75" hidden="false" customHeight="true" outlineLevel="0" collapsed="false">
      <c r="A3" s="2" t="n">
        <v>8040</v>
      </c>
      <c r="B3" s="5" t="s">
        <v>28</v>
      </c>
      <c r="C3" s="6" t="s">
        <v>18</v>
      </c>
      <c r="E3" s="7" t="str">
        <f aca="false">HYPERLINK("https://data.humdata.org/dataset/sidih-indicators","sidih-indicators")</f>
        <v>sidih-indicators</v>
      </c>
      <c r="F3" s="6" t="n">
        <f aca="false">TRUE()</f>
        <v>1</v>
      </c>
      <c r="G3" s="0" t="s">
        <v>29</v>
      </c>
      <c r="H3" s="0" t="s">
        <v>30</v>
      </c>
      <c r="I3" s="0" t="s">
        <v>31</v>
      </c>
      <c r="J3" s="0" t="s">
        <v>32</v>
      </c>
      <c r="K3" s="0" t="s">
        <v>33</v>
      </c>
      <c r="L3" s="0" t="s">
        <v>24</v>
      </c>
      <c r="M3" s="0" t="s">
        <v>34</v>
      </c>
      <c r="N3" s="7" t="str">
        <f aca="false">HYPERLINK("https://app.quickcode.io/dataset/egzfk1p","egzfk1p")</f>
        <v>egzfk1p</v>
      </c>
      <c r="O3" s="0" t="s">
        <v>28</v>
      </c>
      <c r="P3" s="0" t="n">
        <f aca="false">1</f>
        <v>1</v>
      </c>
      <c r="Q3" s="0" t="s">
        <v>35</v>
      </c>
      <c r="R3" s="4" t="s">
        <v>27</v>
      </c>
      <c r="S3" s="4"/>
    </row>
    <row r="4" customFormat="false" ht="15.75" hidden="false" customHeight="true" outlineLevel="0" collapsed="false">
      <c r="A4" s="2" t="n">
        <v>8035</v>
      </c>
      <c r="B4" s="5" t="s">
        <v>36</v>
      </c>
      <c r="C4" s="6" t="s">
        <v>18</v>
      </c>
      <c r="E4" s="7" t="str">
        <f aca="false">HYPERLINK("https://data.humdata.org/dataset/key-humanitarian-figure","key-humanitarian-figure")</f>
        <v>key-humanitarian-figure</v>
      </c>
      <c r="F4" s="6" t="n">
        <f aca="false">TRUE()</f>
        <v>1</v>
      </c>
      <c r="G4" s="0" t="s">
        <v>37</v>
      </c>
      <c r="H4" s="0" t="s">
        <v>30</v>
      </c>
      <c r="I4" s="0" t="s">
        <v>38</v>
      </c>
      <c r="J4" s="0" t="s">
        <v>39</v>
      </c>
      <c r="K4" s="0" t="s">
        <v>40</v>
      </c>
      <c r="L4" s="0" t="s">
        <v>24</v>
      </c>
      <c r="M4" s="0" t="s">
        <v>41</v>
      </c>
      <c r="N4" s="7" t="str">
        <f aca="false">HYPERLINK("https://app.quickcode.io/dataset/afbxebw","afbxebw")</f>
        <v>afbxebw</v>
      </c>
      <c r="O4" s="0" t="s">
        <v>36</v>
      </c>
      <c r="P4" s="0" t="n">
        <f aca="false">1</f>
        <v>1</v>
      </c>
      <c r="Q4" s="0" t="s">
        <v>42</v>
      </c>
      <c r="R4" s="4" t="s">
        <v>27</v>
      </c>
      <c r="S4" s="4"/>
    </row>
    <row r="5" customFormat="false" ht="15.75" hidden="false" customHeight="true" outlineLevel="0" collapsed="false">
      <c r="A5" s="2" t="n">
        <v>8031</v>
      </c>
      <c r="B5" s="5" t="s">
        <v>43</v>
      </c>
      <c r="C5" s="6" t="s">
        <v>18</v>
      </c>
      <c r="E5" s="7" t="str">
        <f aca="false">HYPERLINK("https://data.humdata.org/dataset/wfp-vam-live-data","wfp-vam-live-data")</f>
        <v>wfp-vam-live-data</v>
      </c>
      <c r="F5" s="6" t="n">
        <f aca="false">TRUE()</f>
        <v>1</v>
      </c>
      <c r="G5" s="0" t="s">
        <v>44</v>
      </c>
      <c r="H5" s="0" t="s">
        <v>30</v>
      </c>
      <c r="I5" s="0" t="s">
        <v>45</v>
      </c>
      <c r="J5" s="0" t="s">
        <v>46</v>
      </c>
      <c r="K5" s="0" t="s">
        <v>47</v>
      </c>
      <c r="L5" s="0" t="s">
        <v>24</v>
      </c>
      <c r="M5" s="0" t="s">
        <v>48</v>
      </c>
      <c r="N5" s="7" t="str">
        <f aca="false">HYPERLINK("https://app.quickcode.io/dataset/dnanlsl","dnanlsl")</f>
        <v>dnanlsl</v>
      </c>
      <c r="O5" s="0" t="s">
        <v>43</v>
      </c>
      <c r="P5" s="0" t="n">
        <f aca="false">1</f>
        <v>1</v>
      </c>
      <c r="R5" s="4" t="s">
        <v>27</v>
      </c>
      <c r="S5" s="4"/>
    </row>
    <row r="6" customFormat="false" ht="15.75" hidden="false" customHeight="true" outlineLevel="0" collapsed="false">
      <c r="A6" s="2" t="n">
        <v>8000</v>
      </c>
      <c r="B6" s="5" t="s">
        <v>49</v>
      </c>
      <c r="C6" s="6" t="s">
        <v>18</v>
      </c>
      <c r="E6" s="7" t="str">
        <f aca="false">HYPERLINK("https://data.humdata.org/dataset/raw-fts-ebola-input","raw-fts-ebola-input")</f>
        <v>raw-fts-ebola-input</v>
      </c>
      <c r="F6" s="6" t="n">
        <f aca="false">TRUE()</f>
        <v>1</v>
      </c>
      <c r="G6" s="0" t="s">
        <v>50</v>
      </c>
      <c r="H6" s="0" t="s">
        <v>20</v>
      </c>
      <c r="I6" s="0" t="s">
        <v>51</v>
      </c>
      <c r="J6" s="0" t="s">
        <v>22</v>
      </c>
      <c r="K6" s="0" t="s">
        <v>52</v>
      </c>
      <c r="L6" s="0" t="s">
        <v>24</v>
      </c>
      <c r="M6" s="0" t="s">
        <v>53</v>
      </c>
      <c r="N6" s="7" t="str">
        <f aca="false">HYPERLINK("https://app.quickcode.io/dataset/bdiq9rh","bdiq9rh")</f>
        <v>bdiq9rh</v>
      </c>
      <c r="O6" s="0" t="s">
        <v>49</v>
      </c>
      <c r="P6" s="0" t="n">
        <f aca="false">1</f>
        <v>1</v>
      </c>
      <c r="Q6" s="0" t="s">
        <v>54</v>
      </c>
      <c r="R6" s="4" t="s">
        <v>27</v>
      </c>
      <c r="S6" s="4"/>
    </row>
    <row r="7" customFormat="false" ht="15.75" hidden="false" customHeight="true" outlineLevel="0" collapsed="false">
      <c r="A7" s="2" t="n">
        <v>7994</v>
      </c>
      <c r="B7" s="5" t="s">
        <v>55</v>
      </c>
      <c r="C7" s="6" t="s">
        <v>18</v>
      </c>
      <c r="D7" s="0" t="s">
        <v>56</v>
      </c>
      <c r="E7" s="7" t="str">
        <f aca="false">HYPERLINK("https://data.humdata.org/dataset/iraq-2014-2015-humanitarian-contributions","iraq-2014-2015-humanitarian-contributions")</f>
        <v>iraq-2014-2015-humanitarian-contributions</v>
      </c>
      <c r="F7" s="6" t="n">
        <f aca="false">TRUE()</f>
        <v>1</v>
      </c>
      <c r="G7" s="0" t="s">
        <v>57</v>
      </c>
      <c r="H7" s="0" t="s">
        <v>58</v>
      </c>
      <c r="I7" s="0" t="s">
        <v>59</v>
      </c>
      <c r="J7" s="0" t="s">
        <v>60</v>
      </c>
      <c r="K7" s="0" t="s">
        <v>61</v>
      </c>
      <c r="L7" s="0" t="s">
        <v>24</v>
      </c>
      <c r="M7" s="0" t="s">
        <v>62</v>
      </c>
      <c r="N7" s="7" t="str">
        <f aca="false">HYPERLINK("https://app.quickcode.io/dataset/mcu9bxo","mcu9bxo")</f>
        <v>mcu9bxo</v>
      </c>
      <c r="O7" s="0" t="s">
        <v>55</v>
      </c>
      <c r="P7" s="0" t="n">
        <f aca="false">1</f>
        <v>1</v>
      </c>
      <c r="Q7" s="0" t="s">
        <v>63</v>
      </c>
      <c r="R7" s="4" t="s">
        <v>27</v>
      </c>
      <c r="S7" s="4"/>
    </row>
    <row r="8" customFormat="false" ht="15.75" hidden="false" customHeight="true" outlineLevel="0" collapsed="false">
      <c r="A8" s="2" t="n">
        <v>7919</v>
      </c>
      <c r="B8" s="5" t="s">
        <v>64</v>
      </c>
      <c r="C8" s="6" t="s">
        <v>18</v>
      </c>
      <c r="D8" s="0" t="s">
        <v>65</v>
      </c>
      <c r="E8" s="7" t="str">
        <f aca="false">HYPERLINK("https://data.humdata.org/dataset/mdginfo-2012","mdginfo-2012")</f>
        <v>mdginfo-2012</v>
      </c>
      <c r="F8" s="6" t="n">
        <f aca="false">TRUE()</f>
        <v>1</v>
      </c>
      <c r="G8" s="0" t="s">
        <v>66</v>
      </c>
      <c r="H8" s="0" t="s">
        <v>67</v>
      </c>
      <c r="I8" s="0" t="s">
        <v>68</v>
      </c>
      <c r="J8" s="0" t="s">
        <v>69</v>
      </c>
      <c r="K8" s="0" t="s">
        <v>70</v>
      </c>
      <c r="L8" s="0" t="s">
        <v>71</v>
      </c>
      <c r="M8" s="0" t="s">
        <v>72</v>
      </c>
      <c r="N8" s="7" t="str">
        <f aca="false">HYPERLINK("https://app.quickcode.io/dataset/phqu8jq","phqu8jq")</f>
        <v>phqu8jq</v>
      </c>
      <c r="O8" s="0" t="s">
        <v>64</v>
      </c>
      <c r="P8" s="0" t="n">
        <f aca="false">1</f>
        <v>1</v>
      </c>
      <c r="Q8" s="0" t="s">
        <v>73</v>
      </c>
      <c r="R8" s="4" t="s">
        <v>27</v>
      </c>
      <c r="S8" s="4"/>
    </row>
    <row r="9" customFormat="false" ht="15.75" hidden="false" customHeight="true" outlineLevel="0" collapsed="false">
      <c r="A9" s="2" t="n">
        <v>7902</v>
      </c>
      <c r="B9" s="5" t="s">
        <v>49</v>
      </c>
      <c r="C9" s="6" t="s">
        <v>18</v>
      </c>
      <c r="E9" s="7" t="str">
        <f aca="false">HYPERLINK("https://data.humdata.org/dataset/who-gar-raw","who-gar-raw")</f>
        <v>who-gar-raw</v>
      </c>
      <c r="F9" s="6" t="n">
        <f aca="false">TRUE()</f>
        <v>1</v>
      </c>
      <c r="G9" s="0" t="s">
        <v>74</v>
      </c>
      <c r="H9" s="0" t="s">
        <v>20</v>
      </c>
      <c r="I9" s="0" t="s">
        <v>75</v>
      </c>
      <c r="J9" s="0" t="s">
        <v>22</v>
      </c>
      <c r="K9" s="0" t="s">
        <v>52</v>
      </c>
      <c r="L9" s="0" t="s">
        <v>24</v>
      </c>
      <c r="M9" s="0" t="s">
        <v>76</v>
      </c>
      <c r="N9" s="7" t="str">
        <f aca="false">HYPERLINK("https://app.quickcode.io/dataset/bdiq9rh","bdiq9rh")</f>
        <v>bdiq9rh</v>
      </c>
      <c r="O9" s="0" t="s">
        <v>49</v>
      </c>
      <c r="P9" s="0" t="n">
        <f aca="false">1</f>
        <v>1</v>
      </c>
      <c r="Q9" s="0" t="s">
        <v>54</v>
      </c>
      <c r="R9" s="4" t="s">
        <v>27</v>
      </c>
      <c r="S9" s="4"/>
    </row>
    <row r="10" customFormat="false" ht="15.75" hidden="false" customHeight="true" outlineLevel="0" collapsed="false">
      <c r="A10" s="2" t="n">
        <v>7426</v>
      </c>
      <c r="B10" s="5" t="s">
        <v>77</v>
      </c>
      <c r="C10" s="6" t="s">
        <v>78</v>
      </c>
      <c r="E10" s="7" t="str">
        <f aca="false">HYPERLINK("https://data.humdata.org/dataset/ebola-related-interaction-member-activities","ebola-related-interaction-member-activities")</f>
        <v>ebola-related-interaction-member-activities</v>
      </c>
      <c r="F10" s="6" t="n">
        <f aca="false">FALSE()</f>
        <v>0</v>
      </c>
      <c r="G10" s="0" t="s">
        <v>79</v>
      </c>
      <c r="H10" s="0" t="s">
        <v>80</v>
      </c>
      <c r="I10" s="0" t="s">
        <v>81</v>
      </c>
      <c r="J10" s="0" t="s">
        <v>82</v>
      </c>
      <c r="K10" s="0" t="s">
        <v>83</v>
      </c>
      <c r="L10" s="0" t="s">
        <v>24</v>
      </c>
      <c r="M10" s="0" t="s">
        <v>84</v>
      </c>
      <c r="N10" s="7" t="str">
        <f aca="false">HYPERLINK("https://app.quickcode.io/dataset/7g2hvyz","7g2hvyz")</f>
        <v>7g2hvyz</v>
      </c>
      <c r="O10" s="0" t="s">
        <v>77</v>
      </c>
      <c r="P10" s="0" t="n">
        <f aca="false">1</f>
        <v>1</v>
      </c>
      <c r="Q10" s="0" t="s">
        <v>85</v>
      </c>
      <c r="R10" s="4" t="s">
        <v>86</v>
      </c>
      <c r="S10" s="8" t="s">
        <v>87</v>
      </c>
    </row>
    <row r="11" customFormat="false" ht="15.75" hidden="false" customHeight="true" outlineLevel="0" collapsed="false">
      <c r="A11" s="2" t="n">
        <v>7276</v>
      </c>
      <c r="B11" s="5" t="s">
        <v>88</v>
      </c>
      <c r="C11" s="6" t="s">
        <v>78</v>
      </c>
      <c r="D11" s="0" t="s">
        <v>89</v>
      </c>
      <c r="E11" s="7" t="str">
        <f aca="false">HYPERLINK("https://data.humdata.org/dataset/project-reported-data-validated-by-cluster-coordinators","project-reported-data-validated-by-cluster-coordinators")</f>
        <v>project-reported-data-validated-by-cluster-coordinators</v>
      </c>
      <c r="F11" s="6" t="n">
        <f aca="false">FALSE()</f>
        <v>0</v>
      </c>
      <c r="G11" s="0" t="s">
        <v>90</v>
      </c>
      <c r="H11" s="0" t="s">
        <v>30</v>
      </c>
      <c r="I11" s="0" t="s">
        <v>91</v>
      </c>
      <c r="J11" s="0" t="s">
        <v>92</v>
      </c>
      <c r="K11" s="0" t="s">
        <v>93</v>
      </c>
      <c r="L11" s="0" t="s">
        <v>24</v>
      </c>
      <c r="M11" s="0" t="s">
        <v>94</v>
      </c>
      <c r="N11" s="7" t="str">
        <f aca="false">HYPERLINK("https://app.quickcode.io/dataset/3zarzzv","3zarzzv")</f>
        <v>3zarzzv</v>
      </c>
      <c r="O11" s="0" t="s">
        <v>88</v>
      </c>
      <c r="P11" s="0" t="n">
        <f aca="false">1</f>
        <v>1</v>
      </c>
      <c r="Q11" s="0" t="s">
        <v>95</v>
      </c>
      <c r="R11" s="4" t="s">
        <v>86</v>
      </c>
      <c r="S11" s="4" t="s">
        <v>96</v>
      </c>
    </row>
    <row r="12" customFormat="false" ht="15.75" hidden="false" customHeight="true" outlineLevel="0" collapsed="false">
      <c r="A12" s="2" t="n">
        <v>7277</v>
      </c>
      <c r="B12" s="5" t="s">
        <v>88</v>
      </c>
      <c r="C12" s="6" t="s">
        <v>78</v>
      </c>
      <c r="D12" s="0" t="s">
        <v>89</v>
      </c>
      <c r="E12" s="7" t="str">
        <f aca="false">HYPERLINK("https://data.humdata.org/dataset/cluster-indicators-output-indicators","cluster-indicators-output-indicators")</f>
        <v>cluster-indicators-output-indicators</v>
      </c>
      <c r="F12" s="6" t="n">
        <f aca="false">FALSE()</f>
        <v>0</v>
      </c>
      <c r="G12" s="0" t="s">
        <v>97</v>
      </c>
      <c r="H12" s="0" t="s">
        <v>30</v>
      </c>
      <c r="I12" s="0" t="s">
        <v>98</v>
      </c>
      <c r="J12" s="0" t="s">
        <v>99</v>
      </c>
      <c r="K12" s="0" t="s">
        <v>100</v>
      </c>
      <c r="L12" s="0" t="s">
        <v>24</v>
      </c>
      <c r="M12" s="0" t="s">
        <v>101</v>
      </c>
      <c r="N12" s="7" t="str">
        <f aca="false">HYPERLINK("https://app.quickcode.io/dataset/3zarzzv","3zarzzv")</f>
        <v>3zarzzv</v>
      </c>
      <c r="O12" s="0" t="s">
        <v>88</v>
      </c>
      <c r="P12" s="0" t="n">
        <f aca="false">1</f>
        <v>1</v>
      </c>
      <c r="Q12" s="0" t="s">
        <v>95</v>
      </c>
      <c r="R12" s="4" t="s">
        <v>86</v>
      </c>
      <c r="S12" s="4" t="s">
        <v>96</v>
      </c>
    </row>
    <row r="13" customFormat="false" ht="15.75" hidden="false" customHeight="true" outlineLevel="0" collapsed="false">
      <c r="A13" s="2" t="n">
        <v>7274</v>
      </c>
      <c r="B13" s="5" t="s">
        <v>88</v>
      </c>
      <c r="C13" s="6" t="s">
        <v>78</v>
      </c>
      <c r="D13" s="0" t="s">
        <v>89</v>
      </c>
      <c r="E13" s="7" t="str">
        <f aca="false">HYPERLINK("https://data.humdata.org/dataset/country-framework","country-framework")</f>
        <v>country-framework</v>
      </c>
      <c r="F13" s="6" t="n">
        <f aca="false">FALSE()</f>
        <v>0</v>
      </c>
      <c r="G13" s="0" t="s">
        <v>102</v>
      </c>
      <c r="H13" s="0" t="s">
        <v>30</v>
      </c>
      <c r="I13" s="0" t="s">
        <v>103</v>
      </c>
      <c r="J13" s="0" t="s">
        <v>104</v>
      </c>
      <c r="K13" s="0" t="s">
        <v>105</v>
      </c>
      <c r="L13" s="0" t="s">
        <v>24</v>
      </c>
      <c r="M13" s="0" t="s">
        <v>106</v>
      </c>
      <c r="N13" s="7" t="str">
        <f aca="false">HYPERLINK("https://app.quickcode.io/dataset/3zarzzv","3zarzzv")</f>
        <v>3zarzzv</v>
      </c>
      <c r="O13" s="0" t="s">
        <v>88</v>
      </c>
      <c r="P13" s="0" t="n">
        <f aca="false">1</f>
        <v>1</v>
      </c>
      <c r="Q13" s="0" t="s">
        <v>95</v>
      </c>
      <c r="R13" s="4" t="s">
        <v>86</v>
      </c>
      <c r="S13" s="4" t="s">
        <v>96</v>
      </c>
    </row>
    <row r="14" customFormat="false" ht="15.75" hidden="false" customHeight="true" outlineLevel="0" collapsed="false">
      <c r="A14" s="2" t="n">
        <v>7273</v>
      </c>
      <c r="B14" s="5" t="s">
        <v>88</v>
      </c>
      <c r="C14" s="6" t="s">
        <v>78</v>
      </c>
      <c r="D14" s="0" t="s">
        <v>89</v>
      </c>
      <c r="E14" s="7" t="str">
        <f aca="false">HYPERLINK("https://data.humdata.org/dataset/ops-projects","ops-projects")</f>
        <v>ops-projects</v>
      </c>
      <c r="F14" s="6" t="n">
        <f aca="false">FALSE()</f>
        <v>0</v>
      </c>
      <c r="G14" s="0" t="s">
        <v>107</v>
      </c>
      <c r="H14" s="0" t="s">
        <v>30</v>
      </c>
      <c r="I14" s="0" t="s">
        <v>108</v>
      </c>
      <c r="J14" s="0" t="s">
        <v>109</v>
      </c>
      <c r="K14" s="0" t="s">
        <v>110</v>
      </c>
      <c r="L14" s="0" t="s">
        <v>24</v>
      </c>
      <c r="M14" s="0" t="s">
        <v>111</v>
      </c>
      <c r="N14" s="7" t="str">
        <f aca="false">HYPERLINK("https://app.quickcode.io/dataset/3zarzzv","3zarzzv")</f>
        <v>3zarzzv</v>
      </c>
      <c r="O14" s="0" t="s">
        <v>88</v>
      </c>
      <c r="P14" s="0" t="n">
        <f aca="false">1</f>
        <v>1</v>
      </c>
      <c r="Q14" s="0" t="s">
        <v>95</v>
      </c>
      <c r="R14" s="4" t="s">
        <v>86</v>
      </c>
      <c r="S14" s="4" t="s">
        <v>96</v>
      </c>
    </row>
    <row r="15" customFormat="false" ht="15.75" hidden="false" customHeight="true" outlineLevel="0" collapsed="false">
      <c r="A15" s="2" t="n">
        <v>7275</v>
      </c>
      <c r="B15" s="5" t="s">
        <v>88</v>
      </c>
      <c r="C15" s="6" t="s">
        <v>78</v>
      </c>
      <c r="D15" s="0" t="s">
        <v>89</v>
      </c>
      <c r="E15" s="7" t="str">
        <f aca="false">HYPERLINK("https://data.humdata.org/dataset/3w-who-what-where","3w-who-what-where")</f>
        <v>3w-who-what-where</v>
      </c>
      <c r="F15" s="6" t="n">
        <f aca="false">FALSE()</f>
        <v>0</v>
      </c>
      <c r="G15" s="0" t="s">
        <v>112</v>
      </c>
      <c r="H15" s="0" t="s">
        <v>30</v>
      </c>
      <c r="I15" s="0" t="s">
        <v>113</v>
      </c>
      <c r="J15" s="0" t="s">
        <v>114</v>
      </c>
      <c r="K15" s="0" t="s">
        <v>115</v>
      </c>
      <c r="L15" s="0" t="s">
        <v>24</v>
      </c>
      <c r="M15" s="0" t="s">
        <v>116</v>
      </c>
      <c r="N15" s="7" t="str">
        <f aca="false">HYPERLINK("https://app.quickcode.io/dataset/3zarzzv","3zarzzv")</f>
        <v>3zarzzv</v>
      </c>
      <c r="O15" s="0" t="s">
        <v>88</v>
      </c>
      <c r="P15" s="0" t="n">
        <f aca="false">1</f>
        <v>1</v>
      </c>
      <c r="Q15" s="0" t="s">
        <v>95</v>
      </c>
      <c r="R15" s="4" t="s">
        <v>86</v>
      </c>
      <c r="S15" s="4" t="s">
        <v>96</v>
      </c>
    </row>
    <row r="16" customFormat="false" ht="15.75" hidden="false" customHeight="true" outlineLevel="0" collapsed="false">
      <c r="A16" s="2" t="n">
        <v>7278</v>
      </c>
      <c r="B16" s="5" t="s">
        <v>88</v>
      </c>
      <c r="C16" s="6" t="s">
        <v>78</v>
      </c>
      <c r="D16" s="0" t="s">
        <v>89</v>
      </c>
      <c r="E16" s="7" t="str">
        <f aca="false">HYPERLINK("https://data.humdata.org/dataset/cluster-output-indicator-reports","cluster-output-indicator-reports")</f>
        <v>cluster-output-indicator-reports</v>
      </c>
      <c r="F16" s="6" t="n">
        <f aca="false">FALSE()</f>
        <v>0</v>
      </c>
      <c r="G16" s="0" t="s">
        <v>117</v>
      </c>
      <c r="H16" s="0" t="s">
        <v>30</v>
      </c>
      <c r="I16" s="0" t="s">
        <v>118</v>
      </c>
      <c r="J16" s="0" t="s">
        <v>119</v>
      </c>
      <c r="K16" s="0" t="s">
        <v>120</v>
      </c>
      <c r="L16" s="0" t="s">
        <v>24</v>
      </c>
      <c r="M16" s="0" t="s">
        <v>121</v>
      </c>
      <c r="N16" s="7" t="str">
        <f aca="false">HYPERLINK("https://app.quickcode.io/dataset/3zarzzv","3zarzzv")</f>
        <v>3zarzzv</v>
      </c>
      <c r="O16" s="0" t="s">
        <v>88</v>
      </c>
      <c r="P16" s="0" t="n">
        <f aca="false">1</f>
        <v>1</v>
      </c>
      <c r="Q16" s="0" t="s">
        <v>95</v>
      </c>
      <c r="R16" s="4" t="s">
        <v>86</v>
      </c>
      <c r="S16" s="4" t="s">
        <v>96</v>
      </c>
    </row>
    <row r="17" customFormat="false" ht="15.75" hidden="false" customHeight="true" outlineLevel="0" collapsed="false">
      <c r="A17" s="2" t="n">
        <v>7200</v>
      </c>
      <c r="B17" s="5" t="s">
        <v>28</v>
      </c>
      <c r="C17" s="6" t="s">
        <v>78</v>
      </c>
      <c r="D17" s="0" t="s">
        <v>122</v>
      </c>
      <c r="E17" s="7" t="str">
        <f aca="false">HYPERLINK("https://data.humdata.org/dataset/tasa-de-homicidios-colombia","tasa-de-homicidios-colombia")</f>
        <v>tasa-de-homicidios-colombia</v>
      </c>
      <c r="F17" s="6" t="n">
        <f aca="false">FALSE()</f>
        <v>0</v>
      </c>
      <c r="G17" s="0" t="s">
        <v>123</v>
      </c>
      <c r="H17" s="0" t="s">
        <v>30</v>
      </c>
      <c r="I17" s="0" t="s">
        <v>124</v>
      </c>
      <c r="J17" s="0" t="s">
        <v>125</v>
      </c>
      <c r="K17" s="0" t="s">
        <v>126</v>
      </c>
      <c r="L17" s="0" t="s">
        <v>24</v>
      </c>
      <c r="M17" s="0" t="s">
        <v>127</v>
      </c>
      <c r="N17" s="7" t="str">
        <f aca="false">HYPERLINK("https://app.quickcode.io/dataset/egzfk1p","egzfk1p")</f>
        <v>egzfk1p</v>
      </c>
      <c r="O17" s="0" t="s">
        <v>28</v>
      </c>
      <c r="P17" s="0" t="n">
        <f aca="false">1</f>
        <v>1</v>
      </c>
      <c r="Q17" s="0" t="s">
        <v>35</v>
      </c>
      <c r="R17" s="4" t="s">
        <v>86</v>
      </c>
      <c r="S17" s="4" t="s">
        <v>96</v>
      </c>
    </row>
    <row r="18" customFormat="false" ht="15.75" hidden="false" customHeight="true" outlineLevel="0" collapsed="false">
      <c r="A18" s="2" t="n">
        <v>7232</v>
      </c>
      <c r="B18" s="5" t="s">
        <v>28</v>
      </c>
      <c r="C18" s="6" t="s">
        <v>78</v>
      </c>
      <c r="D18" s="0" t="s">
        <v>128</v>
      </c>
      <c r="E18" s="7" t="str">
        <f aca="false">HYPERLINK("https://data.humdata.org/dataset/sidih-homicidios-medicina-legal","sidih-homicidios-medicina-legal")</f>
        <v>sidih-homicidios-medicina-legal</v>
      </c>
      <c r="F18" s="6" t="n">
        <f aca="false">FALSE()</f>
        <v>0</v>
      </c>
      <c r="G18" s="0" t="s">
        <v>129</v>
      </c>
      <c r="H18" s="0" t="s">
        <v>30</v>
      </c>
      <c r="I18" s="0" t="s">
        <v>130</v>
      </c>
      <c r="J18" s="0" t="s">
        <v>131</v>
      </c>
      <c r="K18" s="0" t="s">
        <v>132</v>
      </c>
      <c r="L18" s="0" t="s">
        <v>24</v>
      </c>
      <c r="M18" s="0" t="s">
        <v>133</v>
      </c>
      <c r="N18" s="7" t="str">
        <f aca="false">HYPERLINK("https://app.quickcode.io/dataset/egzfk1p","egzfk1p")</f>
        <v>egzfk1p</v>
      </c>
      <c r="O18" s="0" t="s">
        <v>28</v>
      </c>
      <c r="P18" s="0" t="n">
        <f aca="false">1</f>
        <v>1</v>
      </c>
      <c r="Q18" s="0" t="s">
        <v>35</v>
      </c>
      <c r="R18" s="4" t="s">
        <v>86</v>
      </c>
      <c r="S18" s="4" t="s">
        <v>96</v>
      </c>
    </row>
    <row r="19" customFormat="false" ht="15.75" hidden="false" customHeight="true" outlineLevel="0" collapsed="false">
      <c r="A19" s="2" t="n">
        <v>7231</v>
      </c>
      <c r="B19" s="5" t="s">
        <v>28</v>
      </c>
      <c r="C19" s="6" t="s">
        <v>78</v>
      </c>
      <c r="D19" s="0" t="s">
        <v>134</v>
      </c>
      <c r="E19" s="7" t="str">
        <f aca="false">HYPERLINK("https://data.humdata.org/dataset/sidih-homicidios-hombres","sidih-homicidios-hombres")</f>
        <v>sidih-homicidios-hombres</v>
      </c>
      <c r="F19" s="6" t="n">
        <f aca="false">FALSE()</f>
        <v>0</v>
      </c>
      <c r="G19" s="0" t="s">
        <v>135</v>
      </c>
      <c r="H19" s="0" t="s">
        <v>30</v>
      </c>
      <c r="I19" s="0" t="s">
        <v>136</v>
      </c>
      <c r="J19" s="0" t="s">
        <v>137</v>
      </c>
      <c r="K19" s="0" t="s">
        <v>138</v>
      </c>
      <c r="L19" s="0" t="s">
        <v>24</v>
      </c>
      <c r="M19" s="0" t="s">
        <v>139</v>
      </c>
      <c r="N19" s="7" t="str">
        <f aca="false">HYPERLINK("https://app.quickcode.io/dataset/egzfk1p","egzfk1p")</f>
        <v>egzfk1p</v>
      </c>
      <c r="O19" s="0" t="s">
        <v>28</v>
      </c>
      <c r="P19" s="0" t="n">
        <f aca="false">1</f>
        <v>1</v>
      </c>
      <c r="Q19" s="0" t="s">
        <v>35</v>
      </c>
      <c r="R19" s="4" t="s">
        <v>86</v>
      </c>
      <c r="S19" s="4" t="s">
        <v>96</v>
      </c>
    </row>
    <row r="20" customFormat="false" ht="15.75" hidden="false" customHeight="true" outlineLevel="0" collapsed="false">
      <c r="A20" s="2" t="n">
        <v>7230</v>
      </c>
      <c r="B20" s="5" t="s">
        <v>28</v>
      </c>
      <c r="C20" s="6" t="s">
        <v>78</v>
      </c>
      <c r="D20" s="0" t="s">
        <v>134</v>
      </c>
      <c r="E20" s="7" t="str">
        <f aca="false">HYPERLINK("https://data.humdata.org/dataset/sidih-homicidio-mujeres","sidih-homicidio-mujeres")</f>
        <v>sidih-homicidio-mujeres</v>
      </c>
      <c r="F20" s="6" t="n">
        <f aca="false">FALSE()</f>
        <v>0</v>
      </c>
      <c r="G20" s="0" t="s">
        <v>140</v>
      </c>
      <c r="H20" s="0" t="s">
        <v>30</v>
      </c>
      <c r="I20" s="0" t="s">
        <v>141</v>
      </c>
      <c r="J20" s="0" t="s">
        <v>142</v>
      </c>
      <c r="K20" s="0" t="s">
        <v>143</v>
      </c>
      <c r="L20" s="0" t="s">
        <v>24</v>
      </c>
      <c r="M20" s="0" t="s">
        <v>144</v>
      </c>
      <c r="N20" s="7" t="str">
        <f aca="false">HYPERLINK("https://app.quickcode.io/dataset/egzfk1p","egzfk1p")</f>
        <v>egzfk1p</v>
      </c>
      <c r="O20" s="0" t="s">
        <v>28</v>
      </c>
      <c r="P20" s="0" t="n">
        <f aca="false">1</f>
        <v>1</v>
      </c>
      <c r="Q20" s="0" t="s">
        <v>35</v>
      </c>
      <c r="R20" s="4" t="s">
        <v>86</v>
      </c>
      <c r="S20" s="4" t="s">
        <v>96</v>
      </c>
    </row>
    <row r="21" customFormat="false" ht="15.75" hidden="false" customHeight="true" outlineLevel="0" collapsed="false">
      <c r="A21" s="2" t="n">
        <v>7229</v>
      </c>
      <c r="B21" s="5" t="s">
        <v>28</v>
      </c>
      <c r="C21" s="6" t="s">
        <v>78</v>
      </c>
      <c r="D21" s="0" t="s">
        <v>128</v>
      </c>
      <c r="E21" s="7" t="str">
        <f aca="false">HYPERLINK("https://data.humdata.org/dataset/sidih-desaparecidos-reportados","sidih-desaparecidos-reportados")</f>
        <v>sidih-desaparecidos-reportados</v>
      </c>
      <c r="F21" s="6" t="n">
        <f aca="false">FALSE()</f>
        <v>0</v>
      </c>
      <c r="G21" s="0" t="s">
        <v>145</v>
      </c>
      <c r="H21" s="0" t="s">
        <v>30</v>
      </c>
      <c r="I21" s="0" t="s">
        <v>146</v>
      </c>
      <c r="J21" s="0" t="s">
        <v>147</v>
      </c>
      <c r="K21" s="0" t="s">
        <v>148</v>
      </c>
      <c r="L21" s="0" t="s">
        <v>24</v>
      </c>
      <c r="M21" s="0" t="s">
        <v>149</v>
      </c>
      <c r="N21" s="7" t="str">
        <f aca="false">HYPERLINK("https://app.quickcode.io/dataset/egzfk1p","egzfk1p")</f>
        <v>egzfk1p</v>
      </c>
      <c r="O21" s="0" t="s">
        <v>28</v>
      </c>
      <c r="P21" s="0" t="n">
        <f aca="false">1</f>
        <v>1</v>
      </c>
      <c r="Q21" s="0" t="s">
        <v>35</v>
      </c>
      <c r="R21" s="4" t="s">
        <v>86</v>
      </c>
      <c r="S21" s="4" t="s">
        <v>96</v>
      </c>
    </row>
    <row r="22" customFormat="false" ht="15.75" hidden="false" customHeight="true" outlineLevel="0" collapsed="false">
      <c r="A22" s="2" t="n">
        <v>7228</v>
      </c>
      <c r="B22" s="5" t="s">
        <v>28</v>
      </c>
      <c r="C22" s="6" t="s">
        <v>78</v>
      </c>
      <c r="D22" s="0" t="s">
        <v>128</v>
      </c>
      <c r="E22" s="7" t="str">
        <f aca="false">HYPERLINK("https://data.humdata.org/dataset/sidih-cobertura-vivienda-sisben-con-recoleccion-de-basuras","sidih-cobertura-vivienda-sisben-con-recoleccion-de-basuras")</f>
        <v>sidih-cobertura-vivienda-sisben-con-recoleccion-de-basuras</v>
      </c>
      <c r="F22" s="6" t="n">
        <f aca="false">FALSE()</f>
        <v>0</v>
      </c>
      <c r="G22" s="0" t="s">
        <v>150</v>
      </c>
      <c r="H22" s="0" t="s">
        <v>30</v>
      </c>
      <c r="I22" s="0" t="s">
        <v>151</v>
      </c>
      <c r="J22" s="0" t="s">
        <v>152</v>
      </c>
      <c r="K22" s="0" t="s">
        <v>153</v>
      </c>
      <c r="L22" s="0" t="s">
        <v>24</v>
      </c>
      <c r="M22" s="0" t="s">
        <v>154</v>
      </c>
      <c r="N22" s="7" t="str">
        <f aca="false">HYPERLINK("https://app.quickcode.io/dataset/egzfk1p","egzfk1p")</f>
        <v>egzfk1p</v>
      </c>
      <c r="O22" s="0" t="s">
        <v>28</v>
      </c>
      <c r="P22" s="0" t="n">
        <f aca="false">1</f>
        <v>1</v>
      </c>
      <c r="Q22" s="0" t="s">
        <v>35</v>
      </c>
      <c r="R22" s="4" t="s">
        <v>86</v>
      </c>
      <c r="S22" s="4" t="s">
        <v>96</v>
      </c>
    </row>
    <row r="23" customFormat="false" ht="15.75" hidden="false" customHeight="true" outlineLevel="0" collapsed="false">
      <c r="A23" s="2" t="n">
        <v>7227</v>
      </c>
      <c r="B23" s="5" t="s">
        <v>28</v>
      </c>
      <c r="C23" s="6" t="s">
        <v>78</v>
      </c>
      <c r="D23" s="0" t="s">
        <v>155</v>
      </c>
      <c r="E23" s="7" t="str">
        <f aca="false">HYPERLINK("https://data.humdata.org/dataset/sidih-poblacion-con-nbi-resto","sidih-poblacion-con-nbi-resto")</f>
        <v>sidih-poblacion-con-nbi-resto</v>
      </c>
      <c r="F23" s="6" t="n">
        <f aca="false">FALSE()</f>
        <v>0</v>
      </c>
      <c r="G23" s="0" t="s">
        <v>156</v>
      </c>
      <c r="H23" s="0" t="s">
        <v>30</v>
      </c>
      <c r="I23" s="0" t="s">
        <v>157</v>
      </c>
      <c r="J23" s="0" t="s">
        <v>158</v>
      </c>
      <c r="K23" s="0" t="s">
        <v>159</v>
      </c>
      <c r="L23" s="0" t="s">
        <v>24</v>
      </c>
      <c r="M23" s="0" t="s">
        <v>160</v>
      </c>
      <c r="N23" s="7" t="str">
        <f aca="false">HYPERLINK("https://app.quickcode.io/dataset/egzfk1p","egzfk1p")</f>
        <v>egzfk1p</v>
      </c>
      <c r="O23" s="0" t="s">
        <v>28</v>
      </c>
      <c r="P23" s="0" t="n">
        <f aca="false">1</f>
        <v>1</v>
      </c>
      <c r="Q23" s="0" t="s">
        <v>35</v>
      </c>
      <c r="R23" s="4" t="s">
        <v>86</v>
      </c>
      <c r="S23" s="4" t="s">
        <v>96</v>
      </c>
    </row>
    <row r="24" customFormat="false" ht="15.75" hidden="false" customHeight="true" outlineLevel="0" collapsed="false">
      <c r="A24" s="2" t="n">
        <v>7226</v>
      </c>
      <c r="B24" s="5" t="s">
        <v>28</v>
      </c>
      <c r="C24" s="6" t="s">
        <v>78</v>
      </c>
      <c r="D24" s="0" t="s">
        <v>128</v>
      </c>
      <c r="E24" s="7" t="str">
        <f aca="false">HYPERLINK("https://data.humdata.org/dataset/sidih-cobertura-vivienda-sisben-con-conexion-a-gas","sidih-cobertura-vivienda-sisben-con-conexion-a-gas")</f>
        <v>sidih-cobertura-vivienda-sisben-con-conexion-a-gas</v>
      </c>
      <c r="F24" s="6" t="n">
        <f aca="false">FALSE()</f>
        <v>0</v>
      </c>
      <c r="G24" s="0" t="s">
        <v>161</v>
      </c>
      <c r="H24" s="0" t="s">
        <v>30</v>
      </c>
      <c r="I24" s="0" t="s">
        <v>162</v>
      </c>
      <c r="J24" s="0" t="s">
        <v>163</v>
      </c>
      <c r="K24" s="0" t="s">
        <v>164</v>
      </c>
      <c r="L24" s="0" t="s">
        <v>24</v>
      </c>
      <c r="M24" s="0" t="s">
        <v>165</v>
      </c>
      <c r="N24" s="7" t="str">
        <f aca="false">HYPERLINK("https://app.quickcode.io/dataset/egzfk1p","egzfk1p")</f>
        <v>egzfk1p</v>
      </c>
      <c r="O24" s="0" t="s">
        <v>28</v>
      </c>
      <c r="P24" s="0" t="n">
        <f aca="false">1</f>
        <v>1</v>
      </c>
      <c r="Q24" s="0" t="s">
        <v>35</v>
      </c>
      <c r="R24" s="4" t="s">
        <v>86</v>
      </c>
      <c r="S24" s="4" t="s">
        <v>96</v>
      </c>
    </row>
    <row r="25" customFormat="false" ht="15.75" hidden="false" customHeight="true" outlineLevel="0" collapsed="false">
      <c r="A25" s="2" t="n">
        <v>7225</v>
      </c>
      <c r="B25" s="5" t="s">
        <v>28</v>
      </c>
      <c r="C25" s="6" t="s">
        <v>78</v>
      </c>
      <c r="D25" s="0" t="s">
        <v>166</v>
      </c>
      <c r="E25" s="7" t="str">
        <f aca="false">HYPERLINK("https://data.humdata.org/dataset/sidih-poblacion-total","sidih-poblacion-total")</f>
        <v>sidih-poblacion-total</v>
      </c>
      <c r="F25" s="6" t="n">
        <f aca="false">FALSE()</f>
        <v>0</v>
      </c>
      <c r="G25" s="0" t="s">
        <v>167</v>
      </c>
      <c r="H25" s="0" t="s">
        <v>30</v>
      </c>
      <c r="I25" s="0" t="s">
        <v>168</v>
      </c>
      <c r="J25" s="0" t="s">
        <v>169</v>
      </c>
      <c r="K25" s="0" t="s">
        <v>170</v>
      </c>
      <c r="L25" s="0" t="s">
        <v>24</v>
      </c>
      <c r="M25" s="0" t="s">
        <v>171</v>
      </c>
      <c r="N25" s="7" t="str">
        <f aca="false">HYPERLINK("https://app.quickcode.io/dataset/egzfk1p","egzfk1p")</f>
        <v>egzfk1p</v>
      </c>
      <c r="O25" s="0" t="s">
        <v>28</v>
      </c>
      <c r="P25" s="0" t="n">
        <f aca="false">1</f>
        <v>1</v>
      </c>
      <c r="Q25" s="0" t="s">
        <v>35</v>
      </c>
      <c r="R25" s="4" t="s">
        <v>86</v>
      </c>
      <c r="S25" s="4" t="s">
        <v>96</v>
      </c>
    </row>
    <row r="26" customFormat="false" ht="15.75" hidden="false" customHeight="true" outlineLevel="0" collapsed="false">
      <c r="A26" s="2" t="n">
        <v>7224</v>
      </c>
      <c r="B26" s="5" t="s">
        <v>28</v>
      </c>
      <c r="C26" s="6" t="s">
        <v>78</v>
      </c>
      <c r="D26" s="0" t="s">
        <v>128</v>
      </c>
      <c r="E26" s="7" t="str">
        <f aca="false">HYPERLINK("https://data.humdata.org/dataset/sidih-cobertura-vivienda-sisben-con-alcantarillado","sidih-cobertura-vivienda-sisben-con-alcantarillado")</f>
        <v>sidih-cobertura-vivienda-sisben-con-alcantarillado</v>
      </c>
      <c r="F26" s="6" t="n">
        <f aca="false">FALSE()</f>
        <v>0</v>
      </c>
      <c r="G26" s="0" t="s">
        <v>172</v>
      </c>
      <c r="H26" s="0" t="s">
        <v>30</v>
      </c>
      <c r="I26" s="0" t="s">
        <v>173</v>
      </c>
      <c r="J26" s="0" t="s">
        <v>174</v>
      </c>
      <c r="K26" s="0" t="s">
        <v>175</v>
      </c>
      <c r="L26" s="0" t="s">
        <v>24</v>
      </c>
      <c r="M26" s="0" t="s">
        <v>176</v>
      </c>
      <c r="N26" s="7" t="str">
        <f aca="false">HYPERLINK("https://app.quickcode.io/dataset/egzfk1p","egzfk1p")</f>
        <v>egzfk1p</v>
      </c>
      <c r="O26" s="0" t="s">
        <v>28</v>
      </c>
      <c r="P26" s="0" t="n">
        <f aca="false">1</f>
        <v>1</v>
      </c>
      <c r="Q26" s="0" t="s">
        <v>35</v>
      </c>
      <c r="R26" s="4" t="s">
        <v>86</v>
      </c>
      <c r="S26" s="4" t="s">
        <v>96</v>
      </c>
    </row>
    <row r="27" customFormat="false" ht="15.75" hidden="false" customHeight="true" outlineLevel="0" collapsed="false">
      <c r="A27" s="2" t="n">
        <v>7223</v>
      </c>
      <c r="B27" s="5" t="s">
        <v>28</v>
      </c>
      <c r="C27" s="6" t="s">
        <v>78</v>
      </c>
      <c r="D27" s="0" t="s">
        <v>134</v>
      </c>
      <c r="E27" s="7" t="str">
        <f aca="false">HYPERLINK("https://data.humdata.org/dataset/sidih-numero-de-hectareas-segun-solicitudes-ded","sidih-numero-de-hectareas-segun-solicitudes-ded")</f>
        <v>sidih-numero-de-hectareas-segun-solicitudes-ded</v>
      </c>
      <c r="F27" s="6" t="n">
        <f aca="false">FALSE()</f>
        <v>0</v>
      </c>
      <c r="G27" s="0" t="s">
        <v>177</v>
      </c>
      <c r="H27" s="0" t="s">
        <v>30</v>
      </c>
      <c r="I27" s="0" t="s">
        <v>178</v>
      </c>
      <c r="J27" s="0" t="s">
        <v>179</v>
      </c>
      <c r="K27" s="0" t="s">
        <v>180</v>
      </c>
      <c r="L27" s="0" t="s">
        <v>24</v>
      </c>
      <c r="M27" s="0" t="s">
        <v>181</v>
      </c>
      <c r="N27" s="7" t="str">
        <f aca="false">HYPERLINK("https://app.quickcode.io/dataset/egzfk1p","egzfk1p")</f>
        <v>egzfk1p</v>
      </c>
      <c r="O27" s="0" t="s">
        <v>28</v>
      </c>
      <c r="P27" s="0" t="n">
        <f aca="false">1</f>
        <v>1</v>
      </c>
      <c r="Q27" s="0" t="s">
        <v>35</v>
      </c>
      <c r="R27" s="4" t="s">
        <v>86</v>
      </c>
      <c r="S27" s="4" t="s">
        <v>96</v>
      </c>
    </row>
    <row r="28" customFormat="false" ht="15.75" hidden="false" customHeight="true" outlineLevel="0" collapsed="false">
      <c r="A28" s="2" t="n">
        <v>7222</v>
      </c>
      <c r="B28" s="5" t="s">
        <v>28</v>
      </c>
      <c r="C28" s="6" t="s">
        <v>78</v>
      </c>
      <c r="D28" s="0" t="s">
        <v>134</v>
      </c>
      <c r="E28" s="7" t="str">
        <f aca="false">HYPERLINK("https://data.humdata.org/dataset/sidih-numero-de-solicitudes-de-ingreso-al-registro-de-tierras","sidih-numero-de-solicitudes-de-ingreso-al-registro-de-tierras")</f>
        <v>sidih-numero-de-solicitudes-de-ingreso-al-registro-de-tierras</v>
      </c>
      <c r="F28" s="6" t="n">
        <f aca="false">FALSE()</f>
        <v>0</v>
      </c>
      <c r="G28" s="0" t="s">
        <v>182</v>
      </c>
      <c r="H28" s="0" t="s">
        <v>30</v>
      </c>
      <c r="I28" s="0" t="s">
        <v>183</v>
      </c>
      <c r="J28" s="0" t="s">
        <v>184</v>
      </c>
      <c r="K28" s="0" t="s">
        <v>185</v>
      </c>
      <c r="L28" s="0" t="s">
        <v>24</v>
      </c>
      <c r="M28" s="0" t="s">
        <v>186</v>
      </c>
      <c r="N28" s="7" t="str">
        <f aca="false">HYPERLINK("https://app.quickcode.io/dataset/egzfk1p","egzfk1p")</f>
        <v>egzfk1p</v>
      </c>
      <c r="O28" s="0" t="s">
        <v>28</v>
      </c>
      <c r="P28" s="0" t="n">
        <f aca="false">1</f>
        <v>1</v>
      </c>
      <c r="Q28" s="0" t="s">
        <v>35</v>
      </c>
      <c r="R28" s="4" t="s">
        <v>86</v>
      </c>
      <c r="S28" s="4" t="s">
        <v>96</v>
      </c>
    </row>
    <row r="29" customFormat="false" ht="15.75" hidden="false" customHeight="true" outlineLevel="0" collapsed="false">
      <c r="A29" s="2" t="n">
        <v>7220</v>
      </c>
      <c r="B29" s="5" t="s">
        <v>28</v>
      </c>
      <c r="C29" s="6" t="s">
        <v>78</v>
      </c>
      <c r="D29" s="0" t="s">
        <v>187</v>
      </c>
      <c r="E29" s="7" t="str">
        <f aca="false">HYPERLINK("https://data.humdata.org/dataset/sidih-cultivos-de-coca","sidih-cultivos-de-coca")</f>
        <v>sidih-cultivos-de-coca</v>
      </c>
      <c r="F29" s="6" t="n">
        <f aca="false">FALSE()</f>
        <v>0</v>
      </c>
      <c r="G29" s="0" t="s">
        <v>188</v>
      </c>
      <c r="H29" s="0" t="s">
        <v>30</v>
      </c>
      <c r="I29" s="0" t="s">
        <v>189</v>
      </c>
      <c r="J29" s="0" t="s">
        <v>190</v>
      </c>
      <c r="K29" s="0" t="s">
        <v>191</v>
      </c>
      <c r="L29" s="0" t="s">
        <v>24</v>
      </c>
      <c r="M29" s="0" t="s">
        <v>192</v>
      </c>
      <c r="N29" s="7" t="str">
        <f aca="false">HYPERLINK("https://app.quickcode.io/dataset/egzfk1p","egzfk1p")</f>
        <v>egzfk1p</v>
      </c>
      <c r="O29" s="0" t="s">
        <v>28</v>
      </c>
      <c r="P29" s="0" t="n">
        <f aca="false">1</f>
        <v>1</v>
      </c>
      <c r="Q29" s="0" t="s">
        <v>35</v>
      </c>
      <c r="R29" s="4" t="s">
        <v>86</v>
      </c>
      <c r="S29" s="4" t="s">
        <v>96</v>
      </c>
    </row>
    <row r="30" customFormat="false" ht="15.75" hidden="false" customHeight="true" outlineLevel="0" collapsed="false">
      <c r="A30" s="2" t="n">
        <v>7221</v>
      </c>
      <c r="B30" s="5" t="s">
        <v>28</v>
      </c>
      <c r="C30" s="6" t="s">
        <v>78</v>
      </c>
      <c r="D30" s="0" t="s">
        <v>193</v>
      </c>
      <c r="E30" s="7" t="str">
        <f aca="false">HYPERLINK("https://data.humdata.org/dataset/sidih-cobertura-vivienda-sisben-con-servicio-telefonico","sidih-cobertura-vivienda-sisben-con-servicio-telefonico")</f>
        <v>sidih-cobertura-vivienda-sisben-con-servicio-telefonico</v>
      </c>
      <c r="F30" s="6" t="n">
        <f aca="false">FALSE()</f>
        <v>0</v>
      </c>
      <c r="G30" s="0" t="s">
        <v>194</v>
      </c>
      <c r="H30" s="0" t="s">
        <v>30</v>
      </c>
      <c r="I30" s="0" t="s">
        <v>195</v>
      </c>
      <c r="J30" s="0" t="s">
        <v>196</v>
      </c>
      <c r="K30" s="0" t="s">
        <v>197</v>
      </c>
      <c r="L30" s="0" t="s">
        <v>24</v>
      </c>
      <c r="M30" s="0" t="s">
        <v>198</v>
      </c>
      <c r="N30" s="7" t="str">
        <f aca="false">HYPERLINK("https://app.quickcode.io/dataset/egzfk1p","egzfk1p")</f>
        <v>egzfk1p</v>
      </c>
      <c r="O30" s="0" t="s">
        <v>28</v>
      </c>
      <c r="P30" s="0" t="n">
        <f aca="false">1</f>
        <v>1</v>
      </c>
      <c r="Q30" s="0" t="s">
        <v>35</v>
      </c>
      <c r="R30" s="4" t="s">
        <v>86</v>
      </c>
      <c r="S30" s="4" t="s">
        <v>96</v>
      </c>
    </row>
    <row r="31" customFormat="false" ht="15.75" hidden="false" customHeight="true" outlineLevel="0" collapsed="false">
      <c r="A31" s="2" t="n">
        <v>7219</v>
      </c>
      <c r="B31" s="5" t="s">
        <v>28</v>
      </c>
      <c r="C31" s="6" t="s">
        <v>78</v>
      </c>
      <c r="D31" s="0" t="s">
        <v>193</v>
      </c>
      <c r="E31" s="7" t="str">
        <f aca="false">HYPERLINK("https://data.humdata.org/dataset/sidih-cobertura-vivienda-sisben-con-servicio-energia-electrica","sidih-cobertura-vivienda-sisben-con-servicio-energia-electrica")</f>
        <v>sidih-cobertura-vivienda-sisben-con-servicio-energia-electrica</v>
      </c>
      <c r="F31" s="6" t="n">
        <f aca="false">FALSE()</f>
        <v>0</v>
      </c>
      <c r="G31" s="0" t="s">
        <v>199</v>
      </c>
      <c r="H31" s="0" t="s">
        <v>30</v>
      </c>
      <c r="I31" s="0" t="s">
        <v>200</v>
      </c>
      <c r="J31" s="0" t="s">
        <v>201</v>
      </c>
      <c r="K31" s="0" t="s">
        <v>202</v>
      </c>
      <c r="L31" s="0" t="s">
        <v>24</v>
      </c>
      <c r="M31" s="0" t="s">
        <v>203</v>
      </c>
      <c r="N31" s="7" t="str">
        <f aca="false">HYPERLINK("https://app.quickcode.io/dataset/egzfk1p","egzfk1p")</f>
        <v>egzfk1p</v>
      </c>
      <c r="O31" s="0" t="s">
        <v>28</v>
      </c>
      <c r="P31" s="0" t="n">
        <f aca="false">1</f>
        <v>1</v>
      </c>
      <c r="Q31" s="0" t="s">
        <v>35</v>
      </c>
      <c r="R31" s="4" t="s">
        <v>86</v>
      </c>
      <c r="S31" s="4" t="s">
        <v>96</v>
      </c>
    </row>
    <row r="32" customFormat="false" ht="15.75" hidden="false" customHeight="true" outlineLevel="0" collapsed="false">
      <c r="A32" s="2" t="n">
        <v>7218</v>
      </c>
      <c r="B32" s="5" t="s">
        <v>28</v>
      </c>
      <c r="C32" s="6" t="s">
        <v>78</v>
      </c>
      <c r="D32" s="0" t="s">
        <v>128</v>
      </c>
      <c r="E32" s="7" t="str">
        <f aca="false">HYPERLINK("https://data.humdata.org/dataset/sidih-cobertura-vivienda-sisben-con-servicio-de-acueducto","sidih-cobertura-vivienda-sisben-con-servicio-de-acueducto")</f>
        <v>sidih-cobertura-vivienda-sisben-con-servicio-de-acueducto</v>
      </c>
      <c r="F32" s="6" t="n">
        <f aca="false">FALSE()</f>
        <v>0</v>
      </c>
      <c r="G32" s="0" t="s">
        <v>204</v>
      </c>
      <c r="H32" s="0" t="s">
        <v>30</v>
      </c>
      <c r="I32" s="0" t="s">
        <v>205</v>
      </c>
      <c r="J32" s="0" t="s">
        <v>206</v>
      </c>
      <c r="K32" s="0" t="s">
        <v>207</v>
      </c>
      <c r="L32" s="0" t="s">
        <v>24</v>
      </c>
      <c r="M32" s="0" t="s">
        <v>208</v>
      </c>
      <c r="N32" s="7" t="str">
        <f aca="false">HYPERLINK("https://app.quickcode.io/dataset/egzfk1p","egzfk1p")</f>
        <v>egzfk1p</v>
      </c>
      <c r="O32" s="0" t="s">
        <v>28</v>
      </c>
      <c r="P32" s="0" t="n">
        <f aca="false">1</f>
        <v>1</v>
      </c>
      <c r="Q32" s="0" t="s">
        <v>35</v>
      </c>
      <c r="R32" s="4" t="s">
        <v>86</v>
      </c>
      <c r="S32" s="4" t="s">
        <v>96</v>
      </c>
    </row>
    <row r="33" customFormat="false" ht="15.75" hidden="false" customHeight="true" outlineLevel="0" collapsed="false">
      <c r="A33" s="2" t="n">
        <v>7217</v>
      </c>
      <c r="B33" s="5" t="s">
        <v>28</v>
      </c>
      <c r="C33" s="6" t="s">
        <v>78</v>
      </c>
      <c r="D33" s="0" t="s">
        <v>122</v>
      </c>
      <c r="E33" s="7" t="str">
        <f aca="false">HYPERLINK("https://data.humdata.org/dataset/sidih-secuestro-simple","sidih-secuestro-simple")</f>
        <v>sidih-secuestro-simple</v>
      </c>
      <c r="F33" s="6" t="n">
        <f aca="false">FALSE()</f>
        <v>0</v>
      </c>
      <c r="G33" s="0" t="s">
        <v>209</v>
      </c>
      <c r="H33" s="0" t="s">
        <v>30</v>
      </c>
      <c r="I33" s="0" t="s">
        <v>210</v>
      </c>
      <c r="J33" s="0" t="s">
        <v>211</v>
      </c>
      <c r="K33" s="0" t="s">
        <v>212</v>
      </c>
      <c r="L33" s="0" t="s">
        <v>24</v>
      </c>
      <c r="M33" s="0" t="s">
        <v>213</v>
      </c>
      <c r="N33" s="7" t="str">
        <f aca="false">HYPERLINK("https://app.quickcode.io/dataset/egzfk1p","egzfk1p")</f>
        <v>egzfk1p</v>
      </c>
      <c r="O33" s="0" t="s">
        <v>28</v>
      </c>
      <c r="P33" s="0" t="n">
        <f aca="false">1</f>
        <v>1</v>
      </c>
      <c r="Q33" s="0" t="s">
        <v>35</v>
      </c>
      <c r="R33" s="4" t="s">
        <v>86</v>
      </c>
      <c r="S33" s="4" t="s">
        <v>96</v>
      </c>
    </row>
    <row r="34" customFormat="false" ht="15.75" hidden="false" customHeight="true" outlineLevel="0" collapsed="false">
      <c r="A34" s="2" t="n">
        <v>7216</v>
      </c>
      <c r="B34" s="5" t="s">
        <v>28</v>
      </c>
      <c r="C34" s="6" t="s">
        <v>78</v>
      </c>
      <c r="D34" s="0" t="s">
        <v>122</v>
      </c>
      <c r="E34" s="7" t="str">
        <f aca="false">HYPERLINK("https://data.humdata.org/dataset/sidih-secuestro-extorsivo","sidih-secuestro-extorsivo")</f>
        <v>sidih-secuestro-extorsivo</v>
      </c>
      <c r="F34" s="6" t="n">
        <f aca="false">FALSE()</f>
        <v>0</v>
      </c>
      <c r="G34" s="0" t="s">
        <v>214</v>
      </c>
      <c r="H34" s="0" t="s">
        <v>30</v>
      </c>
      <c r="I34" s="0" t="s">
        <v>215</v>
      </c>
      <c r="J34" s="0" t="s">
        <v>216</v>
      </c>
      <c r="K34" s="0" t="s">
        <v>217</v>
      </c>
      <c r="L34" s="0" t="s">
        <v>24</v>
      </c>
      <c r="M34" s="0" t="s">
        <v>218</v>
      </c>
      <c r="N34" s="7" t="str">
        <f aca="false">HYPERLINK("https://app.quickcode.io/dataset/egzfk1p","egzfk1p")</f>
        <v>egzfk1p</v>
      </c>
      <c r="O34" s="0" t="s">
        <v>28</v>
      </c>
      <c r="P34" s="0" t="n">
        <f aca="false">1</f>
        <v>1</v>
      </c>
      <c r="Q34" s="0" t="s">
        <v>35</v>
      </c>
      <c r="R34" s="4" t="s">
        <v>86</v>
      </c>
      <c r="S34" s="4" t="s">
        <v>96</v>
      </c>
    </row>
    <row r="35" customFormat="false" ht="15.75" hidden="false" customHeight="true" outlineLevel="0" collapsed="false">
      <c r="A35" s="2" t="n">
        <v>7215</v>
      </c>
      <c r="B35" s="5" t="s">
        <v>28</v>
      </c>
      <c r="C35" s="6" t="s">
        <v>78</v>
      </c>
      <c r="D35" s="0" t="s">
        <v>219</v>
      </c>
      <c r="E35" s="7" t="str">
        <f aca="false">HYPERLINK("https://data.humdata.org/dataset/sidih-indice-de-riesgo-de-situacion-humanitaria-nueva-metodologia","sidih-indice-de-riesgo-de-situacion-humanitaria-nueva-metodologia")</f>
        <v>sidih-indice-de-riesgo-de-situacion-humanitaria-nueva-metodologia</v>
      </c>
      <c r="F35" s="6" t="n">
        <f aca="false">FALSE()</f>
        <v>0</v>
      </c>
      <c r="G35" s="0" t="s">
        <v>220</v>
      </c>
      <c r="H35" s="0" t="s">
        <v>30</v>
      </c>
      <c r="I35" s="0" t="s">
        <v>221</v>
      </c>
      <c r="J35" s="0" t="s">
        <v>222</v>
      </c>
      <c r="K35" s="0" t="s">
        <v>223</v>
      </c>
      <c r="L35" s="0" t="s">
        <v>24</v>
      </c>
      <c r="M35" s="0" t="s">
        <v>224</v>
      </c>
      <c r="N35" s="7" t="str">
        <f aca="false">HYPERLINK("https://app.quickcode.io/dataset/egzfk1p","egzfk1p")</f>
        <v>egzfk1p</v>
      </c>
      <c r="O35" s="0" t="s">
        <v>28</v>
      </c>
      <c r="P35" s="0" t="n">
        <f aca="false">1</f>
        <v>1</v>
      </c>
      <c r="Q35" s="0" t="s">
        <v>35</v>
      </c>
      <c r="R35" s="4" t="s">
        <v>86</v>
      </c>
      <c r="S35" s="4" t="s">
        <v>96</v>
      </c>
    </row>
    <row r="36" customFormat="false" ht="15.75" hidden="false" customHeight="true" outlineLevel="0" collapsed="false">
      <c r="A36" s="2" t="n">
        <v>7236</v>
      </c>
      <c r="B36" s="5" t="s">
        <v>225</v>
      </c>
      <c r="C36" s="6" t="s">
        <v>78</v>
      </c>
      <c r="D36" s="0" t="s">
        <v>226</v>
      </c>
      <c r="E36" s="7" t="str">
        <f aca="false">HYPERLINK("https://data.humdata.org/dataset/response-plan-coverage-nepal-earthquake","response-plan-coverage-nepal-earthquake")</f>
        <v>response-plan-coverage-nepal-earthquake</v>
      </c>
      <c r="F36" s="6" t="n">
        <f aca="false">FALSE()</f>
        <v>0</v>
      </c>
      <c r="G36" s="0" t="s">
        <v>227</v>
      </c>
      <c r="H36" s="0" t="s">
        <v>30</v>
      </c>
      <c r="I36" s="0" t="s">
        <v>228</v>
      </c>
      <c r="J36" s="0" t="s">
        <v>229</v>
      </c>
      <c r="K36" s="0" t="s">
        <v>230</v>
      </c>
      <c r="L36" s="0" t="s">
        <v>24</v>
      </c>
      <c r="M36" s="0" t="s">
        <v>231</v>
      </c>
      <c r="N36" s="7" t="str">
        <f aca="false">HYPERLINK("https://app.quickcode.io/dataset/lkbrks7","lkbrks7")</f>
        <v>lkbrks7</v>
      </c>
      <c r="O36" s="0" t="s">
        <v>225</v>
      </c>
      <c r="P36" s="0" t="n">
        <f aca="false">1</f>
        <v>1</v>
      </c>
      <c r="Q36" s="0" t="s">
        <v>232</v>
      </c>
      <c r="R36" s="4" t="s">
        <v>86</v>
      </c>
      <c r="S36" s="4" t="s">
        <v>96</v>
      </c>
    </row>
    <row r="37" customFormat="false" ht="15.75" hidden="false" customHeight="true" outlineLevel="0" collapsed="false">
      <c r="A37" s="2" t="n">
        <v>7543</v>
      </c>
      <c r="B37" s="5" t="s">
        <v>233</v>
      </c>
      <c r="C37" s="6" t="s">
        <v>18</v>
      </c>
      <c r="D37" s="0" t="s">
        <v>234</v>
      </c>
      <c r="E37" s="7" t="str">
        <f aca="false">HYPERLINK("https://data.humdata.org/dataset/food-shipments","food-shipments")</f>
        <v>food-shipments</v>
      </c>
      <c r="F37" s="6" t="n">
        <f aca="false">TRUE()</f>
        <v>1</v>
      </c>
      <c r="G37" s="0" t="s">
        <v>235</v>
      </c>
      <c r="H37" s="0" t="s">
        <v>236</v>
      </c>
      <c r="I37" s="0" t="s">
        <v>237</v>
      </c>
      <c r="J37" s="0" t="s">
        <v>238</v>
      </c>
      <c r="K37" s="0" t="s">
        <v>239</v>
      </c>
      <c r="L37" s="0" t="s">
        <v>71</v>
      </c>
      <c r="M37" s="0" t="s">
        <v>240</v>
      </c>
      <c r="N37" s="7" t="str">
        <f aca="false">HYPERLINK("https://app.quickcode.io/dataset/k4qrnvg","k4qrnvg")</f>
        <v>k4qrnvg</v>
      </c>
      <c r="O37" s="0" t="s">
        <v>233</v>
      </c>
      <c r="P37" s="0" t="n">
        <f aca="false">1</f>
        <v>1</v>
      </c>
      <c r="Q37" s="0" t="s">
        <v>241</v>
      </c>
      <c r="R37" s="4" t="s">
        <v>27</v>
      </c>
      <c r="S37" s="4"/>
    </row>
    <row r="38" customFormat="false" ht="15.75" hidden="false" customHeight="true" outlineLevel="0" collapsed="false">
      <c r="A38" s="2" t="n">
        <v>7542</v>
      </c>
      <c r="B38" s="5" t="s">
        <v>233</v>
      </c>
      <c r="C38" s="6" t="s">
        <v>18</v>
      </c>
      <c r="D38" s="0" t="s">
        <v>242</v>
      </c>
      <c r="E38" s="7" t="str">
        <f aca="false">HYPERLINK("https://data.humdata.org/dataset/producer-prices-annual","producer-prices-annual")</f>
        <v>producer-prices-annual</v>
      </c>
      <c r="F38" s="6" t="n">
        <f aca="false">TRUE()</f>
        <v>1</v>
      </c>
      <c r="G38" s="0" t="s">
        <v>243</v>
      </c>
      <c r="H38" s="0" t="s">
        <v>236</v>
      </c>
      <c r="I38" s="0" t="s">
        <v>244</v>
      </c>
      <c r="J38" s="0" t="s">
        <v>245</v>
      </c>
      <c r="K38" s="0" t="s">
        <v>246</v>
      </c>
      <c r="L38" s="0" t="s">
        <v>71</v>
      </c>
      <c r="M38" s="0" t="s">
        <v>247</v>
      </c>
      <c r="N38" s="7" t="str">
        <f aca="false">HYPERLINK("https://app.quickcode.io/dataset/k4qrnvg","k4qrnvg")</f>
        <v>k4qrnvg</v>
      </c>
      <c r="O38" s="0" t="s">
        <v>233</v>
      </c>
      <c r="P38" s="0" t="n">
        <f aca="false">1</f>
        <v>1</v>
      </c>
      <c r="Q38" s="0" t="s">
        <v>241</v>
      </c>
      <c r="R38" s="4" t="s">
        <v>27</v>
      </c>
      <c r="S38" s="4"/>
    </row>
    <row r="39" customFormat="false" ht="15.75" hidden="false" customHeight="true" outlineLevel="0" collapsed="false">
      <c r="A39" s="2" t="n">
        <v>7541</v>
      </c>
      <c r="B39" s="5" t="s">
        <v>233</v>
      </c>
      <c r="C39" s="6" t="s">
        <v>18</v>
      </c>
      <c r="D39" s="0" t="s">
        <v>248</v>
      </c>
      <c r="E39" s="7" t="str">
        <f aca="false">HYPERLINK("https://data.humdata.org/dataset/food-security","food-security")</f>
        <v>food-security</v>
      </c>
      <c r="F39" s="6" t="n">
        <f aca="false">TRUE()</f>
        <v>1</v>
      </c>
      <c r="G39" s="0" t="s">
        <v>249</v>
      </c>
      <c r="H39" s="0" t="s">
        <v>236</v>
      </c>
      <c r="I39" s="0" t="s">
        <v>250</v>
      </c>
      <c r="J39" s="0" t="s">
        <v>251</v>
      </c>
      <c r="K39" s="0" t="s">
        <v>252</v>
      </c>
      <c r="L39" s="0" t="s">
        <v>71</v>
      </c>
      <c r="M39" s="0" t="s">
        <v>253</v>
      </c>
      <c r="N39" s="7" t="str">
        <f aca="false">HYPERLINK("https://app.quickcode.io/dataset/k4qrnvg","k4qrnvg")</f>
        <v>k4qrnvg</v>
      </c>
      <c r="O39" s="0" t="s">
        <v>233</v>
      </c>
      <c r="P39" s="0" t="n">
        <f aca="false">1</f>
        <v>1</v>
      </c>
      <c r="Q39" s="0" t="s">
        <v>241</v>
      </c>
      <c r="R39" s="4" t="s">
        <v>27</v>
      </c>
      <c r="S39" s="4"/>
    </row>
    <row r="40" customFormat="false" ht="15.75" hidden="false" customHeight="true" outlineLevel="0" collapsed="false">
      <c r="A40" s="2" t="n">
        <v>7540</v>
      </c>
      <c r="B40" s="5" t="s">
        <v>233</v>
      </c>
      <c r="C40" s="6" t="s">
        <v>18</v>
      </c>
      <c r="D40" s="0" t="s">
        <v>242</v>
      </c>
      <c r="E40" s="7" t="str">
        <f aca="false">HYPERLINK("https://data.humdata.org/dataset/producer-price-indices-annual","producer-price-indices-annual")</f>
        <v>producer-price-indices-annual</v>
      </c>
      <c r="F40" s="6" t="n">
        <f aca="false">TRUE()</f>
        <v>1</v>
      </c>
      <c r="G40" s="0" t="s">
        <v>254</v>
      </c>
      <c r="H40" s="0" t="s">
        <v>236</v>
      </c>
      <c r="I40" s="0" t="s">
        <v>255</v>
      </c>
      <c r="J40" s="0" t="s">
        <v>256</v>
      </c>
      <c r="K40" s="0" t="s">
        <v>257</v>
      </c>
      <c r="L40" s="0" t="s">
        <v>71</v>
      </c>
      <c r="M40" s="0" t="s">
        <v>258</v>
      </c>
      <c r="N40" s="7" t="str">
        <f aca="false">HYPERLINK("https://app.quickcode.io/dataset/k4qrnvg","k4qrnvg")</f>
        <v>k4qrnvg</v>
      </c>
      <c r="O40" s="0" t="s">
        <v>233</v>
      </c>
      <c r="P40" s="0" t="n">
        <f aca="false">1</f>
        <v>1</v>
      </c>
      <c r="Q40" s="0" t="s">
        <v>241</v>
      </c>
      <c r="R40" s="4" t="s">
        <v>27</v>
      </c>
      <c r="S40" s="4"/>
    </row>
    <row r="41" customFormat="false" ht="15.75" hidden="false" customHeight="true" outlineLevel="0" collapsed="false">
      <c r="A41" s="2" t="n">
        <v>7251</v>
      </c>
      <c r="B41" s="5" t="s">
        <v>55</v>
      </c>
      <c r="C41" s="6" t="s">
        <v>78</v>
      </c>
      <c r="D41" s="0" t="s">
        <v>259</v>
      </c>
      <c r="E41" s="7" t="str">
        <f aca="false">HYPERLINK("https://data.humdata.org/dataset/nepal-earthquake-april-2015-humanitarian-contributions","nepal-earthquake-april-2015-humanitarian-contributions")</f>
        <v>nepal-earthquake-april-2015-humanitarian-contributions</v>
      </c>
      <c r="F41" s="6" t="n">
        <f aca="false">FALSE()</f>
        <v>0</v>
      </c>
      <c r="G41" s="0" t="s">
        <v>260</v>
      </c>
      <c r="H41" s="0" t="s">
        <v>30</v>
      </c>
      <c r="I41" s="0" t="s">
        <v>261</v>
      </c>
      <c r="J41" s="0" t="s">
        <v>262</v>
      </c>
      <c r="K41" s="0" t="s">
        <v>263</v>
      </c>
      <c r="L41" s="0" t="s">
        <v>24</v>
      </c>
      <c r="M41" s="0" t="s">
        <v>264</v>
      </c>
      <c r="N41" s="7" t="str">
        <f aca="false">HYPERLINK("https://app.quickcode.io/dataset/mcu9bxo","mcu9bxo")</f>
        <v>mcu9bxo</v>
      </c>
      <c r="O41" s="0" t="s">
        <v>55</v>
      </c>
      <c r="P41" s="0" t="n">
        <f aca="false">1</f>
        <v>1</v>
      </c>
      <c r="Q41" s="0" t="s">
        <v>63</v>
      </c>
      <c r="R41" s="4" t="s">
        <v>86</v>
      </c>
      <c r="S41" s="4" t="s">
        <v>96</v>
      </c>
    </row>
    <row r="42" customFormat="false" ht="15.75" hidden="false" customHeight="true" outlineLevel="0" collapsed="false">
      <c r="A42" s="2" t="n">
        <v>6493</v>
      </c>
      <c r="B42" s="5" t="s">
        <v>265</v>
      </c>
      <c r="C42" s="6" t="s">
        <v>78</v>
      </c>
      <c r="D42" s="0" t="s">
        <v>128</v>
      </c>
      <c r="E42" s="7" t="str">
        <f aca="false">HYPERLINK("https://data.humdata.org/dataset/climate-change-attributable-dalys-per-children-under-5-years","climate-change-attributable-dalys-per-children-under-5-years")</f>
        <v>climate-change-attributable-dalys-per-children-under-5-years</v>
      </c>
      <c r="F42" s="6" t="n">
        <f aca="false">FALSE()</f>
        <v>0</v>
      </c>
      <c r="G42" s="0" t="s">
        <v>266</v>
      </c>
      <c r="H42" s="0" t="s">
        <v>267</v>
      </c>
      <c r="I42" s="0" t="s">
        <v>268</v>
      </c>
      <c r="J42" s="0" t="s">
        <v>269</v>
      </c>
      <c r="K42" s="0" t="s">
        <v>270</v>
      </c>
      <c r="L42" s="0" t="s">
        <v>24</v>
      </c>
      <c r="M42" s="0" t="s">
        <v>271</v>
      </c>
      <c r="N42" s="7" t="str">
        <f aca="false">HYPERLINK("https://app.quickcode.io/dataset/n9fnudn","n9fnudn")</f>
        <v>n9fnudn</v>
      </c>
      <c r="O42" s="0" t="s">
        <v>265</v>
      </c>
      <c r="P42" s="0" t="n">
        <f aca="false">1</f>
        <v>1</v>
      </c>
      <c r="Q42" s="0" t="s">
        <v>272</v>
      </c>
      <c r="R42" s="4" t="s">
        <v>86</v>
      </c>
      <c r="S42" s="4" t="s">
        <v>96</v>
      </c>
    </row>
    <row r="43" customFormat="false" ht="15.75" hidden="false" customHeight="true" outlineLevel="0" collapsed="false">
      <c r="A43" s="2" t="n">
        <v>6492</v>
      </c>
      <c r="B43" s="5" t="s">
        <v>265</v>
      </c>
      <c r="C43" s="6" t="s">
        <v>78</v>
      </c>
      <c r="D43" s="0" t="s">
        <v>128</v>
      </c>
      <c r="E43" s="7" t="str">
        <f aca="false">HYPERLINK("https://data.humdata.org/dataset/climate-change-attributable-dalys-in-children-under-5-years","climate-change-attributable-dalys-in-children-under-5-years")</f>
        <v>climate-change-attributable-dalys-in-children-under-5-years</v>
      </c>
      <c r="F43" s="6" t="n">
        <f aca="false">FALSE()</f>
        <v>0</v>
      </c>
      <c r="G43" s="0" t="s">
        <v>273</v>
      </c>
      <c r="H43" s="0" t="s">
        <v>267</v>
      </c>
      <c r="I43" s="0" t="s">
        <v>274</v>
      </c>
      <c r="J43" s="0" t="s">
        <v>275</v>
      </c>
      <c r="K43" s="0" t="s">
        <v>276</v>
      </c>
      <c r="L43" s="0" t="s">
        <v>24</v>
      </c>
      <c r="M43" s="0" t="s">
        <v>277</v>
      </c>
      <c r="N43" s="7" t="str">
        <f aca="false">HYPERLINK("https://app.quickcode.io/dataset/n9fnudn","n9fnudn")</f>
        <v>n9fnudn</v>
      </c>
      <c r="O43" s="0" t="s">
        <v>265</v>
      </c>
      <c r="P43" s="0" t="n">
        <f aca="false">1</f>
        <v>1</v>
      </c>
      <c r="Q43" s="0" t="s">
        <v>272</v>
      </c>
      <c r="R43" s="4" t="s">
        <v>86</v>
      </c>
      <c r="S43" s="4" t="s">
        <v>96</v>
      </c>
    </row>
    <row r="44" customFormat="false" ht="15.75" hidden="false" customHeight="true" outlineLevel="0" collapsed="false">
      <c r="A44" s="2" t="n">
        <v>6491</v>
      </c>
      <c r="B44" s="5" t="s">
        <v>265</v>
      </c>
      <c r="C44" s="6" t="s">
        <v>78</v>
      </c>
      <c r="D44" s="0" t="s">
        <v>128</v>
      </c>
      <c r="E44" s="7" t="str">
        <f aca="false">HYPERLINK("https://data.humdata.org/dataset/climate-change-attributable-dalys-per-capita","climate-change-attributable-dalys-per-capita")</f>
        <v>climate-change-attributable-dalys-per-capita</v>
      </c>
      <c r="F44" s="6" t="n">
        <f aca="false">FALSE()</f>
        <v>0</v>
      </c>
      <c r="G44" s="0" t="s">
        <v>278</v>
      </c>
      <c r="H44" s="0" t="s">
        <v>267</v>
      </c>
      <c r="I44" s="0" t="s">
        <v>279</v>
      </c>
      <c r="J44" s="0" t="s">
        <v>280</v>
      </c>
      <c r="K44" s="0" t="s">
        <v>281</v>
      </c>
      <c r="L44" s="0" t="s">
        <v>24</v>
      </c>
      <c r="M44" s="0" t="s">
        <v>282</v>
      </c>
      <c r="N44" s="7" t="str">
        <f aca="false">HYPERLINK("https://app.quickcode.io/dataset/n9fnudn","n9fnudn")</f>
        <v>n9fnudn</v>
      </c>
      <c r="O44" s="0" t="s">
        <v>265</v>
      </c>
      <c r="P44" s="0" t="n">
        <f aca="false">1</f>
        <v>1</v>
      </c>
      <c r="Q44" s="0" t="s">
        <v>272</v>
      </c>
      <c r="R44" s="4" t="s">
        <v>86</v>
      </c>
      <c r="S44" s="4" t="s">
        <v>96</v>
      </c>
    </row>
    <row r="45" customFormat="false" ht="15.75" hidden="false" customHeight="true" outlineLevel="0" collapsed="false">
      <c r="A45" s="2" t="n">
        <v>6490</v>
      </c>
      <c r="B45" s="5" t="s">
        <v>265</v>
      </c>
      <c r="C45" s="6" t="s">
        <v>78</v>
      </c>
      <c r="D45" s="0" t="s">
        <v>128</v>
      </c>
      <c r="E45" s="7" t="str">
        <f aca="false">HYPERLINK("https://data.humdata.org/dataset/climate-change-attributable-deaths","climate-change-attributable-deaths")</f>
        <v>climate-change-attributable-deaths</v>
      </c>
      <c r="F45" s="6" t="n">
        <f aca="false">FALSE()</f>
        <v>0</v>
      </c>
      <c r="G45" s="0" t="s">
        <v>283</v>
      </c>
      <c r="H45" s="0" t="s">
        <v>267</v>
      </c>
      <c r="I45" s="0" t="s">
        <v>284</v>
      </c>
      <c r="J45" s="0" t="s">
        <v>285</v>
      </c>
      <c r="K45" s="0" t="s">
        <v>286</v>
      </c>
      <c r="L45" s="0" t="s">
        <v>24</v>
      </c>
      <c r="M45" s="0" t="s">
        <v>287</v>
      </c>
      <c r="N45" s="7" t="str">
        <f aca="false">HYPERLINK("https://app.quickcode.io/dataset/n9fnudn","n9fnudn")</f>
        <v>n9fnudn</v>
      </c>
      <c r="O45" s="0" t="s">
        <v>265</v>
      </c>
      <c r="P45" s="0" t="n">
        <f aca="false">1</f>
        <v>1</v>
      </c>
      <c r="Q45" s="0" t="s">
        <v>272</v>
      </c>
      <c r="R45" s="4" t="s">
        <v>86</v>
      </c>
      <c r="S45" s="4" t="s">
        <v>96</v>
      </c>
    </row>
    <row r="46" customFormat="false" ht="15.75" hidden="false" customHeight="true" outlineLevel="0" collapsed="false">
      <c r="A46" s="2" t="n">
        <v>6489</v>
      </c>
      <c r="B46" s="5" t="s">
        <v>265</v>
      </c>
      <c r="C46" s="6" t="s">
        <v>78</v>
      </c>
      <c r="D46" s="0" t="s">
        <v>128</v>
      </c>
      <c r="E46" s="7" t="str">
        <f aca="false">HYPERLINK("https://data.humdata.org/dataset/climate-change-attributable-deaths-in-children-under-5-years","climate-change-attributable-deaths-in-children-under-5-years")</f>
        <v>climate-change-attributable-deaths-in-children-under-5-years</v>
      </c>
      <c r="F46" s="6" t="n">
        <f aca="false">FALSE()</f>
        <v>0</v>
      </c>
      <c r="G46" s="0" t="s">
        <v>288</v>
      </c>
      <c r="H46" s="0" t="s">
        <v>267</v>
      </c>
      <c r="I46" s="0" t="s">
        <v>289</v>
      </c>
      <c r="J46" s="0" t="s">
        <v>290</v>
      </c>
      <c r="K46" s="0" t="s">
        <v>291</v>
      </c>
      <c r="L46" s="0" t="s">
        <v>24</v>
      </c>
      <c r="M46" s="0" t="s">
        <v>292</v>
      </c>
      <c r="N46" s="7" t="str">
        <f aca="false">HYPERLINK("https://app.quickcode.io/dataset/n9fnudn","n9fnudn")</f>
        <v>n9fnudn</v>
      </c>
      <c r="O46" s="0" t="s">
        <v>265</v>
      </c>
      <c r="P46" s="0" t="n">
        <f aca="false">1</f>
        <v>1</v>
      </c>
      <c r="Q46" s="0" t="s">
        <v>272</v>
      </c>
      <c r="R46" s="4" t="s">
        <v>86</v>
      </c>
      <c r="S46" s="4" t="s">
        <v>96</v>
      </c>
    </row>
    <row r="47" customFormat="false" ht="15.75" hidden="false" customHeight="true" outlineLevel="0" collapsed="false">
      <c r="A47" s="2" t="n">
        <v>6488</v>
      </c>
      <c r="B47" s="5" t="s">
        <v>265</v>
      </c>
      <c r="C47" s="6" t="s">
        <v>78</v>
      </c>
      <c r="D47" s="0" t="s">
        <v>128</v>
      </c>
      <c r="E47" s="7" t="str">
        <f aca="false">HYPERLINK("https://data.humdata.org/dataset/climate-change-attributable-deaths-per-capita","climate-change-attributable-deaths-per-capita")</f>
        <v>climate-change-attributable-deaths-per-capita</v>
      </c>
      <c r="F47" s="6" t="n">
        <f aca="false">FALSE()</f>
        <v>0</v>
      </c>
      <c r="G47" s="0" t="s">
        <v>293</v>
      </c>
      <c r="H47" s="0" t="s">
        <v>267</v>
      </c>
      <c r="I47" s="0" t="s">
        <v>294</v>
      </c>
      <c r="J47" s="0" t="s">
        <v>295</v>
      </c>
      <c r="K47" s="0" t="s">
        <v>296</v>
      </c>
      <c r="L47" s="0" t="s">
        <v>24</v>
      </c>
      <c r="M47" s="0" t="s">
        <v>297</v>
      </c>
      <c r="N47" s="7" t="str">
        <f aca="false">HYPERLINK("https://app.quickcode.io/dataset/n9fnudn","n9fnudn")</f>
        <v>n9fnudn</v>
      </c>
      <c r="O47" s="0" t="s">
        <v>265</v>
      </c>
      <c r="P47" s="0" t="n">
        <f aca="false">1</f>
        <v>1</v>
      </c>
      <c r="Q47" s="0" t="s">
        <v>272</v>
      </c>
      <c r="R47" s="4" t="s">
        <v>86</v>
      </c>
      <c r="S47" s="4" t="s">
        <v>96</v>
      </c>
    </row>
    <row r="48" customFormat="false" ht="15.75" hidden="false" customHeight="true" outlineLevel="0" collapsed="false">
      <c r="A48" s="2" t="n">
        <v>6487</v>
      </c>
      <c r="B48" s="5" t="s">
        <v>265</v>
      </c>
      <c r="C48" s="6" t="s">
        <v>78</v>
      </c>
      <c r="D48" s="0" t="s">
        <v>128</v>
      </c>
      <c r="E48" s="7" t="str">
        <f aca="false">HYPERLINK("https://data.humdata.org/dataset/climate-change-attributable-dalys","climate-change-attributable-dalys")</f>
        <v>climate-change-attributable-dalys</v>
      </c>
      <c r="F48" s="6" t="n">
        <f aca="false">FALSE()</f>
        <v>0</v>
      </c>
      <c r="G48" s="0" t="s">
        <v>298</v>
      </c>
      <c r="H48" s="0" t="s">
        <v>267</v>
      </c>
      <c r="I48" s="0" t="s">
        <v>299</v>
      </c>
      <c r="J48" s="0" t="s">
        <v>300</v>
      </c>
      <c r="K48" s="0" t="s">
        <v>301</v>
      </c>
      <c r="L48" s="0" t="s">
        <v>24</v>
      </c>
      <c r="M48" s="0" t="s">
        <v>302</v>
      </c>
      <c r="N48" s="7" t="str">
        <f aca="false">HYPERLINK("https://app.quickcode.io/dataset/n9fnudn","n9fnudn")</f>
        <v>n9fnudn</v>
      </c>
      <c r="O48" s="0" t="s">
        <v>265</v>
      </c>
      <c r="P48" s="0" t="n">
        <f aca="false">1</f>
        <v>1</v>
      </c>
      <c r="Q48" s="0" t="s">
        <v>272</v>
      </c>
      <c r="R48" s="4" t="s">
        <v>86</v>
      </c>
      <c r="S48" s="4" t="s">
        <v>96</v>
      </c>
    </row>
    <row r="49" customFormat="false" ht="15.75" hidden="false" customHeight="true" outlineLevel="0" collapsed="false">
      <c r="A49" s="2" t="n">
        <v>6423</v>
      </c>
      <c r="B49" s="5" t="s">
        <v>303</v>
      </c>
      <c r="C49" s="6" t="s">
        <v>78</v>
      </c>
      <c r="D49" s="0" t="s">
        <v>304</v>
      </c>
      <c r="E49" s="7" t="str">
        <f aca="false">HYPERLINK("https://data.humdata.org/dataset/fts-ebola-coverage","fts-ebola-coverage")</f>
        <v>fts-ebola-coverage</v>
      </c>
      <c r="F49" s="6" t="n">
        <f aca="false">FALSE()</f>
        <v>0</v>
      </c>
      <c r="G49" s="0" t="s">
        <v>305</v>
      </c>
      <c r="H49" s="0" t="s">
        <v>267</v>
      </c>
      <c r="I49" s="0" t="s">
        <v>306</v>
      </c>
      <c r="J49" s="0" t="s">
        <v>307</v>
      </c>
      <c r="K49" s="0" t="s">
        <v>308</v>
      </c>
      <c r="L49" s="0" t="s">
        <v>309</v>
      </c>
      <c r="M49" s="0" t="s">
        <v>310</v>
      </c>
      <c r="N49" s="7" t="str">
        <f aca="false">HYPERLINK("https://app.quickcode.io/dataset/kjaolpi","kjaolpi")</f>
        <v>kjaolpi</v>
      </c>
      <c r="O49" s="0" t="s">
        <v>303</v>
      </c>
      <c r="P49" s="0" t="n">
        <f aca="false">1</f>
        <v>1</v>
      </c>
      <c r="Q49" s="0" t="s">
        <v>311</v>
      </c>
      <c r="R49" s="4" t="s">
        <v>86</v>
      </c>
      <c r="S49" s="8" t="s">
        <v>312</v>
      </c>
    </row>
    <row r="50" customFormat="false" ht="15.75" hidden="false" customHeight="true" outlineLevel="0" collapsed="false">
      <c r="A50" s="2" t="n">
        <v>6397</v>
      </c>
      <c r="B50" s="5" t="s">
        <v>313</v>
      </c>
      <c r="C50" s="6" t="s">
        <v>18</v>
      </c>
      <c r="D50" s="0" t="s">
        <v>248</v>
      </c>
      <c r="E50" s="7" t="str">
        <f aca="false">HYPERLINK("https://data.humdata.org/dataset/average-monthly-temperature-and-rainfall-all-africa","average-monthly-temperature-and-rainfall-all-africa")</f>
        <v>average-monthly-temperature-and-rainfall-all-africa</v>
      </c>
      <c r="F50" s="6" t="n">
        <f aca="false">TRUE()</f>
        <v>1</v>
      </c>
      <c r="G50" s="0" t="s">
        <v>314</v>
      </c>
      <c r="H50" s="0" t="s">
        <v>20</v>
      </c>
      <c r="I50" s="0" t="s">
        <v>315</v>
      </c>
      <c r="J50" s="0" t="s">
        <v>316</v>
      </c>
      <c r="K50" s="0" t="s">
        <v>317</v>
      </c>
      <c r="L50" s="0" t="s">
        <v>71</v>
      </c>
      <c r="M50" s="0" t="s">
        <v>318</v>
      </c>
      <c r="N50" s="7" t="str">
        <f aca="false">HYPERLINK("https://app.quickcode.io/dataset/wrqvxsr","wrqvxsr")</f>
        <v>wrqvxsr</v>
      </c>
      <c r="O50" s="0" t="s">
        <v>313</v>
      </c>
      <c r="P50" s="0" t="n">
        <f aca="false">1</f>
        <v>1</v>
      </c>
      <c r="Q50" s="0" t="s">
        <v>319</v>
      </c>
      <c r="R50" s="4" t="s">
        <v>27</v>
      </c>
      <c r="S50" s="4"/>
    </row>
    <row r="51" customFormat="false" ht="15.75" hidden="false" customHeight="true" outlineLevel="0" collapsed="false">
      <c r="A51" s="2" t="n">
        <v>6396</v>
      </c>
      <c r="B51" s="5" t="s">
        <v>320</v>
      </c>
      <c r="C51" s="6" t="s">
        <v>18</v>
      </c>
      <c r="D51" s="0" t="s">
        <v>321</v>
      </c>
      <c r="E51" s="9" t="str">
        <f aca="false">HYPERLINK("https://data.humdata.org/dataset/undp-climate-change-country-profiles-all-africa","undp-climate-change-country-profiles-all-africa")</f>
        <v>undp-climate-change-country-profiles-all-africa</v>
      </c>
      <c r="F51" s="6" t="n">
        <f aca="false">TRUE()</f>
        <v>1</v>
      </c>
      <c r="G51" s="0" t="s">
        <v>322</v>
      </c>
      <c r="H51" s="0" t="s">
        <v>20</v>
      </c>
      <c r="I51" s="0" t="s">
        <v>323</v>
      </c>
      <c r="J51" s="0" t="s">
        <v>324</v>
      </c>
      <c r="K51" s="0" t="s">
        <v>325</v>
      </c>
      <c r="L51" s="0" t="s">
        <v>71</v>
      </c>
      <c r="M51" s="0" t="s">
        <v>326</v>
      </c>
      <c r="N51" s="7" t="str">
        <f aca="false">HYPERLINK("https://app.quickcode.io/dataset/fflzvxg","fflzvxg")</f>
        <v>fflzvxg</v>
      </c>
      <c r="O51" s="0" t="s">
        <v>320</v>
      </c>
      <c r="P51" s="0" t="n">
        <f aca="false">1</f>
        <v>1</v>
      </c>
      <c r="Q51" s="0" t="s">
        <v>327</v>
      </c>
      <c r="R51" s="4" t="s">
        <v>27</v>
      </c>
      <c r="S51" s="4"/>
    </row>
    <row r="52" customFormat="false" ht="15.75" hidden="false" customHeight="true" outlineLevel="0" collapsed="false">
      <c r="A52" s="2" t="n">
        <v>6322</v>
      </c>
      <c r="B52" s="5" t="s">
        <v>28</v>
      </c>
      <c r="C52" s="6" t="s">
        <v>78</v>
      </c>
      <c r="D52" s="0" t="s">
        <v>328</v>
      </c>
      <c r="E52" s="7" t="str">
        <f aca="false">HYPERLINK("https://data.humdata.org/dataset/indicadores-del-sidih","indicadores-del-sidih")</f>
        <v>indicadores-del-sidih</v>
      </c>
      <c r="F52" s="6" t="n">
        <f aca="false">FALSE()</f>
        <v>0</v>
      </c>
      <c r="G52" s="0" t="s">
        <v>329</v>
      </c>
      <c r="H52" s="0" t="s">
        <v>330</v>
      </c>
      <c r="I52" s="0" t="s">
        <v>331</v>
      </c>
      <c r="J52" s="0" t="s">
        <v>332</v>
      </c>
      <c r="K52" s="0" t="s">
        <v>333</v>
      </c>
      <c r="L52" s="0" t="s">
        <v>334</v>
      </c>
      <c r="M52" s="0" t="s">
        <v>335</v>
      </c>
      <c r="N52" s="7" t="str">
        <f aca="false">HYPERLINK("https://app.quickcode.io/dataset/egzfk1p","egzfk1p")</f>
        <v>egzfk1p</v>
      </c>
      <c r="O52" s="0" t="s">
        <v>28</v>
      </c>
      <c r="P52" s="0" t="n">
        <f aca="false">1</f>
        <v>1</v>
      </c>
      <c r="Q52" s="0" t="s">
        <v>35</v>
      </c>
      <c r="R52" s="4" t="s">
        <v>86</v>
      </c>
      <c r="S52" s="8" t="s">
        <v>312</v>
      </c>
    </row>
    <row r="53" customFormat="false" ht="15.75" hidden="false" customHeight="true" outlineLevel="0" collapsed="false">
      <c r="A53" s="2" t="n">
        <v>6304</v>
      </c>
      <c r="B53" s="5" t="s">
        <v>336</v>
      </c>
      <c r="C53" s="6" t="s">
        <v>78</v>
      </c>
      <c r="D53" s="0" t="s">
        <v>337</v>
      </c>
      <c r="E53" s="7" t="str">
        <f aca="false">HYPERLINK("https://data.humdata.org/dataset/unhcr-refugee-monthly-arrivals-by-country","unhcr-refugee-monthly-arrivals-by-country")</f>
        <v>unhcr-refugee-monthly-arrivals-by-country</v>
      </c>
      <c r="F53" s="6" t="n">
        <f aca="false">FALSE()</f>
        <v>0</v>
      </c>
      <c r="G53" s="0" t="s">
        <v>338</v>
      </c>
      <c r="H53" s="0" t="s">
        <v>30</v>
      </c>
      <c r="I53" s="0" t="s">
        <v>339</v>
      </c>
      <c r="J53" s="0" t="s">
        <v>340</v>
      </c>
      <c r="K53" s="0" t="s">
        <v>341</v>
      </c>
      <c r="L53" s="0" t="s">
        <v>334</v>
      </c>
      <c r="M53" s="0" t="s">
        <v>342</v>
      </c>
      <c r="N53" s="7" t="str">
        <f aca="false">HYPERLINK("https://app.quickcode.io/dataset/dhrmllc","dhrmllc")</f>
        <v>dhrmllc</v>
      </c>
      <c r="O53" s="0" t="s">
        <v>336</v>
      </c>
      <c r="P53" s="0" t="n">
        <f aca="false">1</f>
        <v>1</v>
      </c>
      <c r="Q53" s="0" t="s">
        <v>343</v>
      </c>
      <c r="R53" s="4" t="s">
        <v>27</v>
      </c>
      <c r="S53" s="4"/>
    </row>
    <row r="54" customFormat="false" ht="15.75" hidden="false" customHeight="true" outlineLevel="0" collapsed="false">
      <c r="A54" s="2" t="n">
        <v>6294</v>
      </c>
      <c r="B54" s="5" t="s">
        <v>344</v>
      </c>
      <c r="C54" s="6" t="s">
        <v>18</v>
      </c>
      <c r="D54" s="0" t="s">
        <v>345</v>
      </c>
      <c r="E54" s="7" t="str">
        <f aca="false">HYPERLINK("https://data.humdata.org/dataset/daily-summaries-of-precipitation-indicators-for-iceland","daily-summaries-of-precipitation-indicators-for-iceland")</f>
        <v>daily-summaries-of-precipitation-indicators-for-iceland</v>
      </c>
      <c r="F54" s="6" t="n">
        <f aca="false">TRUE()</f>
        <v>1</v>
      </c>
      <c r="G54" s="0" t="s">
        <v>346</v>
      </c>
      <c r="H54" s="0" t="s">
        <v>30</v>
      </c>
      <c r="I54" s="0" t="s">
        <v>347</v>
      </c>
      <c r="J54" s="0" t="s">
        <v>348</v>
      </c>
      <c r="K54" s="0" t="s">
        <v>349</v>
      </c>
      <c r="L54" s="0" t="s">
        <v>24</v>
      </c>
      <c r="M54" s="0" t="s">
        <v>350</v>
      </c>
      <c r="N54" s="7" t="str">
        <f aca="false">HYPERLINK("https://app.quickcode.io/dataset/fhsehwp","fhsehwp")</f>
        <v>fhsehwp</v>
      </c>
      <c r="O54" s="0" t="s">
        <v>344</v>
      </c>
      <c r="P54" s="0" t="n">
        <f aca="false">1</f>
        <v>1</v>
      </c>
      <c r="Q54" s="0" t="s">
        <v>351</v>
      </c>
      <c r="R54" s="4" t="s">
        <v>27</v>
      </c>
      <c r="S54" s="4"/>
    </row>
    <row r="55" customFormat="false" ht="15.75" hidden="false" customHeight="true" outlineLevel="0" collapsed="false">
      <c r="A55" s="2" t="n">
        <v>6293</v>
      </c>
      <c r="B55" s="5" t="s">
        <v>344</v>
      </c>
      <c r="C55" s="6" t="s">
        <v>18</v>
      </c>
      <c r="D55" s="0" t="s">
        <v>345</v>
      </c>
      <c r="E55" s="7" t="str">
        <f aca="false">HYPERLINK("https://data.humdata.org/dataset/daily-summaries-of-precipitation-indicators-for-croatia","daily-summaries-of-precipitation-indicators-for-croatia")</f>
        <v>daily-summaries-of-precipitation-indicators-for-croatia</v>
      </c>
      <c r="F55" s="6" t="n">
        <f aca="false">TRUE()</f>
        <v>1</v>
      </c>
      <c r="G55" s="0" t="s">
        <v>352</v>
      </c>
      <c r="H55" s="0" t="s">
        <v>30</v>
      </c>
      <c r="I55" s="0" t="s">
        <v>353</v>
      </c>
      <c r="J55" s="0" t="s">
        <v>354</v>
      </c>
      <c r="K55" s="0" t="s">
        <v>355</v>
      </c>
      <c r="L55" s="0" t="s">
        <v>24</v>
      </c>
      <c r="M55" s="0" t="s">
        <v>356</v>
      </c>
      <c r="N55" s="7" t="str">
        <f aca="false">HYPERLINK("https://app.quickcode.io/dataset/fhsehwp","fhsehwp")</f>
        <v>fhsehwp</v>
      </c>
      <c r="O55" s="0" t="s">
        <v>344</v>
      </c>
      <c r="P55" s="0" t="n">
        <f aca="false">1</f>
        <v>1</v>
      </c>
      <c r="Q55" s="0" t="s">
        <v>351</v>
      </c>
      <c r="R55" s="4" t="s">
        <v>27</v>
      </c>
      <c r="S55" s="4"/>
    </row>
    <row r="56" customFormat="false" ht="15.75" hidden="false" customHeight="true" outlineLevel="0" collapsed="false">
      <c r="A56" s="2" t="n">
        <v>6292</v>
      </c>
      <c r="B56" s="5" t="s">
        <v>344</v>
      </c>
      <c r="C56" s="6" t="s">
        <v>18</v>
      </c>
      <c r="D56" s="0" t="s">
        <v>345</v>
      </c>
      <c r="E56" s="7" t="str">
        <f aca="false">HYPERLINK("https://data.humdata.org/dataset/daily-summaries-of-precipitation-indicators-for-estonia","daily-summaries-of-precipitation-indicators-for-estonia")</f>
        <v>daily-summaries-of-precipitation-indicators-for-estonia</v>
      </c>
      <c r="F56" s="6" t="n">
        <f aca="false">TRUE()</f>
        <v>1</v>
      </c>
      <c r="G56" s="0" t="s">
        <v>357</v>
      </c>
      <c r="H56" s="0" t="s">
        <v>30</v>
      </c>
      <c r="I56" s="0" t="s">
        <v>358</v>
      </c>
      <c r="J56" s="0" t="s">
        <v>359</v>
      </c>
      <c r="K56" s="0" t="s">
        <v>360</v>
      </c>
      <c r="L56" s="0" t="s">
        <v>24</v>
      </c>
      <c r="M56" s="0" t="s">
        <v>361</v>
      </c>
      <c r="N56" s="7" t="str">
        <f aca="false">HYPERLINK("https://app.quickcode.io/dataset/fhsehwp","fhsehwp")</f>
        <v>fhsehwp</v>
      </c>
      <c r="O56" s="0" t="s">
        <v>344</v>
      </c>
      <c r="P56" s="0" t="n">
        <f aca="false">1</f>
        <v>1</v>
      </c>
      <c r="Q56" s="0" t="s">
        <v>351</v>
      </c>
      <c r="R56" s="4" t="s">
        <v>27</v>
      </c>
      <c r="S56" s="4"/>
    </row>
    <row r="57" customFormat="false" ht="15.75" hidden="false" customHeight="true" outlineLevel="0" collapsed="false">
      <c r="A57" s="2" t="n">
        <v>6291</v>
      </c>
      <c r="B57" s="5" t="s">
        <v>344</v>
      </c>
      <c r="C57" s="6" t="s">
        <v>18</v>
      </c>
      <c r="D57" s="0" t="s">
        <v>345</v>
      </c>
      <c r="E57" s="7" t="str">
        <f aca="false">HYPERLINK("https://data.humdata.org/dataset/daily-summaries-of-precipitation-indicators-for-germany","daily-summaries-of-precipitation-indicators-for-germany")</f>
        <v>daily-summaries-of-precipitation-indicators-for-germany</v>
      </c>
      <c r="F57" s="6" t="n">
        <f aca="false">TRUE()</f>
        <v>1</v>
      </c>
      <c r="G57" s="0" t="s">
        <v>362</v>
      </c>
      <c r="H57" s="0" t="s">
        <v>30</v>
      </c>
      <c r="I57" s="0" t="s">
        <v>363</v>
      </c>
      <c r="J57" s="0" t="s">
        <v>364</v>
      </c>
      <c r="K57" s="0" t="s">
        <v>365</v>
      </c>
      <c r="L57" s="0" t="s">
        <v>24</v>
      </c>
      <c r="M57" s="0" t="s">
        <v>366</v>
      </c>
      <c r="N57" s="7" t="str">
        <f aca="false">HYPERLINK("https://app.quickcode.io/dataset/fhsehwp","fhsehwp")</f>
        <v>fhsehwp</v>
      </c>
      <c r="O57" s="0" t="s">
        <v>344</v>
      </c>
      <c r="P57" s="0" t="n">
        <f aca="false">1</f>
        <v>1</v>
      </c>
      <c r="Q57" s="0" t="s">
        <v>351</v>
      </c>
      <c r="R57" s="4" t="s">
        <v>27</v>
      </c>
      <c r="S57" s="4"/>
    </row>
    <row r="58" customFormat="false" ht="15.75" hidden="false" customHeight="true" outlineLevel="0" collapsed="false">
      <c r="A58" s="2" t="n">
        <v>6290</v>
      </c>
      <c r="B58" s="5" t="s">
        <v>344</v>
      </c>
      <c r="C58" s="6" t="s">
        <v>18</v>
      </c>
      <c r="D58" s="0" t="s">
        <v>345</v>
      </c>
      <c r="E58" s="7" t="str">
        <f aca="false">HYPERLINK("https://data.humdata.org/dataset/daily-summaries-of-precipitation-indicators-for-austria","daily-summaries-of-precipitation-indicators-for-austria")</f>
        <v>daily-summaries-of-precipitation-indicators-for-austria</v>
      </c>
      <c r="F58" s="6" t="n">
        <f aca="false">TRUE()</f>
        <v>1</v>
      </c>
      <c r="G58" s="0" t="s">
        <v>367</v>
      </c>
      <c r="H58" s="0" t="s">
        <v>30</v>
      </c>
      <c r="I58" s="0" t="s">
        <v>368</v>
      </c>
      <c r="J58" s="0" t="s">
        <v>369</v>
      </c>
      <c r="K58" s="0" t="s">
        <v>370</v>
      </c>
      <c r="L58" s="0" t="s">
        <v>24</v>
      </c>
      <c r="M58" s="0" t="s">
        <v>371</v>
      </c>
      <c r="N58" s="7" t="str">
        <f aca="false">HYPERLINK("https://app.quickcode.io/dataset/fhsehwp","fhsehwp")</f>
        <v>fhsehwp</v>
      </c>
      <c r="O58" s="0" t="s">
        <v>344</v>
      </c>
      <c r="P58" s="0" t="n">
        <f aca="false">1</f>
        <v>1</v>
      </c>
      <c r="Q58" s="0" t="s">
        <v>351</v>
      </c>
      <c r="R58" s="4" t="s">
        <v>27</v>
      </c>
      <c r="S58" s="4"/>
    </row>
    <row r="59" customFormat="false" ht="15.75" hidden="false" customHeight="true" outlineLevel="0" collapsed="false">
      <c r="A59" s="2" t="n">
        <v>6289</v>
      </c>
      <c r="B59" s="5" t="s">
        <v>344</v>
      </c>
      <c r="C59" s="6" t="s">
        <v>18</v>
      </c>
      <c r="D59" s="0" t="s">
        <v>345</v>
      </c>
      <c r="E59" s="7" t="str">
        <f aca="false">HYPERLINK("https://data.humdata.org/dataset/daily-summaries-of-precipitation-indicators-for-ireland","daily-summaries-of-precipitation-indicators-for-ireland")</f>
        <v>daily-summaries-of-precipitation-indicators-for-ireland</v>
      </c>
      <c r="F59" s="6" t="n">
        <f aca="false">TRUE()</f>
        <v>1</v>
      </c>
      <c r="G59" s="0" t="s">
        <v>372</v>
      </c>
      <c r="H59" s="0" t="s">
        <v>30</v>
      </c>
      <c r="I59" s="0" t="s">
        <v>373</v>
      </c>
      <c r="J59" s="0" t="s">
        <v>374</v>
      </c>
      <c r="K59" s="0" t="s">
        <v>375</v>
      </c>
      <c r="L59" s="0" t="s">
        <v>24</v>
      </c>
      <c r="M59" s="0" t="s">
        <v>376</v>
      </c>
      <c r="N59" s="7" t="str">
        <f aca="false">HYPERLINK("https://app.quickcode.io/dataset/fhsehwp","fhsehwp")</f>
        <v>fhsehwp</v>
      </c>
      <c r="O59" s="0" t="s">
        <v>344</v>
      </c>
      <c r="P59" s="0" t="n">
        <f aca="false">1</f>
        <v>1</v>
      </c>
      <c r="Q59" s="0" t="s">
        <v>351</v>
      </c>
      <c r="R59" s="4" t="s">
        <v>27</v>
      </c>
      <c r="S59" s="4"/>
    </row>
    <row r="60" customFormat="false" ht="15.75" hidden="false" customHeight="true" outlineLevel="0" collapsed="false">
      <c r="A60" s="2" t="n">
        <v>6288</v>
      </c>
      <c r="B60" s="5" t="s">
        <v>344</v>
      </c>
      <c r="C60" s="6" t="s">
        <v>18</v>
      </c>
      <c r="D60" s="0" t="s">
        <v>345</v>
      </c>
      <c r="E60" s="7" t="str">
        <f aca="false">HYPERLINK("https://data.humdata.org/dataset/daily-summaries-of-precipitation-indicators-for-hungary","daily-summaries-of-precipitation-indicators-for-hungary")</f>
        <v>daily-summaries-of-precipitation-indicators-for-hungary</v>
      </c>
      <c r="F60" s="6" t="n">
        <f aca="false">TRUE()</f>
        <v>1</v>
      </c>
      <c r="G60" s="0" t="s">
        <v>377</v>
      </c>
      <c r="H60" s="0" t="s">
        <v>30</v>
      </c>
      <c r="I60" s="0" t="s">
        <v>378</v>
      </c>
      <c r="J60" s="0" t="s">
        <v>379</v>
      </c>
      <c r="K60" s="0" t="s">
        <v>380</v>
      </c>
      <c r="L60" s="0" t="s">
        <v>24</v>
      </c>
      <c r="M60" s="0" t="s">
        <v>381</v>
      </c>
      <c r="N60" s="7" t="str">
        <f aca="false">HYPERLINK("https://app.quickcode.io/dataset/fhsehwp","fhsehwp")</f>
        <v>fhsehwp</v>
      </c>
      <c r="O60" s="0" t="s">
        <v>344</v>
      </c>
      <c r="P60" s="0" t="n">
        <f aca="false">1</f>
        <v>1</v>
      </c>
      <c r="Q60" s="0" t="s">
        <v>351</v>
      </c>
      <c r="R60" s="4" t="s">
        <v>27</v>
      </c>
      <c r="S60" s="4"/>
    </row>
    <row r="61" customFormat="false" ht="15.75" hidden="false" customHeight="true" outlineLevel="0" collapsed="false">
      <c r="A61" s="2" t="n">
        <v>6287</v>
      </c>
      <c r="B61" s="5" t="s">
        <v>344</v>
      </c>
      <c r="C61" s="6" t="s">
        <v>18</v>
      </c>
      <c r="D61" s="0" t="s">
        <v>345</v>
      </c>
      <c r="E61" s="7" t="str">
        <f aca="false">HYPERLINK("https://data.humdata.org/dataset/daily-summaries-of-precipitation-indicators-for-greenland","daily-summaries-of-precipitation-indicators-for-greenland")</f>
        <v>daily-summaries-of-precipitation-indicators-for-greenland</v>
      </c>
      <c r="F61" s="6" t="n">
        <f aca="false">TRUE()</f>
        <v>1</v>
      </c>
      <c r="G61" s="0" t="s">
        <v>382</v>
      </c>
      <c r="H61" s="0" t="s">
        <v>30</v>
      </c>
      <c r="I61" s="0" t="s">
        <v>383</v>
      </c>
      <c r="J61" s="0" t="s">
        <v>384</v>
      </c>
      <c r="K61" s="0" t="s">
        <v>385</v>
      </c>
      <c r="L61" s="0" t="s">
        <v>24</v>
      </c>
      <c r="M61" s="0" t="s">
        <v>386</v>
      </c>
      <c r="N61" s="7" t="str">
        <f aca="false">HYPERLINK("https://app.quickcode.io/dataset/fhsehwp","fhsehwp")</f>
        <v>fhsehwp</v>
      </c>
      <c r="O61" s="0" t="s">
        <v>344</v>
      </c>
      <c r="P61" s="0" t="n">
        <f aca="false">1</f>
        <v>1</v>
      </c>
      <c r="Q61" s="0" t="s">
        <v>351</v>
      </c>
      <c r="R61" s="4" t="s">
        <v>27</v>
      </c>
      <c r="S61" s="4"/>
    </row>
    <row r="62" customFormat="false" ht="15.75" hidden="false" customHeight="true" outlineLevel="0" collapsed="false">
      <c r="A62" s="2" t="n">
        <v>6286</v>
      </c>
      <c r="B62" s="5" t="s">
        <v>344</v>
      </c>
      <c r="C62" s="6" t="s">
        <v>18</v>
      </c>
      <c r="D62" s="0" t="s">
        <v>345</v>
      </c>
      <c r="E62" s="7" t="str">
        <f aca="false">HYPERLINK("https://data.humdata.org/dataset/daily-summaries-of-precipitation-indicators-for-gibraltar","daily-summaries-of-precipitation-indicators-for-gibraltar")</f>
        <v>daily-summaries-of-precipitation-indicators-for-gibraltar</v>
      </c>
      <c r="F62" s="6" t="n">
        <f aca="false">TRUE()</f>
        <v>1</v>
      </c>
      <c r="G62" s="0" t="s">
        <v>387</v>
      </c>
      <c r="H62" s="0" t="s">
        <v>30</v>
      </c>
      <c r="I62" s="0" t="s">
        <v>388</v>
      </c>
      <c r="J62" s="0" t="s">
        <v>389</v>
      </c>
      <c r="K62" s="0" t="s">
        <v>390</v>
      </c>
      <c r="L62" s="0" t="s">
        <v>24</v>
      </c>
      <c r="M62" s="0" t="s">
        <v>391</v>
      </c>
      <c r="N62" s="7" t="str">
        <f aca="false">HYPERLINK("https://app.quickcode.io/dataset/fhsehwp","fhsehwp")</f>
        <v>fhsehwp</v>
      </c>
      <c r="O62" s="0" t="s">
        <v>344</v>
      </c>
      <c r="P62" s="0" t="n">
        <f aca="false">1</f>
        <v>1</v>
      </c>
      <c r="Q62" s="0" t="s">
        <v>351</v>
      </c>
      <c r="R62" s="4" t="s">
        <v>27</v>
      </c>
      <c r="S62" s="4"/>
    </row>
    <row r="63" customFormat="false" ht="15.75" hidden="false" customHeight="true" outlineLevel="0" collapsed="false">
      <c r="A63" s="2" t="n">
        <v>6285</v>
      </c>
      <c r="B63" s="5" t="s">
        <v>344</v>
      </c>
      <c r="C63" s="6" t="s">
        <v>18</v>
      </c>
      <c r="D63" s="0" t="s">
        <v>345</v>
      </c>
      <c r="E63" s="7" t="str">
        <f aca="false">HYPERLINK("https://data.humdata.org/dataset/daily-summaries-of-precipitation-indicators-for-france","daily-summaries-of-precipitation-indicators-for-france")</f>
        <v>daily-summaries-of-precipitation-indicators-for-france</v>
      </c>
      <c r="F63" s="6" t="n">
        <f aca="false">TRUE()</f>
        <v>1</v>
      </c>
      <c r="G63" s="0" t="s">
        <v>392</v>
      </c>
      <c r="H63" s="0" t="s">
        <v>30</v>
      </c>
      <c r="I63" s="0" t="s">
        <v>393</v>
      </c>
      <c r="J63" s="0" t="s">
        <v>394</v>
      </c>
      <c r="K63" s="0" t="s">
        <v>395</v>
      </c>
      <c r="L63" s="0" t="s">
        <v>24</v>
      </c>
      <c r="M63" s="0" t="s">
        <v>396</v>
      </c>
      <c r="N63" s="7" t="str">
        <f aca="false">HYPERLINK("https://app.quickcode.io/dataset/fhsehwp","fhsehwp")</f>
        <v>fhsehwp</v>
      </c>
      <c r="O63" s="0" t="s">
        <v>344</v>
      </c>
      <c r="P63" s="0" t="n">
        <f aca="false">1</f>
        <v>1</v>
      </c>
      <c r="Q63" s="0" t="s">
        <v>351</v>
      </c>
      <c r="R63" s="4" t="s">
        <v>27</v>
      </c>
      <c r="S63" s="4"/>
    </row>
    <row r="64" customFormat="false" ht="15.75" hidden="false" customHeight="true" outlineLevel="0" collapsed="false">
      <c r="A64" s="2" t="n">
        <v>6284</v>
      </c>
      <c r="B64" s="5" t="s">
        <v>344</v>
      </c>
      <c r="C64" s="6" t="s">
        <v>18</v>
      </c>
      <c r="D64" s="0" t="s">
        <v>345</v>
      </c>
      <c r="E64" s="7" t="str">
        <f aca="false">HYPERLINK("https://data.humdata.org/dataset/daily-summaries-of-precipitation-indicators-for-finland","daily-summaries-of-precipitation-indicators-for-finland")</f>
        <v>daily-summaries-of-precipitation-indicators-for-finland</v>
      </c>
      <c r="F64" s="6" t="n">
        <f aca="false">TRUE()</f>
        <v>1</v>
      </c>
      <c r="G64" s="0" t="s">
        <v>397</v>
      </c>
      <c r="H64" s="0" t="s">
        <v>30</v>
      </c>
      <c r="I64" s="0" t="s">
        <v>398</v>
      </c>
      <c r="J64" s="0" t="s">
        <v>399</v>
      </c>
      <c r="K64" s="0" t="s">
        <v>400</v>
      </c>
      <c r="L64" s="0" t="s">
        <v>24</v>
      </c>
      <c r="M64" s="0" t="s">
        <v>401</v>
      </c>
      <c r="N64" s="7" t="str">
        <f aca="false">HYPERLINK("https://app.quickcode.io/dataset/fhsehwp","fhsehwp")</f>
        <v>fhsehwp</v>
      </c>
      <c r="O64" s="0" t="s">
        <v>344</v>
      </c>
      <c r="P64" s="0" t="n">
        <f aca="false">1</f>
        <v>1</v>
      </c>
      <c r="Q64" s="0" t="s">
        <v>351</v>
      </c>
      <c r="R64" s="4" t="s">
        <v>27</v>
      </c>
      <c r="S64" s="4"/>
    </row>
    <row r="65" customFormat="false" ht="15.75" hidden="false" customHeight="true" outlineLevel="0" collapsed="false">
      <c r="A65" s="2" t="n">
        <v>6283</v>
      </c>
      <c r="B65" s="5" t="s">
        <v>344</v>
      </c>
      <c r="C65" s="6" t="s">
        <v>18</v>
      </c>
      <c r="D65" s="0" t="s">
        <v>345</v>
      </c>
      <c r="E65" s="7" t="str">
        <f aca="false">HYPERLINK("https://data.humdata.org/dataset/daily-summaries-of-precipitation-indicators-for-denmark","daily-summaries-of-precipitation-indicators-for-denmark")</f>
        <v>daily-summaries-of-precipitation-indicators-for-denmark</v>
      </c>
      <c r="F65" s="6" t="n">
        <f aca="false">TRUE()</f>
        <v>1</v>
      </c>
      <c r="G65" s="0" t="s">
        <v>402</v>
      </c>
      <c r="H65" s="0" t="s">
        <v>30</v>
      </c>
      <c r="I65" s="0" t="s">
        <v>403</v>
      </c>
      <c r="J65" s="0" t="s">
        <v>404</v>
      </c>
      <c r="K65" s="0" t="s">
        <v>405</v>
      </c>
      <c r="L65" s="0" t="s">
        <v>24</v>
      </c>
      <c r="M65" s="0" t="s">
        <v>406</v>
      </c>
      <c r="N65" s="7" t="str">
        <f aca="false">HYPERLINK("https://app.quickcode.io/dataset/fhsehwp","fhsehwp")</f>
        <v>fhsehwp</v>
      </c>
      <c r="O65" s="0" t="s">
        <v>344</v>
      </c>
      <c r="P65" s="0" t="n">
        <f aca="false">1</f>
        <v>1</v>
      </c>
      <c r="Q65" s="0" t="s">
        <v>351</v>
      </c>
      <c r="R65" s="4" t="s">
        <v>27</v>
      </c>
      <c r="S65" s="4"/>
    </row>
    <row r="66" customFormat="false" ht="15.75" hidden="false" customHeight="true" outlineLevel="0" collapsed="false">
      <c r="A66" s="2" t="n">
        <v>6282</v>
      </c>
      <c r="B66" s="5" t="s">
        <v>344</v>
      </c>
      <c r="C66" s="6" t="s">
        <v>18</v>
      </c>
      <c r="D66" s="0" t="s">
        <v>345</v>
      </c>
      <c r="E66" s="7" t="str">
        <f aca="false">HYPERLINK("https://data.humdata.org/dataset/daily-summaries-of-precipitation-indicators-for-bulgaria","daily-summaries-of-precipitation-indicators-for-bulgaria")</f>
        <v>daily-summaries-of-precipitation-indicators-for-bulgaria</v>
      </c>
      <c r="F66" s="6" t="n">
        <f aca="false">TRUE()</f>
        <v>1</v>
      </c>
      <c r="G66" s="0" t="s">
        <v>407</v>
      </c>
      <c r="H66" s="0" t="s">
        <v>30</v>
      </c>
      <c r="I66" s="0" t="s">
        <v>408</v>
      </c>
      <c r="J66" s="0" t="s">
        <v>409</v>
      </c>
      <c r="K66" s="0" t="s">
        <v>410</v>
      </c>
      <c r="L66" s="0" t="s">
        <v>24</v>
      </c>
      <c r="M66" s="0" t="s">
        <v>411</v>
      </c>
      <c r="N66" s="7" t="str">
        <f aca="false">HYPERLINK("https://app.quickcode.io/dataset/fhsehwp","fhsehwp")</f>
        <v>fhsehwp</v>
      </c>
      <c r="O66" s="0" t="s">
        <v>344</v>
      </c>
      <c r="P66" s="0" t="n">
        <f aca="false">1</f>
        <v>1</v>
      </c>
      <c r="Q66" s="0" t="s">
        <v>351</v>
      </c>
      <c r="R66" s="4" t="s">
        <v>27</v>
      </c>
      <c r="S66" s="4"/>
    </row>
    <row r="67" customFormat="false" ht="15.75" hidden="false" customHeight="true" outlineLevel="0" collapsed="false">
      <c r="A67" s="2" t="n">
        <v>6281</v>
      </c>
      <c r="B67" s="5" t="s">
        <v>344</v>
      </c>
      <c r="C67" s="6" t="s">
        <v>18</v>
      </c>
      <c r="D67" s="0" t="s">
        <v>345</v>
      </c>
      <c r="E67" s="7" t="str">
        <f aca="false">HYPERLINK("https://data.humdata.org/dataset/daily-summaries-of-precipitation-indicators-for-belgium","daily-summaries-of-precipitation-indicators-for-belgium")</f>
        <v>daily-summaries-of-precipitation-indicators-for-belgium</v>
      </c>
      <c r="F67" s="6" t="n">
        <f aca="false">TRUE()</f>
        <v>1</v>
      </c>
      <c r="G67" s="0" t="s">
        <v>412</v>
      </c>
      <c r="H67" s="0" t="s">
        <v>30</v>
      </c>
      <c r="I67" s="0" t="s">
        <v>413</v>
      </c>
      <c r="J67" s="0" t="s">
        <v>414</v>
      </c>
      <c r="K67" s="0" t="s">
        <v>415</v>
      </c>
      <c r="L67" s="0" t="s">
        <v>24</v>
      </c>
      <c r="M67" s="0" t="s">
        <v>416</v>
      </c>
      <c r="N67" s="7" t="str">
        <f aca="false">HYPERLINK("https://app.quickcode.io/dataset/fhsehwp","fhsehwp")</f>
        <v>fhsehwp</v>
      </c>
      <c r="O67" s="0" t="s">
        <v>344</v>
      </c>
      <c r="P67" s="0" t="n">
        <f aca="false">1</f>
        <v>1</v>
      </c>
      <c r="Q67" s="0" t="s">
        <v>351</v>
      </c>
      <c r="R67" s="4" t="s">
        <v>27</v>
      </c>
      <c r="S67" s="4"/>
    </row>
    <row r="68" customFormat="false" ht="15.75" hidden="false" customHeight="true" outlineLevel="0" collapsed="false">
      <c r="A68" s="2" t="n">
        <v>6280</v>
      </c>
      <c r="B68" s="5" t="s">
        <v>344</v>
      </c>
      <c r="C68" s="6" t="s">
        <v>18</v>
      </c>
      <c r="D68" s="0" t="s">
        <v>345</v>
      </c>
      <c r="E68" s="7" t="str">
        <f aca="false">HYPERLINK("https://data.humdata.org/dataset/daily-summaries-of-precipitation-indicators-for-antarctica","daily-summaries-of-precipitation-indicators-for-antarctica")</f>
        <v>daily-summaries-of-precipitation-indicators-for-antarctica</v>
      </c>
      <c r="F68" s="6" t="n">
        <f aca="false">TRUE()</f>
        <v>1</v>
      </c>
      <c r="G68" s="0" t="s">
        <v>417</v>
      </c>
      <c r="H68" s="0" t="s">
        <v>30</v>
      </c>
      <c r="I68" s="0" t="s">
        <v>418</v>
      </c>
      <c r="J68" s="0" t="s">
        <v>419</v>
      </c>
      <c r="K68" s="0" t="s">
        <v>420</v>
      </c>
      <c r="L68" s="0" t="s">
        <v>24</v>
      </c>
      <c r="M68" s="0" t="s">
        <v>421</v>
      </c>
      <c r="N68" s="7" t="str">
        <f aca="false">HYPERLINK("https://app.quickcode.io/dataset/fhsehwp","fhsehwp")</f>
        <v>fhsehwp</v>
      </c>
      <c r="O68" s="0" t="s">
        <v>344</v>
      </c>
      <c r="P68" s="0" t="n">
        <f aca="false">1</f>
        <v>1</v>
      </c>
      <c r="Q68" s="0" t="s">
        <v>351</v>
      </c>
      <c r="R68" s="4" t="s">
        <v>27</v>
      </c>
      <c r="S68" s="4"/>
    </row>
    <row r="69" customFormat="false" ht="15.75" hidden="false" customHeight="true" outlineLevel="0" collapsed="false">
      <c r="A69" s="2" t="n">
        <v>6279</v>
      </c>
      <c r="B69" s="5" t="s">
        <v>344</v>
      </c>
      <c r="C69" s="6" t="s">
        <v>18</v>
      </c>
      <c r="D69" s="0" t="s">
        <v>345</v>
      </c>
      <c r="E69" s="7" t="str">
        <f aca="false">HYPERLINK("https://data.humdata.org/dataset/daily-summaries-of-precipitation-indicators-for-czech-republic","daily-summaries-of-precipitation-indicators-for-czech-republic")</f>
        <v>daily-summaries-of-precipitation-indicators-for-czech-republic</v>
      </c>
      <c r="F69" s="6" t="n">
        <f aca="false">TRUE()</f>
        <v>1</v>
      </c>
      <c r="G69" s="0" t="s">
        <v>422</v>
      </c>
      <c r="H69" s="0" t="s">
        <v>30</v>
      </c>
      <c r="I69" s="0" t="s">
        <v>423</v>
      </c>
      <c r="J69" s="0" t="s">
        <v>424</v>
      </c>
      <c r="K69" s="0" t="s">
        <v>425</v>
      </c>
      <c r="L69" s="0" t="s">
        <v>24</v>
      </c>
      <c r="M69" s="0" t="s">
        <v>426</v>
      </c>
      <c r="N69" s="7" t="str">
        <f aca="false">HYPERLINK("https://app.quickcode.io/dataset/fhsehwp","fhsehwp")</f>
        <v>fhsehwp</v>
      </c>
      <c r="O69" s="0" t="s">
        <v>344</v>
      </c>
      <c r="P69" s="0" t="n">
        <f aca="false">1</f>
        <v>1</v>
      </c>
      <c r="Q69" s="0" t="s">
        <v>351</v>
      </c>
      <c r="R69" s="4" t="s">
        <v>27</v>
      </c>
      <c r="S69" s="4"/>
    </row>
    <row r="70" customFormat="false" ht="15.75" hidden="false" customHeight="true" outlineLevel="0" collapsed="false">
      <c r="A70" s="2" t="n">
        <v>6278</v>
      </c>
      <c r="B70" s="5" t="s">
        <v>344</v>
      </c>
      <c r="C70" s="6" t="s">
        <v>18</v>
      </c>
      <c r="D70" s="0" t="s">
        <v>345</v>
      </c>
      <c r="E70" s="7" t="str">
        <f aca="false">HYPERLINK("https://data.humdata.org/dataset/daily-summaries-of-precipitation-indicators-for-falkland-islands--malvinas-","daily-summaries-of-precipitation-indicators-for-falkland-islands--malvinas-")</f>
        <v>daily-summaries-of-precipitation-indicators-for-falkland-islands--malvinas-</v>
      </c>
      <c r="F70" s="6" t="n">
        <f aca="false">TRUE()</f>
        <v>1</v>
      </c>
      <c r="G70" s="0" t="s">
        <v>427</v>
      </c>
      <c r="H70" s="0" t="s">
        <v>30</v>
      </c>
      <c r="I70" s="0" t="s">
        <v>428</v>
      </c>
      <c r="J70" s="0" t="s">
        <v>429</v>
      </c>
      <c r="K70" s="0" t="s">
        <v>430</v>
      </c>
      <c r="L70" s="0" t="s">
        <v>24</v>
      </c>
      <c r="M70" s="0" t="s">
        <v>431</v>
      </c>
      <c r="N70" s="7" t="str">
        <f aca="false">HYPERLINK("https://app.quickcode.io/dataset/fhsehwp","fhsehwp")</f>
        <v>fhsehwp</v>
      </c>
      <c r="O70" s="0" t="s">
        <v>344</v>
      </c>
      <c r="P70" s="0" t="n">
        <f aca="false">1</f>
        <v>1</v>
      </c>
      <c r="Q70" s="0" t="s">
        <v>351</v>
      </c>
      <c r="R70" s="4" t="s">
        <v>27</v>
      </c>
      <c r="S70" s="4"/>
    </row>
    <row r="71" customFormat="false" ht="15.75" hidden="false" customHeight="true" outlineLevel="0" collapsed="false">
      <c r="A71" s="2" t="n">
        <v>6277</v>
      </c>
      <c r="B71" s="5" t="s">
        <v>344</v>
      </c>
      <c r="C71" s="6" t="s">
        <v>18</v>
      </c>
      <c r="D71" s="0" t="s">
        <v>345</v>
      </c>
      <c r="E71" s="7" t="str">
        <f aca="false">HYPERLINK("https://data.humdata.org/dataset/daily-summaries-of-precipitation-indicators-for-bosnia-and-herzegovina","daily-summaries-of-precipitation-indicators-for-bosnia-and-herzegovina")</f>
        <v>daily-summaries-of-precipitation-indicators-for-bosnia-and-herzegovina</v>
      </c>
      <c r="F71" s="6" t="n">
        <f aca="false">TRUE()</f>
        <v>1</v>
      </c>
      <c r="G71" s="0" t="s">
        <v>432</v>
      </c>
      <c r="H71" s="0" t="s">
        <v>30</v>
      </c>
      <c r="I71" s="0" t="s">
        <v>433</v>
      </c>
      <c r="J71" s="0" t="s">
        <v>434</v>
      </c>
      <c r="K71" s="0" t="s">
        <v>435</v>
      </c>
      <c r="L71" s="0" t="s">
        <v>24</v>
      </c>
      <c r="M71" s="0" t="s">
        <v>436</v>
      </c>
      <c r="N71" s="7" t="str">
        <f aca="false">HYPERLINK("https://app.quickcode.io/dataset/fhsehwp","fhsehwp")</f>
        <v>fhsehwp</v>
      </c>
      <c r="O71" s="0" t="s">
        <v>344</v>
      </c>
      <c r="P71" s="0" t="n">
        <f aca="false">1</f>
        <v>1</v>
      </c>
      <c r="Q71" s="0" t="s">
        <v>351</v>
      </c>
      <c r="R71" s="4" t="s">
        <v>27</v>
      </c>
      <c r="S71" s="4"/>
    </row>
    <row r="72" customFormat="false" ht="15.75" hidden="false" customHeight="true" outlineLevel="0" collapsed="false">
      <c r="A72" s="2" t="n">
        <v>6276</v>
      </c>
      <c r="B72" s="5" t="s">
        <v>344</v>
      </c>
      <c r="C72" s="6" t="s">
        <v>18</v>
      </c>
      <c r="D72" s="0" t="s">
        <v>345</v>
      </c>
      <c r="E72" s="7" t="str">
        <f aca="false">HYPERLINK("https://data.humdata.org/dataset/daily-summaries-of-precipitation-indicators-for-french-southern-territories","daily-summaries-of-precipitation-indicators-for-french-southern-territories")</f>
        <v>daily-summaries-of-precipitation-indicators-for-french-southern-territories</v>
      </c>
      <c r="F72" s="6" t="n">
        <f aca="false">TRUE()</f>
        <v>1</v>
      </c>
      <c r="G72" s="0" t="s">
        <v>437</v>
      </c>
      <c r="H72" s="0" t="s">
        <v>30</v>
      </c>
      <c r="I72" s="0" t="s">
        <v>438</v>
      </c>
      <c r="J72" s="0" t="s">
        <v>439</v>
      </c>
      <c r="K72" s="0" t="s">
        <v>440</v>
      </c>
      <c r="L72" s="0" t="s">
        <v>24</v>
      </c>
      <c r="M72" s="0" t="s">
        <v>441</v>
      </c>
      <c r="N72" s="7" t="str">
        <f aca="false">HYPERLINK("https://app.quickcode.io/dataset/fhsehwp","fhsehwp")</f>
        <v>fhsehwp</v>
      </c>
      <c r="O72" s="0" t="s">
        <v>344</v>
      </c>
      <c r="P72" s="0" t="n">
        <f aca="false">1</f>
        <v>1</v>
      </c>
      <c r="Q72" s="0" t="s">
        <v>351</v>
      </c>
      <c r="R72" s="4" t="s">
        <v>27</v>
      </c>
      <c r="S72" s="4"/>
    </row>
    <row r="73" customFormat="false" ht="15.75" hidden="false" customHeight="true" outlineLevel="0" collapsed="false">
      <c r="A73" s="2" t="n">
        <v>6275</v>
      </c>
      <c r="B73" s="5" t="s">
        <v>344</v>
      </c>
      <c r="C73" s="6" t="s">
        <v>18</v>
      </c>
      <c r="D73" s="0" t="s">
        <v>345</v>
      </c>
      <c r="E73" s="7" t="str">
        <f aca="false">HYPERLINK("https://data.humdata.org/dataset/daily-summaries-of-precipitation-indicators-for-greece","daily-summaries-of-precipitation-indicators-for-greece")</f>
        <v>daily-summaries-of-precipitation-indicators-for-greece</v>
      </c>
      <c r="F73" s="6" t="n">
        <f aca="false">TRUE()</f>
        <v>1</v>
      </c>
      <c r="G73" s="0" t="s">
        <v>442</v>
      </c>
      <c r="H73" s="0" t="s">
        <v>30</v>
      </c>
      <c r="I73" s="0" t="s">
        <v>443</v>
      </c>
      <c r="J73" s="0" t="s">
        <v>444</v>
      </c>
      <c r="K73" s="0" t="s">
        <v>445</v>
      </c>
      <c r="L73" s="0" t="s">
        <v>24</v>
      </c>
      <c r="M73" s="0" t="s">
        <v>446</v>
      </c>
      <c r="N73" s="7" t="str">
        <f aca="false">HYPERLINK("https://app.quickcode.io/dataset/fhsehwp","fhsehwp")</f>
        <v>fhsehwp</v>
      </c>
      <c r="O73" s="0" t="s">
        <v>344</v>
      </c>
      <c r="P73" s="0" t="n">
        <f aca="false">1</f>
        <v>1</v>
      </c>
      <c r="Q73" s="0" t="s">
        <v>351</v>
      </c>
      <c r="R73" s="4" t="s">
        <v>27</v>
      </c>
      <c r="S73" s="4"/>
    </row>
    <row r="74" customFormat="false" ht="15.75" hidden="false" customHeight="true" outlineLevel="0" collapsed="false">
      <c r="A74" s="2" t="n">
        <v>6274</v>
      </c>
      <c r="B74" s="5" t="s">
        <v>344</v>
      </c>
      <c r="C74" s="6" t="s">
        <v>18</v>
      </c>
      <c r="D74" s="0" t="s">
        <v>345</v>
      </c>
      <c r="E74" s="7" t="str">
        <f aca="false">HYPERLINK("https://data.humdata.org/dataset/daily-summaries-of-precipitation-indicators-for-georgia","daily-summaries-of-precipitation-indicators-for-georgia")</f>
        <v>daily-summaries-of-precipitation-indicators-for-georgia</v>
      </c>
      <c r="F74" s="6" t="n">
        <f aca="false">TRUE()</f>
        <v>1</v>
      </c>
      <c r="G74" s="0" t="s">
        <v>447</v>
      </c>
      <c r="H74" s="0" t="s">
        <v>30</v>
      </c>
      <c r="I74" s="0" t="s">
        <v>448</v>
      </c>
      <c r="J74" s="0" t="s">
        <v>449</v>
      </c>
      <c r="K74" s="0" t="s">
        <v>450</v>
      </c>
      <c r="L74" s="0" t="s">
        <v>24</v>
      </c>
      <c r="M74" s="0" t="s">
        <v>451</v>
      </c>
      <c r="N74" s="7" t="str">
        <f aca="false">HYPERLINK("https://app.quickcode.io/dataset/fhsehwp","fhsehwp")</f>
        <v>fhsehwp</v>
      </c>
      <c r="O74" s="0" t="s">
        <v>344</v>
      </c>
      <c r="P74" s="0" t="n">
        <f aca="false">1</f>
        <v>1</v>
      </c>
      <c r="Q74" s="0" t="s">
        <v>351</v>
      </c>
      <c r="R74" s="4" t="s">
        <v>27</v>
      </c>
      <c r="S74" s="4"/>
    </row>
    <row r="75" customFormat="false" ht="15.75" hidden="false" customHeight="true" outlineLevel="0" collapsed="false">
      <c r="A75" s="2" t="n">
        <v>6273</v>
      </c>
      <c r="B75" s="5" t="s">
        <v>344</v>
      </c>
      <c r="C75" s="6" t="s">
        <v>18</v>
      </c>
      <c r="D75" s="0" t="s">
        <v>345</v>
      </c>
      <c r="E75" s="7" t="str">
        <f aca="false">HYPERLINK("https://data.humdata.org/dataset/daily-summaries-of-precipitation-indicators-for-cyprus","daily-summaries-of-precipitation-indicators-for-cyprus")</f>
        <v>daily-summaries-of-precipitation-indicators-for-cyprus</v>
      </c>
      <c r="F75" s="6" t="n">
        <f aca="false">TRUE()</f>
        <v>1</v>
      </c>
      <c r="G75" s="0" t="s">
        <v>452</v>
      </c>
      <c r="H75" s="0" t="s">
        <v>30</v>
      </c>
      <c r="I75" s="0" t="s">
        <v>453</v>
      </c>
      <c r="J75" s="0" t="s">
        <v>454</v>
      </c>
      <c r="K75" s="0" t="s">
        <v>455</v>
      </c>
      <c r="L75" s="0" t="s">
        <v>24</v>
      </c>
      <c r="M75" s="0" t="s">
        <v>456</v>
      </c>
      <c r="N75" s="7" t="str">
        <f aca="false">HYPERLINK("https://app.quickcode.io/dataset/fhsehwp","fhsehwp")</f>
        <v>fhsehwp</v>
      </c>
      <c r="O75" s="0" t="s">
        <v>344</v>
      </c>
      <c r="P75" s="0" t="n">
        <f aca="false">1</f>
        <v>1</v>
      </c>
      <c r="Q75" s="0" t="s">
        <v>351</v>
      </c>
      <c r="R75" s="4" t="s">
        <v>27</v>
      </c>
      <c r="S75" s="4"/>
    </row>
    <row r="76" customFormat="false" ht="15.75" hidden="false" customHeight="true" outlineLevel="0" collapsed="false">
      <c r="A76" s="2" t="n">
        <v>5473</v>
      </c>
      <c r="B76" s="5" t="s">
        <v>457</v>
      </c>
      <c r="C76" s="6" t="s">
        <v>78</v>
      </c>
      <c r="D76" s="0" t="s">
        <v>458</v>
      </c>
      <c r="E76" s="7" t="str">
        <f aca="false">HYPERLINK("https://data.humdata.org/dataset/ebola-cases-2014","ebola-cases-2014")</f>
        <v>ebola-cases-2014</v>
      </c>
      <c r="F76" s="6" t="n">
        <f aca="false">FALSE()</f>
        <v>0</v>
      </c>
      <c r="G76" s="0" t="s">
        <v>459</v>
      </c>
      <c r="H76" s="0" t="s">
        <v>460</v>
      </c>
      <c r="I76" s="0" t="s">
        <v>461</v>
      </c>
      <c r="J76" s="0" t="s">
        <v>462</v>
      </c>
      <c r="K76" s="0" t="s">
        <v>463</v>
      </c>
      <c r="L76" s="0" t="s">
        <v>24</v>
      </c>
      <c r="M76" s="0" t="s">
        <v>464</v>
      </c>
      <c r="N76" s="7" t="str">
        <f aca="false">HYPERLINK("https://app.quickcode.io/dataset/g7nnqgn","g7nnqgn")</f>
        <v>g7nnqgn</v>
      </c>
      <c r="O76" s="0" t="s">
        <v>457</v>
      </c>
      <c r="P76" s="0" t="n">
        <f aca="false">1</f>
        <v>1</v>
      </c>
      <c r="Q76" s="0" t="s">
        <v>465</v>
      </c>
      <c r="R76" s="4" t="s">
        <v>86</v>
      </c>
      <c r="S76" s="4" t="s">
        <v>96</v>
      </c>
    </row>
    <row r="77" customFormat="false" ht="15.75" hidden="false" customHeight="true" outlineLevel="0" collapsed="false">
      <c r="A77" s="2" t="n">
        <v>5392</v>
      </c>
      <c r="B77" s="5" t="s">
        <v>466</v>
      </c>
      <c r="C77" s="6" t="s">
        <v>18</v>
      </c>
      <c r="D77" s="0" t="s">
        <v>467</v>
      </c>
      <c r="E77" s="7" t="str">
        <f aca="false">HYPERLINK("https://data.humdata.org/dataset/unhcr-information-portal-data","unhcr-information-portal-data")</f>
        <v>unhcr-information-portal-data</v>
      </c>
      <c r="F77" s="6" t="n">
        <f aca="false">TRUE()</f>
        <v>1</v>
      </c>
      <c r="G77" s="0" t="s">
        <v>468</v>
      </c>
      <c r="H77" s="0" t="s">
        <v>30</v>
      </c>
      <c r="I77" s="0" t="s">
        <v>469</v>
      </c>
      <c r="J77" s="0" t="s">
        <v>470</v>
      </c>
      <c r="K77" s="0" t="s">
        <v>471</v>
      </c>
      <c r="L77" s="0" t="s">
        <v>24</v>
      </c>
      <c r="M77" s="0" t="s">
        <v>472</v>
      </c>
      <c r="N77" s="7" t="str">
        <f aca="false">HYPERLINK("https://app.quickcode.io/dataset/ye7nhjd","ye7nhjd")</f>
        <v>ye7nhjd</v>
      </c>
      <c r="O77" s="0" t="s">
        <v>466</v>
      </c>
      <c r="P77" s="0" t="n">
        <f aca="false">1</f>
        <v>1</v>
      </c>
      <c r="Q77" s="0" t="s">
        <v>473</v>
      </c>
      <c r="R77" s="4" t="s">
        <v>27</v>
      </c>
      <c r="S77" s="4"/>
    </row>
    <row r="78" customFormat="false" ht="15.75" hidden="false" customHeight="true" outlineLevel="0" collapsed="false">
      <c r="A78" s="2" t="n">
        <v>5238</v>
      </c>
      <c r="B78" s="5" t="s">
        <v>344</v>
      </c>
      <c r="C78" s="6" t="s">
        <v>78</v>
      </c>
      <c r="D78" s="0" t="s">
        <v>345</v>
      </c>
      <c r="E78" s="7" t="str">
        <f aca="false">HYPERLINK("https://data.humdata.org/dataset/daily-summaries-of-precipitation-indicators-for-chad","daily-summaries-of-precipitation-indicators-for-chad")</f>
        <v>daily-summaries-of-precipitation-indicators-for-chad</v>
      </c>
      <c r="F78" s="6" t="n">
        <f aca="false">FALSE()</f>
        <v>0</v>
      </c>
      <c r="G78" s="0" t="s">
        <v>474</v>
      </c>
      <c r="H78" s="0" t="s">
        <v>30</v>
      </c>
      <c r="I78" s="0" t="s">
        <v>475</v>
      </c>
      <c r="J78" s="0" t="s">
        <v>476</v>
      </c>
      <c r="K78" s="0" t="s">
        <v>477</v>
      </c>
      <c r="L78" s="0" t="s">
        <v>478</v>
      </c>
      <c r="M78" s="0" t="s">
        <v>479</v>
      </c>
      <c r="N78" s="7" t="str">
        <f aca="false">HYPERLINK("https://app.quickcode.io/dataset/fhsehwp","fhsehwp")</f>
        <v>fhsehwp</v>
      </c>
      <c r="O78" s="0" t="s">
        <v>344</v>
      </c>
      <c r="P78" s="0" t="n">
        <f aca="false">1</f>
        <v>1</v>
      </c>
      <c r="Q78" s="0" t="s">
        <v>351</v>
      </c>
      <c r="R78" s="4" t="s">
        <v>86</v>
      </c>
      <c r="S78" s="4" t="s">
        <v>96</v>
      </c>
    </row>
    <row r="79" customFormat="false" ht="15.75" hidden="false" customHeight="true" outlineLevel="0" collapsed="false">
      <c r="A79" s="2" t="n">
        <v>5237</v>
      </c>
      <c r="B79" s="5" t="s">
        <v>344</v>
      </c>
      <c r="C79" s="6" t="s">
        <v>78</v>
      </c>
      <c r="D79" s="0" t="s">
        <v>345</v>
      </c>
      <c r="E79" s="7" t="str">
        <f aca="false">HYPERLINK("https://data.humdata.org/dataset/daily-summaries-of-precipitation-indicators-for-el-salvador","daily-summaries-of-precipitation-indicators-for-el-salvador")</f>
        <v>daily-summaries-of-precipitation-indicators-for-el-salvador</v>
      </c>
      <c r="F79" s="6" t="n">
        <f aca="false">FALSE()</f>
        <v>0</v>
      </c>
      <c r="G79" s="0" t="s">
        <v>480</v>
      </c>
      <c r="H79" s="0" t="s">
        <v>30</v>
      </c>
      <c r="I79" s="0" t="s">
        <v>481</v>
      </c>
      <c r="J79" s="0" t="s">
        <v>482</v>
      </c>
      <c r="K79" s="0" t="s">
        <v>483</v>
      </c>
      <c r="L79" s="0" t="s">
        <v>478</v>
      </c>
      <c r="M79" s="0" t="s">
        <v>484</v>
      </c>
      <c r="N79" s="7" t="str">
        <f aca="false">HYPERLINK("https://app.quickcode.io/dataset/fhsehwp","fhsehwp")</f>
        <v>fhsehwp</v>
      </c>
      <c r="O79" s="0" t="s">
        <v>344</v>
      </c>
      <c r="P79" s="0" t="n">
        <f aca="false">1</f>
        <v>1</v>
      </c>
      <c r="Q79" s="0" t="s">
        <v>351</v>
      </c>
      <c r="R79" s="4" t="s">
        <v>86</v>
      </c>
      <c r="S79" s="4" t="s">
        <v>96</v>
      </c>
    </row>
    <row r="80" customFormat="false" ht="15.75" hidden="false" customHeight="true" outlineLevel="0" collapsed="false">
      <c r="A80" s="2" t="n">
        <v>5236</v>
      </c>
      <c r="B80" s="5" t="s">
        <v>344</v>
      </c>
      <c r="C80" s="6" t="s">
        <v>78</v>
      </c>
      <c r="D80" s="0" t="s">
        <v>345</v>
      </c>
      <c r="E80" s="7" t="str">
        <f aca="false">HYPERLINK("https://data.humdata.org/dataset/daily-summaries-of-precipitation-indicators-for-myanmar","daily-summaries-of-precipitation-indicators-for-myanmar")</f>
        <v>daily-summaries-of-precipitation-indicators-for-myanmar</v>
      </c>
      <c r="F80" s="6" t="n">
        <f aca="false">FALSE()</f>
        <v>0</v>
      </c>
      <c r="G80" s="0" t="s">
        <v>485</v>
      </c>
      <c r="H80" s="0" t="s">
        <v>30</v>
      </c>
      <c r="I80" s="0" t="s">
        <v>486</v>
      </c>
      <c r="J80" s="0" t="s">
        <v>487</v>
      </c>
      <c r="K80" s="0" t="s">
        <v>488</v>
      </c>
      <c r="L80" s="0" t="s">
        <v>478</v>
      </c>
      <c r="M80" s="0" t="s">
        <v>489</v>
      </c>
      <c r="N80" s="7" t="str">
        <f aca="false">HYPERLINK("https://app.quickcode.io/dataset/fhsehwp","fhsehwp")</f>
        <v>fhsehwp</v>
      </c>
      <c r="O80" s="0" t="s">
        <v>344</v>
      </c>
      <c r="P80" s="0" t="n">
        <f aca="false">1</f>
        <v>1</v>
      </c>
      <c r="Q80" s="0" t="s">
        <v>351</v>
      </c>
      <c r="R80" s="4" t="s">
        <v>86</v>
      </c>
      <c r="S80" s="4" t="s">
        <v>96</v>
      </c>
    </row>
    <row r="81" customFormat="false" ht="15.75" hidden="false" customHeight="true" outlineLevel="0" collapsed="false">
      <c r="A81" s="2" t="n">
        <v>5235</v>
      </c>
      <c r="B81" s="5" t="s">
        <v>344</v>
      </c>
      <c r="C81" s="6" t="s">
        <v>78</v>
      </c>
      <c r="D81" s="0" t="s">
        <v>345</v>
      </c>
      <c r="E81" s="7" t="str">
        <f aca="false">HYPERLINK("https://data.humdata.org/dataset/daily-summaries-of-precipitation-indicators-for-sri-lanka","daily-summaries-of-precipitation-indicators-for-sri-lanka")</f>
        <v>daily-summaries-of-precipitation-indicators-for-sri-lanka</v>
      </c>
      <c r="F81" s="6" t="n">
        <f aca="false">FALSE()</f>
        <v>0</v>
      </c>
      <c r="G81" s="0" t="s">
        <v>490</v>
      </c>
      <c r="H81" s="0" t="s">
        <v>30</v>
      </c>
      <c r="I81" s="0" t="s">
        <v>491</v>
      </c>
      <c r="J81" s="0" t="s">
        <v>492</v>
      </c>
      <c r="K81" s="0" t="s">
        <v>493</v>
      </c>
      <c r="L81" s="0" t="s">
        <v>478</v>
      </c>
      <c r="M81" s="0" t="s">
        <v>494</v>
      </c>
      <c r="N81" s="7" t="str">
        <f aca="false">HYPERLINK("https://app.quickcode.io/dataset/fhsehwp","fhsehwp")</f>
        <v>fhsehwp</v>
      </c>
      <c r="O81" s="0" t="s">
        <v>344</v>
      </c>
      <c r="P81" s="0" t="n">
        <f aca="false">1</f>
        <v>1</v>
      </c>
      <c r="Q81" s="0" t="s">
        <v>351</v>
      </c>
      <c r="R81" s="4" t="s">
        <v>86</v>
      </c>
      <c r="S81" s="4" t="s">
        <v>96</v>
      </c>
    </row>
    <row r="82" customFormat="false" ht="15.75" hidden="false" customHeight="true" outlineLevel="0" collapsed="false">
      <c r="A82" s="2" t="n">
        <v>5234</v>
      </c>
      <c r="B82" s="5" t="s">
        <v>344</v>
      </c>
      <c r="C82" s="6" t="s">
        <v>78</v>
      </c>
      <c r="D82" s="0" t="s">
        <v>345</v>
      </c>
      <c r="E82" s="7" t="str">
        <f aca="false">HYPERLINK("https://data.humdata.org/dataset/daily-summaries-of-precipitation-indicators-for-italy","daily-summaries-of-precipitation-indicators-for-italy")</f>
        <v>daily-summaries-of-precipitation-indicators-for-italy</v>
      </c>
      <c r="F82" s="6" t="n">
        <f aca="false">FALSE()</f>
        <v>0</v>
      </c>
      <c r="G82" s="0" t="s">
        <v>495</v>
      </c>
      <c r="H82" s="0" t="s">
        <v>30</v>
      </c>
      <c r="I82" s="0" t="s">
        <v>496</v>
      </c>
      <c r="J82" s="0" t="s">
        <v>497</v>
      </c>
      <c r="K82" s="0" t="s">
        <v>498</v>
      </c>
      <c r="L82" s="0" t="s">
        <v>478</v>
      </c>
      <c r="M82" s="0" t="s">
        <v>499</v>
      </c>
      <c r="N82" s="7" t="str">
        <f aca="false">HYPERLINK("https://app.quickcode.io/dataset/fhsehwp","fhsehwp")</f>
        <v>fhsehwp</v>
      </c>
      <c r="O82" s="0" t="s">
        <v>344</v>
      </c>
      <c r="P82" s="0" t="n">
        <f aca="false">1</f>
        <v>1</v>
      </c>
      <c r="Q82" s="0" t="s">
        <v>351</v>
      </c>
      <c r="R82" s="4" t="s">
        <v>86</v>
      </c>
      <c r="S82" s="4" t="s">
        <v>96</v>
      </c>
    </row>
    <row r="83" customFormat="false" ht="15.75" hidden="false" customHeight="true" outlineLevel="0" collapsed="false">
      <c r="A83" s="2" t="n">
        <v>5233</v>
      </c>
      <c r="B83" s="5" t="s">
        <v>344</v>
      </c>
      <c r="C83" s="6" t="s">
        <v>78</v>
      </c>
      <c r="D83" s="0" t="s">
        <v>345</v>
      </c>
      <c r="E83" s="7" t="str">
        <f aca="false">HYPERLINK("https://data.humdata.org/dataset/daily-summaries-of-precipitation-indicators-for-cambodia","daily-summaries-of-precipitation-indicators-for-cambodia")</f>
        <v>daily-summaries-of-precipitation-indicators-for-cambodia</v>
      </c>
      <c r="F83" s="6" t="n">
        <f aca="false">FALSE()</f>
        <v>0</v>
      </c>
      <c r="G83" s="0" t="s">
        <v>500</v>
      </c>
      <c r="H83" s="0" t="s">
        <v>30</v>
      </c>
      <c r="I83" s="0" t="s">
        <v>501</v>
      </c>
      <c r="J83" s="0" t="s">
        <v>502</v>
      </c>
      <c r="K83" s="0" t="s">
        <v>503</v>
      </c>
      <c r="L83" s="0" t="s">
        <v>478</v>
      </c>
      <c r="M83" s="0" t="s">
        <v>504</v>
      </c>
      <c r="N83" s="7" t="str">
        <f aca="false">HYPERLINK("https://app.quickcode.io/dataset/fhsehwp","fhsehwp")</f>
        <v>fhsehwp</v>
      </c>
      <c r="O83" s="0" t="s">
        <v>344</v>
      </c>
      <c r="P83" s="0" t="n">
        <f aca="false">1</f>
        <v>1</v>
      </c>
      <c r="Q83" s="0" t="s">
        <v>351</v>
      </c>
      <c r="R83" s="4" t="s">
        <v>86</v>
      </c>
      <c r="S83" s="4" t="s">
        <v>96</v>
      </c>
    </row>
    <row r="84" customFormat="false" ht="15.75" hidden="false" customHeight="true" outlineLevel="0" collapsed="false">
      <c r="A84" s="2" t="n">
        <v>5232</v>
      </c>
      <c r="B84" s="5" t="s">
        <v>344</v>
      </c>
      <c r="C84" s="6" t="s">
        <v>78</v>
      </c>
      <c r="D84" s="0" t="s">
        <v>345</v>
      </c>
      <c r="E84" s="7" t="str">
        <f aca="false">HYPERLINK("https://data.humdata.org/dataset/daily-summaries-of-precipitation-indicators-for-israel","daily-summaries-of-precipitation-indicators-for-israel")</f>
        <v>daily-summaries-of-precipitation-indicators-for-israel</v>
      </c>
      <c r="F84" s="6" t="n">
        <f aca="false">FALSE()</f>
        <v>0</v>
      </c>
      <c r="G84" s="0" t="s">
        <v>505</v>
      </c>
      <c r="H84" s="0" t="s">
        <v>30</v>
      </c>
      <c r="I84" s="0" t="s">
        <v>506</v>
      </c>
      <c r="J84" s="0" t="s">
        <v>507</v>
      </c>
      <c r="K84" s="0" t="s">
        <v>508</v>
      </c>
      <c r="L84" s="0" t="s">
        <v>478</v>
      </c>
      <c r="M84" s="0" t="s">
        <v>509</v>
      </c>
      <c r="N84" s="7" t="str">
        <f aca="false">HYPERLINK("https://app.quickcode.io/dataset/fhsehwp","fhsehwp")</f>
        <v>fhsehwp</v>
      </c>
      <c r="O84" s="0" t="s">
        <v>344</v>
      </c>
      <c r="P84" s="0" t="n">
        <f aca="false">1</f>
        <v>1</v>
      </c>
      <c r="Q84" s="0" t="s">
        <v>351</v>
      </c>
      <c r="R84" s="4" t="s">
        <v>86</v>
      </c>
      <c r="S84" s="4" t="s">
        <v>96</v>
      </c>
    </row>
    <row r="85" customFormat="false" ht="15.75" hidden="false" customHeight="true" outlineLevel="0" collapsed="false">
      <c r="A85" s="2" t="n">
        <v>5231</v>
      </c>
      <c r="B85" s="5" t="s">
        <v>344</v>
      </c>
      <c r="C85" s="6" t="s">
        <v>78</v>
      </c>
      <c r="D85" s="0" t="s">
        <v>345</v>
      </c>
      <c r="E85" s="7" t="str">
        <f aca="false">HYPERLINK("https://data.humdata.org/dataset/daily-summaries-of-precipitation-indicators-for-iraq","daily-summaries-of-precipitation-indicators-for-iraq")</f>
        <v>daily-summaries-of-precipitation-indicators-for-iraq</v>
      </c>
      <c r="F85" s="6" t="n">
        <f aca="false">FALSE()</f>
        <v>0</v>
      </c>
      <c r="G85" s="0" t="s">
        <v>510</v>
      </c>
      <c r="H85" s="0" t="s">
        <v>30</v>
      </c>
      <c r="I85" s="0" t="s">
        <v>511</v>
      </c>
      <c r="J85" s="0" t="s">
        <v>512</v>
      </c>
      <c r="K85" s="0" t="s">
        <v>513</v>
      </c>
      <c r="L85" s="0" t="s">
        <v>478</v>
      </c>
      <c r="M85" s="0" t="s">
        <v>514</v>
      </c>
      <c r="N85" s="7" t="str">
        <f aca="false">HYPERLINK("https://app.quickcode.io/dataset/fhsehwp","fhsehwp")</f>
        <v>fhsehwp</v>
      </c>
      <c r="O85" s="0" t="s">
        <v>344</v>
      </c>
      <c r="P85" s="0" t="n">
        <f aca="false">1</f>
        <v>1</v>
      </c>
      <c r="Q85" s="0" t="s">
        <v>351</v>
      </c>
      <c r="R85" s="4" t="s">
        <v>86</v>
      </c>
      <c r="S85" s="4" t="s">
        <v>96</v>
      </c>
    </row>
    <row r="86" customFormat="false" ht="15.75" hidden="false" customHeight="true" outlineLevel="0" collapsed="false">
      <c r="A86" s="2" t="n">
        <v>5230</v>
      </c>
      <c r="B86" s="5" t="s">
        <v>344</v>
      </c>
      <c r="C86" s="6" t="s">
        <v>78</v>
      </c>
      <c r="D86" s="0" t="s">
        <v>345</v>
      </c>
      <c r="E86" s="7" t="str">
        <f aca="false">HYPERLINK("https://data.humdata.org/dataset/daily-summaries-of-precipitation-indicators-for-iran--islamic-republic-of","daily-summaries-of-precipitation-indicators-for-iran--islamic-republic-of")</f>
        <v>daily-summaries-of-precipitation-indicators-for-iran--islamic-republic-of</v>
      </c>
      <c r="F86" s="6" t="n">
        <f aca="false">FALSE()</f>
        <v>0</v>
      </c>
      <c r="G86" s="0" t="s">
        <v>515</v>
      </c>
      <c r="H86" s="0" t="s">
        <v>30</v>
      </c>
      <c r="I86" s="0" t="s">
        <v>516</v>
      </c>
      <c r="J86" s="0" t="s">
        <v>517</v>
      </c>
      <c r="K86" s="0" t="s">
        <v>518</v>
      </c>
      <c r="L86" s="0" t="s">
        <v>478</v>
      </c>
      <c r="M86" s="0" t="s">
        <v>519</v>
      </c>
      <c r="N86" s="7" t="str">
        <f aca="false">HYPERLINK("https://app.quickcode.io/dataset/fhsehwp","fhsehwp")</f>
        <v>fhsehwp</v>
      </c>
      <c r="O86" s="0" t="s">
        <v>344</v>
      </c>
      <c r="P86" s="0" t="n">
        <f aca="false">1</f>
        <v>1</v>
      </c>
      <c r="Q86" s="0" t="s">
        <v>351</v>
      </c>
      <c r="R86" s="4" t="s">
        <v>86</v>
      </c>
      <c r="S86" s="4" t="s">
        <v>96</v>
      </c>
    </row>
    <row r="87" customFormat="false" ht="15.75" hidden="false" customHeight="true" outlineLevel="0" collapsed="false">
      <c r="A87" s="2" t="n">
        <v>5229</v>
      </c>
      <c r="B87" s="5" t="s">
        <v>344</v>
      </c>
      <c r="C87" s="6" t="s">
        <v>78</v>
      </c>
      <c r="D87" s="0" t="s">
        <v>345</v>
      </c>
      <c r="E87" s="7" t="str">
        <f aca="false">HYPERLINK("https://data.humdata.org/dataset/daily-summaries-of-precipitation-indicators-for-india","daily-summaries-of-precipitation-indicators-for-india")</f>
        <v>daily-summaries-of-precipitation-indicators-for-india</v>
      </c>
      <c r="F87" s="6" t="n">
        <f aca="false">FALSE()</f>
        <v>0</v>
      </c>
      <c r="G87" s="0" t="s">
        <v>520</v>
      </c>
      <c r="H87" s="0" t="s">
        <v>30</v>
      </c>
      <c r="I87" s="0" t="s">
        <v>521</v>
      </c>
      <c r="J87" s="0" t="s">
        <v>522</v>
      </c>
      <c r="K87" s="0" t="s">
        <v>523</v>
      </c>
      <c r="L87" s="0" t="s">
        <v>478</v>
      </c>
      <c r="M87" s="0" t="s">
        <v>524</v>
      </c>
      <c r="N87" s="7" t="str">
        <f aca="false">HYPERLINK("https://app.quickcode.io/dataset/fhsehwp","fhsehwp")</f>
        <v>fhsehwp</v>
      </c>
      <c r="O87" s="0" t="s">
        <v>344</v>
      </c>
      <c r="P87" s="0" t="n">
        <f aca="false">1</f>
        <v>1</v>
      </c>
      <c r="Q87" s="0" t="s">
        <v>351</v>
      </c>
      <c r="R87" s="4" t="s">
        <v>86</v>
      </c>
      <c r="S87" s="4" t="s">
        <v>96</v>
      </c>
    </row>
    <row r="88" customFormat="false" ht="15.75" hidden="false" customHeight="true" outlineLevel="0" collapsed="false">
      <c r="A88" s="2" t="n">
        <v>5228</v>
      </c>
      <c r="B88" s="5" t="s">
        <v>344</v>
      </c>
      <c r="C88" s="6" t="s">
        <v>78</v>
      </c>
      <c r="D88" s="0" t="s">
        <v>345</v>
      </c>
      <c r="E88" s="7" t="str">
        <f aca="false">HYPERLINK("https://data.humdata.org/dataset/daily-summaries-of-precipitation-indicators-for-indonesia","daily-summaries-of-precipitation-indicators-for-indonesia")</f>
        <v>daily-summaries-of-precipitation-indicators-for-indonesia</v>
      </c>
      <c r="F88" s="6" t="n">
        <f aca="false">FALSE()</f>
        <v>0</v>
      </c>
      <c r="G88" s="0" t="s">
        <v>525</v>
      </c>
      <c r="H88" s="0" t="s">
        <v>30</v>
      </c>
      <c r="I88" s="0" t="s">
        <v>526</v>
      </c>
      <c r="J88" s="0" t="s">
        <v>527</v>
      </c>
      <c r="K88" s="0" t="s">
        <v>528</v>
      </c>
      <c r="L88" s="0" t="s">
        <v>478</v>
      </c>
      <c r="M88" s="0" t="s">
        <v>529</v>
      </c>
      <c r="N88" s="7" t="str">
        <f aca="false">HYPERLINK("https://app.quickcode.io/dataset/fhsehwp","fhsehwp")</f>
        <v>fhsehwp</v>
      </c>
      <c r="O88" s="0" t="s">
        <v>344</v>
      </c>
      <c r="P88" s="0" t="n">
        <f aca="false">1</f>
        <v>1</v>
      </c>
      <c r="Q88" s="0" t="s">
        <v>351</v>
      </c>
      <c r="R88" s="4" t="s">
        <v>86</v>
      </c>
      <c r="S88" s="4" t="s">
        <v>96</v>
      </c>
    </row>
    <row r="89" customFormat="false" ht="15.75" hidden="false" customHeight="true" outlineLevel="0" collapsed="false">
      <c r="A89" s="2" t="n">
        <v>5227</v>
      </c>
      <c r="B89" s="5" t="s">
        <v>344</v>
      </c>
      <c r="C89" s="6" t="s">
        <v>78</v>
      </c>
      <c r="D89" s="0" t="s">
        <v>345</v>
      </c>
      <c r="E89" s="7" t="str">
        <f aca="false">HYPERLINK("https://data.humdata.org/dataset/daily-summaries-of-precipitation-indicators-for-honduras","daily-summaries-of-precipitation-indicators-for-honduras")</f>
        <v>daily-summaries-of-precipitation-indicators-for-honduras</v>
      </c>
      <c r="F89" s="6" t="n">
        <f aca="false">FALSE()</f>
        <v>0</v>
      </c>
      <c r="G89" s="0" t="s">
        <v>530</v>
      </c>
      <c r="H89" s="0" t="s">
        <v>30</v>
      </c>
      <c r="I89" s="0" t="s">
        <v>531</v>
      </c>
      <c r="J89" s="0" t="s">
        <v>532</v>
      </c>
      <c r="K89" s="0" t="s">
        <v>533</v>
      </c>
      <c r="L89" s="0" t="s">
        <v>478</v>
      </c>
      <c r="M89" s="0" t="s">
        <v>534</v>
      </c>
      <c r="N89" s="7" t="str">
        <f aca="false">HYPERLINK("https://app.quickcode.io/dataset/fhsehwp","fhsehwp")</f>
        <v>fhsehwp</v>
      </c>
      <c r="O89" s="0" t="s">
        <v>344</v>
      </c>
      <c r="P89" s="0" t="n">
        <f aca="false">1</f>
        <v>1</v>
      </c>
      <c r="Q89" s="0" t="s">
        <v>351</v>
      </c>
      <c r="R89" s="4" t="s">
        <v>86</v>
      </c>
      <c r="S89" s="4" t="s">
        <v>96</v>
      </c>
    </row>
    <row r="90" customFormat="false" ht="15.75" hidden="false" customHeight="true" outlineLevel="0" collapsed="false">
      <c r="A90" s="2" t="n">
        <v>5226</v>
      </c>
      <c r="B90" s="5" t="s">
        <v>344</v>
      </c>
      <c r="C90" s="6" t="s">
        <v>78</v>
      </c>
      <c r="D90" s="0" t="s">
        <v>345</v>
      </c>
      <c r="E90" s="7" t="str">
        <f aca="false">HYPERLINK("https://data.humdata.org/dataset/daily-summaries-of-precipitation-indicators-for-equatorial-guinea","daily-summaries-of-precipitation-indicators-for-equatorial-guinea")</f>
        <v>daily-summaries-of-precipitation-indicators-for-equatorial-guinea</v>
      </c>
      <c r="F90" s="6" t="n">
        <f aca="false">FALSE()</f>
        <v>0</v>
      </c>
      <c r="G90" s="0" t="s">
        <v>535</v>
      </c>
      <c r="H90" s="0" t="s">
        <v>30</v>
      </c>
      <c r="I90" s="0" t="s">
        <v>536</v>
      </c>
      <c r="J90" s="0" t="s">
        <v>537</v>
      </c>
      <c r="K90" s="0" t="s">
        <v>538</v>
      </c>
      <c r="L90" s="0" t="s">
        <v>478</v>
      </c>
      <c r="M90" s="0" t="s">
        <v>539</v>
      </c>
      <c r="N90" s="7" t="str">
        <f aca="false">HYPERLINK("https://app.quickcode.io/dataset/fhsehwp","fhsehwp")</f>
        <v>fhsehwp</v>
      </c>
      <c r="O90" s="0" t="s">
        <v>344</v>
      </c>
      <c r="P90" s="0" t="n">
        <f aca="false">1</f>
        <v>1</v>
      </c>
      <c r="Q90" s="0" t="s">
        <v>351</v>
      </c>
      <c r="R90" s="4" t="s">
        <v>86</v>
      </c>
      <c r="S90" s="4" t="s">
        <v>96</v>
      </c>
    </row>
    <row r="91" customFormat="false" ht="15.75" hidden="false" customHeight="true" outlineLevel="0" collapsed="false">
      <c r="A91" s="2" t="n">
        <v>5225</v>
      </c>
      <c r="B91" s="5" t="s">
        <v>344</v>
      </c>
      <c r="C91" s="6" t="s">
        <v>78</v>
      </c>
      <c r="D91" s="0" t="s">
        <v>345</v>
      </c>
      <c r="E91" s="7" t="str">
        <f aca="false">HYPERLINK("https://data.humdata.org/dataset/daily-summaries-of-precipitation-indicators-for-gambia","daily-summaries-of-precipitation-indicators-for-gambia")</f>
        <v>daily-summaries-of-precipitation-indicators-for-gambia</v>
      </c>
      <c r="F91" s="6" t="n">
        <f aca="false">FALSE()</f>
        <v>0</v>
      </c>
      <c r="G91" s="0" t="s">
        <v>540</v>
      </c>
      <c r="H91" s="0" t="s">
        <v>30</v>
      </c>
      <c r="I91" s="0" t="s">
        <v>541</v>
      </c>
      <c r="J91" s="0" t="s">
        <v>542</v>
      </c>
      <c r="K91" s="0" t="s">
        <v>543</v>
      </c>
      <c r="L91" s="0" t="s">
        <v>478</v>
      </c>
      <c r="M91" s="0" t="s">
        <v>544</v>
      </c>
      <c r="N91" s="7" t="str">
        <f aca="false">HYPERLINK("https://app.quickcode.io/dataset/fhsehwp","fhsehwp")</f>
        <v>fhsehwp</v>
      </c>
      <c r="O91" s="0" t="s">
        <v>344</v>
      </c>
      <c r="P91" s="0" t="n">
        <f aca="false">1</f>
        <v>1</v>
      </c>
      <c r="Q91" s="0" t="s">
        <v>351</v>
      </c>
      <c r="R91" s="4" t="s">
        <v>86</v>
      </c>
      <c r="S91" s="4" t="s">
        <v>96</v>
      </c>
    </row>
    <row r="92" customFormat="false" ht="15.75" hidden="false" customHeight="true" outlineLevel="0" collapsed="false">
      <c r="A92" s="2" t="n">
        <v>5224</v>
      </c>
      <c r="B92" s="5" t="s">
        <v>344</v>
      </c>
      <c r="C92" s="6" t="s">
        <v>78</v>
      </c>
      <c r="D92" s="0" t="s">
        <v>345</v>
      </c>
      <c r="E92" s="7" t="str">
        <f aca="false">HYPERLINK("https://data.humdata.org/dataset/daily-summaries-of-precipitation-indicators-for-guinea","daily-summaries-of-precipitation-indicators-for-guinea")</f>
        <v>daily-summaries-of-precipitation-indicators-for-guinea</v>
      </c>
      <c r="F92" s="6" t="n">
        <f aca="false">FALSE()</f>
        <v>0</v>
      </c>
      <c r="G92" s="0" t="s">
        <v>545</v>
      </c>
      <c r="H92" s="0" t="s">
        <v>30</v>
      </c>
      <c r="I92" s="0" t="s">
        <v>546</v>
      </c>
      <c r="J92" s="0" t="s">
        <v>547</v>
      </c>
      <c r="K92" s="0" t="s">
        <v>548</v>
      </c>
      <c r="L92" s="0" t="s">
        <v>478</v>
      </c>
      <c r="M92" s="0" t="s">
        <v>549</v>
      </c>
      <c r="N92" s="7" t="str">
        <f aca="false">HYPERLINK("https://app.quickcode.io/dataset/fhsehwp","fhsehwp")</f>
        <v>fhsehwp</v>
      </c>
      <c r="O92" s="0" t="s">
        <v>344</v>
      </c>
      <c r="P92" s="0" t="n">
        <f aca="false">1</f>
        <v>1</v>
      </c>
      <c r="Q92" s="0" t="s">
        <v>351</v>
      </c>
      <c r="R92" s="4" t="s">
        <v>86</v>
      </c>
      <c r="S92" s="4" t="s">
        <v>96</v>
      </c>
    </row>
    <row r="93" customFormat="false" ht="15.75" hidden="false" customHeight="true" outlineLevel="0" collapsed="false">
      <c r="A93" s="2" t="n">
        <v>5223</v>
      </c>
      <c r="B93" s="5" t="s">
        <v>344</v>
      </c>
      <c r="C93" s="6" t="s">
        <v>78</v>
      </c>
      <c r="D93" s="0" t="s">
        <v>345</v>
      </c>
      <c r="E93" s="7" t="str">
        <f aca="false">HYPERLINK("https://data.humdata.org/dataset/daily-summaries-of-precipitation-indicators-for-ghana","daily-summaries-of-precipitation-indicators-for-ghana")</f>
        <v>daily-summaries-of-precipitation-indicators-for-ghana</v>
      </c>
      <c r="F93" s="6" t="n">
        <f aca="false">FALSE()</f>
        <v>0</v>
      </c>
      <c r="G93" s="0" t="s">
        <v>550</v>
      </c>
      <c r="H93" s="0" t="s">
        <v>30</v>
      </c>
      <c r="I93" s="0" t="s">
        <v>551</v>
      </c>
      <c r="J93" s="0" t="s">
        <v>552</v>
      </c>
      <c r="K93" s="0" t="s">
        <v>553</v>
      </c>
      <c r="L93" s="0" t="s">
        <v>478</v>
      </c>
      <c r="M93" s="0" t="s">
        <v>554</v>
      </c>
      <c r="N93" s="7" t="str">
        <f aca="false">HYPERLINK("https://app.quickcode.io/dataset/fhsehwp","fhsehwp")</f>
        <v>fhsehwp</v>
      </c>
      <c r="O93" s="0" t="s">
        <v>344</v>
      </c>
      <c r="P93" s="0" t="n">
        <f aca="false">1</f>
        <v>1</v>
      </c>
      <c r="Q93" s="0" t="s">
        <v>351</v>
      </c>
      <c r="R93" s="4" t="s">
        <v>86</v>
      </c>
      <c r="S93" s="4" t="s">
        <v>96</v>
      </c>
    </row>
    <row r="94" customFormat="false" ht="15.75" hidden="false" customHeight="true" outlineLevel="0" collapsed="false">
      <c r="A94" s="2" t="n">
        <v>5222</v>
      </c>
      <c r="B94" s="5" t="s">
        <v>344</v>
      </c>
      <c r="C94" s="6" t="s">
        <v>78</v>
      </c>
      <c r="D94" s="0" t="s">
        <v>345</v>
      </c>
      <c r="E94" s="7" t="str">
        <f aca="false">HYPERLINK("https://data.humdata.org/dataset/daily-summaries-of-precipitation-indicators-for-gabon","daily-summaries-of-precipitation-indicators-for-gabon")</f>
        <v>daily-summaries-of-precipitation-indicators-for-gabon</v>
      </c>
      <c r="F94" s="6" t="n">
        <f aca="false">FALSE()</f>
        <v>0</v>
      </c>
      <c r="G94" s="0" t="s">
        <v>555</v>
      </c>
      <c r="H94" s="0" t="s">
        <v>30</v>
      </c>
      <c r="I94" s="0" t="s">
        <v>556</v>
      </c>
      <c r="J94" s="0" t="s">
        <v>557</v>
      </c>
      <c r="K94" s="0" t="s">
        <v>558</v>
      </c>
      <c r="L94" s="0" t="s">
        <v>478</v>
      </c>
      <c r="M94" s="0" t="s">
        <v>559</v>
      </c>
      <c r="N94" s="7" t="str">
        <f aca="false">HYPERLINK("https://app.quickcode.io/dataset/fhsehwp","fhsehwp")</f>
        <v>fhsehwp</v>
      </c>
      <c r="O94" s="0" t="s">
        <v>344</v>
      </c>
      <c r="P94" s="0" t="n">
        <f aca="false">1</f>
        <v>1</v>
      </c>
      <c r="Q94" s="0" t="s">
        <v>351</v>
      </c>
      <c r="R94" s="4" t="s">
        <v>86</v>
      </c>
      <c r="S94" s="4" t="s">
        <v>96</v>
      </c>
    </row>
    <row r="95" customFormat="false" ht="15.75" hidden="false" customHeight="true" outlineLevel="0" collapsed="false">
      <c r="A95" s="2" t="n">
        <v>5221</v>
      </c>
      <c r="B95" s="5" t="s">
        <v>344</v>
      </c>
      <c r="C95" s="6" t="s">
        <v>78</v>
      </c>
      <c r="D95" s="0" t="s">
        <v>345</v>
      </c>
      <c r="E95" s="7" t="str">
        <f aca="false">HYPERLINK("https://data.humdata.org/dataset/daily-summaries-of-precipitation-indicators-for-micronesia--federated-states-of","daily-summaries-of-precipitation-indicators-for-micronesia--federated-states-of")</f>
        <v>daily-summaries-of-precipitation-indicators-for-micronesia--federated-states-of</v>
      </c>
      <c r="F95" s="6" t="n">
        <f aca="false">FALSE()</f>
        <v>0</v>
      </c>
      <c r="G95" s="0" t="s">
        <v>560</v>
      </c>
      <c r="H95" s="0" t="s">
        <v>30</v>
      </c>
      <c r="I95" s="0" t="s">
        <v>561</v>
      </c>
      <c r="J95" s="0" t="s">
        <v>562</v>
      </c>
      <c r="K95" s="0" t="s">
        <v>563</v>
      </c>
      <c r="L95" s="0" t="s">
        <v>478</v>
      </c>
      <c r="M95" s="0" t="s">
        <v>564</v>
      </c>
      <c r="N95" s="7" t="str">
        <f aca="false">HYPERLINK("https://app.quickcode.io/dataset/fhsehwp","fhsehwp")</f>
        <v>fhsehwp</v>
      </c>
      <c r="O95" s="0" t="s">
        <v>344</v>
      </c>
      <c r="P95" s="0" t="n">
        <f aca="false">1</f>
        <v>1</v>
      </c>
      <c r="Q95" s="0" t="s">
        <v>351</v>
      </c>
      <c r="R95" s="4" t="s">
        <v>86</v>
      </c>
      <c r="S95" s="4" t="s">
        <v>96</v>
      </c>
    </row>
    <row r="96" customFormat="false" ht="15.75" hidden="false" customHeight="true" outlineLevel="0" collapsed="false">
      <c r="A96" s="2" t="n">
        <v>5220</v>
      </c>
      <c r="B96" s="5" t="s">
        <v>344</v>
      </c>
      <c r="C96" s="6" t="s">
        <v>78</v>
      </c>
      <c r="D96" s="0" t="s">
        <v>345</v>
      </c>
      <c r="E96" s="7" t="str">
        <f aca="false">HYPERLINK("https://data.humdata.org/dataset/daily-summaries-of-precipitation-indicators-for-guyana","daily-summaries-of-precipitation-indicators-for-guyana")</f>
        <v>daily-summaries-of-precipitation-indicators-for-guyana</v>
      </c>
      <c r="F96" s="6" t="n">
        <f aca="false">FALSE()</f>
        <v>0</v>
      </c>
      <c r="G96" s="0" t="s">
        <v>565</v>
      </c>
      <c r="H96" s="0" t="s">
        <v>30</v>
      </c>
      <c r="I96" s="0" t="s">
        <v>566</v>
      </c>
      <c r="J96" s="0" t="s">
        <v>567</v>
      </c>
      <c r="K96" s="0" t="s">
        <v>568</v>
      </c>
      <c r="L96" s="0" t="s">
        <v>478</v>
      </c>
      <c r="M96" s="0" t="s">
        <v>569</v>
      </c>
      <c r="N96" s="7" t="str">
        <f aca="false">HYPERLINK("https://app.quickcode.io/dataset/fhsehwp","fhsehwp")</f>
        <v>fhsehwp</v>
      </c>
      <c r="O96" s="0" t="s">
        <v>344</v>
      </c>
      <c r="P96" s="0" t="n">
        <f aca="false">1</f>
        <v>1</v>
      </c>
      <c r="Q96" s="0" t="s">
        <v>351</v>
      </c>
      <c r="R96" s="4" t="s">
        <v>86</v>
      </c>
      <c r="S96" s="4" t="s">
        <v>96</v>
      </c>
    </row>
    <row r="97" customFormat="false" ht="15.75" hidden="false" customHeight="true" outlineLevel="0" collapsed="false">
      <c r="A97" s="2" t="n">
        <v>5219</v>
      </c>
      <c r="B97" s="5" t="s">
        <v>344</v>
      </c>
      <c r="C97" s="6" t="s">
        <v>78</v>
      </c>
      <c r="D97" s="0" t="s">
        <v>345</v>
      </c>
      <c r="E97" s="7" t="str">
        <f aca="false">HYPERLINK("https://data.humdata.org/dataset/daily-summaries-of-precipitation-indicators-for-faroe-islands","daily-summaries-of-precipitation-indicators-for-faroe-islands")</f>
        <v>daily-summaries-of-precipitation-indicators-for-faroe-islands</v>
      </c>
      <c r="F97" s="6" t="n">
        <f aca="false">FALSE()</f>
        <v>0</v>
      </c>
      <c r="G97" s="0" t="s">
        <v>570</v>
      </c>
      <c r="H97" s="0" t="s">
        <v>30</v>
      </c>
      <c r="I97" s="0" t="s">
        <v>571</v>
      </c>
      <c r="J97" s="0" t="s">
        <v>572</v>
      </c>
      <c r="K97" s="0" t="s">
        <v>573</v>
      </c>
      <c r="L97" s="0" t="s">
        <v>478</v>
      </c>
      <c r="M97" s="0" t="s">
        <v>574</v>
      </c>
      <c r="N97" s="7" t="str">
        <f aca="false">HYPERLINK("https://app.quickcode.io/dataset/fhsehwp","fhsehwp")</f>
        <v>fhsehwp</v>
      </c>
      <c r="O97" s="0" t="s">
        <v>344</v>
      </c>
      <c r="P97" s="0" t="n">
        <f aca="false">1</f>
        <v>1</v>
      </c>
      <c r="Q97" s="0" t="s">
        <v>351</v>
      </c>
      <c r="R97" s="4" t="s">
        <v>86</v>
      </c>
      <c r="S97" s="4" t="s">
        <v>96</v>
      </c>
    </row>
    <row r="98" customFormat="false" ht="15.75" hidden="false" customHeight="true" outlineLevel="0" collapsed="false">
      <c r="A98" s="2" t="n">
        <v>5218</v>
      </c>
      <c r="B98" s="5" t="s">
        <v>344</v>
      </c>
      <c r="C98" s="6" t="s">
        <v>78</v>
      </c>
      <c r="D98" s="0" t="s">
        <v>345</v>
      </c>
      <c r="E98" s="7" t="str">
        <f aca="false">HYPERLINK("https://data.humdata.org/dataset/daily-summaries-of-precipitation-indicators-for-fiji","daily-summaries-of-precipitation-indicators-for-fiji")</f>
        <v>daily-summaries-of-precipitation-indicators-for-fiji</v>
      </c>
      <c r="F98" s="6" t="n">
        <f aca="false">FALSE()</f>
        <v>0</v>
      </c>
      <c r="G98" s="0" t="s">
        <v>575</v>
      </c>
      <c r="H98" s="0" t="s">
        <v>30</v>
      </c>
      <c r="I98" s="0" t="s">
        <v>576</v>
      </c>
      <c r="J98" s="0" t="s">
        <v>577</v>
      </c>
      <c r="K98" s="0" t="s">
        <v>578</v>
      </c>
      <c r="L98" s="0" t="s">
        <v>478</v>
      </c>
      <c r="M98" s="0" t="s">
        <v>579</v>
      </c>
      <c r="N98" s="7" t="str">
        <f aca="false">HYPERLINK("https://app.quickcode.io/dataset/fhsehwp","fhsehwp")</f>
        <v>fhsehwp</v>
      </c>
      <c r="O98" s="0" t="s">
        <v>344</v>
      </c>
      <c r="P98" s="0" t="n">
        <f aca="false">1</f>
        <v>1</v>
      </c>
      <c r="Q98" s="0" t="s">
        <v>351</v>
      </c>
      <c r="R98" s="4" t="s">
        <v>86</v>
      </c>
      <c r="S98" s="4" t="s">
        <v>96</v>
      </c>
    </row>
    <row r="99" customFormat="false" ht="15.75" hidden="false" customHeight="true" outlineLevel="0" collapsed="false">
      <c r="A99" s="2" t="n">
        <v>5217</v>
      </c>
      <c r="B99" s="5" t="s">
        <v>344</v>
      </c>
      <c r="C99" s="6" t="s">
        <v>78</v>
      </c>
      <c r="D99" s="0" t="s">
        <v>345</v>
      </c>
      <c r="E99" s="7" t="str">
        <f aca="false">HYPERLINK("https://data.humdata.org/dataset/daily-summaries-of-precipitation-indicators-for-ethiopia","daily-summaries-of-precipitation-indicators-for-ethiopia")</f>
        <v>daily-summaries-of-precipitation-indicators-for-ethiopia</v>
      </c>
      <c r="F99" s="6" t="n">
        <f aca="false">FALSE()</f>
        <v>0</v>
      </c>
      <c r="G99" s="0" t="s">
        <v>580</v>
      </c>
      <c r="H99" s="0" t="s">
        <v>30</v>
      </c>
      <c r="I99" s="0" t="s">
        <v>581</v>
      </c>
      <c r="J99" s="0" t="s">
        <v>582</v>
      </c>
      <c r="K99" s="0" t="s">
        <v>583</v>
      </c>
      <c r="L99" s="0" t="s">
        <v>478</v>
      </c>
      <c r="M99" s="0" t="s">
        <v>584</v>
      </c>
      <c r="N99" s="7" t="str">
        <f aca="false">HYPERLINK("https://app.quickcode.io/dataset/fhsehwp","fhsehwp")</f>
        <v>fhsehwp</v>
      </c>
      <c r="O99" s="0" t="s">
        <v>344</v>
      </c>
      <c r="P99" s="0" t="n">
        <f aca="false">1</f>
        <v>1</v>
      </c>
      <c r="Q99" s="0" t="s">
        <v>351</v>
      </c>
      <c r="R99" s="4" t="s">
        <v>86</v>
      </c>
      <c r="S99" s="4" t="s">
        <v>96</v>
      </c>
    </row>
    <row r="100" customFormat="false" ht="15.75" hidden="false" customHeight="true" outlineLevel="0" collapsed="false">
      <c r="A100" s="2" t="n">
        <v>5216</v>
      </c>
      <c r="B100" s="5" t="s">
        <v>344</v>
      </c>
      <c r="C100" s="6" t="s">
        <v>78</v>
      </c>
      <c r="D100" s="0" t="s">
        <v>345</v>
      </c>
      <c r="E100" s="7" t="str">
        <f aca="false">HYPERLINK("https://data.humdata.org/dataset/daily-summaries-of-precipitation-indicators-for-egypt","daily-summaries-of-precipitation-indicators-for-egypt")</f>
        <v>daily-summaries-of-precipitation-indicators-for-egypt</v>
      </c>
      <c r="F100" s="6" t="n">
        <f aca="false">FALSE()</f>
        <v>0</v>
      </c>
      <c r="G100" s="0" t="s">
        <v>585</v>
      </c>
      <c r="H100" s="0" t="s">
        <v>30</v>
      </c>
      <c r="I100" s="0" t="s">
        <v>586</v>
      </c>
      <c r="J100" s="0" t="s">
        <v>587</v>
      </c>
      <c r="K100" s="0" t="s">
        <v>588</v>
      </c>
      <c r="L100" s="0" t="s">
        <v>478</v>
      </c>
      <c r="M100" s="0" t="s">
        <v>589</v>
      </c>
      <c r="N100" s="7" t="str">
        <f aca="false">HYPERLINK("https://app.quickcode.io/dataset/fhsehwp","fhsehwp")</f>
        <v>fhsehwp</v>
      </c>
      <c r="O100" s="0" t="s">
        <v>344</v>
      </c>
      <c r="P100" s="0" t="n">
        <f aca="false">1</f>
        <v>1</v>
      </c>
      <c r="Q100" s="0" t="s">
        <v>351</v>
      </c>
      <c r="R100" s="4" t="s">
        <v>86</v>
      </c>
      <c r="S100" s="4" t="s">
        <v>96</v>
      </c>
    </row>
    <row r="101" customFormat="false" ht="15.75" hidden="false" customHeight="true" outlineLevel="0" collapsed="false">
      <c r="A101" s="2" t="n">
        <v>5215</v>
      </c>
      <c r="B101" s="5" t="s">
        <v>344</v>
      </c>
      <c r="C101" s="6" t="s">
        <v>78</v>
      </c>
      <c r="D101" s="0" t="s">
        <v>345</v>
      </c>
      <c r="E101" s="7" t="str">
        <f aca="false">HYPERLINK("https://data.humdata.org/dataset/daily-summaries-of-precipitation-indicators-for-ecuador","daily-summaries-of-precipitation-indicators-for-ecuador")</f>
        <v>daily-summaries-of-precipitation-indicators-for-ecuador</v>
      </c>
      <c r="F101" s="6" t="n">
        <f aca="false">FALSE()</f>
        <v>0</v>
      </c>
      <c r="G101" s="0" t="s">
        <v>590</v>
      </c>
      <c r="H101" s="0" t="s">
        <v>30</v>
      </c>
      <c r="I101" s="0" t="s">
        <v>591</v>
      </c>
      <c r="J101" s="0" t="s">
        <v>592</v>
      </c>
      <c r="K101" s="0" t="s">
        <v>593</v>
      </c>
      <c r="L101" s="0" t="s">
        <v>478</v>
      </c>
      <c r="M101" s="0" t="s">
        <v>594</v>
      </c>
      <c r="N101" s="7" t="str">
        <f aca="false">HYPERLINK("https://app.quickcode.io/dataset/fhsehwp","fhsehwp")</f>
        <v>fhsehwp</v>
      </c>
      <c r="O101" s="0" t="s">
        <v>344</v>
      </c>
      <c r="P101" s="0" t="n">
        <f aca="false">1</f>
        <v>1</v>
      </c>
      <c r="Q101" s="0" t="s">
        <v>351</v>
      </c>
      <c r="R101" s="4" t="s">
        <v>86</v>
      </c>
      <c r="S101" s="4" t="s">
        <v>96</v>
      </c>
    </row>
    <row r="102" customFormat="false" ht="15.75" hidden="false" customHeight="true" outlineLevel="0" collapsed="false">
      <c r="A102" s="2" t="n">
        <v>5214</v>
      </c>
      <c r="B102" s="5" t="s">
        <v>344</v>
      </c>
      <c r="C102" s="6" t="s">
        <v>78</v>
      </c>
      <c r="D102" s="0" t="s">
        <v>345</v>
      </c>
      <c r="E102" s="7" t="str">
        <f aca="false">HYPERLINK("https://data.humdata.org/dataset/daily-summaries-of-precipitation-indicators-for-algeria","daily-summaries-of-precipitation-indicators-for-algeria")</f>
        <v>daily-summaries-of-precipitation-indicators-for-algeria</v>
      </c>
      <c r="F102" s="6" t="n">
        <f aca="false">FALSE()</f>
        <v>0</v>
      </c>
      <c r="G102" s="0" t="s">
        <v>595</v>
      </c>
      <c r="H102" s="0" t="s">
        <v>30</v>
      </c>
      <c r="I102" s="0" t="s">
        <v>596</v>
      </c>
      <c r="J102" s="0" t="s">
        <v>597</v>
      </c>
      <c r="K102" s="0" t="s">
        <v>598</v>
      </c>
      <c r="L102" s="0" t="s">
        <v>478</v>
      </c>
      <c r="M102" s="0" t="s">
        <v>599</v>
      </c>
      <c r="N102" s="7" t="str">
        <f aca="false">HYPERLINK("https://app.quickcode.io/dataset/fhsehwp","fhsehwp")</f>
        <v>fhsehwp</v>
      </c>
      <c r="O102" s="0" t="s">
        <v>344</v>
      </c>
      <c r="P102" s="0" t="n">
        <f aca="false">1</f>
        <v>1</v>
      </c>
      <c r="Q102" s="0" t="s">
        <v>351</v>
      </c>
      <c r="R102" s="4" t="s">
        <v>86</v>
      </c>
      <c r="S102" s="4" t="s">
        <v>96</v>
      </c>
    </row>
    <row r="103" customFormat="false" ht="15.75" hidden="false" customHeight="true" outlineLevel="0" collapsed="false">
      <c r="A103" s="2" t="n">
        <v>5213</v>
      </c>
      <c r="B103" s="5" t="s">
        <v>344</v>
      </c>
      <c r="C103" s="6" t="s">
        <v>78</v>
      </c>
      <c r="D103" s="0" t="s">
        <v>345</v>
      </c>
      <c r="E103" s="7" t="str">
        <f aca="false">HYPERLINK("https://data.humdata.org/dataset/daily-summaries-of-precipitation-indicators-for-cayman-islands","daily-summaries-of-precipitation-indicators-for-cayman-islands")</f>
        <v>daily-summaries-of-precipitation-indicators-for-cayman-islands</v>
      </c>
      <c r="F103" s="6" t="n">
        <f aca="false">FALSE()</f>
        <v>0</v>
      </c>
      <c r="G103" s="0" t="s">
        <v>600</v>
      </c>
      <c r="H103" s="0" t="s">
        <v>30</v>
      </c>
      <c r="I103" s="0" t="s">
        <v>601</v>
      </c>
      <c r="J103" s="0" t="s">
        <v>602</v>
      </c>
      <c r="K103" s="0" t="s">
        <v>603</v>
      </c>
      <c r="L103" s="0" t="s">
        <v>478</v>
      </c>
      <c r="M103" s="0" t="s">
        <v>604</v>
      </c>
      <c r="N103" s="7" t="str">
        <f aca="false">HYPERLINK("https://app.quickcode.io/dataset/fhsehwp","fhsehwp")</f>
        <v>fhsehwp</v>
      </c>
      <c r="O103" s="0" t="s">
        <v>344</v>
      </c>
      <c r="P103" s="0" t="n">
        <f aca="false">1</f>
        <v>1</v>
      </c>
      <c r="Q103" s="0" t="s">
        <v>351</v>
      </c>
      <c r="R103" s="4" t="s">
        <v>86</v>
      </c>
      <c r="S103" s="4" t="s">
        <v>96</v>
      </c>
    </row>
    <row r="104" customFormat="false" ht="15.75" hidden="false" customHeight="true" outlineLevel="0" collapsed="false">
      <c r="A104" s="2" t="n">
        <v>5212</v>
      </c>
      <c r="B104" s="5" t="s">
        <v>344</v>
      </c>
      <c r="C104" s="6" t="s">
        <v>78</v>
      </c>
      <c r="D104" s="0" t="s">
        <v>345</v>
      </c>
      <c r="E104" s="7" t="str">
        <f aca="false">HYPERLINK("https://data.humdata.org/dataset/daily-summaries-of-precipitation-indicators-for-cuba","daily-summaries-of-precipitation-indicators-for-cuba")</f>
        <v>daily-summaries-of-precipitation-indicators-for-cuba</v>
      </c>
      <c r="F104" s="6" t="n">
        <f aca="false">FALSE()</f>
        <v>0</v>
      </c>
      <c r="G104" s="0" t="s">
        <v>605</v>
      </c>
      <c r="H104" s="0" t="s">
        <v>30</v>
      </c>
      <c r="I104" s="0" t="s">
        <v>606</v>
      </c>
      <c r="J104" s="0" t="s">
        <v>607</v>
      </c>
      <c r="K104" s="0" t="s">
        <v>608</v>
      </c>
      <c r="L104" s="0" t="s">
        <v>478</v>
      </c>
      <c r="M104" s="0" t="s">
        <v>609</v>
      </c>
      <c r="N104" s="7" t="str">
        <f aca="false">HYPERLINK("https://app.quickcode.io/dataset/fhsehwp","fhsehwp")</f>
        <v>fhsehwp</v>
      </c>
      <c r="O104" s="0" t="s">
        <v>344</v>
      </c>
      <c r="P104" s="0" t="n">
        <f aca="false">1</f>
        <v>1</v>
      </c>
      <c r="Q104" s="0" t="s">
        <v>351</v>
      </c>
      <c r="R104" s="4" t="s">
        <v>86</v>
      </c>
      <c r="S104" s="4" t="s">
        <v>96</v>
      </c>
    </row>
    <row r="105" customFormat="false" ht="15.75" hidden="false" customHeight="true" outlineLevel="0" collapsed="false">
      <c r="A105" s="2" t="n">
        <v>5211</v>
      </c>
      <c r="B105" s="5" t="s">
        <v>344</v>
      </c>
      <c r="C105" s="6" t="s">
        <v>78</v>
      </c>
      <c r="D105" s="0" t="s">
        <v>345</v>
      </c>
      <c r="E105" s="7" t="str">
        <f aca="false">HYPERLINK("https://data.humdata.org/dataset/daily-summaries-of-precipitation-indicators-for-costa-rica","daily-summaries-of-precipitation-indicators-for-costa-rica")</f>
        <v>daily-summaries-of-precipitation-indicators-for-costa-rica</v>
      </c>
      <c r="F105" s="6" t="n">
        <f aca="false">FALSE()</f>
        <v>0</v>
      </c>
      <c r="G105" s="0" t="s">
        <v>610</v>
      </c>
      <c r="H105" s="0" t="s">
        <v>30</v>
      </c>
      <c r="I105" s="0" t="s">
        <v>611</v>
      </c>
      <c r="J105" s="0" t="s">
        <v>612</v>
      </c>
      <c r="K105" s="0" t="s">
        <v>613</v>
      </c>
      <c r="L105" s="0" t="s">
        <v>478</v>
      </c>
      <c r="M105" s="0" t="s">
        <v>614</v>
      </c>
      <c r="N105" s="7" t="str">
        <f aca="false">HYPERLINK("https://app.quickcode.io/dataset/fhsehwp","fhsehwp")</f>
        <v>fhsehwp</v>
      </c>
      <c r="O105" s="0" t="s">
        <v>344</v>
      </c>
      <c r="P105" s="0" t="n">
        <f aca="false">1</f>
        <v>1</v>
      </c>
      <c r="Q105" s="0" t="s">
        <v>351</v>
      </c>
      <c r="R105" s="4" t="s">
        <v>86</v>
      </c>
      <c r="S105" s="4" t="s">
        <v>96</v>
      </c>
    </row>
    <row r="106" customFormat="false" ht="15.75" hidden="false" customHeight="true" outlineLevel="0" collapsed="false">
      <c r="A106" s="2" t="n">
        <v>5210</v>
      </c>
      <c r="B106" s="5" t="s">
        <v>344</v>
      </c>
      <c r="C106" s="6" t="s">
        <v>78</v>
      </c>
      <c r="D106" s="0" t="s">
        <v>345</v>
      </c>
      <c r="E106" s="7" t="str">
        <f aca="false">HYPERLINK("https://data.humdata.org/dataset/daily-summaries-of-precipitation-indicators-for-cabo-verde","daily-summaries-of-precipitation-indicators-for-cabo-verde")</f>
        <v>daily-summaries-of-precipitation-indicators-for-cabo-verde</v>
      </c>
      <c r="F106" s="6" t="n">
        <f aca="false">FALSE()</f>
        <v>0</v>
      </c>
      <c r="G106" s="0" t="s">
        <v>615</v>
      </c>
      <c r="H106" s="0" t="s">
        <v>30</v>
      </c>
      <c r="I106" s="0" t="s">
        <v>616</v>
      </c>
      <c r="J106" s="0" t="s">
        <v>617</v>
      </c>
      <c r="K106" s="0" t="s">
        <v>618</v>
      </c>
      <c r="L106" s="0" t="s">
        <v>478</v>
      </c>
      <c r="M106" s="0" t="s">
        <v>619</v>
      </c>
      <c r="N106" s="7" t="str">
        <f aca="false">HYPERLINK("https://app.quickcode.io/dataset/fhsehwp","fhsehwp")</f>
        <v>fhsehwp</v>
      </c>
      <c r="O106" s="0" t="s">
        <v>344</v>
      </c>
      <c r="P106" s="0" t="n">
        <f aca="false">1</f>
        <v>1</v>
      </c>
      <c r="Q106" s="0" t="s">
        <v>351</v>
      </c>
      <c r="R106" s="4" t="s">
        <v>86</v>
      </c>
      <c r="S106" s="4" t="s">
        <v>96</v>
      </c>
    </row>
    <row r="107" customFormat="false" ht="15.75" hidden="false" customHeight="true" outlineLevel="0" collapsed="false">
      <c r="A107" s="2" t="n">
        <v>5209</v>
      </c>
      <c r="B107" s="5" t="s">
        <v>344</v>
      </c>
      <c r="C107" s="6" t="s">
        <v>78</v>
      </c>
      <c r="D107" s="0" t="s">
        <v>345</v>
      </c>
      <c r="E107" s="7" t="str">
        <f aca="false">HYPERLINK("https://data.humdata.org/dataset/daily-summaries-of-precipitation-indicators-for-colombia","daily-summaries-of-precipitation-indicators-for-colombia")</f>
        <v>daily-summaries-of-precipitation-indicators-for-colombia</v>
      </c>
      <c r="F107" s="6" t="n">
        <f aca="false">FALSE()</f>
        <v>0</v>
      </c>
      <c r="G107" s="0" t="s">
        <v>620</v>
      </c>
      <c r="H107" s="0" t="s">
        <v>30</v>
      </c>
      <c r="I107" s="0" t="s">
        <v>621</v>
      </c>
      <c r="J107" s="0" t="s">
        <v>622</v>
      </c>
      <c r="K107" s="0" t="s">
        <v>623</v>
      </c>
      <c r="L107" s="0" t="s">
        <v>478</v>
      </c>
      <c r="M107" s="0" t="s">
        <v>624</v>
      </c>
      <c r="N107" s="7" t="str">
        <f aca="false">HYPERLINK("https://app.quickcode.io/dataset/fhsehwp","fhsehwp")</f>
        <v>fhsehwp</v>
      </c>
      <c r="O107" s="0" t="s">
        <v>344</v>
      </c>
      <c r="P107" s="0" t="n">
        <f aca="false">1</f>
        <v>1</v>
      </c>
      <c r="Q107" s="0" t="s">
        <v>351</v>
      </c>
      <c r="R107" s="4" t="s">
        <v>86</v>
      </c>
      <c r="S107" s="4" t="s">
        <v>96</v>
      </c>
    </row>
    <row r="108" customFormat="false" ht="15.75" hidden="false" customHeight="true" outlineLevel="0" collapsed="false">
      <c r="A108" s="2" t="n">
        <v>5208</v>
      </c>
      <c r="B108" s="5" t="s">
        <v>344</v>
      </c>
      <c r="C108" s="6" t="s">
        <v>78</v>
      </c>
      <c r="D108" s="0" t="s">
        <v>345</v>
      </c>
      <c r="E108" s="7" t="str">
        <f aca="false">HYPERLINK("https://data.humdata.org/dataset/daily-summaries-of-precipitation-indicators-for-cook-islands","daily-summaries-of-precipitation-indicators-for-cook-islands")</f>
        <v>daily-summaries-of-precipitation-indicators-for-cook-islands</v>
      </c>
      <c r="F108" s="6" t="n">
        <f aca="false">FALSE()</f>
        <v>0</v>
      </c>
      <c r="G108" s="0" t="s">
        <v>625</v>
      </c>
      <c r="H108" s="0" t="s">
        <v>30</v>
      </c>
      <c r="I108" s="0" t="s">
        <v>626</v>
      </c>
      <c r="J108" s="0" t="s">
        <v>627</v>
      </c>
      <c r="K108" s="0" t="s">
        <v>628</v>
      </c>
      <c r="L108" s="0" t="s">
        <v>478</v>
      </c>
      <c r="M108" s="0" t="s">
        <v>629</v>
      </c>
      <c r="N108" s="7" t="str">
        <f aca="false">HYPERLINK("https://app.quickcode.io/dataset/fhsehwp","fhsehwp")</f>
        <v>fhsehwp</v>
      </c>
      <c r="O108" s="0" t="s">
        <v>344</v>
      </c>
      <c r="P108" s="0" t="n">
        <f aca="false">1</f>
        <v>1</v>
      </c>
      <c r="Q108" s="0" t="s">
        <v>351</v>
      </c>
      <c r="R108" s="4" t="s">
        <v>86</v>
      </c>
      <c r="S108" s="4" t="s">
        <v>96</v>
      </c>
    </row>
    <row r="109" customFormat="false" ht="15.75" hidden="false" customHeight="true" outlineLevel="0" collapsed="false">
      <c r="A109" s="2" t="n">
        <v>5207</v>
      </c>
      <c r="B109" s="5" t="s">
        <v>344</v>
      </c>
      <c r="C109" s="6" t="s">
        <v>78</v>
      </c>
      <c r="D109" s="0" t="s">
        <v>345</v>
      </c>
      <c r="E109" s="7" t="str">
        <f aca="false">HYPERLINK("https://data.humdata.org/dataset/daily-summaries-of-precipitation-indicators-for-congo","daily-summaries-of-precipitation-indicators-for-congo")</f>
        <v>daily-summaries-of-precipitation-indicators-for-congo</v>
      </c>
      <c r="F109" s="6" t="n">
        <f aca="false">FALSE()</f>
        <v>0</v>
      </c>
      <c r="G109" s="0" t="s">
        <v>630</v>
      </c>
      <c r="H109" s="0" t="s">
        <v>30</v>
      </c>
      <c r="I109" s="0" t="s">
        <v>631</v>
      </c>
      <c r="J109" s="0" t="s">
        <v>632</v>
      </c>
      <c r="K109" s="0" t="s">
        <v>633</v>
      </c>
      <c r="L109" s="0" t="s">
        <v>478</v>
      </c>
      <c r="M109" s="0" t="s">
        <v>634</v>
      </c>
      <c r="N109" s="7" t="str">
        <f aca="false">HYPERLINK("https://app.quickcode.io/dataset/fhsehwp","fhsehwp")</f>
        <v>fhsehwp</v>
      </c>
      <c r="O109" s="0" t="s">
        <v>344</v>
      </c>
      <c r="P109" s="0" t="n">
        <f aca="false">1</f>
        <v>1</v>
      </c>
      <c r="Q109" s="0" t="s">
        <v>351</v>
      </c>
      <c r="R109" s="4" t="s">
        <v>86</v>
      </c>
      <c r="S109" s="4" t="s">
        <v>96</v>
      </c>
    </row>
    <row r="110" customFormat="false" ht="15.75" hidden="false" customHeight="true" outlineLevel="0" collapsed="false">
      <c r="A110" s="2" t="n">
        <v>5206</v>
      </c>
      <c r="B110" s="5" t="s">
        <v>344</v>
      </c>
      <c r="C110" s="6" t="s">
        <v>78</v>
      </c>
      <c r="D110" s="0" t="s">
        <v>345</v>
      </c>
      <c r="E110" s="7" t="str">
        <f aca="false">HYPERLINK("https://data.humdata.org/dataset/daily-summaries-of-precipitation-indicators-for-congo--the-democratic-republic-of-the","daily-summaries-of-precipitation-indicators-for-congo--the-democratic-republic-of-the")</f>
        <v>daily-summaries-of-precipitation-indicators-for-congo--the-democratic-republic-of-the</v>
      </c>
      <c r="F110" s="6" t="n">
        <f aca="false">FALSE()</f>
        <v>0</v>
      </c>
      <c r="G110" s="0" t="s">
        <v>635</v>
      </c>
      <c r="H110" s="0" t="s">
        <v>30</v>
      </c>
      <c r="I110" s="0" t="s">
        <v>636</v>
      </c>
      <c r="J110" s="0" t="s">
        <v>637</v>
      </c>
      <c r="K110" s="0" t="s">
        <v>638</v>
      </c>
      <c r="L110" s="0" t="s">
        <v>478</v>
      </c>
      <c r="M110" s="0" t="s">
        <v>639</v>
      </c>
      <c r="N110" s="7" t="str">
        <f aca="false">HYPERLINK("https://app.quickcode.io/dataset/fhsehwp","fhsehwp")</f>
        <v>fhsehwp</v>
      </c>
      <c r="O110" s="0" t="s">
        <v>344</v>
      </c>
      <c r="P110" s="0" t="n">
        <f aca="false">1</f>
        <v>1</v>
      </c>
      <c r="Q110" s="0" t="s">
        <v>351</v>
      </c>
      <c r="R110" s="4" t="s">
        <v>86</v>
      </c>
      <c r="S110" s="4" t="s">
        <v>96</v>
      </c>
    </row>
    <row r="111" customFormat="false" ht="15.75" hidden="false" customHeight="true" outlineLevel="0" collapsed="false">
      <c r="A111" s="2" t="n">
        <v>5205</v>
      </c>
      <c r="B111" s="5" t="s">
        <v>344</v>
      </c>
      <c r="C111" s="6" t="s">
        <v>78</v>
      </c>
      <c r="D111" s="0" t="s">
        <v>345</v>
      </c>
      <c r="E111" s="7" t="str">
        <f aca="false">HYPERLINK("https://data.humdata.org/dataset/daily-summaries-of-precipitation-indicators-for-cameroon","daily-summaries-of-precipitation-indicators-for-cameroon")</f>
        <v>daily-summaries-of-precipitation-indicators-for-cameroon</v>
      </c>
      <c r="F111" s="6" t="n">
        <f aca="false">FALSE()</f>
        <v>0</v>
      </c>
      <c r="G111" s="0" t="s">
        <v>640</v>
      </c>
      <c r="H111" s="0" t="s">
        <v>30</v>
      </c>
      <c r="I111" s="0" t="s">
        <v>641</v>
      </c>
      <c r="J111" s="0" t="s">
        <v>642</v>
      </c>
      <c r="K111" s="0" t="s">
        <v>643</v>
      </c>
      <c r="L111" s="0" t="s">
        <v>478</v>
      </c>
      <c r="M111" s="0" t="s">
        <v>644</v>
      </c>
      <c r="N111" s="7" t="str">
        <f aca="false">HYPERLINK("https://app.quickcode.io/dataset/fhsehwp","fhsehwp")</f>
        <v>fhsehwp</v>
      </c>
      <c r="O111" s="0" t="s">
        <v>344</v>
      </c>
      <c r="P111" s="0" t="n">
        <f aca="false">1</f>
        <v>1</v>
      </c>
      <c r="Q111" s="0" t="s">
        <v>351</v>
      </c>
      <c r="R111" s="4" t="s">
        <v>86</v>
      </c>
      <c r="S111" s="4" t="s">
        <v>96</v>
      </c>
    </row>
    <row r="112" customFormat="false" ht="15.75" hidden="false" customHeight="true" outlineLevel="0" collapsed="false">
      <c r="A112" s="2" t="n">
        <v>5204</v>
      </c>
      <c r="B112" s="5" t="s">
        <v>344</v>
      </c>
      <c r="C112" s="6" t="s">
        <v>78</v>
      </c>
      <c r="D112" s="0" t="s">
        <v>345</v>
      </c>
      <c r="E112" s="7" t="str">
        <f aca="false">HYPERLINK("https://data.humdata.org/dataset/daily-summaries-of-precipitation-indicators-for-cote-divoire","daily-summaries-of-precipitation-indicators-for-cote-divoire")</f>
        <v>daily-summaries-of-precipitation-indicators-for-cote-divoire</v>
      </c>
      <c r="F112" s="6" t="n">
        <f aca="false">FALSE()</f>
        <v>0</v>
      </c>
      <c r="G112" s="0" t="s">
        <v>645</v>
      </c>
      <c r="H112" s="0" t="s">
        <v>30</v>
      </c>
      <c r="I112" s="0" t="s">
        <v>646</v>
      </c>
      <c r="J112" s="0" t="s">
        <v>647</v>
      </c>
      <c r="K112" s="0" t="s">
        <v>648</v>
      </c>
      <c r="L112" s="0" t="s">
        <v>478</v>
      </c>
      <c r="M112" s="0" t="s">
        <v>649</v>
      </c>
      <c r="N112" s="7" t="str">
        <f aca="false">HYPERLINK("https://app.quickcode.io/dataset/fhsehwp","fhsehwp")</f>
        <v>fhsehwp</v>
      </c>
      <c r="O112" s="0" t="s">
        <v>344</v>
      </c>
      <c r="P112" s="0" t="n">
        <f aca="false">1</f>
        <v>1</v>
      </c>
      <c r="Q112" s="0" t="s">
        <v>351</v>
      </c>
      <c r="R112" s="4" t="s">
        <v>86</v>
      </c>
      <c r="S112" s="4" t="s">
        <v>96</v>
      </c>
    </row>
    <row r="113" customFormat="false" ht="15.75" hidden="false" customHeight="true" outlineLevel="0" collapsed="false">
      <c r="A113" s="2" t="n">
        <v>5203</v>
      </c>
      <c r="B113" s="5" t="s">
        <v>344</v>
      </c>
      <c r="C113" s="6" t="s">
        <v>78</v>
      </c>
      <c r="D113" s="0" t="s">
        <v>345</v>
      </c>
      <c r="E113" s="7" t="str">
        <f aca="false">HYPERLINK("https://data.humdata.org/dataset/daily-summaries-of-precipitation-indicators-for-china","daily-summaries-of-precipitation-indicators-for-china")</f>
        <v>daily-summaries-of-precipitation-indicators-for-china</v>
      </c>
      <c r="F113" s="6" t="n">
        <f aca="false">FALSE()</f>
        <v>0</v>
      </c>
      <c r="G113" s="0" t="s">
        <v>650</v>
      </c>
      <c r="H113" s="0" t="s">
        <v>30</v>
      </c>
      <c r="I113" s="0" t="s">
        <v>651</v>
      </c>
      <c r="J113" s="0" t="s">
        <v>652</v>
      </c>
      <c r="K113" s="0" t="s">
        <v>653</v>
      </c>
      <c r="L113" s="0" t="s">
        <v>478</v>
      </c>
      <c r="M113" s="0" t="s">
        <v>654</v>
      </c>
      <c r="N113" s="7" t="str">
        <f aca="false">HYPERLINK("https://app.quickcode.io/dataset/fhsehwp","fhsehwp")</f>
        <v>fhsehwp</v>
      </c>
      <c r="O113" s="0" t="s">
        <v>344</v>
      </c>
      <c r="P113" s="0" t="n">
        <f aca="false">1</f>
        <v>1</v>
      </c>
      <c r="Q113" s="0" t="s">
        <v>351</v>
      </c>
      <c r="R113" s="4" t="s">
        <v>86</v>
      </c>
      <c r="S113" s="4" t="s">
        <v>96</v>
      </c>
    </row>
    <row r="114" customFormat="false" ht="15.75" hidden="false" customHeight="true" outlineLevel="0" collapsed="false">
      <c r="A114" s="2" t="n">
        <v>5202</v>
      </c>
      <c r="B114" s="5" t="s">
        <v>344</v>
      </c>
      <c r="C114" s="6" t="s">
        <v>78</v>
      </c>
      <c r="D114" s="0" t="s">
        <v>345</v>
      </c>
      <c r="E114" s="7" t="str">
        <f aca="false">HYPERLINK("https://data.humdata.org/dataset/daily-summaries-of-precipitation-indicators-for-chile","daily-summaries-of-precipitation-indicators-for-chile")</f>
        <v>daily-summaries-of-precipitation-indicators-for-chile</v>
      </c>
      <c r="F114" s="6" t="n">
        <f aca="false">FALSE()</f>
        <v>0</v>
      </c>
      <c r="G114" s="0" t="s">
        <v>655</v>
      </c>
      <c r="H114" s="0" t="s">
        <v>30</v>
      </c>
      <c r="I114" s="0" t="s">
        <v>656</v>
      </c>
      <c r="J114" s="0" t="s">
        <v>657</v>
      </c>
      <c r="K114" s="0" t="s">
        <v>658</v>
      </c>
      <c r="L114" s="0" t="s">
        <v>478</v>
      </c>
      <c r="M114" s="0" t="s">
        <v>659</v>
      </c>
      <c r="N114" s="7" t="str">
        <f aca="false">HYPERLINK("https://app.quickcode.io/dataset/fhsehwp","fhsehwp")</f>
        <v>fhsehwp</v>
      </c>
      <c r="O114" s="0" t="s">
        <v>344</v>
      </c>
      <c r="P114" s="0" t="n">
        <f aca="false">1</f>
        <v>1</v>
      </c>
      <c r="Q114" s="0" t="s">
        <v>351</v>
      </c>
      <c r="R114" s="4" t="s">
        <v>86</v>
      </c>
      <c r="S114" s="4" t="s">
        <v>96</v>
      </c>
    </row>
    <row r="115" customFormat="false" ht="15.75" hidden="false" customHeight="true" outlineLevel="0" collapsed="false">
      <c r="A115" s="2" t="n">
        <v>5201</v>
      </c>
      <c r="B115" s="5" t="s">
        <v>344</v>
      </c>
      <c r="C115" s="6" t="s">
        <v>78</v>
      </c>
      <c r="D115" s="0" t="s">
        <v>345</v>
      </c>
      <c r="E115" s="7" t="str">
        <f aca="false">HYPERLINK("https://data.humdata.org/dataset/daily-summaries-of-precipitation-indicators-for-canada","daily-summaries-of-precipitation-indicators-for-canada")</f>
        <v>daily-summaries-of-precipitation-indicators-for-canada</v>
      </c>
      <c r="F115" s="6" t="n">
        <f aca="false">FALSE()</f>
        <v>0</v>
      </c>
      <c r="G115" s="0" t="s">
        <v>660</v>
      </c>
      <c r="H115" s="0" t="s">
        <v>30</v>
      </c>
      <c r="I115" s="0" t="s">
        <v>661</v>
      </c>
      <c r="J115" s="0" t="s">
        <v>662</v>
      </c>
      <c r="K115" s="0" t="s">
        <v>663</v>
      </c>
      <c r="L115" s="0" t="s">
        <v>478</v>
      </c>
      <c r="M115" s="0" t="s">
        <v>664</v>
      </c>
      <c r="N115" s="7" t="str">
        <f aca="false">HYPERLINK("https://app.quickcode.io/dataset/fhsehwp","fhsehwp")</f>
        <v>fhsehwp</v>
      </c>
      <c r="O115" s="0" t="s">
        <v>344</v>
      </c>
      <c r="P115" s="0" t="n">
        <f aca="false">1</f>
        <v>1</v>
      </c>
      <c r="Q115" s="0" t="s">
        <v>351</v>
      </c>
      <c r="R115" s="4" t="s">
        <v>86</v>
      </c>
      <c r="S115" s="4" t="s">
        <v>96</v>
      </c>
    </row>
    <row r="116" customFormat="false" ht="15.75" hidden="false" customHeight="true" outlineLevel="0" collapsed="false">
      <c r="A116" s="2" t="n">
        <v>5200</v>
      </c>
      <c r="B116" s="5" t="s">
        <v>344</v>
      </c>
      <c r="C116" s="6" t="s">
        <v>78</v>
      </c>
      <c r="D116" s="0" t="s">
        <v>345</v>
      </c>
      <c r="E116" s="7" t="str">
        <f aca="false">HYPERLINK("https://data.humdata.org/dataset/daily-summaries-of-precipitation-indicators-for-central-african-republic","daily-summaries-of-precipitation-indicators-for-central-african-republic")</f>
        <v>daily-summaries-of-precipitation-indicators-for-central-african-republic</v>
      </c>
      <c r="F116" s="6" t="n">
        <f aca="false">FALSE()</f>
        <v>0</v>
      </c>
      <c r="G116" s="0" t="s">
        <v>665</v>
      </c>
      <c r="H116" s="0" t="s">
        <v>30</v>
      </c>
      <c r="I116" s="0" t="s">
        <v>666</v>
      </c>
      <c r="J116" s="0" t="s">
        <v>667</v>
      </c>
      <c r="K116" s="0" t="s">
        <v>668</v>
      </c>
      <c r="L116" s="0" t="s">
        <v>478</v>
      </c>
      <c r="M116" s="0" t="s">
        <v>669</v>
      </c>
      <c r="N116" s="7" t="str">
        <f aca="false">HYPERLINK("https://app.quickcode.io/dataset/fhsehwp","fhsehwp")</f>
        <v>fhsehwp</v>
      </c>
      <c r="O116" s="0" t="s">
        <v>344</v>
      </c>
      <c r="P116" s="0" t="n">
        <f aca="false">1</f>
        <v>1</v>
      </c>
      <c r="Q116" s="0" t="s">
        <v>351</v>
      </c>
      <c r="R116" s="4" t="s">
        <v>86</v>
      </c>
      <c r="S116" s="4" t="s">
        <v>96</v>
      </c>
    </row>
    <row r="117" customFormat="false" ht="15.75" hidden="false" customHeight="true" outlineLevel="0" collapsed="false">
      <c r="A117" s="2" t="n">
        <v>5199</v>
      </c>
      <c r="B117" s="5" t="s">
        <v>344</v>
      </c>
      <c r="C117" s="6" t="s">
        <v>78</v>
      </c>
      <c r="D117" s="0" t="s">
        <v>345</v>
      </c>
      <c r="E117" s="7" t="str">
        <f aca="false">HYPERLINK("https://data.humdata.org/dataset/daily-summaries-of-precipitation-indicators-for-botswana","daily-summaries-of-precipitation-indicators-for-botswana")</f>
        <v>daily-summaries-of-precipitation-indicators-for-botswana</v>
      </c>
      <c r="F117" s="6" t="n">
        <f aca="false">FALSE()</f>
        <v>0</v>
      </c>
      <c r="G117" s="0" t="s">
        <v>670</v>
      </c>
      <c r="H117" s="0" t="s">
        <v>30</v>
      </c>
      <c r="I117" s="0" t="s">
        <v>671</v>
      </c>
      <c r="J117" s="0" t="s">
        <v>672</v>
      </c>
      <c r="K117" s="0" t="s">
        <v>673</v>
      </c>
      <c r="L117" s="0" t="s">
        <v>478</v>
      </c>
      <c r="M117" s="0" t="s">
        <v>674</v>
      </c>
      <c r="N117" s="7" t="str">
        <f aca="false">HYPERLINK("https://app.quickcode.io/dataset/fhsehwp","fhsehwp")</f>
        <v>fhsehwp</v>
      </c>
      <c r="O117" s="0" t="s">
        <v>344</v>
      </c>
      <c r="P117" s="0" t="n">
        <f aca="false">1</f>
        <v>1</v>
      </c>
      <c r="Q117" s="0" t="s">
        <v>351</v>
      </c>
      <c r="R117" s="4" t="s">
        <v>86</v>
      </c>
      <c r="S117" s="4" t="s">
        <v>96</v>
      </c>
    </row>
    <row r="118" customFormat="false" ht="15.75" hidden="false" customHeight="true" outlineLevel="0" collapsed="false">
      <c r="A118" s="2" t="n">
        <v>5198</v>
      </c>
      <c r="B118" s="5" t="s">
        <v>344</v>
      </c>
      <c r="C118" s="6" t="s">
        <v>78</v>
      </c>
      <c r="D118" s="0" t="s">
        <v>345</v>
      </c>
      <c r="E118" s="7" t="str">
        <f aca="false">HYPERLINK("https://data.humdata.org/dataset/daily-summaries-of-precipitation-indicators-for-brunei-darussalam","daily-summaries-of-precipitation-indicators-for-brunei-darussalam")</f>
        <v>daily-summaries-of-precipitation-indicators-for-brunei-darussalam</v>
      </c>
      <c r="F118" s="6" t="n">
        <f aca="false">FALSE()</f>
        <v>0</v>
      </c>
      <c r="G118" s="0" t="s">
        <v>675</v>
      </c>
      <c r="H118" s="0" t="s">
        <v>30</v>
      </c>
      <c r="I118" s="0" t="s">
        <v>676</v>
      </c>
      <c r="J118" s="0" t="s">
        <v>677</v>
      </c>
      <c r="K118" s="0" t="s">
        <v>678</v>
      </c>
      <c r="L118" s="0" t="s">
        <v>478</v>
      </c>
      <c r="M118" s="0" t="s">
        <v>679</v>
      </c>
      <c r="N118" s="7" t="str">
        <f aca="false">HYPERLINK("https://app.quickcode.io/dataset/fhsehwp","fhsehwp")</f>
        <v>fhsehwp</v>
      </c>
      <c r="O118" s="0" t="s">
        <v>344</v>
      </c>
      <c r="P118" s="0" t="n">
        <f aca="false">1</f>
        <v>1</v>
      </c>
      <c r="Q118" s="0" t="s">
        <v>351</v>
      </c>
      <c r="R118" s="4" t="s">
        <v>86</v>
      </c>
      <c r="S118" s="4" t="s">
        <v>96</v>
      </c>
    </row>
    <row r="119" customFormat="false" ht="15.75" hidden="false" customHeight="true" outlineLevel="0" collapsed="false">
      <c r="A119" s="2" t="n">
        <v>5197</v>
      </c>
      <c r="B119" s="5" t="s">
        <v>344</v>
      </c>
      <c r="C119" s="6" t="s">
        <v>78</v>
      </c>
      <c r="D119" s="0" t="s">
        <v>345</v>
      </c>
      <c r="E119" s="7" t="str">
        <f aca="false">HYPERLINK("https://data.humdata.org/dataset/daily-summaries-of-precipitation-indicators-for-brazil","daily-summaries-of-precipitation-indicators-for-brazil")</f>
        <v>daily-summaries-of-precipitation-indicators-for-brazil</v>
      </c>
      <c r="F119" s="6" t="n">
        <f aca="false">FALSE()</f>
        <v>0</v>
      </c>
      <c r="G119" s="0" t="s">
        <v>680</v>
      </c>
      <c r="H119" s="0" t="s">
        <v>30</v>
      </c>
      <c r="I119" s="0" t="s">
        <v>681</v>
      </c>
      <c r="J119" s="0" t="s">
        <v>682</v>
      </c>
      <c r="K119" s="0" t="s">
        <v>683</v>
      </c>
      <c r="L119" s="0" t="s">
        <v>478</v>
      </c>
      <c r="M119" s="0" t="s">
        <v>684</v>
      </c>
      <c r="N119" s="7" t="str">
        <f aca="false">HYPERLINK("https://app.quickcode.io/dataset/fhsehwp","fhsehwp")</f>
        <v>fhsehwp</v>
      </c>
      <c r="O119" s="0" t="s">
        <v>344</v>
      </c>
      <c r="P119" s="0" t="n">
        <f aca="false">1</f>
        <v>1</v>
      </c>
      <c r="Q119" s="0" t="s">
        <v>351</v>
      </c>
      <c r="R119" s="4" t="s">
        <v>86</v>
      </c>
      <c r="S119" s="4" t="s">
        <v>96</v>
      </c>
    </row>
    <row r="120" customFormat="false" ht="15.75" hidden="false" customHeight="true" outlineLevel="0" collapsed="false">
      <c r="A120" s="2" t="n">
        <v>5196</v>
      </c>
      <c r="B120" s="5" t="s">
        <v>344</v>
      </c>
      <c r="C120" s="6" t="s">
        <v>78</v>
      </c>
      <c r="D120" s="0" t="s">
        <v>345</v>
      </c>
      <c r="E120" s="7" t="str">
        <f aca="false">HYPERLINK("https://data.humdata.org/dataset/daily-summaries-of-precipitation-indicators-for-bolivia--plurinational-state-of","daily-summaries-of-precipitation-indicators-for-bolivia--plurinational-state-of")</f>
        <v>daily-summaries-of-precipitation-indicators-for-bolivia--plurinational-state-of</v>
      </c>
      <c r="F120" s="6" t="n">
        <f aca="false">FALSE()</f>
        <v>0</v>
      </c>
      <c r="G120" s="0" t="s">
        <v>685</v>
      </c>
      <c r="H120" s="0" t="s">
        <v>30</v>
      </c>
      <c r="I120" s="0" t="s">
        <v>686</v>
      </c>
      <c r="J120" s="0" t="s">
        <v>687</v>
      </c>
      <c r="K120" s="0" t="s">
        <v>688</v>
      </c>
      <c r="L120" s="0" t="s">
        <v>478</v>
      </c>
      <c r="M120" s="0" t="s">
        <v>689</v>
      </c>
      <c r="N120" s="7" t="str">
        <f aca="false">HYPERLINK("https://app.quickcode.io/dataset/fhsehwp","fhsehwp")</f>
        <v>fhsehwp</v>
      </c>
      <c r="O120" s="0" t="s">
        <v>344</v>
      </c>
      <c r="P120" s="0" t="n">
        <f aca="false">1</f>
        <v>1</v>
      </c>
      <c r="Q120" s="0" t="s">
        <v>351</v>
      </c>
      <c r="R120" s="4" t="s">
        <v>86</v>
      </c>
      <c r="S120" s="4" t="s">
        <v>96</v>
      </c>
    </row>
    <row r="121" customFormat="false" ht="15.75" hidden="false" customHeight="true" outlineLevel="0" collapsed="false">
      <c r="A121" s="2" t="n">
        <v>5195</v>
      </c>
      <c r="B121" s="5" t="s">
        <v>344</v>
      </c>
      <c r="C121" s="6" t="s">
        <v>78</v>
      </c>
      <c r="D121" s="0" t="s">
        <v>345</v>
      </c>
      <c r="E121" s="7" t="str">
        <f aca="false">HYPERLINK("https://data.humdata.org/dataset/daily-summaries-of-precipitation-indicators-for-bermuda","daily-summaries-of-precipitation-indicators-for-bermuda")</f>
        <v>daily-summaries-of-precipitation-indicators-for-bermuda</v>
      </c>
      <c r="F121" s="6" t="n">
        <f aca="false">FALSE()</f>
        <v>0</v>
      </c>
      <c r="G121" s="0" t="s">
        <v>690</v>
      </c>
      <c r="H121" s="0" t="s">
        <v>30</v>
      </c>
      <c r="I121" s="0" t="s">
        <v>691</v>
      </c>
      <c r="J121" s="0" t="s">
        <v>692</v>
      </c>
      <c r="K121" s="0" t="s">
        <v>693</v>
      </c>
      <c r="L121" s="0" t="s">
        <v>478</v>
      </c>
      <c r="M121" s="0" t="s">
        <v>694</v>
      </c>
      <c r="N121" s="7" t="str">
        <f aca="false">HYPERLINK("https://app.quickcode.io/dataset/fhsehwp","fhsehwp")</f>
        <v>fhsehwp</v>
      </c>
      <c r="O121" s="0" t="s">
        <v>344</v>
      </c>
      <c r="P121" s="0" t="n">
        <f aca="false">1</f>
        <v>1</v>
      </c>
      <c r="Q121" s="0" t="s">
        <v>351</v>
      </c>
      <c r="R121" s="4" t="s">
        <v>86</v>
      </c>
      <c r="S121" s="4" t="s">
        <v>96</v>
      </c>
    </row>
    <row r="122" customFormat="false" ht="15.75" hidden="false" customHeight="true" outlineLevel="0" collapsed="false">
      <c r="A122" s="2" t="n">
        <v>5194</v>
      </c>
      <c r="B122" s="5" t="s">
        <v>344</v>
      </c>
      <c r="C122" s="6" t="s">
        <v>78</v>
      </c>
      <c r="D122" s="0" t="s">
        <v>345</v>
      </c>
      <c r="E122" s="7" t="str">
        <f aca="false">HYPERLINK("https://data.humdata.org/dataset/daily-summaries-of-precipitation-indicators-for-belize","daily-summaries-of-precipitation-indicators-for-belize")</f>
        <v>daily-summaries-of-precipitation-indicators-for-belize</v>
      </c>
      <c r="F122" s="6" t="n">
        <f aca="false">FALSE()</f>
        <v>0</v>
      </c>
      <c r="G122" s="0" t="s">
        <v>695</v>
      </c>
      <c r="H122" s="0" t="s">
        <v>30</v>
      </c>
      <c r="I122" s="0" t="s">
        <v>696</v>
      </c>
      <c r="J122" s="0" t="s">
        <v>697</v>
      </c>
      <c r="K122" s="0" t="s">
        <v>698</v>
      </c>
      <c r="L122" s="0" t="s">
        <v>478</v>
      </c>
      <c r="M122" s="0" t="s">
        <v>699</v>
      </c>
      <c r="N122" s="7" t="str">
        <f aca="false">HYPERLINK("https://app.quickcode.io/dataset/fhsehwp","fhsehwp")</f>
        <v>fhsehwp</v>
      </c>
      <c r="O122" s="0" t="s">
        <v>344</v>
      </c>
      <c r="P122" s="0" t="n">
        <f aca="false">1</f>
        <v>1</v>
      </c>
      <c r="Q122" s="0" t="s">
        <v>351</v>
      </c>
      <c r="R122" s="4" t="s">
        <v>86</v>
      </c>
      <c r="S122" s="4" t="s">
        <v>96</v>
      </c>
    </row>
    <row r="123" customFormat="false" ht="15.75" hidden="false" customHeight="true" outlineLevel="0" collapsed="false">
      <c r="A123" s="2" t="n">
        <v>5193</v>
      </c>
      <c r="B123" s="5" t="s">
        <v>344</v>
      </c>
      <c r="C123" s="6" t="s">
        <v>78</v>
      </c>
      <c r="D123" s="0" t="s">
        <v>345</v>
      </c>
      <c r="E123" s="7" t="str">
        <f aca="false">HYPERLINK("https://data.humdata.org/dataset/daily-summaries-of-precipitation-indicators-for-belarus","daily-summaries-of-precipitation-indicators-for-belarus")</f>
        <v>daily-summaries-of-precipitation-indicators-for-belarus</v>
      </c>
      <c r="F123" s="6" t="n">
        <f aca="false">FALSE()</f>
        <v>0</v>
      </c>
      <c r="G123" s="0" t="s">
        <v>700</v>
      </c>
      <c r="H123" s="0" t="s">
        <v>30</v>
      </c>
      <c r="I123" s="0" t="s">
        <v>701</v>
      </c>
      <c r="J123" s="0" t="s">
        <v>702</v>
      </c>
      <c r="K123" s="0" t="s">
        <v>703</v>
      </c>
      <c r="L123" s="0" t="s">
        <v>478</v>
      </c>
      <c r="M123" s="0" t="s">
        <v>704</v>
      </c>
      <c r="N123" s="7" t="str">
        <f aca="false">HYPERLINK("https://app.quickcode.io/dataset/fhsehwp","fhsehwp")</f>
        <v>fhsehwp</v>
      </c>
      <c r="O123" s="0" t="s">
        <v>344</v>
      </c>
      <c r="P123" s="0" t="n">
        <f aca="false">1</f>
        <v>1</v>
      </c>
      <c r="Q123" s="0" t="s">
        <v>351</v>
      </c>
      <c r="R123" s="4" t="s">
        <v>86</v>
      </c>
      <c r="S123" s="4" t="s">
        <v>96</v>
      </c>
    </row>
    <row r="124" customFormat="false" ht="15.75" hidden="false" customHeight="true" outlineLevel="0" collapsed="false">
      <c r="A124" s="2" t="n">
        <v>5192</v>
      </c>
      <c r="B124" s="5" t="s">
        <v>344</v>
      </c>
      <c r="C124" s="6" t="s">
        <v>78</v>
      </c>
      <c r="D124" s="0" t="s">
        <v>345</v>
      </c>
      <c r="E124" s="7" t="str">
        <f aca="false">HYPERLINK("https://data.humdata.org/dataset/daily-summaries-of-precipitation-indicators-for-bahamas","daily-summaries-of-precipitation-indicators-for-bahamas")</f>
        <v>daily-summaries-of-precipitation-indicators-for-bahamas</v>
      </c>
      <c r="F124" s="6" t="n">
        <f aca="false">FALSE()</f>
        <v>0</v>
      </c>
      <c r="G124" s="0" t="s">
        <v>705</v>
      </c>
      <c r="H124" s="0" t="s">
        <v>30</v>
      </c>
      <c r="I124" s="0" t="s">
        <v>706</v>
      </c>
      <c r="J124" s="0" t="s">
        <v>707</v>
      </c>
      <c r="K124" s="0" t="s">
        <v>708</v>
      </c>
      <c r="L124" s="0" t="s">
        <v>478</v>
      </c>
      <c r="M124" s="0" t="s">
        <v>709</v>
      </c>
      <c r="N124" s="7" t="str">
        <f aca="false">HYPERLINK("https://app.quickcode.io/dataset/fhsehwp","fhsehwp")</f>
        <v>fhsehwp</v>
      </c>
      <c r="O124" s="0" t="s">
        <v>344</v>
      </c>
      <c r="P124" s="0" t="n">
        <f aca="false">1</f>
        <v>1</v>
      </c>
      <c r="Q124" s="0" t="s">
        <v>351</v>
      </c>
      <c r="R124" s="4" t="s">
        <v>86</v>
      </c>
      <c r="S124" s="4" t="s">
        <v>96</v>
      </c>
    </row>
    <row r="125" customFormat="false" ht="15.75" hidden="false" customHeight="true" outlineLevel="0" collapsed="false">
      <c r="A125" s="2" t="n">
        <v>5191</v>
      </c>
      <c r="B125" s="5" t="s">
        <v>344</v>
      </c>
      <c r="C125" s="6" t="s">
        <v>78</v>
      </c>
      <c r="D125" s="0" t="s">
        <v>345</v>
      </c>
      <c r="E125" s="7" t="str">
        <f aca="false">HYPERLINK("https://data.humdata.org/dataset/daily-summaries-of-precipitation-indicators-for-bahrain","daily-summaries-of-precipitation-indicators-for-bahrain")</f>
        <v>daily-summaries-of-precipitation-indicators-for-bahrain</v>
      </c>
      <c r="F125" s="6" t="n">
        <f aca="false">FALSE()</f>
        <v>0</v>
      </c>
      <c r="G125" s="0" t="s">
        <v>710</v>
      </c>
      <c r="H125" s="0" t="s">
        <v>30</v>
      </c>
      <c r="I125" s="0" t="s">
        <v>711</v>
      </c>
      <c r="J125" s="0" t="s">
        <v>712</v>
      </c>
      <c r="K125" s="0" t="s">
        <v>713</v>
      </c>
      <c r="L125" s="0" t="s">
        <v>478</v>
      </c>
      <c r="M125" s="0" t="s">
        <v>714</v>
      </c>
      <c r="N125" s="7" t="str">
        <f aca="false">HYPERLINK("https://app.quickcode.io/dataset/fhsehwp","fhsehwp")</f>
        <v>fhsehwp</v>
      </c>
      <c r="O125" s="0" t="s">
        <v>344</v>
      </c>
      <c r="P125" s="0" t="n">
        <f aca="false">1</f>
        <v>1</v>
      </c>
      <c r="Q125" s="0" t="s">
        <v>351</v>
      </c>
      <c r="R125" s="4" t="s">
        <v>86</v>
      </c>
      <c r="S125" s="4" t="s">
        <v>96</v>
      </c>
    </row>
    <row r="126" customFormat="false" ht="15.75" hidden="false" customHeight="true" outlineLevel="0" collapsed="false">
      <c r="A126" s="2" t="n">
        <v>5190</v>
      </c>
      <c r="B126" s="5" t="s">
        <v>344</v>
      </c>
      <c r="C126" s="6" t="s">
        <v>78</v>
      </c>
      <c r="D126" s="0" t="s">
        <v>345</v>
      </c>
      <c r="E126" s="7" t="str">
        <f aca="false">HYPERLINK("https://data.humdata.org/dataset/daily-summaries-of-precipitation-indicators-for-bangladesh","daily-summaries-of-precipitation-indicators-for-bangladesh")</f>
        <v>daily-summaries-of-precipitation-indicators-for-bangladesh</v>
      </c>
      <c r="F126" s="6" t="n">
        <f aca="false">FALSE()</f>
        <v>0</v>
      </c>
      <c r="G126" s="0" t="s">
        <v>715</v>
      </c>
      <c r="H126" s="0" t="s">
        <v>30</v>
      </c>
      <c r="I126" s="0" t="s">
        <v>716</v>
      </c>
      <c r="J126" s="0" t="s">
        <v>717</v>
      </c>
      <c r="K126" s="0" t="s">
        <v>718</v>
      </c>
      <c r="L126" s="0" t="s">
        <v>478</v>
      </c>
      <c r="M126" s="0" t="s">
        <v>719</v>
      </c>
      <c r="N126" s="7" t="str">
        <f aca="false">HYPERLINK("https://app.quickcode.io/dataset/fhsehwp","fhsehwp")</f>
        <v>fhsehwp</v>
      </c>
      <c r="O126" s="0" t="s">
        <v>344</v>
      </c>
      <c r="P126" s="0" t="n">
        <f aca="false">1</f>
        <v>1</v>
      </c>
      <c r="Q126" s="0" t="s">
        <v>351</v>
      </c>
      <c r="R126" s="4" t="s">
        <v>86</v>
      </c>
      <c r="S126" s="4" t="s">
        <v>96</v>
      </c>
    </row>
    <row r="127" customFormat="false" ht="15.75" hidden="false" customHeight="true" outlineLevel="0" collapsed="false">
      <c r="A127" s="2" t="n">
        <v>5189</v>
      </c>
      <c r="B127" s="5" t="s">
        <v>344</v>
      </c>
      <c r="C127" s="6" t="s">
        <v>78</v>
      </c>
      <c r="D127" s="0" t="s">
        <v>345</v>
      </c>
      <c r="E127" s="7" t="str">
        <f aca="false">HYPERLINK("https://data.humdata.org/dataset/daily-summaries-of-precipitation-indicators-for-benin","daily-summaries-of-precipitation-indicators-for-benin")</f>
        <v>daily-summaries-of-precipitation-indicators-for-benin</v>
      </c>
      <c r="F127" s="6" t="n">
        <f aca="false">FALSE()</f>
        <v>0</v>
      </c>
      <c r="G127" s="0" t="s">
        <v>720</v>
      </c>
      <c r="H127" s="0" t="s">
        <v>30</v>
      </c>
      <c r="I127" s="0" t="s">
        <v>721</v>
      </c>
      <c r="J127" s="0" t="s">
        <v>722</v>
      </c>
      <c r="K127" s="0" t="s">
        <v>723</v>
      </c>
      <c r="L127" s="0" t="s">
        <v>478</v>
      </c>
      <c r="M127" s="0" t="s">
        <v>724</v>
      </c>
      <c r="N127" s="7" t="str">
        <f aca="false">HYPERLINK("https://app.quickcode.io/dataset/fhsehwp","fhsehwp")</f>
        <v>fhsehwp</v>
      </c>
      <c r="O127" s="0" t="s">
        <v>344</v>
      </c>
      <c r="P127" s="0" t="n">
        <f aca="false">1</f>
        <v>1</v>
      </c>
      <c r="Q127" s="0" t="s">
        <v>351</v>
      </c>
      <c r="R127" s="4" t="s">
        <v>86</v>
      </c>
      <c r="S127" s="4" t="s">
        <v>96</v>
      </c>
    </row>
    <row r="128" customFormat="false" ht="15.75" hidden="false" customHeight="true" outlineLevel="0" collapsed="false">
      <c r="A128" s="2" t="n">
        <v>5188</v>
      </c>
      <c r="B128" s="5" t="s">
        <v>344</v>
      </c>
      <c r="C128" s="6" t="s">
        <v>78</v>
      </c>
      <c r="D128" s="0" t="s">
        <v>345</v>
      </c>
      <c r="E128" s="7" t="str">
        <f aca="false">HYPERLINK("https://data.humdata.org/dataset/daily-summaries-of-precipitation-indicators-for-azerbaijan","daily-summaries-of-precipitation-indicators-for-azerbaijan")</f>
        <v>daily-summaries-of-precipitation-indicators-for-azerbaijan</v>
      </c>
      <c r="F128" s="6" t="n">
        <f aca="false">FALSE()</f>
        <v>0</v>
      </c>
      <c r="G128" s="0" t="s">
        <v>725</v>
      </c>
      <c r="H128" s="0" t="s">
        <v>30</v>
      </c>
      <c r="I128" s="0" t="s">
        <v>726</v>
      </c>
      <c r="J128" s="0" t="s">
        <v>727</v>
      </c>
      <c r="K128" s="0" t="s">
        <v>728</v>
      </c>
      <c r="L128" s="0" t="s">
        <v>478</v>
      </c>
      <c r="M128" s="0" t="s">
        <v>729</v>
      </c>
      <c r="N128" s="7" t="str">
        <f aca="false">HYPERLINK("https://app.quickcode.io/dataset/fhsehwp","fhsehwp")</f>
        <v>fhsehwp</v>
      </c>
      <c r="O128" s="0" t="s">
        <v>344</v>
      </c>
      <c r="P128" s="0" t="n">
        <f aca="false">1</f>
        <v>1</v>
      </c>
      <c r="Q128" s="0" t="s">
        <v>351</v>
      </c>
      <c r="R128" s="4" t="s">
        <v>86</v>
      </c>
      <c r="S128" s="4" t="s">
        <v>96</v>
      </c>
    </row>
    <row r="129" customFormat="false" ht="15.75" hidden="false" customHeight="true" outlineLevel="0" collapsed="false">
      <c r="A129" s="2" t="n">
        <v>5187</v>
      </c>
      <c r="B129" s="5" t="s">
        <v>344</v>
      </c>
      <c r="C129" s="6" t="s">
        <v>18</v>
      </c>
      <c r="D129" s="0" t="s">
        <v>345</v>
      </c>
      <c r="E129" s="7" t="str">
        <f aca="false">HYPERLINK("https://data.humdata.org/dataset/daily-summaries-of-precipitation-indicators-for-australia","daily-summaries-of-precipitation-indicators-for-australia")</f>
        <v>daily-summaries-of-precipitation-indicators-for-australia</v>
      </c>
      <c r="F129" s="6" t="n">
        <f aca="false">FALSE()</f>
        <v>0</v>
      </c>
      <c r="G129" s="0" t="s">
        <v>730</v>
      </c>
      <c r="H129" s="0" t="s">
        <v>30</v>
      </c>
      <c r="I129" s="0" t="s">
        <v>731</v>
      </c>
      <c r="J129" s="0" t="s">
        <v>732</v>
      </c>
      <c r="K129" s="0" t="s">
        <v>733</v>
      </c>
      <c r="L129" s="0" t="s">
        <v>478</v>
      </c>
      <c r="M129" s="0" t="s">
        <v>734</v>
      </c>
      <c r="N129" s="7" t="str">
        <f aca="false">HYPERLINK("https://app.quickcode.io/dataset/fhsehwp","fhsehwp")</f>
        <v>fhsehwp</v>
      </c>
      <c r="O129" s="0" t="s">
        <v>344</v>
      </c>
      <c r="P129" s="0" t="n">
        <f aca="false">1</f>
        <v>1</v>
      </c>
      <c r="Q129" s="0" t="s">
        <v>351</v>
      </c>
      <c r="R129" s="8" t="s">
        <v>735</v>
      </c>
      <c r="S129" s="10" t="s">
        <v>736</v>
      </c>
    </row>
    <row r="130" customFormat="false" ht="15.75" hidden="false" customHeight="true" outlineLevel="0" collapsed="false">
      <c r="A130" s="2" t="n">
        <v>5186</v>
      </c>
      <c r="B130" s="5" t="s">
        <v>344</v>
      </c>
      <c r="C130" s="6" t="s">
        <v>78</v>
      </c>
      <c r="D130" s="0" t="s">
        <v>345</v>
      </c>
      <c r="E130" s="7" t="str">
        <f aca="false">HYPERLINK("https://data.humdata.org/dataset/daily-summaries-of-precipitation-indicators-for-armenia","daily-summaries-of-precipitation-indicators-for-armenia")</f>
        <v>daily-summaries-of-precipitation-indicators-for-armenia</v>
      </c>
      <c r="F130" s="6" t="n">
        <f aca="false">FALSE()</f>
        <v>0</v>
      </c>
      <c r="G130" s="0" t="s">
        <v>737</v>
      </c>
      <c r="H130" s="0" t="s">
        <v>30</v>
      </c>
      <c r="I130" s="0" t="s">
        <v>738</v>
      </c>
      <c r="J130" s="0" t="s">
        <v>739</v>
      </c>
      <c r="K130" s="0" t="s">
        <v>740</v>
      </c>
      <c r="L130" s="0" t="s">
        <v>478</v>
      </c>
      <c r="M130" s="0" t="s">
        <v>741</v>
      </c>
      <c r="N130" s="7" t="str">
        <f aca="false">HYPERLINK("https://app.quickcode.io/dataset/fhsehwp","fhsehwp")</f>
        <v>fhsehwp</v>
      </c>
      <c r="O130" s="0" t="s">
        <v>344</v>
      </c>
      <c r="P130" s="0" t="n">
        <f aca="false">1</f>
        <v>1</v>
      </c>
      <c r="Q130" s="0" t="s">
        <v>351</v>
      </c>
      <c r="R130" s="4" t="s">
        <v>86</v>
      </c>
      <c r="S130" s="4" t="s">
        <v>96</v>
      </c>
    </row>
    <row r="131" customFormat="false" ht="15.75" hidden="false" customHeight="true" outlineLevel="0" collapsed="false">
      <c r="A131" s="2" t="n">
        <v>5185</v>
      </c>
      <c r="B131" s="5" t="s">
        <v>344</v>
      </c>
      <c r="C131" s="6" t="s">
        <v>78</v>
      </c>
      <c r="D131" s="0" t="s">
        <v>345</v>
      </c>
      <c r="E131" s="7" t="str">
        <f aca="false">HYPERLINK("https://data.humdata.org/dataset/daily-summaries-of-precipitation-indicators-for-argentina","daily-summaries-of-precipitation-indicators-for-argentina")</f>
        <v>daily-summaries-of-precipitation-indicators-for-argentina</v>
      </c>
      <c r="F131" s="6" t="n">
        <f aca="false">FALSE()</f>
        <v>0</v>
      </c>
      <c r="G131" s="0" t="s">
        <v>742</v>
      </c>
      <c r="H131" s="0" t="s">
        <v>30</v>
      </c>
      <c r="I131" s="0" t="s">
        <v>743</v>
      </c>
      <c r="J131" s="0" t="s">
        <v>744</v>
      </c>
      <c r="K131" s="0" t="s">
        <v>745</v>
      </c>
      <c r="L131" s="0" t="s">
        <v>478</v>
      </c>
      <c r="M131" s="0" t="s">
        <v>746</v>
      </c>
      <c r="N131" s="7" t="str">
        <f aca="false">HYPERLINK("https://app.quickcode.io/dataset/fhsehwp","fhsehwp")</f>
        <v>fhsehwp</v>
      </c>
      <c r="O131" s="0" t="s">
        <v>344</v>
      </c>
      <c r="P131" s="0" t="n">
        <f aca="false">1</f>
        <v>1</v>
      </c>
      <c r="Q131" s="0" t="s">
        <v>351</v>
      </c>
      <c r="R131" s="4" t="s">
        <v>86</v>
      </c>
      <c r="S131" s="4" t="s">
        <v>96</v>
      </c>
    </row>
    <row r="132" customFormat="false" ht="15.75" hidden="false" customHeight="true" outlineLevel="0" collapsed="false">
      <c r="A132" s="2" t="n">
        <v>5181</v>
      </c>
      <c r="B132" s="5" t="s">
        <v>344</v>
      </c>
      <c r="C132" s="6" t="s">
        <v>78</v>
      </c>
      <c r="D132" s="0" t="s">
        <v>345</v>
      </c>
      <c r="E132" s="7" t="str">
        <f aca="false">HYPERLINK("https://data.humdata.org/dataset/daily-summaries-of-precipitation-indicators-for-united-arab-emirates","daily-summaries-of-precipitation-indicators-for-united-arab-emirates")</f>
        <v>daily-summaries-of-precipitation-indicators-for-united-arab-emirates</v>
      </c>
      <c r="F132" s="6" t="n">
        <f aca="false">FALSE()</f>
        <v>0</v>
      </c>
      <c r="G132" s="0" t="s">
        <v>747</v>
      </c>
      <c r="H132" s="0" t="s">
        <v>30</v>
      </c>
      <c r="I132" s="0" t="s">
        <v>748</v>
      </c>
      <c r="J132" s="0" t="s">
        <v>749</v>
      </c>
      <c r="K132" s="0" t="s">
        <v>750</v>
      </c>
      <c r="L132" s="0" t="s">
        <v>478</v>
      </c>
      <c r="M132" s="0" t="s">
        <v>751</v>
      </c>
      <c r="N132" s="7" t="str">
        <f aca="false">HYPERLINK("https://app.quickcode.io/dataset/fhsehwp","fhsehwp")</f>
        <v>fhsehwp</v>
      </c>
      <c r="O132" s="0" t="s">
        <v>344</v>
      </c>
      <c r="P132" s="0" t="n">
        <f aca="false">1</f>
        <v>1</v>
      </c>
      <c r="Q132" s="0" t="s">
        <v>351</v>
      </c>
      <c r="R132" s="4" t="s">
        <v>86</v>
      </c>
      <c r="S132" s="4" t="s">
        <v>96</v>
      </c>
    </row>
    <row r="133" customFormat="false" ht="15.75" hidden="false" customHeight="true" outlineLevel="0" collapsed="false">
      <c r="A133" s="2" t="n">
        <v>5182</v>
      </c>
      <c r="B133" s="5" t="s">
        <v>344</v>
      </c>
      <c r="C133" s="6" t="s">
        <v>78</v>
      </c>
      <c r="D133" s="0" t="s">
        <v>345</v>
      </c>
      <c r="E133" s="7" t="str">
        <f aca="false">HYPERLINK("https://data.humdata.org/dataset/daily-summaries-of-precipitation-indicators-for-angola","daily-summaries-of-precipitation-indicators-for-angola")</f>
        <v>daily-summaries-of-precipitation-indicators-for-angola</v>
      </c>
      <c r="F133" s="6" t="n">
        <f aca="false">FALSE()</f>
        <v>0</v>
      </c>
      <c r="G133" s="0" t="s">
        <v>752</v>
      </c>
      <c r="H133" s="0" t="s">
        <v>30</v>
      </c>
      <c r="I133" s="0" t="s">
        <v>753</v>
      </c>
      <c r="J133" s="0" t="s">
        <v>754</v>
      </c>
      <c r="K133" s="0" t="s">
        <v>755</v>
      </c>
      <c r="L133" s="0" t="s">
        <v>478</v>
      </c>
      <c r="M133" s="0" t="s">
        <v>756</v>
      </c>
      <c r="N133" s="7" t="str">
        <f aca="false">HYPERLINK("https://app.quickcode.io/dataset/fhsehwp","fhsehwp")</f>
        <v>fhsehwp</v>
      </c>
      <c r="O133" s="0" t="s">
        <v>344</v>
      </c>
      <c r="P133" s="0" t="n">
        <f aca="false">1</f>
        <v>1</v>
      </c>
      <c r="Q133" s="0" t="s">
        <v>351</v>
      </c>
      <c r="R133" s="4" t="s">
        <v>86</v>
      </c>
      <c r="S133" s="4" t="s">
        <v>96</v>
      </c>
    </row>
    <row r="134" customFormat="false" ht="15.75" hidden="false" customHeight="true" outlineLevel="0" collapsed="false">
      <c r="A134" s="2" t="n">
        <v>5183</v>
      </c>
      <c r="B134" s="5" t="s">
        <v>344</v>
      </c>
      <c r="C134" s="6" t="s">
        <v>78</v>
      </c>
      <c r="D134" s="0" t="s">
        <v>345</v>
      </c>
      <c r="E134" s="7" t="str">
        <f aca="false">HYPERLINK("https://data.humdata.org/dataset/daily-summaries-of-precipitation-indicators-for-afghanistan","daily-summaries-of-precipitation-indicators-for-afghanistan")</f>
        <v>daily-summaries-of-precipitation-indicators-for-afghanistan</v>
      </c>
      <c r="F134" s="6" t="n">
        <f aca="false">FALSE()</f>
        <v>0</v>
      </c>
      <c r="G134" s="0" t="s">
        <v>757</v>
      </c>
      <c r="H134" s="0" t="s">
        <v>30</v>
      </c>
      <c r="I134" s="0" t="s">
        <v>758</v>
      </c>
      <c r="J134" s="0" t="s">
        <v>759</v>
      </c>
      <c r="K134" s="0" t="s">
        <v>760</v>
      </c>
      <c r="L134" s="0" t="s">
        <v>478</v>
      </c>
      <c r="M134" s="0" t="s">
        <v>761</v>
      </c>
      <c r="N134" s="7" t="str">
        <f aca="false">HYPERLINK("https://app.quickcode.io/dataset/fhsehwp","fhsehwp")</f>
        <v>fhsehwp</v>
      </c>
      <c r="O134" s="0" t="s">
        <v>344</v>
      </c>
      <c r="P134" s="0" t="n">
        <f aca="false">1</f>
        <v>1</v>
      </c>
      <c r="Q134" s="0" t="s">
        <v>351</v>
      </c>
      <c r="R134" s="4" t="s">
        <v>86</v>
      </c>
      <c r="S134" s="4" t="s">
        <v>96</v>
      </c>
    </row>
    <row r="135" customFormat="false" ht="15.75" hidden="false" customHeight="true" outlineLevel="0" collapsed="false">
      <c r="A135" s="2" t="n">
        <v>5039</v>
      </c>
      <c r="B135" s="5" t="s">
        <v>762</v>
      </c>
      <c r="C135" s="6" t="s">
        <v>78</v>
      </c>
      <c r="D135" s="0" t="s">
        <v>763</v>
      </c>
      <c r="E135" s="7" t="str">
        <f aca="false">HYPERLINK("https://data.humdata.org/dataset/education-index","education-index")</f>
        <v>education-index</v>
      </c>
      <c r="F135" s="6" t="n">
        <f aca="false">FALSE()</f>
        <v>0</v>
      </c>
      <c r="G135" s="0" t="s">
        <v>764</v>
      </c>
      <c r="H135" s="0" t="s">
        <v>765</v>
      </c>
      <c r="I135" s="0" t="s">
        <v>766</v>
      </c>
      <c r="J135" s="0" t="s">
        <v>767</v>
      </c>
      <c r="K135" s="0" t="s">
        <v>768</v>
      </c>
      <c r="L135" s="0" t="s">
        <v>309</v>
      </c>
      <c r="M135" s="0" t="s">
        <v>769</v>
      </c>
      <c r="N135" s="7" t="str">
        <f aca="false">HYPERLINK("https://app.quickcode.io/dataset/gzk5p3z","gzk5p3z")</f>
        <v>gzk5p3z</v>
      </c>
      <c r="O135" s="0" t="s">
        <v>762</v>
      </c>
      <c r="P135" s="0" t="n">
        <f aca="false">1</f>
        <v>1</v>
      </c>
      <c r="Q135" s="0" t="s">
        <v>770</v>
      </c>
      <c r="R135" s="4" t="s">
        <v>86</v>
      </c>
      <c r="S135" s="4" t="s">
        <v>96</v>
      </c>
    </row>
    <row r="136" customFormat="false" ht="15.75" hidden="false" customHeight="true" outlineLevel="0" collapsed="false">
      <c r="A136" s="2" t="n">
        <v>5035</v>
      </c>
      <c r="B136" s="5" t="s">
        <v>762</v>
      </c>
      <c r="C136" s="6" t="s">
        <v>78</v>
      </c>
      <c r="D136" s="0" t="s">
        <v>771</v>
      </c>
      <c r="E136" s="7" t="str">
        <f aca="false">HYPERLINK("https://data.humdata.org/dataset/multidimensional-poverty-index","multidimensional-poverty-index")</f>
        <v>multidimensional-poverty-index</v>
      </c>
      <c r="F136" s="6" t="n">
        <f aca="false">FALSE()</f>
        <v>0</v>
      </c>
      <c r="G136" s="0" t="s">
        <v>772</v>
      </c>
      <c r="H136" s="0" t="s">
        <v>267</v>
      </c>
      <c r="I136" s="0" t="s">
        <v>773</v>
      </c>
      <c r="J136" s="0" t="s">
        <v>774</v>
      </c>
      <c r="K136" s="0" t="s">
        <v>775</v>
      </c>
      <c r="L136" s="0" t="s">
        <v>309</v>
      </c>
      <c r="M136" s="0" t="s">
        <v>776</v>
      </c>
      <c r="N136" s="7" t="str">
        <f aca="false">HYPERLINK("https://app.quickcode.io/dataset/gzk5p3z","gzk5p3z")</f>
        <v>gzk5p3z</v>
      </c>
      <c r="O136" s="0" t="s">
        <v>762</v>
      </c>
      <c r="P136" s="0" t="n">
        <f aca="false">1</f>
        <v>1</v>
      </c>
      <c r="Q136" s="0" t="s">
        <v>770</v>
      </c>
      <c r="R136" s="4" t="s">
        <v>86</v>
      </c>
      <c r="S136" s="4" t="s">
        <v>96</v>
      </c>
    </row>
    <row r="137" customFormat="false" ht="15.75" hidden="false" customHeight="true" outlineLevel="0" collapsed="false">
      <c r="A137" s="2" t="n">
        <v>4791</v>
      </c>
      <c r="B137" s="5" t="s">
        <v>777</v>
      </c>
      <c r="C137" s="6" t="s">
        <v>18</v>
      </c>
      <c r="D137" s="0" t="s">
        <v>778</v>
      </c>
      <c r="E137" s="7" t="str">
        <f aca="false">HYPERLINK("https://data.humdata.org/dataset/fts-clusters","fts-clusters")</f>
        <v>fts-clusters</v>
      </c>
      <c r="F137" s="6" t="n">
        <f aca="false">TRUE()</f>
        <v>1</v>
      </c>
      <c r="G137" s="0" t="s">
        <v>779</v>
      </c>
      <c r="H137" s="0" t="s">
        <v>58</v>
      </c>
      <c r="I137" s="0" t="s">
        <v>780</v>
      </c>
      <c r="J137" s="0" t="s">
        <v>781</v>
      </c>
      <c r="K137" s="0" t="s">
        <v>782</v>
      </c>
      <c r="L137" s="0" t="s">
        <v>783</v>
      </c>
      <c r="M137" s="0" t="s">
        <v>784</v>
      </c>
      <c r="N137" s="7" t="str">
        <f aca="false">HYPERLINK("https://app.quickcode.io/dataset/md49udj","md49udj")</f>
        <v>md49udj</v>
      </c>
      <c r="O137" s="0" t="s">
        <v>777</v>
      </c>
      <c r="P137" s="0" t="n">
        <f aca="false">1</f>
        <v>1</v>
      </c>
      <c r="Q137" s="0" t="s">
        <v>785</v>
      </c>
      <c r="R137" s="4" t="s">
        <v>27</v>
      </c>
      <c r="S137" s="4"/>
    </row>
    <row r="138" customFormat="false" ht="15.75" hidden="false" customHeight="true" outlineLevel="0" collapsed="false">
      <c r="A138" s="2" t="n">
        <v>4713</v>
      </c>
      <c r="B138" s="5" t="s">
        <v>88</v>
      </c>
      <c r="C138" s="6" t="s">
        <v>18</v>
      </c>
      <c r="D138" s="0" t="s">
        <v>89</v>
      </c>
      <c r="E138" s="7" t="str">
        <f aca="false">HYPERLINK("https://data.humdata.org/dataset/ops-projects-with-targets","ops-projects-with-targets")</f>
        <v>ops-projects-with-targets</v>
      </c>
      <c r="F138" s="6" t="n">
        <f aca="false">TRUE()</f>
        <v>1</v>
      </c>
      <c r="G138" s="0" t="s">
        <v>786</v>
      </c>
      <c r="H138" s="0" t="s">
        <v>30</v>
      </c>
      <c r="I138" s="0" t="s">
        <v>787</v>
      </c>
      <c r="J138" s="0" t="s">
        <v>788</v>
      </c>
      <c r="K138" s="0" t="s">
        <v>789</v>
      </c>
      <c r="L138" s="0" t="s">
        <v>790</v>
      </c>
      <c r="M138" s="0" t="s">
        <v>791</v>
      </c>
      <c r="N138" s="7" t="str">
        <f aca="false">HYPERLINK("https://app.quickcode.io/dataset/3zarzzv","3zarzzv")</f>
        <v>3zarzzv</v>
      </c>
      <c r="O138" s="0" t="s">
        <v>88</v>
      </c>
      <c r="P138" s="0" t="n">
        <f aca="false">1</f>
        <v>1</v>
      </c>
      <c r="Q138" s="0" t="s">
        <v>95</v>
      </c>
      <c r="R138" s="4" t="s">
        <v>27</v>
      </c>
      <c r="S138" s="4"/>
    </row>
    <row r="139" customFormat="false" ht="15.75" hidden="false" customHeight="true" outlineLevel="0" collapsed="false">
      <c r="A139" s="2" t="n">
        <v>4712</v>
      </c>
      <c r="B139" s="5" t="s">
        <v>88</v>
      </c>
      <c r="C139" s="6" t="s">
        <v>18</v>
      </c>
      <c r="D139" s="0" t="s">
        <v>792</v>
      </c>
      <c r="E139" s="7" t="str">
        <f aca="false">HYPERLINK("https://data.humdata.org/dataset/ors-key-figure","ors-key-figure")</f>
        <v>ors-key-figure</v>
      </c>
      <c r="F139" s="6" t="n">
        <f aca="false">TRUE()</f>
        <v>1</v>
      </c>
      <c r="G139" s="0" t="s">
        <v>793</v>
      </c>
      <c r="H139" s="0" t="s">
        <v>30</v>
      </c>
      <c r="I139" s="0" t="s">
        <v>794</v>
      </c>
      <c r="J139" s="0" t="s">
        <v>795</v>
      </c>
      <c r="K139" s="0" t="s">
        <v>796</v>
      </c>
      <c r="L139" s="0" t="s">
        <v>790</v>
      </c>
      <c r="M139" s="0" t="s">
        <v>797</v>
      </c>
      <c r="N139" s="7" t="str">
        <f aca="false">HYPERLINK("https://app.quickcode.io/dataset/3zarzzv","3zarzzv")</f>
        <v>3zarzzv</v>
      </c>
      <c r="O139" s="0" t="s">
        <v>88</v>
      </c>
      <c r="P139" s="0" t="n">
        <f aca="false">1</f>
        <v>1</v>
      </c>
      <c r="Q139" s="0" t="s">
        <v>95</v>
      </c>
      <c r="R139" s="4" t="s">
        <v>27</v>
      </c>
      <c r="S139" s="4"/>
    </row>
    <row r="140" customFormat="false" ht="15.75" hidden="false" customHeight="true" outlineLevel="0" collapsed="false">
      <c r="A140" s="2" t="n">
        <v>4711</v>
      </c>
      <c r="B140" s="5" t="s">
        <v>88</v>
      </c>
      <c r="C140" s="6" t="s">
        <v>18</v>
      </c>
      <c r="D140" s="0" t="s">
        <v>89</v>
      </c>
      <c r="E140" s="7" t="str">
        <f aca="false">HYPERLINK("https://data.humdata.org/dataset/country-framework-with-targets","country-framework-with-targets")</f>
        <v>country-framework-with-targets</v>
      </c>
      <c r="F140" s="6" t="n">
        <f aca="false">TRUE()</f>
        <v>1</v>
      </c>
      <c r="G140" s="0" t="s">
        <v>798</v>
      </c>
      <c r="H140" s="0" t="s">
        <v>30</v>
      </c>
      <c r="I140" s="0" t="s">
        <v>799</v>
      </c>
      <c r="J140" s="0" t="s">
        <v>800</v>
      </c>
      <c r="K140" s="0" t="s">
        <v>801</v>
      </c>
      <c r="L140" s="0" t="s">
        <v>790</v>
      </c>
      <c r="M140" s="0" t="s">
        <v>802</v>
      </c>
      <c r="N140" s="7" t="str">
        <f aca="false">HYPERLINK("https://app.quickcode.io/dataset/3zarzzv","3zarzzv")</f>
        <v>3zarzzv</v>
      </c>
      <c r="O140" s="0" t="s">
        <v>88</v>
      </c>
      <c r="P140" s="0" t="n">
        <f aca="false">1</f>
        <v>1</v>
      </c>
      <c r="Q140" s="0" t="s">
        <v>95</v>
      </c>
      <c r="R140" s="4" t="s">
        <v>27</v>
      </c>
      <c r="S140" s="4"/>
    </row>
    <row r="141" customFormat="false" ht="15.75" hidden="false" customHeight="true" outlineLevel="0" collapsed="false">
      <c r="A141" s="2" t="n">
        <v>4613</v>
      </c>
      <c r="B141" s="5" t="s">
        <v>762</v>
      </c>
      <c r="C141" s="6" t="s">
        <v>78</v>
      </c>
      <c r="D141" s="0" t="s">
        <v>166</v>
      </c>
      <c r="E141" s="7" t="str">
        <f aca="false">HYPERLINK("https://data.humdata.org/dataset/gender-inequality-index","gender-inequality-index")</f>
        <v>gender-inequality-index</v>
      </c>
      <c r="F141" s="6" t="n">
        <f aca="false">FALSE()</f>
        <v>0</v>
      </c>
      <c r="G141" s="0" t="s">
        <v>803</v>
      </c>
      <c r="H141" s="0" t="s">
        <v>267</v>
      </c>
      <c r="I141" s="0" t="s">
        <v>804</v>
      </c>
      <c r="J141" s="0" t="s">
        <v>805</v>
      </c>
      <c r="K141" s="0" t="s">
        <v>806</v>
      </c>
      <c r="L141" s="0" t="s">
        <v>478</v>
      </c>
      <c r="M141" s="0" t="s">
        <v>807</v>
      </c>
      <c r="N141" s="7" t="str">
        <f aca="false">HYPERLINK("https://app.quickcode.io/dataset/gzk5p3z","gzk5p3z")</f>
        <v>gzk5p3z</v>
      </c>
      <c r="O141" s="0" t="s">
        <v>762</v>
      </c>
      <c r="P141" s="0" t="n">
        <f aca="false">1</f>
        <v>1</v>
      </c>
      <c r="Q141" s="0" t="s">
        <v>770</v>
      </c>
      <c r="R141" s="4" t="s">
        <v>27</v>
      </c>
      <c r="S141" s="4"/>
    </row>
    <row r="142" customFormat="false" ht="15.75" hidden="false" customHeight="true" outlineLevel="0" collapsed="false">
      <c r="A142" s="2" t="n">
        <v>4451</v>
      </c>
      <c r="B142" s="5" t="s">
        <v>28</v>
      </c>
      <c r="C142" s="6" t="s">
        <v>78</v>
      </c>
      <c r="D142" s="0" t="s">
        <v>771</v>
      </c>
      <c r="E142" s="7" t="str">
        <f aca="false">HYPERLINK("https://data.humdata.org/dataset/sidih-humanitarian-needs-overview","sidih-humanitarian-needs-overview")</f>
        <v>sidih-humanitarian-needs-overview</v>
      </c>
      <c r="F142" s="6" t="n">
        <f aca="false">FALSE()</f>
        <v>0</v>
      </c>
      <c r="G142" s="0" t="s">
        <v>808</v>
      </c>
      <c r="H142" s="0" t="s">
        <v>30</v>
      </c>
      <c r="I142" s="0" t="s">
        <v>809</v>
      </c>
      <c r="J142" s="0" t="s">
        <v>810</v>
      </c>
      <c r="K142" s="0" t="s">
        <v>811</v>
      </c>
      <c r="L142" s="0" t="s">
        <v>478</v>
      </c>
      <c r="M142" s="0" t="s">
        <v>812</v>
      </c>
      <c r="N142" s="7" t="str">
        <f aca="false">HYPERLINK("https://app.quickcode.io/dataset/egzfk1p","egzfk1p")</f>
        <v>egzfk1p</v>
      </c>
      <c r="O142" s="0" t="s">
        <v>28</v>
      </c>
      <c r="P142" s="0" t="n">
        <f aca="false">1</f>
        <v>1</v>
      </c>
      <c r="Q142" s="0" t="s">
        <v>35</v>
      </c>
      <c r="R142" s="4" t="s">
        <v>86</v>
      </c>
      <c r="S142" s="4" t="s">
        <v>96</v>
      </c>
    </row>
    <row r="143" customFormat="false" ht="15.75" hidden="false" customHeight="true" outlineLevel="0" collapsed="false">
      <c r="A143" s="2" t="n">
        <v>4055</v>
      </c>
      <c r="B143" s="5" t="s">
        <v>344</v>
      </c>
      <c r="C143" s="6" t="s">
        <v>78</v>
      </c>
      <c r="D143" s="0" t="s">
        <v>345</v>
      </c>
      <c r="E143" s="7" t="str">
        <f aca="false">HYPERLINK("https://data.humdata.org/dataset/daily-summaries-of-precipitation-indicators-for-dominican-republic","daily-summaries-of-precipitation-indicators-for-dominican-republic")</f>
        <v>daily-summaries-of-precipitation-indicators-for-dominican-republic</v>
      </c>
      <c r="F143" s="6" t="n">
        <f aca="false">FALSE()</f>
        <v>0</v>
      </c>
      <c r="G143" s="0" t="s">
        <v>813</v>
      </c>
      <c r="H143" s="0" t="s">
        <v>814</v>
      </c>
      <c r="I143" s="0" t="s">
        <v>815</v>
      </c>
      <c r="J143" s="0" t="s">
        <v>816</v>
      </c>
      <c r="K143" s="0" t="s">
        <v>817</v>
      </c>
      <c r="L143" s="0" t="s">
        <v>818</v>
      </c>
      <c r="M143" s="0" t="s">
        <v>819</v>
      </c>
      <c r="N143" s="7" t="str">
        <f aca="false">HYPERLINK("https://app.quickcode.io/dataset/fhsehwp","fhsehwp")</f>
        <v>fhsehwp</v>
      </c>
      <c r="O143" s="0" t="s">
        <v>344</v>
      </c>
      <c r="P143" s="0" t="n">
        <f aca="false">1</f>
        <v>1</v>
      </c>
      <c r="Q143" s="0" t="s">
        <v>351</v>
      </c>
      <c r="R143" s="4" t="s">
        <v>86</v>
      </c>
      <c r="S143" s="4" t="s">
        <v>96</v>
      </c>
    </row>
    <row r="144" customFormat="false" ht="15.75" hidden="false" customHeight="true" outlineLevel="0" collapsed="false">
      <c r="A144" s="2" t="n">
        <v>2476</v>
      </c>
      <c r="B144" s="5" t="s">
        <v>762</v>
      </c>
      <c r="C144" s="6" t="s">
        <v>78</v>
      </c>
      <c r="D144" s="0" t="s">
        <v>166</v>
      </c>
      <c r="E144" s="7" t="str">
        <f aca="false">HYPERLINK("https://data.humdata.org/dataset/total-expenditure-on-health-of-gdp","total-expenditure-on-health-of-gdp")</f>
        <v>total-expenditure-on-health-of-gdp</v>
      </c>
      <c r="F144" s="6" t="n">
        <f aca="false">FALSE()</f>
        <v>0</v>
      </c>
      <c r="G144" s="0" t="s">
        <v>820</v>
      </c>
      <c r="H144" s="0" t="s">
        <v>765</v>
      </c>
      <c r="I144" s="0" t="s">
        <v>821</v>
      </c>
      <c r="J144" s="0" t="s">
        <v>822</v>
      </c>
      <c r="K144" s="0" t="s">
        <v>823</v>
      </c>
      <c r="L144" s="0" t="s">
        <v>790</v>
      </c>
      <c r="M144" s="0" t="s">
        <v>824</v>
      </c>
      <c r="N144" s="7" t="str">
        <f aca="false">HYPERLINK("https://app.quickcode.io/dataset/gzk5p3z","gzk5p3z")</f>
        <v>gzk5p3z</v>
      </c>
      <c r="O144" s="0" t="s">
        <v>762</v>
      </c>
      <c r="P144" s="0" t="n">
        <f aca="false">1</f>
        <v>1</v>
      </c>
      <c r="Q144" s="0" t="s">
        <v>770</v>
      </c>
      <c r="R144" s="4" t="s">
        <v>27</v>
      </c>
      <c r="S144" s="4"/>
    </row>
    <row r="145" customFormat="false" ht="15.75" hidden="false" customHeight="true" outlineLevel="0" collapsed="false">
      <c r="A145" s="2" t="n">
        <v>2474</v>
      </c>
      <c r="B145" s="5" t="s">
        <v>762</v>
      </c>
      <c r="C145" s="6" t="s">
        <v>78</v>
      </c>
      <c r="D145" s="0" t="s">
        <v>771</v>
      </c>
      <c r="E145" s="7" t="str">
        <f aca="false">HYPERLINK("https://data.humdata.org/dataset/population-in-severe-poverty-headcount","population-in-severe-poverty-headcount")</f>
        <v>population-in-severe-poverty-headcount</v>
      </c>
      <c r="F145" s="6" t="n">
        <f aca="false">FALSE()</f>
        <v>0</v>
      </c>
      <c r="G145" s="0" t="s">
        <v>825</v>
      </c>
      <c r="H145" s="0" t="s">
        <v>765</v>
      </c>
      <c r="I145" s="0" t="s">
        <v>826</v>
      </c>
      <c r="J145" s="0" t="s">
        <v>827</v>
      </c>
      <c r="K145" s="0" t="s">
        <v>828</v>
      </c>
      <c r="L145" s="0" t="s">
        <v>790</v>
      </c>
      <c r="M145" s="0" t="s">
        <v>829</v>
      </c>
      <c r="N145" s="7" t="str">
        <f aca="false">HYPERLINK("https://app.quickcode.io/dataset/gzk5p3z","gzk5p3z")</f>
        <v>gzk5p3z</v>
      </c>
      <c r="O145" s="0" t="s">
        <v>762</v>
      </c>
      <c r="P145" s="0" t="n">
        <f aca="false">1</f>
        <v>1</v>
      </c>
      <c r="Q145" s="0" t="s">
        <v>770</v>
      </c>
      <c r="R145" s="4" t="s">
        <v>27</v>
      </c>
      <c r="S145" s="4"/>
    </row>
    <row r="146" customFormat="false" ht="15.75" hidden="false" customHeight="true" outlineLevel="0" collapsed="false">
      <c r="A146" s="2" t="n">
        <v>2469</v>
      </c>
      <c r="B146" s="5" t="s">
        <v>762</v>
      </c>
      <c r="C146" s="6" t="s">
        <v>78</v>
      </c>
      <c r="D146" s="0" t="s">
        <v>771</v>
      </c>
      <c r="E146" s="7" t="str">
        <f aca="false">HYPERLINK("https://data.humdata.org/dataset/inequality-adjusted-hdi","inequality-adjusted-hdi")</f>
        <v>inequality-adjusted-hdi</v>
      </c>
      <c r="F146" s="6" t="n">
        <f aca="false">FALSE()</f>
        <v>0</v>
      </c>
      <c r="G146" s="0" t="s">
        <v>830</v>
      </c>
      <c r="H146" s="0" t="s">
        <v>765</v>
      </c>
      <c r="I146" s="0" t="s">
        <v>831</v>
      </c>
      <c r="J146" s="0" t="s">
        <v>832</v>
      </c>
      <c r="K146" s="0" t="s">
        <v>833</v>
      </c>
      <c r="L146" s="0" t="s">
        <v>790</v>
      </c>
      <c r="M146" s="0" t="s">
        <v>834</v>
      </c>
      <c r="N146" s="7" t="str">
        <f aca="false">HYPERLINK("https://app.quickcode.io/dataset/gzk5p3z","gzk5p3z")</f>
        <v>gzk5p3z</v>
      </c>
      <c r="O146" s="0" t="s">
        <v>762</v>
      </c>
      <c r="P146" s="0" t="n">
        <f aca="false">1</f>
        <v>1</v>
      </c>
      <c r="Q146" s="0" t="s">
        <v>770</v>
      </c>
      <c r="R146" s="4" t="s">
        <v>27</v>
      </c>
      <c r="S146" s="4"/>
    </row>
    <row r="147" customFormat="false" ht="15.75" hidden="false" customHeight="true" outlineLevel="0" collapsed="false">
      <c r="A147" s="2" t="n">
        <v>2466</v>
      </c>
      <c r="B147" s="5" t="s">
        <v>762</v>
      </c>
      <c r="C147" s="6" t="s">
        <v>78</v>
      </c>
      <c r="D147" s="0" t="s">
        <v>763</v>
      </c>
      <c r="E147" s="7" t="str">
        <f aca="false">HYPERLINK("https://data.humdata.org/dataset/human-development-index-hdi","human-development-index-hdi")</f>
        <v>human-development-index-hdi</v>
      </c>
      <c r="F147" s="6" t="n">
        <f aca="false">FALSE()</f>
        <v>0</v>
      </c>
      <c r="G147" s="0" t="s">
        <v>835</v>
      </c>
      <c r="H147" s="0" t="s">
        <v>765</v>
      </c>
      <c r="I147" s="0" t="s">
        <v>836</v>
      </c>
      <c r="J147" s="0" t="s">
        <v>837</v>
      </c>
      <c r="K147" s="0" t="s">
        <v>838</v>
      </c>
      <c r="L147" s="0" t="s">
        <v>790</v>
      </c>
      <c r="M147" s="0" t="s">
        <v>839</v>
      </c>
      <c r="N147" s="7" t="str">
        <f aca="false">HYPERLINK("https://app.quickcode.io/dataset/gzk5p3z","gzk5p3z")</f>
        <v>gzk5p3z</v>
      </c>
      <c r="O147" s="0" t="s">
        <v>762</v>
      </c>
      <c r="P147" s="0" t="n">
        <f aca="false">1</f>
        <v>1</v>
      </c>
      <c r="Q147" s="0" t="s">
        <v>770</v>
      </c>
      <c r="R147" s="4" t="s">
        <v>27</v>
      </c>
      <c r="S147" s="4"/>
    </row>
    <row r="148" customFormat="false" ht="15.75" hidden="false" customHeight="true" outlineLevel="0" collapsed="false">
      <c r="A148" s="2" t="n">
        <v>2464</v>
      </c>
      <c r="B148" s="5" t="s">
        <v>762</v>
      </c>
      <c r="C148" s="6" t="s">
        <v>78</v>
      </c>
      <c r="D148" s="0" t="s">
        <v>763</v>
      </c>
      <c r="E148" s="7" t="str">
        <f aca="false">HYPERLINK("https://data.humdata.org/dataset/health-index","health-index")</f>
        <v>health-index</v>
      </c>
      <c r="F148" s="6" t="n">
        <f aca="false">FALSE()</f>
        <v>0</v>
      </c>
      <c r="G148" s="0" t="s">
        <v>840</v>
      </c>
      <c r="H148" s="0" t="s">
        <v>765</v>
      </c>
      <c r="I148" s="0" t="s">
        <v>841</v>
      </c>
      <c r="J148" s="0" t="s">
        <v>842</v>
      </c>
      <c r="K148" s="0" t="s">
        <v>843</v>
      </c>
      <c r="L148" s="0" t="s">
        <v>790</v>
      </c>
      <c r="M148" s="0" t="s">
        <v>844</v>
      </c>
      <c r="N148" s="7" t="str">
        <f aca="false">HYPERLINK("https://app.quickcode.io/dataset/gzk5p3z","gzk5p3z")</f>
        <v>gzk5p3z</v>
      </c>
      <c r="O148" s="0" t="s">
        <v>762</v>
      </c>
      <c r="P148" s="0" t="n">
        <f aca="false">1</f>
        <v>1</v>
      </c>
      <c r="Q148" s="0" t="s">
        <v>770</v>
      </c>
      <c r="R148" s="4" t="s">
        <v>27</v>
      </c>
      <c r="S148" s="4"/>
    </row>
    <row r="149" customFormat="false" ht="15.75" hidden="false" customHeight="true" outlineLevel="0" collapsed="false">
      <c r="A149" s="2" t="n">
        <v>2461</v>
      </c>
      <c r="B149" s="5" t="s">
        <v>762</v>
      </c>
      <c r="C149" s="6" t="s">
        <v>78</v>
      </c>
      <c r="D149" s="0" t="s">
        <v>771</v>
      </c>
      <c r="E149" s="7" t="str">
        <f aca="false">HYPERLINK("https://data.humdata.org/dataset/gender-development-index-female-to-male-ratio-of-hdi","gender-development-index-female-to-male-ratio-of-hdi")</f>
        <v>gender-development-index-female-to-male-ratio-of-hdi</v>
      </c>
      <c r="F149" s="6" t="n">
        <f aca="false">FALSE()</f>
        <v>0</v>
      </c>
      <c r="G149" s="0" t="s">
        <v>845</v>
      </c>
      <c r="H149" s="0" t="s">
        <v>765</v>
      </c>
      <c r="I149" s="0" t="s">
        <v>846</v>
      </c>
      <c r="J149" s="0" t="s">
        <v>847</v>
      </c>
      <c r="K149" s="0" t="s">
        <v>848</v>
      </c>
      <c r="L149" s="0" t="s">
        <v>790</v>
      </c>
      <c r="M149" s="0" t="s">
        <v>849</v>
      </c>
      <c r="N149" s="7" t="str">
        <f aca="false">HYPERLINK("https://app.quickcode.io/dataset/gzk5p3z","gzk5p3z")</f>
        <v>gzk5p3z</v>
      </c>
      <c r="O149" s="0" t="s">
        <v>762</v>
      </c>
      <c r="P149" s="0" t="n">
        <f aca="false">1</f>
        <v>1</v>
      </c>
      <c r="Q149" s="0" t="s">
        <v>770</v>
      </c>
      <c r="R149" s="4" t="s">
        <v>27</v>
      </c>
      <c r="S149" s="4"/>
    </row>
    <row r="150" customFormat="false" ht="15.75" hidden="false" customHeight="true" outlineLevel="0" collapsed="false">
      <c r="A150" s="2" t="n">
        <v>2258</v>
      </c>
      <c r="B150" s="5" t="s">
        <v>850</v>
      </c>
      <c r="C150" s="6" t="s">
        <v>851</v>
      </c>
      <c r="D150" s="0" t="s">
        <v>852</v>
      </c>
      <c r="E150" s="7" t="str">
        <f aca="false">HYPERLINK("https://data.humdata.org/dataset/mvam-food-security-monitoring-databank","mvam-food-security-monitoring-databank")</f>
        <v>mvam-food-security-monitoring-databank</v>
      </c>
      <c r="F150" s="6" t="n">
        <f aca="false">FALSE()</f>
        <v>0</v>
      </c>
      <c r="G150" s="0" t="s">
        <v>853</v>
      </c>
      <c r="H150" s="0" t="s">
        <v>267</v>
      </c>
      <c r="I150" s="0" t="s">
        <v>854</v>
      </c>
      <c r="J150" s="0" t="s">
        <v>855</v>
      </c>
      <c r="K150" s="0" t="s">
        <v>856</v>
      </c>
      <c r="L150" s="0" t="s">
        <v>24</v>
      </c>
      <c r="M150" s="0" t="s">
        <v>857</v>
      </c>
      <c r="N150" s="7" t="str">
        <f aca="false">HYPERLINK("https://app.quickcode.io/dataset/gfudhzb","gfudhzb")</f>
        <v>gfudhzb</v>
      </c>
      <c r="O150" s="0" t="s">
        <v>850</v>
      </c>
      <c r="P150" s="0" t="n">
        <f aca="false">1</f>
        <v>1</v>
      </c>
      <c r="Q150" s="0" t="s">
        <v>858</v>
      </c>
      <c r="R150" s="4" t="s">
        <v>27</v>
      </c>
      <c r="S150" s="4"/>
    </row>
    <row r="151" customFormat="false" ht="15.75" hidden="false" customHeight="true" outlineLevel="0" collapsed="false">
      <c r="A151" s="2" t="n">
        <v>1972</v>
      </c>
      <c r="B151" s="5" t="s">
        <v>55</v>
      </c>
      <c r="C151" s="6" t="s">
        <v>18</v>
      </c>
      <c r="D151" s="0" t="s">
        <v>859</v>
      </c>
      <c r="E151" s="7" t="str">
        <f aca="false">HYPERLINK("https://data.humdata.org/dataset/afghanistan-2015-humanitarian-contributions","afghanistan-2015-humanitarian-contributions")</f>
        <v>afghanistan-2015-humanitarian-contributions</v>
      </c>
      <c r="F151" s="6" t="n">
        <f aca="false">FALSE()</f>
        <v>0</v>
      </c>
      <c r="G151" s="0" t="s">
        <v>860</v>
      </c>
      <c r="H151" s="0" t="s">
        <v>58</v>
      </c>
      <c r="I151" s="0" t="s">
        <v>861</v>
      </c>
      <c r="J151" s="0" t="s">
        <v>862</v>
      </c>
      <c r="K151" s="0" t="s">
        <v>863</v>
      </c>
      <c r="L151" s="0" t="s">
        <v>24</v>
      </c>
      <c r="M151" s="0" t="s">
        <v>864</v>
      </c>
      <c r="N151" s="7" t="str">
        <f aca="false">HYPERLINK("https://app.quickcode.io/dataset/mcu9bxo","mcu9bxo")</f>
        <v>mcu9bxo</v>
      </c>
      <c r="O151" s="0" t="s">
        <v>55</v>
      </c>
      <c r="P151" s="0" t="n">
        <f aca="false">1</f>
        <v>1</v>
      </c>
      <c r="Q151" s="0" t="s">
        <v>63</v>
      </c>
      <c r="R151" s="4" t="s">
        <v>27</v>
      </c>
      <c r="S151" s="4"/>
    </row>
    <row r="152" customFormat="false" ht="15.75" hidden="false" customHeight="true" outlineLevel="0" collapsed="false">
      <c r="A152" s="2" t="n">
        <v>1798</v>
      </c>
      <c r="B152" s="5" t="s">
        <v>55</v>
      </c>
      <c r="C152" s="6" t="s">
        <v>18</v>
      </c>
      <c r="D152" s="0" t="s">
        <v>859</v>
      </c>
      <c r="E152" s="7" t="str">
        <f aca="false">HYPERLINK("https://data.humdata.org/dataset/cameroon-2015-humanitarian-contributions","cameroon-2015-humanitarian-contributions")</f>
        <v>cameroon-2015-humanitarian-contributions</v>
      </c>
      <c r="F152" s="6" t="n">
        <f aca="false">FALSE()</f>
        <v>0</v>
      </c>
      <c r="G152" s="0" t="s">
        <v>865</v>
      </c>
      <c r="H152" s="0" t="s">
        <v>58</v>
      </c>
      <c r="I152" s="0" t="s">
        <v>866</v>
      </c>
      <c r="J152" s="0" t="s">
        <v>867</v>
      </c>
      <c r="K152" s="0" t="s">
        <v>868</v>
      </c>
      <c r="L152" s="0" t="s">
        <v>24</v>
      </c>
      <c r="M152" s="0" t="s">
        <v>869</v>
      </c>
      <c r="N152" s="7" t="str">
        <f aca="false">HYPERLINK("https://app.quickcode.io/dataset/mcu9bxo","mcu9bxo")</f>
        <v>mcu9bxo</v>
      </c>
      <c r="O152" s="0" t="s">
        <v>55</v>
      </c>
      <c r="P152" s="0" t="n">
        <f aca="false">1</f>
        <v>1</v>
      </c>
      <c r="Q152" s="0" t="s">
        <v>63</v>
      </c>
      <c r="R152" s="4" t="s">
        <v>27</v>
      </c>
      <c r="S152" s="4"/>
    </row>
    <row r="153" customFormat="false" ht="15.75" hidden="false" customHeight="true" outlineLevel="0" collapsed="false">
      <c r="A153" s="2" t="n">
        <v>1797</v>
      </c>
      <c r="B153" s="5" t="s">
        <v>55</v>
      </c>
      <c r="C153" s="6" t="s">
        <v>18</v>
      </c>
      <c r="D153" s="0" t="s">
        <v>859</v>
      </c>
      <c r="E153" s="7" t="str">
        <f aca="false">HYPERLINK("https://data.humdata.org/dataset/nigeria-2015-humanitarian-contributions","nigeria-2015-humanitarian-contributions")</f>
        <v>nigeria-2015-humanitarian-contributions</v>
      </c>
      <c r="F153" s="6" t="n">
        <f aca="false">FALSE()</f>
        <v>0</v>
      </c>
      <c r="G153" s="0" t="s">
        <v>870</v>
      </c>
      <c r="H153" s="0" t="s">
        <v>58</v>
      </c>
      <c r="I153" s="0" t="s">
        <v>871</v>
      </c>
      <c r="J153" s="0" t="s">
        <v>872</v>
      </c>
      <c r="K153" s="0" t="s">
        <v>873</v>
      </c>
      <c r="L153" s="0" t="s">
        <v>24</v>
      </c>
      <c r="M153" s="0" t="s">
        <v>874</v>
      </c>
      <c r="N153" s="7" t="str">
        <f aca="false">HYPERLINK("https://app.quickcode.io/dataset/mcu9bxo","mcu9bxo")</f>
        <v>mcu9bxo</v>
      </c>
      <c r="O153" s="0" t="s">
        <v>55</v>
      </c>
      <c r="P153" s="0" t="n">
        <f aca="false">1</f>
        <v>1</v>
      </c>
      <c r="Q153" s="0" t="s">
        <v>63</v>
      </c>
      <c r="R153" s="4" t="s">
        <v>27</v>
      </c>
      <c r="S153" s="4"/>
    </row>
    <row r="154" customFormat="false" ht="15.75" hidden="false" customHeight="true" outlineLevel="0" collapsed="false">
      <c r="A154" s="2" t="n">
        <v>1796</v>
      </c>
      <c r="B154" s="5" t="s">
        <v>55</v>
      </c>
      <c r="C154" s="6" t="s">
        <v>18</v>
      </c>
      <c r="D154" s="0" t="s">
        <v>859</v>
      </c>
      <c r="E154" s="7" t="str">
        <f aca="false">HYPERLINK("https://data.humdata.org/dataset/mali-2015-humanitarian-contributions","mali-2015-humanitarian-contributions")</f>
        <v>mali-2015-humanitarian-contributions</v>
      </c>
      <c r="F154" s="6" t="n">
        <f aca="false">FALSE()</f>
        <v>0</v>
      </c>
      <c r="G154" s="0" t="s">
        <v>875</v>
      </c>
      <c r="H154" s="0" t="s">
        <v>58</v>
      </c>
      <c r="I154" s="0" t="s">
        <v>876</v>
      </c>
      <c r="J154" s="0" t="s">
        <v>877</v>
      </c>
      <c r="K154" s="0" t="s">
        <v>878</v>
      </c>
      <c r="L154" s="0" t="s">
        <v>24</v>
      </c>
      <c r="M154" s="0" t="s">
        <v>879</v>
      </c>
      <c r="N154" s="7" t="str">
        <f aca="false">HYPERLINK("https://app.quickcode.io/dataset/mcu9bxo","mcu9bxo")</f>
        <v>mcu9bxo</v>
      </c>
      <c r="O154" s="0" t="s">
        <v>55</v>
      </c>
      <c r="P154" s="0" t="n">
        <f aca="false">1</f>
        <v>1</v>
      </c>
      <c r="Q154" s="0" t="s">
        <v>63</v>
      </c>
      <c r="R154" s="4" t="s">
        <v>27</v>
      </c>
      <c r="S154" s="4"/>
    </row>
    <row r="155" customFormat="false" ht="15.75" hidden="false" customHeight="true" outlineLevel="0" collapsed="false">
      <c r="A155" s="2" t="n">
        <v>1795</v>
      </c>
      <c r="B155" s="5" t="s">
        <v>55</v>
      </c>
      <c r="C155" s="6" t="s">
        <v>18</v>
      </c>
      <c r="D155" s="0" t="s">
        <v>859</v>
      </c>
      <c r="E155" s="7" t="str">
        <f aca="false">HYPERLINK("https://data.humdata.org/dataset/chad-2015-humanitarian-contributions","chad-2015-humanitarian-contributions")</f>
        <v>chad-2015-humanitarian-contributions</v>
      </c>
      <c r="F155" s="6" t="n">
        <f aca="false">FALSE()</f>
        <v>0</v>
      </c>
      <c r="G155" s="0" t="s">
        <v>880</v>
      </c>
      <c r="H155" s="0" t="s">
        <v>58</v>
      </c>
      <c r="I155" s="0" t="s">
        <v>881</v>
      </c>
      <c r="J155" s="0" t="s">
        <v>882</v>
      </c>
      <c r="K155" s="0" t="s">
        <v>883</v>
      </c>
      <c r="L155" s="0" t="s">
        <v>24</v>
      </c>
      <c r="M155" s="0" t="s">
        <v>884</v>
      </c>
      <c r="N155" s="7" t="str">
        <f aca="false">HYPERLINK("https://app.quickcode.io/dataset/mcu9bxo","mcu9bxo")</f>
        <v>mcu9bxo</v>
      </c>
      <c r="O155" s="0" t="s">
        <v>55</v>
      </c>
      <c r="P155" s="0" t="n">
        <f aca="false">1</f>
        <v>1</v>
      </c>
      <c r="Q155" s="0" t="s">
        <v>63</v>
      </c>
      <c r="R155" s="4" t="s">
        <v>27</v>
      </c>
      <c r="S155" s="4"/>
    </row>
    <row r="156" customFormat="false" ht="15.75" hidden="false" customHeight="true" outlineLevel="0" collapsed="false">
      <c r="A156" s="2" t="n">
        <v>1794</v>
      </c>
      <c r="B156" s="5" t="s">
        <v>55</v>
      </c>
      <c r="C156" s="6" t="s">
        <v>18</v>
      </c>
      <c r="D156" s="0" t="s">
        <v>859</v>
      </c>
      <c r="E156" s="7" t="str">
        <f aca="false">HYPERLINK("https://data.humdata.org/dataset/ukraine-2015-humanitarian-contributions","ukraine-2015-humanitarian-contributions")</f>
        <v>ukraine-2015-humanitarian-contributions</v>
      </c>
      <c r="F156" s="6" t="n">
        <f aca="false">FALSE()</f>
        <v>0</v>
      </c>
      <c r="G156" s="0" t="s">
        <v>885</v>
      </c>
      <c r="H156" s="0" t="s">
        <v>58</v>
      </c>
      <c r="I156" s="0" t="s">
        <v>886</v>
      </c>
      <c r="J156" s="0" t="s">
        <v>887</v>
      </c>
      <c r="K156" s="0" t="s">
        <v>888</v>
      </c>
      <c r="L156" s="0" t="s">
        <v>24</v>
      </c>
      <c r="M156" s="0" t="s">
        <v>889</v>
      </c>
      <c r="N156" s="7" t="str">
        <f aca="false">HYPERLINK("https://app.quickcode.io/dataset/mcu9bxo","mcu9bxo")</f>
        <v>mcu9bxo</v>
      </c>
      <c r="O156" s="0" t="s">
        <v>55</v>
      </c>
      <c r="P156" s="0" t="n">
        <f aca="false">1</f>
        <v>1</v>
      </c>
      <c r="Q156" s="0" t="s">
        <v>63</v>
      </c>
      <c r="R156" s="4" t="s">
        <v>27</v>
      </c>
      <c r="S156" s="4"/>
    </row>
    <row r="157" customFormat="false" ht="15.75" hidden="false" customHeight="true" outlineLevel="0" collapsed="false">
      <c r="A157" s="2" t="n">
        <v>1792</v>
      </c>
      <c r="B157" s="5" t="s">
        <v>55</v>
      </c>
      <c r="C157" s="6" t="s">
        <v>18</v>
      </c>
      <c r="D157" s="0" t="s">
        <v>859</v>
      </c>
      <c r="E157" s="7" t="str">
        <f aca="false">HYPERLINK("https://data.humdata.org/dataset/central-african-republic-2015-humanitarian-contributions","central-african-republic-2015-humanitarian-contributions")</f>
        <v>central-african-republic-2015-humanitarian-contributions</v>
      </c>
      <c r="F157" s="6" t="n">
        <f aca="false">FALSE()</f>
        <v>0</v>
      </c>
      <c r="G157" s="0" t="s">
        <v>890</v>
      </c>
      <c r="H157" s="0" t="s">
        <v>58</v>
      </c>
      <c r="I157" s="0" t="s">
        <v>891</v>
      </c>
      <c r="J157" s="0" t="s">
        <v>892</v>
      </c>
      <c r="K157" s="0" t="s">
        <v>893</v>
      </c>
      <c r="L157" s="0" t="s">
        <v>24</v>
      </c>
      <c r="M157" s="0" t="s">
        <v>894</v>
      </c>
      <c r="N157" s="7" t="str">
        <f aca="false">HYPERLINK("https://app.quickcode.io/dataset/mcu9bxo","mcu9bxo")</f>
        <v>mcu9bxo</v>
      </c>
      <c r="O157" s="0" t="s">
        <v>55</v>
      </c>
      <c r="P157" s="0" t="n">
        <f aca="false">1</f>
        <v>1</v>
      </c>
      <c r="Q157" s="0" t="s">
        <v>63</v>
      </c>
      <c r="R157" s="4" t="s">
        <v>27</v>
      </c>
      <c r="S157" s="4"/>
    </row>
    <row r="158" customFormat="false" ht="15.75" hidden="false" customHeight="true" outlineLevel="0" collapsed="false">
      <c r="A158" s="2" t="n">
        <v>1791</v>
      </c>
      <c r="B158" s="5" t="s">
        <v>55</v>
      </c>
      <c r="C158" s="6" t="s">
        <v>18</v>
      </c>
      <c r="D158" s="0" t="s">
        <v>859</v>
      </c>
      <c r="E158" s="7" t="str">
        <f aca="false">HYPERLINK("https://data.humdata.org/dataset/somalia-2015-humanitarian-contributions","somalia-2015-humanitarian-contributions")</f>
        <v>somalia-2015-humanitarian-contributions</v>
      </c>
      <c r="F158" s="6" t="n">
        <f aca="false">FALSE()</f>
        <v>0</v>
      </c>
      <c r="G158" s="0" t="s">
        <v>895</v>
      </c>
      <c r="H158" s="0" t="s">
        <v>58</v>
      </c>
      <c r="I158" s="0" t="s">
        <v>896</v>
      </c>
      <c r="J158" s="0" t="s">
        <v>897</v>
      </c>
      <c r="K158" s="0" t="s">
        <v>898</v>
      </c>
      <c r="L158" s="0" t="s">
        <v>24</v>
      </c>
      <c r="M158" s="0" t="s">
        <v>899</v>
      </c>
      <c r="N158" s="7" t="str">
        <f aca="false">HYPERLINK("https://app.quickcode.io/dataset/mcu9bxo","mcu9bxo")</f>
        <v>mcu9bxo</v>
      </c>
      <c r="O158" s="0" t="s">
        <v>55</v>
      </c>
      <c r="P158" s="0" t="n">
        <f aca="false">1</f>
        <v>1</v>
      </c>
      <c r="Q158" s="0" t="s">
        <v>63</v>
      </c>
      <c r="R158" s="4" t="s">
        <v>27</v>
      </c>
      <c r="S158" s="4"/>
    </row>
    <row r="159" customFormat="false" ht="15.75" hidden="false" customHeight="true" outlineLevel="0" collapsed="false">
      <c r="A159" s="2" t="n">
        <v>1790</v>
      </c>
      <c r="B159" s="5" t="s">
        <v>55</v>
      </c>
      <c r="C159" s="6" t="s">
        <v>18</v>
      </c>
      <c r="D159" s="0" t="s">
        <v>859</v>
      </c>
      <c r="E159" s="7" t="str">
        <f aca="false">HYPERLINK("https://data.humdata.org/dataset/sudan-2015-humanitarian-contributions","sudan-2015-humanitarian-contributions")</f>
        <v>sudan-2015-humanitarian-contributions</v>
      </c>
      <c r="F159" s="6" t="n">
        <f aca="false">FALSE()</f>
        <v>0</v>
      </c>
      <c r="G159" s="0" t="s">
        <v>900</v>
      </c>
      <c r="H159" s="0" t="s">
        <v>58</v>
      </c>
      <c r="I159" s="0" t="s">
        <v>901</v>
      </c>
      <c r="J159" s="0" t="s">
        <v>902</v>
      </c>
      <c r="K159" s="0" t="s">
        <v>903</v>
      </c>
      <c r="L159" s="0" t="s">
        <v>24</v>
      </c>
      <c r="M159" s="0" t="s">
        <v>904</v>
      </c>
      <c r="N159" s="7" t="str">
        <f aca="false">HYPERLINK("https://app.quickcode.io/dataset/mcu9bxo","mcu9bxo")</f>
        <v>mcu9bxo</v>
      </c>
      <c r="O159" s="0" t="s">
        <v>55</v>
      </c>
      <c r="P159" s="0" t="n">
        <f aca="false">1</f>
        <v>1</v>
      </c>
      <c r="Q159" s="0" t="s">
        <v>63</v>
      </c>
      <c r="R159" s="4" t="s">
        <v>27</v>
      </c>
      <c r="S159" s="4"/>
    </row>
    <row r="160" customFormat="false" ht="15.75" hidden="false" customHeight="true" outlineLevel="0" collapsed="false">
      <c r="A160" s="2" t="n">
        <v>1774</v>
      </c>
      <c r="B160" s="5" t="s">
        <v>55</v>
      </c>
      <c r="C160" s="6" t="s">
        <v>18</v>
      </c>
      <c r="D160" s="0" t="s">
        <v>859</v>
      </c>
      <c r="E160" s="7" t="str">
        <f aca="false">HYPERLINK("https://data.humdata.org/dataset/democratic-republic-of-congo-2015-humanitarian-contributions","democratic-republic-of-congo-2015-humanitarian-contributions")</f>
        <v>democratic-republic-of-congo-2015-humanitarian-contributions</v>
      </c>
      <c r="F160" s="6" t="n">
        <f aca="false">FALSE()</f>
        <v>0</v>
      </c>
      <c r="G160" s="0" t="s">
        <v>905</v>
      </c>
      <c r="H160" s="0" t="s">
        <v>58</v>
      </c>
      <c r="I160" s="0" t="s">
        <v>906</v>
      </c>
      <c r="J160" s="0" t="s">
        <v>907</v>
      </c>
      <c r="K160" s="0" t="s">
        <v>908</v>
      </c>
      <c r="L160" s="0" t="s">
        <v>24</v>
      </c>
      <c r="M160" s="0" t="s">
        <v>909</v>
      </c>
      <c r="N160" s="7" t="str">
        <f aca="false">HYPERLINK("https://app.quickcode.io/dataset/mcu9bxo","mcu9bxo")</f>
        <v>mcu9bxo</v>
      </c>
      <c r="O160" s="0" t="s">
        <v>55</v>
      </c>
      <c r="P160" s="0" t="n">
        <f aca="false">1</f>
        <v>1</v>
      </c>
      <c r="Q160" s="0" t="s">
        <v>63</v>
      </c>
      <c r="R160" s="4" t="s">
        <v>27</v>
      </c>
      <c r="S160" s="4"/>
    </row>
    <row r="161" customFormat="false" ht="15.75" hidden="false" customHeight="true" outlineLevel="0" collapsed="false">
      <c r="A161" s="2" t="n">
        <v>1769</v>
      </c>
      <c r="B161" s="5" t="s">
        <v>55</v>
      </c>
      <c r="C161" s="6" t="s">
        <v>18</v>
      </c>
      <c r="D161" s="0" t="s">
        <v>859</v>
      </c>
      <c r="E161" s="7" t="str">
        <f aca="false">HYPERLINK("https://data.humdata.org/dataset/south-sudan-2015-humanitarian-contributions","south-sudan-2015-humanitarian-contributions")</f>
        <v>south-sudan-2015-humanitarian-contributions</v>
      </c>
      <c r="F161" s="6" t="n">
        <f aca="false">FALSE()</f>
        <v>0</v>
      </c>
      <c r="G161" s="0" t="s">
        <v>910</v>
      </c>
      <c r="H161" s="0" t="s">
        <v>58</v>
      </c>
      <c r="I161" s="0" t="s">
        <v>911</v>
      </c>
      <c r="J161" s="0" t="s">
        <v>912</v>
      </c>
      <c r="K161" s="0" t="s">
        <v>913</v>
      </c>
      <c r="L161" s="0" t="s">
        <v>24</v>
      </c>
      <c r="M161" s="0" t="s">
        <v>914</v>
      </c>
      <c r="N161" s="7" t="str">
        <f aca="false">HYPERLINK("https://app.quickcode.io/dataset/mcu9bxo","mcu9bxo")</f>
        <v>mcu9bxo</v>
      </c>
      <c r="O161" s="0" t="s">
        <v>55</v>
      </c>
      <c r="P161" s="0" t="n">
        <f aca="false">1</f>
        <v>1</v>
      </c>
      <c r="Q161" s="0" t="s">
        <v>63</v>
      </c>
      <c r="R161" s="4" t="s">
        <v>27</v>
      </c>
      <c r="S161" s="4"/>
    </row>
    <row r="162" customFormat="false" ht="15.75" hidden="false" customHeight="true" outlineLevel="0" collapsed="false">
      <c r="A162" s="2" t="n">
        <v>1661</v>
      </c>
      <c r="B162" s="5" t="s">
        <v>55</v>
      </c>
      <c r="C162" s="6" t="s">
        <v>18</v>
      </c>
      <c r="D162" s="0" t="s">
        <v>859</v>
      </c>
      <c r="E162" s="7" t="str">
        <f aca="false">HYPERLINK("https://data.humdata.org/dataset/occupied-palestinian-territory-2015-humanitarian-contributions","occupied-palestinian-territory-2015-humanitarian-contributions")</f>
        <v>occupied-palestinian-territory-2015-humanitarian-contributions</v>
      </c>
      <c r="F162" s="6" t="n">
        <f aca="false">FALSE()</f>
        <v>0</v>
      </c>
      <c r="G162" s="0" t="s">
        <v>915</v>
      </c>
      <c r="H162" s="0" t="s">
        <v>58</v>
      </c>
      <c r="I162" s="0" t="s">
        <v>916</v>
      </c>
      <c r="J162" s="0" t="s">
        <v>917</v>
      </c>
      <c r="K162" s="0" t="s">
        <v>918</v>
      </c>
      <c r="L162" s="0" t="s">
        <v>24</v>
      </c>
      <c r="M162" s="0" t="s">
        <v>919</v>
      </c>
      <c r="N162" s="7" t="str">
        <f aca="false">HYPERLINK("https://app.quickcode.io/dataset/mcu9bxo","mcu9bxo")</f>
        <v>mcu9bxo</v>
      </c>
      <c r="O162" s="0" t="s">
        <v>55</v>
      </c>
      <c r="P162" s="0" t="n">
        <f aca="false">1</f>
        <v>1</v>
      </c>
      <c r="Q162" s="0" t="s">
        <v>63</v>
      </c>
      <c r="R162" s="4" t="s">
        <v>27</v>
      </c>
      <c r="S162" s="4"/>
    </row>
    <row r="163" customFormat="false" ht="15.75" hidden="false" customHeight="true" outlineLevel="0" collapsed="false">
      <c r="A163" s="2" t="n">
        <v>1660</v>
      </c>
      <c r="B163" s="5" t="s">
        <v>55</v>
      </c>
      <c r="C163" s="6" t="s">
        <v>18</v>
      </c>
      <c r="D163" s="0" t="s">
        <v>859</v>
      </c>
      <c r="E163" s="7" t="str">
        <f aca="false">HYPERLINK("https://data.humdata.org/dataset/burkina-faso-2015-humanitarian-contributions","burkina-faso-2015-humanitarian-contributions")</f>
        <v>burkina-faso-2015-humanitarian-contributions</v>
      </c>
      <c r="F163" s="6" t="n">
        <f aca="false">FALSE()</f>
        <v>0</v>
      </c>
      <c r="G163" s="0" t="s">
        <v>920</v>
      </c>
      <c r="H163" s="0" t="s">
        <v>58</v>
      </c>
      <c r="I163" s="0" t="s">
        <v>921</v>
      </c>
      <c r="J163" s="0" t="s">
        <v>922</v>
      </c>
      <c r="K163" s="0" t="s">
        <v>923</v>
      </c>
      <c r="L163" s="0" t="s">
        <v>24</v>
      </c>
      <c r="M163" s="0" t="s">
        <v>924</v>
      </c>
      <c r="N163" s="7" t="str">
        <f aca="false">HYPERLINK("https://app.quickcode.io/dataset/mcu9bxo","mcu9bxo")</f>
        <v>mcu9bxo</v>
      </c>
      <c r="O163" s="0" t="s">
        <v>55</v>
      </c>
      <c r="P163" s="0" t="n">
        <f aca="false">1</f>
        <v>1</v>
      </c>
      <c r="Q163" s="0" t="s">
        <v>63</v>
      </c>
      <c r="R163" s="4" t="s">
        <v>27</v>
      </c>
      <c r="S163" s="4"/>
    </row>
    <row r="164" customFormat="false" ht="15.75" hidden="false" customHeight="true" outlineLevel="0" collapsed="false">
      <c r="A164" s="2" t="n">
        <v>1634</v>
      </c>
      <c r="B164" s="5" t="s">
        <v>55</v>
      </c>
      <c r="C164" s="6" t="s">
        <v>18</v>
      </c>
      <c r="D164" s="0" t="s">
        <v>859</v>
      </c>
      <c r="E164" s="7" t="str">
        <f aca="false">HYPERLINK("https://data.humdata.org/dataset/niger-2015-humanitarian-contributions","niger-2015-humanitarian-contributions")</f>
        <v>niger-2015-humanitarian-contributions</v>
      </c>
      <c r="F164" s="6" t="n">
        <f aca="false">FALSE()</f>
        <v>0</v>
      </c>
      <c r="G164" s="0" t="s">
        <v>925</v>
      </c>
      <c r="H164" s="0" t="s">
        <v>58</v>
      </c>
      <c r="I164" s="0" t="s">
        <v>926</v>
      </c>
      <c r="J164" s="0" t="s">
        <v>927</v>
      </c>
      <c r="K164" s="0" t="s">
        <v>928</v>
      </c>
      <c r="L164" s="0" t="s">
        <v>24</v>
      </c>
      <c r="M164" s="0" t="s">
        <v>929</v>
      </c>
      <c r="N164" s="7" t="str">
        <f aca="false">HYPERLINK("https://app.quickcode.io/dataset/mcu9bxo","mcu9bxo")</f>
        <v>mcu9bxo</v>
      </c>
      <c r="O164" s="0" t="s">
        <v>55</v>
      </c>
      <c r="P164" s="0" t="n">
        <f aca="false">1</f>
        <v>1</v>
      </c>
      <c r="Q164" s="0" t="s">
        <v>63</v>
      </c>
      <c r="R164" s="4" t="s">
        <v>27</v>
      </c>
      <c r="S164" s="4"/>
    </row>
    <row r="165" customFormat="false" ht="15.75" hidden="false" customHeight="true" outlineLevel="0" collapsed="false">
      <c r="A165" s="2" t="n">
        <v>1543</v>
      </c>
      <c r="B165" s="5" t="s">
        <v>930</v>
      </c>
      <c r="C165" s="6" t="s">
        <v>18</v>
      </c>
      <c r="E165" s="9" t="str">
        <f aca="false">HYPERLINK("https://data.humdata.org/dataset/cdxref-rw-datafromhdx","cdxref-rw-datafromhdx")</f>
        <v>cdxref-rw-datafromhdx</v>
      </c>
      <c r="F165" s="6" t="n">
        <f aca="false">TRUE()</f>
        <v>1</v>
      </c>
      <c r="G165" s="0" t="s">
        <v>931</v>
      </c>
      <c r="H165" s="0" t="s">
        <v>932</v>
      </c>
      <c r="I165" s="0" t="s">
        <v>933</v>
      </c>
      <c r="J165" s="0" t="s">
        <v>934</v>
      </c>
      <c r="K165" s="0" t="s">
        <v>935</v>
      </c>
      <c r="L165" s="0" t="s">
        <v>936</v>
      </c>
      <c r="M165" s="0" t="s">
        <v>937</v>
      </c>
      <c r="N165" s="7" t="str">
        <f aca="false">HYPERLINK("https://app.quickcode.io/dataset/eyjkp6g","eyjkp6g")</f>
        <v>eyjkp6g</v>
      </c>
      <c r="O165" s="0" t="s">
        <v>930</v>
      </c>
      <c r="P165" s="0" t="n">
        <f aca="false">1</f>
        <v>1</v>
      </c>
      <c r="Q165" s="0" t="s">
        <v>938</v>
      </c>
      <c r="R165" s="4" t="s">
        <v>27</v>
      </c>
      <c r="S165" s="8" t="s">
        <v>939</v>
      </c>
    </row>
    <row r="166" customFormat="false" ht="15.75" hidden="false" customHeight="true" outlineLevel="0" collapsed="false">
      <c r="A166" s="2" t="n">
        <v>1285</v>
      </c>
      <c r="B166" s="5" t="s">
        <v>940</v>
      </c>
      <c r="C166" s="6" t="s">
        <v>941</v>
      </c>
      <c r="D166" s="0" t="s">
        <v>942</v>
      </c>
      <c r="E166" s="7" t="str">
        <f aca="false">HYPERLINK("https://data.humdata.org/dataset/cerf-donor-contributions","cerf-donor-contributions")</f>
        <v>cerf-donor-contributions</v>
      </c>
      <c r="F166" s="6" t="n">
        <f aca="false">FALSE()</f>
        <v>0</v>
      </c>
      <c r="G166" s="0" t="s">
        <v>943</v>
      </c>
      <c r="H166" s="0" t="s">
        <v>944</v>
      </c>
      <c r="I166" s="0" t="s">
        <v>945</v>
      </c>
      <c r="J166" s="0" t="s">
        <v>946</v>
      </c>
      <c r="K166" s="0" t="s">
        <v>947</v>
      </c>
      <c r="L166" s="0" t="s">
        <v>24</v>
      </c>
      <c r="M166" s="0" t="s">
        <v>948</v>
      </c>
      <c r="N166" s="7" t="str">
        <f aca="false">HYPERLINK("https://app.quickcode.io/dataset/rgnpwvq","rgnpwvq")</f>
        <v>rgnpwvq</v>
      </c>
      <c r="O166" s="0" t="s">
        <v>940</v>
      </c>
      <c r="P166" s="0" t="n">
        <f aca="false">1</f>
        <v>1</v>
      </c>
      <c r="Q166" s="0" t="s">
        <v>949</v>
      </c>
      <c r="R166" s="4" t="s">
        <v>27</v>
      </c>
      <c r="S166" s="4"/>
    </row>
    <row r="167" customFormat="false" ht="15.75" hidden="false" customHeight="true" outlineLevel="0" collapsed="false">
      <c r="A167" s="2" t="n">
        <v>732</v>
      </c>
      <c r="B167" s="5" t="s">
        <v>950</v>
      </c>
      <c r="C167" s="6" t="s">
        <v>941</v>
      </c>
      <c r="D167" s="0" t="s">
        <v>951</v>
      </c>
      <c r="E167" s="7" t="str">
        <f aca="false">HYPERLINK("https://data.humdata.org/dataset/cerf-allocations","cerf-allocations")</f>
        <v>cerf-allocations</v>
      </c>
      <c r="F167" s="6" t="n">
        <f aca="false">FALSE()</f>
        <v>0</v>
      </c>
      <c r="G167" s="0" t="s">
        <v>952</v>
      </c>
      <c r="H167" s="0" t="s">
        <v>944</v>
      </c>
      <c r="I167" s="0" t="s">
        <v>953</v>
      </c>
      <c r="J167" s="0" t="s">
        <v>954</v>
      </c>
      <c r="K167" s="0" t="s">
        <v>955</v>
      </c>
      <c r="L167" s="0" t="s">
        <v>24</v>
      </c>
      <c r="M167" s="0" t="s">
        <v>956</v>
      </c>
      <c r="N167" s="7" t="str">
        <f aca="false">HYPERLINK("https://app.quickcode.io/dataset/eqrbm0v","eqrbm0v")</f>
        <v>eqrbm0v</v>
      </c>
      <c r="O167" s="0" t="s">
        <v>950</v>
      </c>
      <c r="P167" s="0" t="n">
        <f aca="false">1</f>
        <v>1</v>
      </c>
      <c r="Q167" s="0" t="s">
        <v>957</v>
      </c>
      <c r="R167" s="4" t="s">
        <v>27</v>
      </c>
      <c r="S167" s="4"/>
    </row>
    <row r="168" customFormat="false" ht="15.75" hidden="false" customHeight="true" outlineLevel="0" collapsed="false">
      <c r="A168" s="2" t="n">
        <v>1</v>
      </c>
      <c r="B168" s="5" t="s">
        <v>930</v>
      </c>
      <c r="C168" s="6" t="s">
        <v>941</v>
      </c>
      <c r="D168" s="0" t="s">
        <v>958</v>
      </c>
      <c r="E168" s="7" t="str">
        <f aca="false">HYPERLINK("https://data.humdata.org/dataset/reliefweb-crisis-app-data","reliefweb-crisis-app-data")</f>
        <v>reliefweb-crisis-app-data</v>
      </c>
      <c r="F168" s="6" t="n">
        <f aca="false">FALSE()</f>
        <v>0</v>
      </c>
      <c r="G168" s="0" t="s">
        <v>959</v>
      </c>
      <c r="H168" s="0" t="s">
        <v>960</v>
      </c>
      <c r="I168" s="0" t="s">
        <v>961</v>
      </c>
      <c r="J168" s="0" t="s">
        <v>962</v>
      </c>
      <c r="K168" s="0" t="s">
        <v>935</v>
      </c>
      <c r="L168" s="0" t="s">
        <v>24</v>
      </c>
      <c r="M168" s="0" t="s">
        <v>963</v>
      </c>
      <c r="N168" s="7" t="str">
        <f aca="false">HYPERLINK("https://app.quickcode.io/dataset/eyjkp6g","eyjkp6g")</f>
        <v>eyjkp6g</v>
      </c>
      <c r="O168" s="0" t="s">
        <v>930</v>
      </c>
      <c r="P168" s="0" t="n">
        <f aca="false">1</f>
        <v>1</v>
      </c>
      <c r="Q168" s="0" t="s">
        <v>938</v>
      </c>
      <c r="R168" s="4" t="s">
        <v>27</v>
      </c>
      <c r="S168" s="4"/>
    </row>
    <row r="169" customFormat="false" ht="15.75" hidden="false" customHeight="true" outlineLevel="0" collapsed="false">
      <c r="A169" s="1"/>
      <c r="B169" s="6"/>
      <c r="C169" s="6" t="s">
        <v>78</v>
      </c>
      <c r="E169" s="4" t="s">
        <v>90</v>
      </c>
      <c r="F169" s="6"/>
      <c r="G169" s="4" t="s">
        <v>90</v>
      </c>
      <c r="J169" s="4" t="s">
        <v>964</v>
      </c>
      <c r="K169" s="11" t="s">
        <v>965</v>
      </c>
      <c r="N169" s="12"/>
      <c r="R169" s="4" t="s">
        <v>86</v>
      </c>
      <c r="S169" s="4" t="s">
        <v>96</v>
      </c>
    </row>
    <row r="170" customFormat="false" ht="15.75" hidden="false" customHeight="true" outlineLevel="0" collapsed="false">
      <c r="A170" s="1"/>
      <c r="B170" s="6"/>
      <c r="C170" s="6" t="s">
        <v>78</v>
      </c>
      <c r="E170" s="4" t="s">
        <v>97</v>
      </c>
      <c r="F170" s="6"/>
      <c r="G170" s="4" t="s">
        <v>97</v>
      </c>
      <c r="J170" s="4" t="s">
        <v>966</v>
      </c>
      <c r="K170" s="11" t="s">
        <v>967</v>
      </c>
      <c r="N170" s="12"/>
      <c r="R170" s="4" t="s">
        <v>86</v>
      </c>
      <c r="S170" s="4" t="s">
        <v>96</v>
      </c>
    </row>
    <row r="171" customFormat="false" ht="15.75" hidden="false" customHeight="true" outlineLevel="0" collapsed="false">
      <c r="A171" s="1"/>
      <c r="B171" s="6"/>
      <c r="C171" s="6" t="s">
        <v>78</v>
      </c>
      <c r="E171" s="4" t="s">
        <v>102</v>
      </c>
      <c r="F171" s="6"/>
      <c r="G171" s="4" t="s">
        <v>102</v>
      </c>
      <c r="J171" s="4" t="s">
        <v>968</v>
      </c>
      <c r="K171" s="11" t="s">
        <v>969</v>
      </c>
      <c r="N171" s="12"/>
      <c r="R171" s="4" t="s">
        <v>86</v>
      </c>
      <c r="S171" s="4" t="s">
        <v>96</v>
      </c>
    </row>
    <row r="172" customFormat="false" ht="15.75" hidden="false" customHeight="true" outlineLevel="0" collapsed="false">
      <c r="A172" s="1"/>
      <c r="B172" s="6"/>
      <c r="C172" s="6" t="s">
        <v>78</v>
      </c>
      <c r="E172" s="4" t="s">
        <v>107</v>
      </c>
      <c r="F172" s="6"/>
      <c r="G172" s="4" t="s">
        <v>107</v>
      </c>
      <c r="J172" s="4" t="s">
        <v>970</v>
      </c>
      <c r="K172" s="11" t="s">
        <v>971</v>
      </c>
      <c r="N172" s="12"/>
      <c r="R172" s="4" t="s">
        <v>86</v>
      </c>
      <c r="S172" s="4" t="s">
        <v>96</v>
      </c>
    </row>
    <row r="173" customFormat="false" ht="15.75" hidden="false" customHeight="true" outlineLevel="0" collapsed="false">
      <c r="A173" s="1"/>
      <c r="B173" s="6"/>
      <c r="C173" s="6" t="s">
        <v>78</v>
      </c>
      <c r="E173" s="4" t="s">
        <v>112</v>
      </c>
      <c r="F173" s="6"/>
      <c r="G173" s="4" t="s">
        <v>112</v>
      </c>
      <c r="J173" s="4" t="s">
        <v>972</v>
      </c>
      <c r="K173" s="11" t="s">
        <v>973</v>
      </c>
      <c r="N173" s="12"/>
      <c r="R173" s="4" t="s">
        <v>86</v>
      </c>
      <c r="S173" s="4" t="s">
        <v>96</v>
      </c>
    </row>
    <row r="174" customFormat="false" ht="15.75" hidden="false" customHeight="true" outlineLevel="0" collapsed="false">
      <c r="A174" s="1"/>
      <c r="B174" s="6"/>
      <c r="C174" s="6" t="s">
        <v>78</v>
      </c>
      <c r="E174" s="4" t="s">
        <v>117</v>
      </c>
      <c r="F174" s="6"/>
      <c r="G174" s="4" t="s">
        <v>117</v>
      </c>
      <c r="J174" s="4" t="s">
        <v>974</v>
      </c>
      <c r="K174" s="11" t="s">
        <v>975</v>
      </c>
      <c r="N174" s="12"/>
      <c r="R174" s="4" t="s">
        <v>86</v>
      </c>
      <c r="S174" s="4" t="s">
        <v>96</v>
      </c>
    </row>
    <row r="175" customFormat="false" ht="15.75" hidden="false" customHeight="true" outlineLevel="0" collapsed="false">
      <c r="A175" s="1"/>
      <c r="B175" s="6"/>
      <c r="C175" s="6" t="s">
        <v>78</v>
      </c>
      <c r="E175" s="4" t="s">
        <v>260</v>
      </c>
      <c r="F175" s="6"/>
      <c r="G175" s="4" t="s">
        <v>260</v>
      </c>
      <c r="J175" s="4" t="s">
        <v>976</v>
      </c>
      <c r="K175" s="11" t="s">
        <v>977</v>
      </c>
      <c r="N175" s="12"/>
      <c r="R175" s="4" t="s">
        <v>86</v>
      </c>
      <c r="S175" s="4" t="s">
        <v>96</v>
      </c>
    </row>
    <row r="176" customFormat="false" ht="15.75" hidden="false" customHeight="true" outlineLevel="0" collapsed="false">
      <c r="A176" s="1"/>
      <c r="B176" s="6"/>
      <c r="C176" s="6" t="s">
        <v>78</v>
      </c>
      <c r="E176" s="4" t="s">
        <v>329</v>
      </c>
      <c r="F176" s="6"/>
      <c r="G176" s="4" t="s">
        <v>329</v>
      </c>
      <c r="J176" s="4" t="s">
        <v>810</v>
      </c>
      <c r="K176" s="11" t="s">
        <v>811</v>
      </c>
      <c r="N176" s="12"/>
      <c r="R176" s="4" t="s">
        <v>86</v>
      </c>
      <c r="S176" s="8" t="s">
        <v>312</v>
      </c>
    </row>
    <row r="177" customFormat="false" ht="15.75" hidden="false" customHeight="true" outlineLevel="0" collapsed="false">
      <c r="A177" s="1"/>
      <c r="B177" s="6"/>
      <c r="C177" s="6" t="s">
        <v>78</v>
      </c>
      <c r="E177" s="4" t="s">
        <v>329</v>
      </c>
      <c r="F177" s="6"/>
      <c r="G177" s="4" t="s">
        <v>329</v>
      </c>
      <c r="J177" s="4" t="s">
        <v>131</v>
      </c>
      <c r="K177" s="11" t="s">
        <v>132</v>
      </c>
      <c r="N177" s="12"/>
      <c r="R177" s="4" t="s">
        <v>86</v>
      </c>
      <c r="S177" s="8" t="s">
        <v>312</v>
      </c>
    </row>
    <row r="178" customFormat="false" ht="15.75" hidden="false" customHeight="true" outlineLevel="0" collapsed="false">
      <c r="A178" s="1"/>
      <c r="B178" s="6"/>
      <c r="C178" s="6" t="s">
        <v>78</v>
      </c>
      <c r="E178" s="4" t="s">
        <v>329</v>
      </c>
      <c r="F178" s="6"/>
      <c r="G178" s="4" t="s">
        <v>329</v>
      </c>
      <c r="J178" s="4" t="s">
        <v>125</v>
      </c>
      <c r="K178" s="11" t="s">
        <v>126</v>
      </c>
      <c r="N178" s="12"/>
      <c r="R178" s="4" t="s">
        <v>86</v>
      </c>
      <c r="S178" s="8" t="s">
        <v>312</v>
      </c>
    </row>
    <row r="179" customFormat="false" ht="15.75" hidden="false" customHeight="true" outlineLevel="0" collapsed="false">
      <c r="A179" s="1"/>
      <c r="B179" s="6"/>
      <c r="C179" s="6" t="s">
        <v>78</v>
      </c>
      <c r="E179" s="4" t="s">
        <v>329</v>
      </c>
      <c r="F179" s="6"/>
      <c r="G179" s="4" t="s">
        <v>329</v>
      </c>
      <c r="J179" s="4" t="s">
        <v>179</v>
      </c>
      <c r="K179" s="11" t="s">
        <v>180</v>
      </c>
      <c r="N179" s="12"/>
      <c r="R179" s="4" t="s">
        <v>86</v>
      </c>
      <c r="S179" s="8" t="s">
        <v>312</v>
      </c>
    </row>
    <row r="180" customFormat="false" ht="15.75" hidden="false" customHeight="true" outlineLevel="0" collapsed="false">
      <c r="A180" s="1"/>
      <c r="B180" s="6"/>
      <c r="C180" s="6" t="s">
        <v>78</v>
      </c>
      <c r="E180" s="4" t="s">
        <v>329</v>
      </c>
      <c r="F180" s="6"/>
      <c r="G180" s="4" t="s">
        <v>329</v>
      </c>
      <c r="J180" s="4" t="s">
        <v>184</v>
      </c>
      <c r="K180" s="11" t="s">
        <v>185</v>
      </c>
      <c r="N180" s="12"/>
      <c r="R180" s="4" t="s">
        <v>86</v>
      </c>
      <c r="S180" s="8" t="s">
        <v>312</v>
      </c>
    </row>
    <row r="181" customFormat="false" ht="15.75" hidden="false" customHeight="true" outlineLevel="0" collapsed="false">
      <c r="A181" s="1"/>
      <c r="B181" s="6"/>
      <c r="C181" s="6" t="s">
        <v>78</v>
      </c>
      <c r="E181" s="4" t="s">
        <v>329</v>
      </c>
      <c r="F181" s="6"/>
      <c r="G181" s="4" t="s">
        <v>329</v>
      </c>
      <c r="J181" s="4" t="s">
        <v>137</v>
      </c>
      <c r="K181" s="11" t="s">
        <v>138</v>
      </c>
      <c r="N181" s="12"/>
      <c r="R181" s="4" t="s">
        <v>86</v>
      </c>
      <c r="S181" s="8" t="s">
        <v>312</v>
      </c>
    </row>
    <row r="182" customFormat="false" ht="15.75" hidden="false" customHeight="true" outlineLevel="0" collapsed="false">
      <c r="A182" s="1"/>
      <c r="B182" s="6"/>
      <c r="C182" s="6" t="s">
        <v>78</v>
      </c>
      <c r="E182" s="4" t="s">
        <v>329</v>
      </c>
      <c r="F182" s="6"/>
      <c r="G182" s="4" t="s">
        <v>329</v>
      </c>
      <c r="J182" s="4" t="s">
        <v>142</v>
      </c>
      <c r="K182" s="11" t="s">
        <v>143</v>
      </c>
      <c r="N182" s="12"/>
      <c r="R182" s="4" t="s">
        <v>86</v>
      </c>
      <c r="S182" s="8" t="s">
        <v>312</v>
      </c>
    </row>
    <row r="183" customFormat="false" ht="15.75" hidden="false" customHeight="true" outlineLevel="0" collapsed="false">
      <c r="A183" s="1"/>
      <c r="B183" s="6"/>
      <c r="C183" s="6" t="s">
        <v>78</v>
      </c>
      <c r="E183" s="4" t="s">
        <v>329</v>
      </c>
      <c r="F183" s="6"/>
      <c r="G183" s="4" t="s">
        <v>329</v>
      </c>
      <c r="J183" s="4" t="s">
        <v>196</v>
      </c>
      <c r="K183" s="11" t="s">
        <v>197</v>
      </c>
      <c r="N183" s="12"/>
      <c r="R183" s="4" t="s">
        <v>86</v>
      </c>
      <c r="S183" s="8" t="s">
        <v>312</v>
      </c>
    </row>
    <row r="184" customFormat="false" ht="15.75" hidden="false" customHeight="true" outlineLevel="0" collapsed="false">
      <c r="A184" s="1"/>
      <c r="B184" s="6"/>
      <c r="C184" s="6" t="s">
        <v>78</v>
      </c>
      <c r="E184" s="4" t="s">
        <v>329</v>
      </c>
      <c r="F184" s="6"/>
      <c r="G184" s="4" t="s">
        <v>329</v>
      </c>
      <c r="J184" s="4" t="s">
        <v>147</v>
      </c>
      <c r="K184" s="11" t="s">
        <v>148</v>
      </c>
      <c r="N184" s="12"/>
      <c r="R184" s="4" t="s">
        <v>86</v>
      </c>
      <c r="S184" s="8" t="s">
        <v>312</v>
      </c>
    </row>
    <row r="185" customFormat="false" ht="15.75" hidden="false" customHeight="true" outlineLevel="0" collapsed="false">
      <c r="A185" s="1"/>
      <c r="B185" s="6"/>
      <c r="C185" s="6" t="s">
        <v>78</v>
      </c>
      <c r="E185" s="4" t="s">
        <v>329</v>
      </c>
      <c r="F185" s="6"/>
      <c r="G185" s="4" t="s">
        <v>329</v>
      </c>
      <c r="J185" s="4" t="s">
        <v>190</v>
      </c>
      <c r="K185" s="11" t="s">
        <v>191</v>
      </c>
      <c r="N185" s="12"/>
      <c r="R185" s="4" t="s">
        <v>86</v>
      </c>
      <c r="S185" s="8" t="s">
        <v>312</v>
      </c>
    </row>
    <row r="186" customFormat="false" ht="15.75" hidden="false" customHeight="true" outlineLevel="0" collapsed="false">
      <c r="A186" s="1"/>
      <c r="B186" s="6"/>
      <c r="C186" s="6" t="s">
        <v>78</v>
      </c>
      <c r="E186" s="4" t="s">
        <v>329</v>
      </c>
      <c r="F186" s="6"/>
      <c r="G186" s="4" t="s">
        <v>329</v>
      </c>
      <c r="J186" s="4" t="s">
        <v>201</v>
      </c>
      <c r="K186" s="11" t="s">
        <v>202</v>
      </c>
      <c r="N186" s="12"/>
      <c r="R186" s="4" t="s">
        <v>86</v>
      </c>
      <c r="S186" s="8" t="s">
        <v>312</v>
      </c>
    </row>
    <row r="187" customFormat="false" ht="15.75" hidden="false" customHeight="true" outlineLevel="0" collapsed="false">
      <c r="A187" s="1"/>
      <c r="B187" s="6"/>
      <c r="C187" s="6" t="s">
        <v>78</v>
      </c>
      <c r="E187" s="4" t="s">
        <v>329</v>
      </c>
      <c r="F187" s="6"/>
      <c r="G187" s="4" t="s">
        <v>329</v>
      </c>
      <c r="J187" s="4" t="s">
        <v>152</v>
      </c>
      <c r="K187" s="11" t="s">
        <v>153</v>
      </c>
      <c r="N187" s="12"/>
      <c r="R187" s="4" t="s">
        <v>86</v>
      </c>
      <c r="S187" s="8" t="s">
        <v>312</v>
      </c>
    </row>
    <row r="188" customFormat="false" ht="15.75" hidden="false" customHeight="true" outlineLevel="0" collapsed="false">
      <c r="A188" s="1"/>
      <c r="B188" s="6"/>
      <c r="C188" s="6" t="s">
        <v>78</v>
      </c>
      <c r="E188" s="4" t="s">
        <v>329</v>
      </c>
      <c r="F188" s="6"/>
      <c r="G188" s="4" t="s">
        <v>329</v>
      </c>
      <c r="J188" s="4" t="s">
        <v>206</v>
      </c>
      <c r="K188" s="11" t="s">
        <v>207</v>
      </c>
      <c r="N188" s="12"/>
      <c r="R188" s="4" t="s">
        <v>86</v>
      </c>
      <c r="S188" s="8" t="s">
        <v>312</v>
      </c>
    </row>
    <row r="189" customFormat="false" ht="15.75" hidden="false" customHeight="true" outlineLevel="0" collapsed="false">
      <c r="A189" s="1"/>
      <c r="B189" s="6"/>
      <c r="C189" s="6" t="s">
        <v>78</v>
      </c>
      <c r="E189" s="4" t="s">
        <v>329</v>
      </c>
      <c r="F189" s="6"/>
      <c r="G189" s="4" t="s">
        <v>329</v>
      </c>
      <c r="J189" s="4" t="s">
        <v>158</v>
      </c>
      <c r="K189" s="11" t="s">
        <v>159</v>
      </c>
      <c r="N189" s="12"/>
      <c r="R189" s="4" t="s">
        <v>86</v>
      </c>
      <c r="S189" s="8" t="s">
        <v>312</v>
      </c>
    </row>
    <row r="190" customFormat="false" ht="15.75" hidden="false" customHeight="true" outlineLevel="0" collapsed="false">
      <c r="A190" s="1"/>
      <c r="B190" s="6"/>
      <c r="C190" s="6" t="s">
        <v>78</v>
      </c>
      <c r="E190" s="4" t="s">
        <v>329</v>
      </c>
      <c r="F190" s="6"/>
      <c r="G190" s="4" t="s">
        <v>329</v>
      </c>
      <c r="J190" s="4" t="s">
        <v>211</v>
      </c>
      <c r="K190" s="11" t="s">
        <v>212</v>
      </c>
      <c r="N190" s="12"/>
      <c r="R190" s="4" t="s">
        <v>86</v>
      </c>
      <c r="S190" s="8" t="s">
        <v>312</v>
      </c>
    </row>
    <row r="191" customFormat="false" ht="15.75" hidden="false" customHeight="true" outlineLevel="0" collapsed="false">
      <c r="A191" s="1"/>
      <c r="B191" s="6"/>
      <c r="C191" s="6" t="s">
        <v>78</v>
      </c>
      <c r="E191" s="4" t="s">
        <v>329</v>
      </c>
      <c r="F191" s="6"/>
      <c r="G191" s="4" t="s">
        <v>329</v>
      </c>
      <c r="J191" s="4" t="s">
        <v>216</v>
      </c>
      <c r="K191" s="11" t="s">
        <v>217</v>
      </c>
      <c r="N191" s="12"/>
      <c r="R191" s="4" t="s">
        <v>86</v>
      </c>
      <c r="S191" s="8" t="s">
        <v>312</v>
      </c>
    </row>
    <row r="192" customFormat="false" ht="15.75" hidden="false" customHeight="true" outlineLevel="0" collapsed="false">
      <c r="A192" s="1"/>
      <c r="B192" s="6"/>
      <c r="C192" s="6" t="s">
        <v>78</v>
      </c>
      <c r="E192" s="4" t="s">
        <v>329</v>
      </c>
      <c r="F192" s="6"/>
      <c r="G192" s="4" t="s">
        <v>329</v>
      </c>
      <c r="J192" s="4" t="s">
        <v>163</v>
      </c>
      <c r="K192" s="11" t="s">
        <v>164</v>
      </c>
      <c r="N192" s="12"/>
      <c r="R192" s="4" t="s">
        <v>86</v>
      </c>
      <c r="S192" s="8" t="s">
        <v>312</v>
      </c>
    </row>
    <row r="193" customFormat="false" ht="15.75" hidden="false" customHeight="true" outlineLevel="0" collapsed="false">
      <c r="A193" s="1"/>
      <c r="B193" s="6"/>
      <c r="C193" s="6" t="s">
        <v>78</v>
      </c>
      <c r="E193" s="4" t="s">
        <v>329</v>
      </c>
      <c r="F193" s="6"/>
      <c r="G193" s="4" t="s">
        <v>329</v>
      </c>
      <c r="J193" s="4" t="s">
        <v>169</v>
      </c>
      <c r="K193" s="11" t="s">
        <v>170</v>
      </c>
      <c r="N193" s="12"/>
      <c r="R193" s="4" t="s">
        <v>86</v>
      </c>
      <c r="S193" s="8" t="s">
        <v>312</v>
      </c>
    </row>
    <row r="194" customFormat="false" ht="15.75" hidden="false" customHeight="true" outlineLevel="0" collapsed="false">
      <c r="A194" s="1"/>
      <c r="B194" s="6"/>
      <c r="C194" s="6" t="s">
        <v>78</v>
      </c>
      <c r="E194" s="4" t="s">
        <v>329</v>
      </c>
      <c r="F194" s="6"/>
      <c r="G194" s="4" t="s">
        <v>329</v>
      </c>
      <c r="J194" s="4" t="s">
        <v>222</v>
      </c>
      <c r="K194" s="11" t="s">
        <v>223</v>
      </c>
      <c r="N194" s="12"/>
      <c r="R194" s="4" t="s">
        <v>86</v>
      </c>
      <c r="S194" s="8" t="s">
        <v>312</v>
      </c>
    </row>
    <row r="195" customFormat="false" ht="15.75" hidden="false" customHeight="true" outlineLevel="0" collapsed="false">
      <c r="A195" s="1"/>
      <c r="B195" s="6"/>
      <c r="C195" s="6" t="s">
        <v>78</v>
      </c>
      <c r="E195" s="4" t="s">
        <v>329</v>
      </c>
      <c r="F195" s="6"/>
      <c r="G195" s="4" t="s">
        <v>329</v>
      </c>
      <c r="J195" s="4" t="s">
        <v>174</v>
      </c>
      <c r="K195" s="11" t="s">
        <v>175</v>
      </c>
      <c r="N195" s="12"/>
      <c r="R195" s="4" t="s">
        <v>86</v>
      </c>
      <c r="S195" s="8" t="s">
        <v>312</v>
      </c>
    </row>
    <row r="196" customFormat="false" ht="15.75" hidden="false" customHeight="true" outlineLevel="0" collapsed="false">
      <c r="A196" s="1"/>
      <c r="B196" s="6"/>
      <c r="C196" s="6" t="s">
        <v>78</v>
      </c>
      <c r="E196" s="4" t="s">
        <v>459</v>
      </c>
      <c r="F196" s="6"/>
      <c r="G196" s="4" t="s">
        <v>459</v>
      </c>
      <c r="J196" s="4" t="s">
        <v>978</v>
      </c>
      <c r="K196" s="11" t="s">
        <v>979</v>
      </c>
      <c r="N196" s="12"/>
      <c r="R196" s="4" t="s">
        <v>86</v>
      </c>
      <c r="S196" s="4" t="s">
        <v>96</v>
      </c>
    </row>
  </sheetData>
  <autoFilter ref="A1:Q196"/>
  <dataValidations count="1">
    <dataValidation allowBlank="true" operator="between" showDropDown="false" showErrorMessage="false" showInputMessage="false" sqref="C2:C196 B169:C196" type="list">
      <formula1>decision</formula1>
      <formula2>0</formula2>
    </dataValidation>
  </dataValidations>
  <hyperlinks>
    <hyperlink ref="K169" r:id="rId2" display="https://ds-ec2.scraperwiki.com/3zarzzv/0zftw6fzkjxommp/cgi-bin/xlsx/ors_rpt"/>
    <hyperlink ref="K170" r:id="rId3" display="https://ds-ec2.scraperwiki.com/3zarzzv/0zftw6fzkjxommp/cgi-bin/xlsx/ors_clind"/>
    <hyperlink ref="K171" r:id="rId4" display="https://ds-ec2.scraperwiki.com/3zarzzv/0zftw6fzkjxommp/cgi-bin/xlsx/ors_frw"/>
    <hyperlink ref="K172" r:id="rId5" display="https://ds-ec2.scraperwiki.com/3zarzzv/0zftw6fzkjxommp/cgi-bin/xlsx/ors_prj"/>
    <hyperlink ref="K173" r:id="rId6" display="https://ds-ec2.scraperwiki.com/3zarzzv/0zftw6fzkjxommp/cgi-bin/xlsx/ors_3w"/>
    <hyperlink ref="K174" r:id="rId7" display="https://ds-ec2.scraperwiki.com/3zarzzv/0zftw6fzkjxommp/cgi-bin/xlsx/ors_clindrpt"/>
    <hyperlink ref="K175" r:id="rId8" display="https://ds-ec2.scraperwiki.com/mcu9bxo/m5dbtbjvgv577aq/cgi-bin/xlsx/Emergency_16575"/>
    <hyperlink ref="K176" r:id="rId9" display="https://ds-ec2.scraperwiki.com/egzfk1p/siqsxsgjnxgk3r2/cgi-bin/csv/sidih_684.csv"/>
    <hyperlink ref="K177" r:id="rId10" display="https://ds-ec2.scraperwiki.com/egzfk1p/siqsxsgjnxgk3r2/cgi-bin/csv/sidih_593.csv"/>
    <hyperlink ref="K178" r:id="rId11" display="https://ds-ec2.scraperwiki.com/egzfk1p/siqsxsgjnxgk3r2/cgi-bin/csv/sidih_587.csv"/>
    <hyperlink ref="K179" r:id="rId12" display="https://ds-ec2.scraperwiki.com/egzfk1p/siqsxsgjnxgk3r2/cgi-bin/csv/sidih_664.csv"/>
    <hyperlink ref="K180" r:id="rId13" display="https://ds-ec2.scraperwiki.com/egzfk1p/siqsxsgjnxgk3r2/cgi-bin/csv/sidih_645.csv"/>
    <hyperlink ref="K181" r:id="rId14" display="https://ds-ec2.scraperwiki.com/egzfk1p/siqsxsgjnxgk3r2/cgi-bin/csv/sidih_654.csv"/>
    <hyperlink ref="K182" r:id="rId15" display="https://ds-ec2.scraperwiki.com/egzfk1p/siqsxsgjnxgk3r2/cgi-bin/csv/sidih_653.csv"/>
    <hyperlink ref="K183" r:id="rId16" display="https://ds-ec2.scraperwiki.com/egzfk1p/siqsxsgjnxgk3r2/cgi-bin/csv/sidih_545.csv"/>
    <hyperlink ref="K184" r:id="rId17" display="https://ds-ec2.scraperwiki.com/egzfk1p/siqsxsgjnxgk3r2/cgi-bin/csv/sidih_642.csv"/>
    <hyperlink ref="K185" r:id="rId18" display="https://ds-ec2.scraperwiki.com/egzfk1p/siqsxsgjnxgk3r2/cgi-bin/csv/sidih_384.csv"/>
    <hyperlink ref="K186" r:id="rId19" display="https://ds-ec2.scraperwiki.com/egzfk1p/siqsxsgjnxgk3r2/cgi-bin/csv/sidih_337.csv"/>
    <hyperlink ref="K187" r:id="rId20" display="https://ds-ec2.scraperwiki.com/egzfk1p/siqsxsgjnxgk3r2/cgi-bin/csv/sidih_343.csv"/>
    <hyperlink ref="K188" r:id="rId21" display="https://ds-ec2.scraperwiki.com/egzfk1p/siqsxsgjnxgk3r2/cgi-bin/csv/sidih_322.csv"/>
    <hyperlink ref="K189" r:id="rId22" display="https://ds-ec2.scraperwiki.com/egzfk1p/siqsxsgjnxgk3r2/cgi-bin/csv/sidih_190.csv"/>
    <hyperlink ref="K190" r:id="rId23" display="https://ds-ec2.scraperwiki.com/egzfk1p/siqsxsgjnxgk3r2/cgi-bin/csv/sidih_540.csv"/>
    <hyperlink ref="K191" r:id="rId24" display="https://ds-ec2.scraperwiki.com/egzfk1p/siqsxsgjnxgk3r2/cgi-bin/csv/sidih_541.csv"/>
    <hyperlink ref="K192" r:id="rId25" display="https://ds-ec2.scraperwiki.com/egzfk1p/siqsxsgjnxgk3r2/cgi-bin/csv/sidih_495.csv"/>
    <hyperlink ref="K193" r:id="rId26" display="https://ds-ec2.scraperwiki.com/egzfk1p/siqsxsgjnxgk3r2/cgi-bin/csv/sidih_3.csv"/>
    <hyperlink ref="K194" r:id="rId27" display="https://ds-ec2.scraperwiki.com/egzfk1p/siqsxsgjnxgk3r2/cgi-bin/csv/sidih_588.csv"/>
    <hyperlink ref="K195" r:id="rId28" display="https://ds-ec2.scraperwiki.com/egzfk1p/siqsxsgjnxgk3r2/cgi-bin/csv/sidih_504.csv"/>
    <hyperlink ref="K196" r:id="rId29" display="https://ds-ec2.scraperwiki.com/g7nnqgn/ckm9nsfssakeuor/cgi-bin/csv/ebola_data_db_format.csv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30"/>
  <legacyDrawing r:id="rId3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169:G196 A1"/>
    </sheetView>
  </sheetViews>
  <sheetFormatPr defaultRowHeight="15"/>
  <cols>
    <col collapsed="false" hidden="false" max="1" min="1" style="0" width="14.5668016194332"/>
    <col collapsed="false" hidden="false" max="2" min="2" style="0" width="44.9919028340081"/>
    <col collapsed="false" hidden="false" max="1025" min="3" style="0" width="14.5668016194332"/>
  </cols>
  <sheetData>
    <row r="1" customFormat="false" ht="15" hidden="false" customHeight="false" outlineLevel="0" collapsed="false">
      <c r="A1" s="6" t="s">
        <v>980</v>
      </c>
      <c r="B1" s="6" t="s">
        <v>981</v>
      </c>
      <c r="C1" s="6" t="s">
        <v>982</v>
      </c>
      <c r="D1" s="6" t="s">
        <v>983</v>
      </c>
      <c r="E1" s="6" t="s">
        <v>984</v>
      </c>
      <c r="F1" s="6" t="s">
        <v>985</v>
      </c>
      <c r="G1" s="6" t="s">
        <v>986</v>
      </c>
      <c r="H1" s="6" t="s">
        <v>987</v>
      </c>
      <c r="I1" s="6" t="s">
        <v>988</v>
      </c>
      <c r="J1" s="6" t="s">
        <v>989</v>
      </c>
      <c r="K1" s="6" t="s">
        <v>990</v>
      </c>
    </row>
    <row r="2" customFormat="false" ht="15" hidden="false" customHeight="false" outlineLevel="0" collapsed="false">
      <c r="A2" s="6" t="s">
        <v>991</v>
      </c>
      <c r="B2" s="6" t="s">
        <v>992</v>
      </c>
      <c r="C2" s="6" t="s">
        <v>993</v>
      </c>
      <c r="D2" s="6" t="s">
        <v>994</v>
      </c>
      <c r="E2" s="6" t="s">
        <v>995</v>
      </c>
      <c r="F2" s="6" t="s">
        <v>996</v>
      </c>
      <c r="G2" s="13" t="str">
        <f aca="false">HYPERLINK("https://app.quickcode.io/dataset/"&amp;A2,B2)</f>
        <v>Tag Cleanup</v>
      </c>
      <c r="H2" s="0" t="str">
        <f aca="false">IF(ISERROR(MATCH(A2,'files on SW'!B:B,0)),"No","Yes")</f>
        <v>No</v>
      </c>
      <c r="I2" s="6" t="s">
        <v>997</v>
      </c>
      <c r="J2" s="6" t="s">
        <v>941</v>
      </c>
      <c r="K2" s="6" t="s">
        <v>998</v>
      </c>
    </row>
    <row r="3" customFormat="false" ht="15" hidden="false" customHeight="false" outlineLevel="0" collapsed="false">
      <c r="A3" s="6" t="s">
        <v>999</v>
      </c>
      <c r="B3" s="6" t="s">
        <v>1000</v>
      </c>
      <c r="C3" s="6" t="s">
        <v>1001</v>
      </c>
      <c r="D3" s="6" t="s">
        <v>1002</v>
      </c>
      <c r="E3" s="6" t="s">
        <v>995</v>
      </c>
      <c r="F3" s="6" t="s">
        <v>1003</v>
      </c>
      <c r="G3" s="13" t="str">
        <f aca="false">HYPERLINK("https://app.quickcode.io/dataset/"&amp;A3,B3)</f>
        <v>HXL Validation</v>
      </c>
      <c r="H3" s="0" t="str">
        <f aca="false">IF(ISERROR(MATCH(A3,'files on SW'!B:B,0)),"No","Yes")</f>
        <v>No</v>
      </c>
      <c r="I3" s="6" t="s">
        <v>997</v>
      </c>
      <c r="J3" s="6" t="s">
        <v>18</v>
      </c>
      <c r="K3" s="6" t="s">
        <v>1004</v>
      </c>
    </row>
    <row r="4" customFormat="false" ht="15" hidden="false" customHeight="false" outlineLevel="0" collapsed="false">
      <c r="A4" s="6" t="s">
        <v>1005</v>
      </c>
      <c r="B4" s="6" t="s">
        <v>1006</v>
      </c>
      <c r="C4" s="6" t="s">
        <v>993</v>
      </c>
      <c r="D4" s="6" t="s">
        <v>1007</v>
      </c>
      <c r="E4" s="6" t="s">
        <v>995</v>
      </c>
      <c r="F4" s="6" t="s">
        <v>1008</v>
      </c>
      <c r="G4" s="13" t="str">
        <f aca="false">HYPERLINK("https://app.quickcode.io/dataset/"&amp;A4,B4)</f>
        <v>UNESCO scraper</v>
      </c>
      <c r="H4" s="0" t="str">
        <f aca="false">IF(ISERROR(MATCH(A4,'files on SW'!B:B,0)),"No","Yes")</f>
        <v>No</v>
      </c>
      <c r="I4" s="6" t="s">
        <v>997</v>
      </c>
      <c r="J4" s="6" t="s">
        <v>941</v>
      </c>
      <c r="K4" s="6" t="s">
        <v>998</v>
      </c>
    </row>
    <row r="5" customFormat="false" ht="15" hidden="false" customHeight="false" outlineLevel="0" collapsed="false">
      <c r="A5" s="6" t="s">
        <v>1009</v>
      </c>
      <c r="B5" s="6" t="s">
        <v>1010</v>
      </c>
      <c r="C5" s="6" t="s">
        <v>993</v>
      </c>
      <c r="D5" s="6" t="s">
        <v>1011</v>
      </c>
      <c r="E5" s="6" t="s">
        <v>995</v>
      </c>
      <c r="F5" s="6" t="s">
        <v>1012</v>
      </c>
      <c r="G5" s="13" t="str">
        <f aca="false">HYPERLINK("https://app.quickcode.io/dataset/"&amp;A5,B5)</f>
        <v>IDMC scraper</v>
      </c>
      <c r="H5" s="0" t="str">
        <f aca="false">IF(ISERROR(MATCH(A5,'files on SW'!B:B,0)),"No","Yes")</f>
        <v>No</v>
      </c>
      <c r="I5" s="6" t="s">
        <v>997</v>
      </c>
      <c r="J5" s="6" t="s">
        <v>941</v>
      </c>
      <c r="K5" s="6" t="s">
        <v>998</v>
      </c>
    </row>
    <row r="6" customFormat="false" ht="15" hidden="false" customHeight="false" outlineLevel="0" collapsed="false">
      <c r="A6" s="6" t="s">
        <v>1013</v>
      </c>
      <c r="B6" s="6" t="s">
        <v>1014</v>
      </c>
      <c r="C6" s="6" t="s">
        <v>993</v>
      </c>
      <c r="D6" s="6" t="s">
        <v>1011</v>
      </c>
      <c r="E6" s="6" t="s">
        <v>995</v>
      </c>
      <c r="F6" s="6" t="s">
        <v>1012</v>
      </c>
      <c r="G6" s="13" t="str">
        <f aca="false">HYPERLINK("https://app.quickcode.io/dataset/"&amp;A6,B6)</f>
        <v>World Bank scraper</v>
      </c>
      <c r="H6" s="0" t="str">
        <f aca="false">IF(ISERROR(MATCH(A6,'files on SW'!B:B,0)),"No","Yes")</f>
        <v>No</v>
      </c>
      <c r="I6" s="6" t="s">
        <v>997</v>
      </c>
      <c r="J6" s="6" t="s">
        <v>941</v>
      </c>
      <c r="K6" s="6" t="s">
        <v>998</v>
      </c>
    </row>
    <row r="7" customFormat="false" ht="15" hidden="false" customHeight="false" outlineLevel="0" collapsed="false">
      <c r="A7" s="6" t="s">
        <v>1015</v>
      </c>
      <c r="B7" s="6" t="s">
        <v>1016</v>
      </c>
      <c r="C7" s="6" t="s">
        <v>993</v>
      </c>
      <c r="D7" s="6" t="s">
        <v>1011</v>
      </c>
      <c r="E7" s="6" t="s">
        <v>995</v>
      </c>
      <c r="F7" s="6" t="s">
        <v>1012</v>
      </c>
      <c r="G7" s="13" t="str">
        <f aca="false">HYPERLINK("https://app.quickcode.io/dataset/"&amp;A7,B7)</f>
        <v>WHO scraper</v>
      </c>
      <c r="H7" s="0" t="str">
        <f aca="false">IF(ISERROR(MATCH(A7,'files on SW'!B:B,0)),"No","Yes")</f>
        <v>No</v>
      </c>
      <c r="I7" s="6" t="s">
        <v>997</v>
      </c>
      <c r="J7" s="6" t="s">
        <v>941</v>
      </c>
      <c r="K7" s="6" t="s">
        <v>998</v>
      </c>
    </row>
    <row r="8" customFormat="false" ht="15" hidden="false" customHeight="false" outlineLevel="0" collapsed="false">
      <c r="A8" s="6" t="s">
        <v>1017</v>
      </c>
      <c r="B8" s="6" t="s">
        <v>1018</v>
      </c>
      <c r="C8" s="6" t="s">
        <v>1019</v>
      </c>
      <c r="D8" s="6" t="s">
        <v>1020</v>
      </c>
      <c r="E8" s="6" t="s">
        <v>995</v>
      </c>
      <c r="F8" s="6" t="s">
        <v>1021</v>
      </c>
      <c r="G8" s="13" t="str">
        <f aca="false">HYPERLINK("https://app.quickcode.io/dataset/"&amp;A8,B8)</f>
        <v>FTS scraper</v>
      </c>
      <c r="H8" s="0" t="str">
        <f aca="false">IF(ISERROR(MATCH(A8,'files on SW'!B:B,0)),"No","Yes")</f>
        <v>No</v>
      </c>
      <c r="I8" s="6" t="s">
        <v>997</v>
      </c>
      <c r="J8" s="6" t="s">
        <v>941</v>
      </c>
      <c r="K8" s="6" t="s">
        <v>998</v>
      </c>
    </row>
    <row r="9" customFormat="false" ht="15" hidden="false" customHeight="false" outlineLevel="0" collapsed="false">
      <c r="A9" s="6" t="s">
        <v>1022</v>
      </c>
      <c r="B9" s="6" t="s">
        <v>1023</v>
      </c>
      <c r="C9" s="6" t="s">
        <v>1001</v>
      </c>
      <c r="D9" s="6" t="s">
        <v>1002</v>
      </c>
      <c r="E9" s="6" t="s">
        <v>995</v>
      </c>
      <c r="F9" s="6" t="s">
        <v>1021</v>
      </c>
      <c r="G9" s="13" t="str">
        <f aca="false">HYPERLINK("https://app.quickcode.io/dataset/"&amp;A9,B9)</f>
        <v>Datastore Update Helper Tool</v>
      </c>
      <c r="H9" s="0" t="str">
        <f aca="false">IF(ISERROR(MATCH(A9,'files on SW'!B:B,0)),"No","Yes")</f>
        <v>No</v>
      </c>
      <c r="I9" s="6" t="s">
        <v>997</v>
      </c>
      <c r="J9" s="6" t="s">
        <v>18</v>
      </c>
      <c r="K9" s="6" t="s">
        <v>1024</v>
      </c>
    </row>
    <row r="10" customFormat="false" ht="15" hidden="false" customHeight="false" outlineLevel="0" collapsed="false">
      <c r="A10" s="6" t="s">
        <v>1025</v>
      </c>
      <c r="B10" s="6" t="s">
        <v>1026</v>
      </c>
      <c r="C10" s="6" t="s">
        <v>1001</v>
      </c>
      <c r="D10" s="6" t="s">
        <v>1002</v>
      </c>
      <c r="E10" s="6" t="s">
        <v>995</v>
      </c>
      <c r="F10" s="6" t="s">
        <v>1021</v>
      </c>
      <c r="G10" s="13" t="str">
        <f aca="false">HYPERLINK("https://app.quickcode.io/dataset/"&amp;A10,B10)</f>
        <v>Untitled dataset</v>
      </c>
      <c r="H10" s="0" t="str">
        <f aca="false">IF(ISERROR(MATCH(A10,'files on SW'!B:B,0)),"No","Yes")</f>
        <v>No</v>
      </c>
      <c r="I10" s="6" t="s">
        <v>997</v>
      </c>
      <c r="J10" s="6" t="s">
        <v>18</v>
      </c>
      <c r="K10" s="6" t="s">
        <v>1024</v>
      </c>
    </row>
    <row r="11" customFormat="false" ht="15" hidden="false" customHeight="false" outlineLevel="0" collapsed="false">
      <c r="A11" s="6" t="s">
        <v>950</v>
      </c>
      <c r="B11" s="6" t="s">
        <v>957</v>
      </c>
      <c r="C11" s="6" t="s">
        <v>1027</v>
      </c>
      <c r="D11" s="6" t="s">
        <v>1021</v>
      </c>
      <c r="E11" s="6" t="s">
        <v>995</v>
      </c>
      <c r="F11" s="6" t="s">
        <v>1028</v>
      </c>
      <c r="G11" s="13" t="str">
        <f aca="false">HYPERLINK("https://app.quickcode.io/dataset/"&amp;A11,B11)</f>
        <v>CERF Projects Scraper - ACTIVE!</v>
      </c>
      <c r="H11" s="0" t="str">
        <f aca="false">IF(ISERROR(MATCH(A11,'files on SW'!B:B,0)),"No","Yes")</f>
        <v>Yes</v>
      </c>
      <c r="I11" s="6" t="s">
        <v>997</v>
      </c>
      <c r="J11" s="0" t="str">
        <f aca="false">VLOOKUP(A11,'files on SW'!B:C,2, 0)</f>
        <v>keep alive</v>
      </c>
      <c r="K11" s="6" t="s">
        <v>1029</v>
      </c>
    </row>
    <row r="12" customFormat="false" ht="15" hidden="false" customHeight="false" outlineLevel="0" collapsed="false">
      <c r="A12" s="6" t="s">
        <v>940</v>
      </c>
      <c r="B12" s="6" t="s">
        <v>949</v>
      </c>
      <c r="C12" s="6" t="s">
        <v>1030</v>
      </c>
      <c r="D12" s="6" t="s">
        <v>1021</v>
      </c>
      <c r="E12" s="6" t="s">
        <v>995</v>
      </c>
      <c r="F12" s="6" t="s">
        <v>1028</v>
      </c>
      <c r="G12" s="13" t="str">
        <f aca="false">HYPERLINK("https://app.quickcode.io/dataset/"&amp;A12,B12)</f>
        <v>CERF Donor Contributions Scraper - ACTIVE!</v>
      </c>
      <c r="H12" s="0" t="str">
        <f aca="false">IF(ISERROR(MATCH(A12,'files on SW'!B:B,0)),"No","Yes")</f>
        <v>Yes</v>
      </c>
      <c r="I12" s="6" t="s">
        <v>997</v>
      </c>
      <c r="J12" s="0" t="str">
        <f aca="false">VLOOKUP(A12,'files on SW'!B:C,2, 0)</f>
        <v>keep alive</v>
      </c>
      <c r="K12" s="6" t="s">
        <v>1029</v>
      </c>
    </row>
    <row r="13" customFormat="false" ht="15" hidden="false" customHeight="false" outlineLevel="0" collapsed="false">
      <c r="A13" s="6" t="s">
        <v>1031</v>
      </c>
      <c r="B13" s="6" t="s">
        <v>1026</v>
      </c>
      <c r="C13" s="6" t="s">
        <v>1001</v>
      </c>
      <c r="D13" s="6" t="s">
        <v>1002</v>
      </c>
      <c r="E13" s="6" t="s">
        <v>1032</v>
      </c>
      <c r="F13" s="6" t="s">
        <v>1028</v>
      </c>
      <c r="G13" s="13" t="str">
        <f aca="false">HYPERLINK("https://app.quickcode.io/dataset/"&amp;A13,B13)</f>
        <v>Untitled dataset</v>
      </c>
      <c r="H13" s="0" t="str">
        <f aca="false">IF(ISERROR(MATCH(A13,'files on SW'!B:B,0)),"No","Yes")</f>
        <v>No</v>
      </c>
      <c r="I13" s="6" t="s">
        <v>997</v>
      </c>
      <c r="J13" s="6" t="s">
        <v>18</v>
      </c>
      <c r="K13" s="6" t="s">
        <v>1033</v>
      </c>
    </row>
    <row r="14" customFormat="false" ht="15" hidden="false" customHeight="false" outlineLevel="0" collapsed="false">
      <c r="A14" s="6" t="s">
        <v>1034</v>
      </c>
      <c r="B14" s="6" t="s">
        <v>1026</v>
      </c>
      <c r="C14" s="6" t="s">
        <v>1001</v>
      </c>
      <c r="D14" s="6" t="s">
        <v>1002</v>
      </c>
      <c r="E14" s="6" t="s">
        <v>1032</v>
      </c>
      <c r="F14" s="6" t="s">
        <v>1028</v>
      </c>
      <c r="G14" s="13" t="str">
        <f aca="false">HYPERLINK("https://app.quickcode.io/dataset/"&amp;A14,B14)</f>
        <v>Untitled dataset</v>
      </c>
      <c r="H14" s="0" t="str">
        <f aca="false">IF(ISERROR(MATCH(A14,'files on SW'!B:B,0)),"No","Yes")</f>
        <v>No</v>
      </c>
      <c r="I14" s="6" t="s">
        <v>997</v>
      </c>
      <c r="J14" s="6" t="s">
        <v>18</v>
      </c>
      <c r="K14" s="6" t="s">
        <v>1033</v>
      </c>
    </row>
    <row r="15" customFormat="false" ht="15" hidden="false" customHeight="false" outlineLevel="0" collapsed="false">
      <c r="A15" s="6" t="s">
        <v>930</v>
      </c>
      <c r="B15" s="6" t="s">
        <v>938</v>
      </c>
      <c r="C15" s="6" t="s">
        <v>1035</v>
      </c>
      <c r="D15" s="6" t="s">
        <v>1036</v>
      </c>
      <c r="E15" s="6" t="s">
        <v>995</v>
      </c>
      <c r="F15" s="6" t="s">
        <v>1028</v>
      </c>
      <c r="G15" s="13" t="str">
        <f aca="false">HYPERLINK("https://app.quickcode.io/dataset/"&amp;A15,B15)</f>
        <v>ReliefWeb Crisis Data Scraper - ACTIVE!</v>
      </c>
      <c r="H15" s="0" t="str">
        <f aca="false">IF(ISERROR(MATCH(A15,'files on SW'!B:B,0)),"No","Yes")</f>
        <v>Yes</v>
      </c>
      <c r="I15" s="6" t="s">
        <v>997</v>
      </c>
      <c r="J15" s="6" t="s">
        <v>941</v>
      </c>
      <c r="K15" s="6" t="s">
        <v>1029</v>
      </c>
    </row>
    <row r="16" customFormat="false" ht="15" hidden="false" customHeight="false" outlineLevel="0" collapsed="false">
      <c r="A16" s="6" t="s">
        <v>1037</v>
      </c>
      <c r="B16" s="6" t="s">
        <v>1038</v>
      </c>
      <c r="C16" s="6" t="s">
        <v>1001</v>
      </c>
      <c r="D16" s="6" t="s">
        <v>1002</v>
      </c>
      <c r="E16" s="6" t="s">
        <v>995</v>
      </c>
      <c r="F16" s="6" t="s">
        <v>1028</v>
      </c>
      <c r="G16" s="13" t="str">
        <f aca="false">HYPERLINK("https://app.quickcode.io/dataset/"&amp;A16,B16)</f>
        <v>Scraper VDC Syria</v>
      </c>
      <c r="H16" s="0" t="str">
        <f aca="false">IF(ISERROR(MATCH(A16,'files on SW'!B:B,0)),"No","Yes")</f>
        <v>No</v>
      </c>
      <c r="I16" s="6" t="s">
        <v>997</v>
      </c>
      <c r="J16" s="6" t="s">
        <v>18</v>
      </c>
      <c r="K16" s="6" t="s">
        <v>1039</v>
      </c>
    </row>
    <row r="17" customFormat="false" ht="15" hidden="false" customHeight="false" outlineLevel="0" collapsed="false">
      <c r="A17" s="6" t="s">
        <v>1040</v>
      </c>
      <c r="B17" s="6" t="s">
        <v>1041</v>
      </c>
      <c r="C17" s="6" t="s">
        <v>993</v>
      </c>
      <c r="D17" s="6" t="s">
        <v>1042</v>
      </c>
      <c r="E17" s="6" t="s">
        <v>995</v>
      </c>
      <c r="F17" s="6" t="s">
        <v>1028</v>
      </c>
      <c r="G17" s="13" t="str">
        <f aca="false">HYPERLINK("https://app.quickcode.io/dataset/"&amp;A17,B17)</f>
        <v>ACLED Scraper</v>
      </c>
      <c r="H17" s="0" t="str">
        <f aca="false">IF(ISERROR(MATCH(A17,'files on SW'!B:B,0)),"No","Yes")</f>
        <v>No</v>
      </c>
      <c r="I17" s="6" t="s">
        <v>997</v>
      </c>
      <c r="J17" s="6" t="s">
        <v>941</v>
      </c>
      <c r="K17" s="6" t="s">
        <v>998</v>
      </c>
    </row>
    <row r="18" customFormat="false" ht="15" hidden="false" customHeight="false" outlineLevel="0" collapsed="false">
      <c r="A18" s="6" t="s">
        <v>1043</v>
      </c>
      <c r="B18" s="6" t="s">
        <v>1044</v>
      </c>
      <c r="C18" s="6" t="s">
        <v>993</v>
      </c>
      <c r="D18" s="6" t="s">
        <v>1028</v>
      </c>
      <c r="E18" s="6" t="s">
        <v>995</v>
      </c>
      <c r="F18" s="6" t="s">
        <v>1028</v>
      </c>
      <c r="G18" s="13" t="str">
        <f aca="false">HYPERLINK("https://app.quickcode.io/dataset/"&amp;A18,B18)</f>
        <v>UPS blog posts</v>
      </c>
      <c r="H18" s="0" t="str">
        <f aca="false">IF(ISERROR(MATCH(A18,'files on SW'!B:B,0)),"No","Yes")</f>
        <v>No</v>
      </c>
      <c r="I18" s="6" t="s">
        <v>997</v>
      </c>
      <c r="J18" s="6" t="s">
        <v>18</v>
      </c>
      <c r="K18" s="6" t="s">
        <v>1045</v>
      </c>
    </row>
    <row r="19" customFormat="false" ht="15" hidden="false" customHeight="false" outlineLevel="0" collapsed="false">
      <c r="A19" s="6" t="s">
        <v>1046</v>
      </c>
      <c r="B19" s="6" t="s">
        <v>1047</v>
      </c>
      <c r="C19" s="6" t="s">
        <v>993</v>
      </c>
      <c r="D19" s="6" t="s">
        <v>1021</v>
      </c>
      <c r="E19" s="6" t="s">
        <v>995</v>
      </c>
      <c r="F19" s="6" t="s">
        <v>1028</v>
      </c>
      <c r="G19" s="13" t="str">
        <f aca="false">HYPERLINK("https://app.quickcode.io/dataset/"&amp;A19,B19)</f>
        <v>DISABLED Fiji Topline Figures</v>
      </c>
      <c r="H19" s="0" t="str">
        <f aca="false">IF(ISERROR(MATCH(A19,'files on SW'!B:B,0)),"No","Yes")</f>
        <v>No</v>
      </c>
      <c r="I19" s="6" t="s">
        <v>997</v>
      </c>
      <c r="J19" s="6" t="s">
        <v>18</v>
      </c>
      <c r="K19" s="6" t="s">
        <v>1048</v>
      </c>
    </row>
    <row r="20" customFormat="false" ht="15" hidden="false" customHeight="false" outlineLevel="0" collapsed="false">
      <c r="A20" s="6" t="s">
        <v>850</v>
      </c>
      <c r="B20" s="6" t="s">
        <v>858</v>
      </c>
      <c r="C20" s="6" t="s">
        <v>993</v>
      </c>
      <c r="D20" s="6" t="s">
        <v>1049</v>
      </c>
      <c r="E20" s="6" t="s">
        <v>995</v>
      </c>
      <c r="F20" s="6" t="s">
        <v>1028</v>
      </c>
      <c r="G20" s="13" t="str">
        <f aca="false">HYPERLINK("https://app.quickcode.io/dataset/"&amp;A20,B20)</f>
        <v>WFP mVAM Collector</v>
      </c>
      <c r="H20" s="0" t="str">
        <f aca="false">IF(ISERROR(MATCH(A20,'files on SW'!B:B,0)),"No","Yes")</f>
        <v>Yes</v>
      </c>
      <c r="I20" s="6" t="s">
        <v>997</v>
      </c>
      <c r="J20" s="0" t="str">
        <f aca="false">VLOOKUP(A20,'files on SW'!B:C,2, 0)</f>
        <v>review</v>
      </c>
    </row>
    <row r="21" customFormat="false" ht="15" hidden="false" customHeight="false" outlineLevel="0" collapsed="false">
      <c r="A21" s="6" t="s">
        <v>1050</v>
      </c>
      <c r="B21" s="6" t="s">
        <v>1051</v>
      </c>
      <c r="C21" s="6" t="s">
        <v>993</v>
      </c>
      <c r="D21" s="6" t="s">
        <v>1052</v>
      </c>
      <c r="E21" s="6" t="s">
        <v>995</v>
      </c>
      <c r="F21" s="6" t="s">
        <v>1053</v>
      </c>
      <c r="G21" s="13" t="str">
        <f aca="false">HYPERLINK("https://app.quickcode.io/dataset/"&amp;A21,B21)</f>
        <v>WorldPop Scraper</v>
      </c>
      <c r="H21" s="0" t="str">
        <f aca="false">IF(ISERROR(MATCH(A21,'files on SW'!B:B,0)),"No","Yes")</f>
        <v>No</v>
      </c>
      <c r="I21" s="6" t="s">
        <v>997</v>
      </c>
      <c r="J21" s="6" t="s">
        <v>941</v>
      </c>
      <c r="K21" s="6" t="s">
        <v>998</v>
      </c>
    </row>
    <row r="22" customFormat="false" ht="15" hidden="false" customHeight="false" outlineLevel="0" collapsed="false">
      <c r="A22" s="6" t="s">
        <v>1054</v>
      </c>
      <c r="B22" s="6" t="s">
        <v>1055</v>
      </c>
      <c r="C22" s="6" t="s">
        <v>1056</v>
      </c>
      <c r="D22" s="6" t="s">
        <v>1028</v>
      </c>
      <c r="E22" s="6" t="s">
        <v>995</v>
      </c>
      <c r="F22" s="6" t="s">
        <v>1053</v>
      </c>
      <c r="G22" s="13" t="str">
        <f aca="false">HYPERLINK("https://app.quickcode.io/dataset/"&amp;A22,B22)</f>
        <v>IFPRI Dataverse Collector</v>
      </c>
      <c r="H22" s="0" t="str">
        <f aca="false">IF(ISERROR(MATCH(A22,'files on SW'!B:B,0)),"No","Yes")</f>
        <v>No</v>
      </c>
      <c r="I22" s="6" t="s">
        <v>997</v>
      </c>
      <c r="J22" s="6" t="s">
        <v>18</v>
      </c>
      <c r="K22" s="6" t="s">
        <v>1057</v>
      </c>
    </row>
    <row r="23" customFormat="false" ht="15" hidden="false" customHeight="false" outlineLevel="0" collapsed="false">
      <c r="A23" s="6" t="s">
        <v>344</v>
      </c>
      <c r="B23" s="6" t="s">
        <v>351</v>
      </c>
      <c r="C23" s="6" t="s">
        <v>1001</v>
      </c>
      <c r="D23" s="6" t="s">
        <v>1002</v>
      </c>
      <c r="E23" s="6" t="s">
        <v>995</v>
      </c>
      <c r="F23" s="6" t="s">
        <v>1053</v>
      </c>
      <c r="G23" s="13" t="str">
        <f aca="false">HYPERLINK("https://app.quickcode.io/dataset/"&amp;A23,B23)</f>
        <v>NCDC / NOAA Precipitation Collector</v>
      </c>
      <c r="H23" s="0" t="str">
        <f aca="false">IF(ISERROR(MATCH(A23,'files on SW'!B:B,0)),"No","Yes")</f>
        <v>Yes</v>
      </c>
      <c r="I23" s="6" t="s">
        <v>997</v>
      </c>
      <c r="J23" s="6" t="s">
        <v>78</v>
      </c>
    </row>
    <row r="24" customFormat="false" ht="15" hidden="false" customHeight="false" outlineLevel="0" collapsed="false">
      <c r="A24" s="6" t="s">
        <v>313</v>
      </c>
      <c r="B24" s="6" t="s">
        <v>319</v>
      </c>
      <c r="C24" s="6" t="s">
        <v>993</v>
      </c>
      <c r="D24" s="6" t="s">
        <v>1053</v>
      </c>
      <c r="E24" s="6" t="s">
        <v>995</v>
      </c>
      <c r="F24" s="6" t="s">
        <v>1053</v>
      </c>
      <c r="G24" s="13" t="str">
        <f aca="false">HYPERLINK("https://app.quickcode.io/dataset/"&amp;A24,B24)</f>
        <v>World Bank Climate Collector</v>
      </c>
      <c r="H24" s="0" t="str">
        <f aca="false">IF(ISERROR(MATCH(A24,'files on SW'!B:B,0)),"No","Yes")</f>
        <v>Yes</v>
      </c>
      <c r="I24" s="6" t="s">
        <v>997</v>
      </c>
      <c r="J24" s="0" t="str">
        <f aca="false">VLOOKUP(A24,'files on SW'!B:C,2, 0)</f>
        <v>delete</v>
      </c>
    </row>
    <row r="25" customFormat="false" ht="15" hidden="false" customHeight="false" outlineLevel="0" collapsed="false">
      <c r="A25" s="6" t="s">
        <v>320</v>
      </c>
      <c r="B25" s="6" t="s">
        <v>327</v>
      </c>
      <c r="C25" s="6" t="s">
        <v>993</v>
      </c>
      <c r="D25" s="6" t="s">
        <v>1053</v>
      </c>
      <c r="E25" s="6" t="s">
        <v>995</v>
      </c>
      <c r="F25" s="6" t="s">
        <v>1053</v>
      </c>
      <c r="G25" s="13" t="str">
        <f aca="false">HYPERLINK("https://app.quickcode.io/dataset/"&amp;A25,B25)</f>
        <v>UNDP Climate Collector</v>
      </c>
      <c r="H25" s="0" t="str">
        <f aca="false">IF(ISERROR(MATCH(A25,'files on SW'!B:B,0)),"No","Yes")</f>
        <v>Yes</v>
      </c>
      <c r="I25" s="6" t="s">
        <v>997</v>
      </c>
      <c r="J25" s="0" t="str">
        <f aca="false">VLOOKUP(A25,'files on SW'!B:C,2, 0)</f>
        <v>delete</v>
      </c>
    </row>
    <row r="26" customFormat="false" ht="15" hidden="false" customHeight="false" outlineLevel="0" collapsed="false">
      <c r="A26" s="6" t="s">
        <v>265</v>
      </c>
      <c r="B26" s="6" t="s">
        <v>272</v>
      </c>
      <c r="C26" s="6" t="s">
        <v>993</v>
      </c>
      <c r="D26" s="6" t="s">
        <v>1053</v>
      </c>
      <c r="E26" s="6" t="s">
        <v>995</v>
      </c>
      <c r="F26" s="6" t="s">
        <v>1053</v>
      </c>
      <c r="G26" s="13" t="str">
        <f aca="false">HYPERLINK("https://app.quickcode.io/dataset/"&amp;A26,B26)</f>
        <v>WHO Health</v>
      </c>
      <c r="H26" s="0" t="str">
        <f aca="false">IF(ISERROR(MATCH(A26,'files on SW'!B:B,0)),"No","Yes")</f>
        <v>Yes</v>
      </c>
      <c r="I26" s="6" t="s">
        <v>997</v>
      </c>
      <c r="J26" s="0" t="str">
        <f aca="false">VLOOKUP(A26,'files on SW'!B:C,2, 0)</f>
        <v>make static</v>
      </c>
    </row>
    <row r="27" customFormat="false" ht="15" hidden="false" customHeight="false" outlineLevel="0" collapsed="false">
      <c r="A27" s="6" t="s">
        <v>1058</v>
      </c>
      <c r="B27" s="6" t="s">
        <v>1059</v>
      </c>
      <c r="C27" s="6" t="s">
        <v>993</v>
      </c>
      <c r="D27" s="6" t="s">
        <v>1060</v>
      </c>
      <c r="E27" s="6" t="s">
        <v>995</v>
      </c>
      <c r="F27" s="6" t="s">
        <v>1053</v>
      </c>
      <c r="G27" s="13" t="str">
        <f aca="false">HYPERLINK("https://app.quickcode.io/dataset/"&amp;A27,B27)</f>
        <v>OCHA CERF Collector</v>
      </c>
      <c r="H27" s="0" t="str">
        <f aca="false">IF(ISERROR(MATCH(A27,'files on SW'!B:B,0)),"No","Yes")</f>
        <v>No</v>
      </c>
      <c r="I27" s="6" t="s">
        <v>997</v>
      </c>
      <c r="J27" s="6" t="s">
        <v>18</v>
      </c>
      <c r="K27" s="6" t="s">
        <v>1061</v>
      </c>
    </row>
    <row r="28" customFormat="false" ht="15" hidden="false" customHeight="false" outlineLevel="0" collapsed="false">
      <c r="A28" s="6" t="s">
        <v>1062</v>
      </c>
      <c r="B28" s="6" t="s">
        <v>1063</v>
      </c>
      <c r="C28" s="6" t="s">
        <v>993</v>
      </c>
      <c r="D28" s="6" t="s">
        <v>1028</v>
      </c>
      <c r="E28" s="6" t="s">
        <v>995</v>
      </c>
      <c r="F28" s="6" t="s">
        <v>1053</v>
      </c>
      <c r="G28" s="13" t="str">
        <f aca="false">HYPERLINK("https://app.quickcode.io/dataset/"&amp;A28,B28)</f>
        <v>HDX Source Count Tracker - ACTIVE!</v>
      </c>
      <c r="H28" s="0" t="str">
        <f aca="false">IF(ISERROR(MATCH(A28,'files on SW'!B:B,0)),"No","Yes")</f>
        <v>No</v>
      </c>
      <c r="I28" s="6" t="s">
        <v>997</v>
      </c>
      <c r="J28" s="6" t="s">
        <v>941</v>
      </c>
      <c r="K28" s="6" t="s">
        <v>1029</v>
      </c>
    </row>
    <row r="29" customFormat="false" ht="15" hidden="false" customHeight="false" outlineLevel="0" collapsed="false">
      <c r="A29" s="6" t="s">
        <v>233</v>
      </c>
      <c r="B29" s="6" t="s">
        <v>241</v>
      </c>
      <c r="C29" s="6" t="s">
        <v>993</v>
      </c>
      <c r="D29" s="6" t="s">
        <v>1053</v>
      </c>
      <c r="E29" s="6" t="s">
        <v>995</v>
      </c>
      <c r="F29" s="6" t="s">
        <v>1053</v>
      </c>
      <c r="G29" s="13" t="str">
        <f aca="false">HYPERLINK("https://app.quickcode.io/dataset/"&amp;A29,B29)</f>
        <v>FAO Collector</v>
      </c>
      <c r="H29" s="0" t="str">
        <f aca="false">IF(ISERROR(MATCH(A29,'files on SW'!B:B,0)),"No","Yes")</f>
        <v>Yes</v>
      </c>
      <c r="I29" s="6" t="s">
        <v>997</v>
      </c>
      <c r="J29" s="0" t="str">
        <f aca="false">VLOOKUP(A29,'files on SW'!B:C,2, 0)</f>
        <v>delete</v>
      </c>
    </row>
    <row r="30" customFormat="false" ht="15" hidden="false" customHeight="false" outlineLevel="0" collapsed="false">
      <c r="A30" s="6" t="s">
        <v>1064</v>
      </c>
      <c r="B30" s="6" t="s">
        <v>1065</v>
      </c>
      <c r="C30" s="6" t="s">
        <v>993</v>
      </c>
      <c r="D30" s="6" t="s">
        <v>1028</v>
      </c>
      <c r="E30" s="6" t="s">
        <v>995</v>
      </c>
      <c r="F30" s="6" t="s">
        <v>1053</v>
      </c>
      <c r="G30" s="13" t="str">
        <f aca="false">HYPERLINK("https://app.quickcode.io/dataset/"&amp;A30,B30)</f>
        <v>OpenNepal Scraper</v>
      </c>
      <c r="H30" s="0" t="str">
        <f aca="false">IF(ISERROR(MATCH(A30,'files on SW'!B:B,0)),"No","Yes")</f>
        <v>No</v>
      </c>
      <c r="I30" s="6" t="s">
        <v>997</v>
      </c>
      <c r="J30" s="6" t="s">
        <v>18</v>
      </c>
      <c r="K30" s="6" t="s">
        <v>1066</v>
      </c>
    </row>
    <row r="31" customFormat="false" ht="15" hidden="false" customHeight="false" outlineLevel="0" collapsed="false">
      <c r="A31" s="6" t="s">
        <v>336</v>
      </c>
      <c r="B31" s="6" t="s">
        <v>343</v>
      </c>
      <c r="C31" s="6" t="s">
        <v>993</v>
      </c>
      <c r="D31" s="6" t="s">
        <v>1028</v>
      </c>
      <c r="E31" s="6" t="s">
        <v>995</v>
      </c>
      <c r="F31" s="6" t="s">
        <v>1053</v>
      </c>
      <c r="G31" s="13" t="str">
        <f aca="false">HYPERLINK("https://app.quickcode.io/dataset/"&amp;A31,B31)</f>
        <v>UNHCR Mediterranean Collector</v>
      </c>
      <c r="H31" s="0" t="str">
        <f aca="false">IF(ISERROR(MATCH(A31,'files on SW'!B:B,0)),"No","Yes")</f>
        <v>Yes</v>
      </c>
      <c r="I31" s="6" t="s">
        <v>997</v>
      </c>
      <c r="J31" s="0" t="str">
        <f aca="false">VLOOKUP(A31,'files on SW'!B:C,2, 0)</f>
        <v>make static</v>
      </c>
    </row>
    <row r="32" customFormat="false" ht="15" hidden="false" customHeight="false" outlineLevel="0" collapsed="false">
      <c r="A32" s="6" t="s">
        <v>762</v>
      </c>
      <c r="B32" s="6" t="s">
        <v>770</v>
      </c>
      <c r="C32" s="6" t="s">
        <v>993</v>
      </c>
      <c r="D32" s="6" t="s">
        <v>1053</v>
      </c>
      <c r="E32" s="6" t="s">
        <v>995</v>
      </c>
      <c r="F32" s="6" t="s">
        <v>1053</v>
      </c>
      <c r="G32" s="13" t="str">
        <f aca="false">HYPERLINK("https://app.quickcode.io/dataset/"&amp;A32,B32)</f>
        <v>HDRO Collector</v>
      </c>
      <c r="H32" s="0" t="str">
        <f aca="false">IF(ISERROR(MATCH(A32,'files on SW'!B:B,0)),"No","Yes")</f>
        <v>Yes</v>
      </c>
      <c r="I32" s="6" t="s">
        <v>997</v>
      </c>
      <c r="J32" s="0" t="str">
        <f aca="false">VLOOKUP(A32,'files on SW'!B:C,2, 0)</f>
        <v>make static</v>
      </c>
    </row>
    <row r="33" customFormat="false" ht="15" hidden="false" customHeight="false" outlineLevel="0" collapsed="false">
      <c r="A33" s="6" t="s">
        <v>1067</v>
      </c>
      <c r="B33" s="6" t="s">
        <v>1068</v>
      </c>
      <c r="C33" s="6" t="s">
        <v>993</v>
      </c>
      <c r="D33" s="6" t="s">
        <v>1053</v>
      </c>
      <c r="E33" s="6" t="s">
        <v>995</v>
      </c>
      <c r="F33" s="6" t="s">
        <v>1053</v>
      </c>
      <c r="G33" s="13" t="str">
        <f aca="false">HYPERLINK("https://app.quickcode.io/dataset/"&amp;A33,B33)</f>
        <v>Datastore: Feature Organization Page</v>
      </c>
      <c r="H33" s="0" t="str">
        <f aca="false">IF(ISERROR(MATCH(A33,'files on SW'!B:B,0)),"No","Yes")</f>
        <v>No</v>
      </c>
      <c r="I33" s="6" t="s">
        <v>997</v>
      </c>
      <c r="J33" s="6" t="s">
        <v>18</v>
      </c>
      <c r="K33" s="6" t="s">
        <v>1069</v>
      </c>
    </row>
    <row r="34" customFormat="false" ht="15" hidden="false" customHeight="false" outlineLevel="0" collapsed="false">
      <c r="A34" s="6" t="s">
        <v>777</v>
      </c>
      <c r="B34" s="6" t="s">
        <v>785</v>
      </c>
      <c r="C34" s="6" t="s">
        <v>993</v>
      </c>
      <c r="D34" s="6" t="s">
        <v>1053</v>
      </c>
      <c r="E34" s="6" t="s">
        <v>995</v>
      </c>
      <c r="F34" s="6" t="s">
        <v>1053</v>
      </c>
      <c r="G34" s="13" t="str">
        <f aca="false">HYPERLINK("https://app.quickcode.io/dataset/"&amp;A34,B34)</f>
        <v>FTS Collector</v>
      </c>
      <c r="H34" s="0" t="str">
        <f aca="false">IF(ISERROR(MATCH(A34,'files on SW'!B:B,0)),"No","Yes")</f>
        <v>Yes</v>
      </c>
      <c r="I34" s="6" t="s">
        <v>997</v>
      </c>
      <c r="J34" s="0" t="str">
        <f aca="false">VLOOKUP(A34,'files on SW'!B:C,2, 0)</f>
        <v>delete</v>
      </c>
    </row>
    <row r="35" customFormat="false" ht="15" hidden="false" customHeight="false" outlineLevel="0" collapsed="false">
      <c r="A35" s="6" t="s">
        <v>1070</v>
      </c>
      <c r="B35" s="6" t="s">
        <v>1071</v>
      </c>
      <c r="C35" s="6" t="s">
        <v>993</v>
      </c>
      <c r="D35" s="6" t="s">
        <v>1028</v>
      </c>
      <c r="E35" s="6" t="s">
        <v>995</v>
      </c>
      <c r="F35" s="6" t="s">
        <v>1053</v>
      </c>
      <c r="G35" s="13" t="str">
        <f aca="false">HYPERLINK("https://app.quickcode.io/dataset/"&amp;A35,B35)</f>
        <v>HDX Registered Users Stats - ACTIVE!</v>
      </c>
      <c r="H35" s="0" t="str">
        <f aca="false">IF(ISERROR(MATCH(A35,'files on SW'!B:B,0)),"No","Yes")</f>
        <v>No</v>
      </c>
      <c r="I35" s="6" t="s">
        <v>997</v>
      </c>
      <c r="J35" s="6" t="s">
        <v>941</v>
      </c>
      <c r="K35" s="6" t="s">
        <v>1029</v>
      </c>
    </row>
    <row r="36" customFormat="false" ht="15" hidden="false" customHeight="false" outlineLevel="0" collapsed="false">
      <c r="A36" s="6" t="s">
        <v>64</v>
      </c>
      <c r="B36" s="6" t="s">
        <v>73</v>
      </c>
      <c r="C36" s="6" t="s">
        <v>993</v>
      </c>
      <c r="D36" s="6" t="s">
        <v>1053</v>
      </c>
      <c r="E36" s="6" t="s">
        <v>995</v>
      </c>
      <c r="F36" s="6" t="s">
        <v>1053</v>
      </c>
      <c r="G36" s="13" t="str">
        <f aca="false">HYPERLINK("https://app.quickcode.io/dataset/"&amp;A36,B36)</f>
        <v>UN Habitat</v>
      </c>
      <c r="H36" s="0" t="str">
        <f aca="false">IF(ISERROR(MATCH(A36,'files on SW'!B:B,0)),"No","Yes")</f>
        <v>Yes</v>
      </c>
      <c r="I36" s="6" t="s">
        <v>997</v>
      </c>
      <c r="J36" s="0" t="str">
        <f aca="false">VLOOKUP(A36,'files on SW'!B:C,2, 0)</f>
        <v>delete</v>
      </c>
    </row>
    <row r="37" customFormat="false" ht="15" hidden="false" customHeight="false" outlineLevel="0" collapsed="false">
      <c r="A37" s="6" t="s">
        <v>1072</v>
      </c>
      <c r="B37" s="6" t="s">
        <v>1073</v>
      </c>
      <c r="C37" s="6" t="s">
        <v>993</v>
      </c>
      <c r="D37" s="6" t="s">
        <v>1074</v>
      </c>
      <c r="E37" s="6" t="s">
        <v>995</v>
      </c>
      <c r="F37" s="6" t="s">
        <v>1053</v>
      </c>
      <c r="G37" s="13" t="str">
        <f aca="false">HYPERLINK("https://app.quickcode.io/dataset/"&amp;A37,B37)</f>
        <v>DISABLED OCHA Afghanistan Topline Figures</v>
      </c>
      <c r="H37" s="0" t="str">
        <f aca="false">IF(ISERROR(MATCH(A37,'files on SW'!B:B,0)),"No","Yes")</f>
        <v>No</v>
      </c>
      <c r="I37" s="6" t="s">
        <v>997</v>
      </c>
      <c r="J37" s="6" t="s">
        <v>18</v>
      </c>
      <c r="K37" s="6" t="s">
        <v>1048</v>
      </c>
    </row>
    <row r="38" customFormat="false" ht="15" hidden="false" customHeight="false" outlineLevel="0" collapsed="false">
      <c r="A38" s="6" t="s">
        <v>1075</v>
      </c>
      <c r="B38" s="6" t="s">
        <v>1076</v>
      </c>
      <c r="C38" s="6" t="s">
        <v>993</v>
      </c>
      <c r="D38" s="6" t="s">
        <v>1074</v>
      </c>
      <c r="E38" s="6" t="s">
        <v>995</v>
      </c>
      <c r="F38" s="6" t="s">
        <v>1053</v>
      </c>
      <c r="G38" s="13" t="str">
        <f aca="false">HYPERLINK("https://app.quickcode.io/dataset/"&amp;A38,B38)</f>
        <v>DISABLED UNOSAT Topline Figures</v>
      </c>
      <c r="H38" s="0" t="str">
        <f aca="false">IF(ISERROR(MATCH(A38,'files on SW'!B:B,0)),"No","Yes")</f>
        <v>No</v>
      </c>
      <c r="I38" s="6" t="s">
        <v>997</v>
      </c>
      <c r="J38" s="6" t="s">
        <v>18</v>
      </c>
      <c r="K38" s="6" t="s">
        <v>1048</v>
      </c>
    </row>
    <row r="39" customFormat="false" ht="15" hidden="false" customHeight="false" outlineLevel="0" collapsed="false">
      <c r="A39" s="6" t="s">
        <v>1077</v>
      </c>
      <c r="B39" s="6" t="s">
        <v>1078</v>
      </c>
      <c r="C39" s="6" t="s">
        <v>1079</v>
      </c>
      <c r="D39" s="6" t="s">
        <v>1080</v>
      </c>
      <c r="E39" s="6" t="s">
        <v>995</v>
      </c>
      <c r="F39" s="6" t="s">
        <v>1053</v>
      </c>
      <c r="G39" s="13" t="str">
        <f aca="false">HYPERLINK("https://app.quickcode.io/dataset/"&amp;A39,B39)</f>
        <v>UNOSAT Flood Portal</v>
      </c>
      <c r="H39" s="0" t="str">
        <f aca="false">IF(ISERROR(MATCH(A39,'files on SW'!B:B,0)),"No","Yes")</f>
        <v>No</v>
      </c>
      <c r="I39" s="6" t="s">
        <v>997</v>
      </c>
      <c r="J39" s="6" t="s">
        <v>18</v>
      </c>
      <c r="K39" s="6" t="s">
        <v>1081</v>
      </c>
    </row>
    <row r="40" customFormat="false" ht="15" hidden="false" customHeight="false" outlineLevel="0" collapsed="false">
      <c r="A40" s="6" t="s">
        <v>1082</v>
      </c>
      <c r="B40" s="6" t="s">
        <v>1083</v>
      </c>
      <c r="C40" s="6" t="s">
        <v>993</v>
      </c>
      <c r="D40" s="6" t="s">
        <v>1074</v>
      </c>
      <c r="E40" s="6" t="s">
        <v>995</v>
      </c>
      <c r="F40" s="6" t="s">
        <v>1053</v>
      </c>
      <c r="G40" s="13" t="str">
        <f aca="false">HYPERLINK("https://app.quickcode.io/dataset/"&amp;A40,B40)</f>
        <v>DISABLED DataStore: UNHCR Topline Figures</v>
      </c>
      <c r="H40" s="0" t="str">
        <f aca="false">IF(ISERROR(MATCH(A40,'files on SW'!B:B,0)),"No","Yes")</f>
        <v>No</v>
      </c>
      <c r="I40" s="6" t="s">
        <v>997</v>
      </c>
      <c r="J40" s="6" t="s">
        <v>18</v>
      </c>
      <c r="K40" s="6" t="s">
        <v>1048</v>
      </c>
    </row>
    <row r="41" customFormat="false" ht="15" hidden="false" customHeight="false" outlineLevel="0" collapsed="false">
      <c r="A41" s="6" t="s">
        <v>225</v>
      </c>
      <c r="B41" s="6" t="s">
        <v>232</v>
      </c>
      <c r="C41" s="6" t="s">
        <v>993</v>
      </c>
      <c r="D41" s="6" t="s">
        <v>1053</v>
      </c>
      <c r="E41" s="6" t="s">
        <v>995</v>
      </c>
      <c r="F41" s="6" t="s">
        <v>1053</v>
      </c>
      <c r="G41" s="13" t="str">
        <f aca="false">HYPERLINK("https://app.quickcode.io/dataset/"&amp;A41,B41)</f>
        <v>FTS: Nepal Earthquake Coverage</v>
      </c>
      <c r="H41" s="0" t="str">
        <f aca="false">IF(ISERROR(MATCH(A41,'files on SW'!B:B,0)),"No","Yes")</f>
        <v>Yes</v>
      </c>
      <c r="I41" s="6" t="s">
        <v>997</v>
      </c>
      <c r="J41" s="0" t="str">
        <f aca="false">VLOOKUP(A41,'files on SW'!B:C,2, 0)</f>
        <v>make static</v>
      </c>
    </row>
    <row r="42" customFormat="false" ht="15" hidden="false" customHeight="false" outlineLevel="0" collapsed="false">
      <c r="A42" s="6" t="s">
        <v>1084</v>
      </c>
      <c r="B42" s="6" t="s">
        <v>1085</v>
      </c>
      <c r="C42" s="6" t="s">
        <v>993</v>
      </c>
      <c r="D42" s="6" t="s">
        <v>1074</v>
      </c>
      <c r="E42" s="6" t="s">
        <v>995</v>
      </c>
      <c r="F42" s="6" t="s">
        <v>1053</v>
      </c>
      <c r="G42" s="13" t="str">
        <f aca="false">HYPERLINK("https://app.quickcode.io/dataset/"&amp;A42,B42)</f>
        <v>DISABLED Nepal Earthquake Topline Figures</v>
      </c>
      <c r="H42" s="0" t="str">
        <f aca="false">IF(ISERROR(MATCH(A42,'files on SW'!B:B,0)),"No","Yes")</f>
        <v>No</v>
      </c>
      <c r="I42" s="6" t="s">
        <v>997</v>
      </c>
      <c r="J42" s="6" t="s">
        <v>18</v>
      </c>
      <c r="K42" s="6" t="s">
        <v>1048</v>
      </c>
    </row>
    <row r="43" customFormat="false" ht="15" hidden="false" customHeight="false" outlineLevel="0" collapsed="false">
      <c r="A43" s="6" t="s">
        <v>1086</v>
      </c>
      <c r="B43" s="6" t="s">
        <v>1087</v>
      </c>
      <c r="C43" s="6" t="s">
        <v>1079</v>
      </c>
      <c r="D43" s="6" t="s">
        <v>996</v>
      </c>
      <c r="E43" s="6" t="s">
        <v>995</v>
      </c>
      <c r="F43" s="6" t="s">
        <v>1053</v>
      </c>
      <c r="G43" s="13" t="str">
        <f aca="false">HYPERLINK("https://app.quickcode.io/dataset/"&amp;A43,B43)</f>
        <v>DISABLED WFP VAM API Scraper</v>
      </c>
      <c r="H43" s="0" t="str">
        <f aca="false">IF(ISERROR(MATCH(A43,'files on SW'!B:B,0)),"No","Yes")</f>
        <v>No</v>
      </c>
      <c r="I43" s="6" t="s">
        <v>997</v>
      </c>
      <c r="J43" s="6" t="s">
        <v>18</v>
      </c>
      <c r="K43" s="6" t="s">
        <v>1048</v>
      </c>
    </row>
    <row r="44" customFormat="false" ht="15" hidden="false" customHeight="false" outlineLevel="0" collapsed="false">
      <c r="A44" s="6" t="s">
        <v>88</v>
      </c>
      <c r="B44" s="6" t="s">
        <v>95</v>
      </c>
      <c r="C44" s="6" t="s">
        <v>993</v>
      </c>
      <c r="D44" s="6" t="s">
        <v>1053</v>
      </c>
      <c r="E44" s="6" t="s">
        <v>995</v>
      </c>
      <c r="F44" s="6" t="s">
        <v>1053</v>
      </c>
      <c r="G44" s="13" t="str">
        <f aca="false">HYPERLINK("https://app.quickcode.io/dataset/"&amp;A44,B44)</f>
        <v>OCHA ORS Scraper</v>
      </c>
      <c r="H44" s="0" t="str">
        <f aca="false">IF(ISERROR(MATCH(A44,'files on SW'!B:B,0)),"No","Yes")</f>
        <v>Yes</v>
      </c>
      <c r="I44" s="6" t="s">
        <v>997</v>
      </c>
      <c r="J44" s="0" t="str">
        <f aca="false">VLOOKUP(A44,'files on SW'!B:C,2, 0)</f>
        <v>make static</v>
      </c>
    </row>
    <row r="45" customFormat="false" ht="15" hidden="false" customHeight="false" outlineLevel="0" collapsed="false">
      <c r="A45" s="6" t="s">
        <v>1088</v>
      </c>
      <c r="B45" s="6" t="s">
        <v>1089</v>
      </c>
      <c r="C45" s="6" t="s">
        <v>993</v>
      </c>
      <c r="D45" s="6" t="s">
        <v>1074</v>
      </c>
      <c r="E45" s="6" t="s">
        <v>995</v>
      </c>
      <c r="F45" s="6" t="s">
        <v>1053</v>
      </c>
      <c r="G45" s="13" t="str">
        <f aca="false">HYPERLINK("https://app.quickcode.io/dataset/"&amp;A45,B45)</f>
        <v>DISABLED Somalia NGO Topline Figures</v>
      </c>
      <c r="H45" s="0" t="str">
        <f aca="false">IF(ISERROR(MATCH(A45,'files on SW'!B:B,0)),"No","Yes")</f>
        <v>No</v>
      </c>
      <c r="I45" s="6" t="s">
        <v>997</v>
      </c>
      <c r="J45" s="6" t="s">
        <v>18</v>
      </c>
      <c r="K45" s="6" t="s">
        <v>1048</v>
      </c>
    </row>
    <row r="46" customFormat="false" ht="15" hidden="false" customHeight="false" outlineLevel="0" collapsed="false">
      <c r="A46" s="6" t="s">
        <v>1090</v>
      </c>
      <c r="B46" s="6" t="s">
        <v>1091</v>
      </c>
      <c r="C46" s="6" t="s">
        <v>993</v>
      </c>
      <c r="D46" s="6" t="s">
        <v>1053</v>
      </c>
      <c r="E46" s="6" t="s">
        <v>995</v>
      </c>
      <c r="F46" s="6" t="s">
        <v>1053</v>
      </c>
      <c r="G46" s="13" t="str">
        <f aca="false">HYPERLINK("https://app.quickcode.io/dataset/"&amp;A46,B46)</f>
        <v>DataStore: Nutrition SMART Survey</v>
      </c>
      <c r="H46" s="0" t="str">
        <f aca="false">IF(ISERROR(MATCH(A46,'files on SW'!B:B,0)),"No","Yes")</f>
        <v>No</v>
      </c>
      <c r="I46" s="6" t="s">
        <v>997</v>
      </c>
      <c r="J46" s="6" t="s">
        <v>18</v>
      </c>
      <c r="K46" s="6" t="s">
        <v>1092</v>
      </c>
    </row>
    <row r="47" customFormat="false" ht="15" hidden="false" customHeight="false" outlineLevel="0" collapsed="false">
      <c r="A47" s="6" t="s">
        <v>1093</v>
      </c>
      <c r="B47" s="6" t="s">
        <v>1094</v>
      </c>
      <c r="C47" s="6" t="s">
        <v>993</v>
      </c>
      <c r="D47" s="6" t="s">
        <v>1053</v>
      </c>
      <c r="E47" s="6" t="s">
        <v>995</v>
      </c>
      <c r="F47" s="6" t="s">
        <v>1053</v>
      </c>
      <c r="G47" s="13" t="str">
        <f aca="false">HYPERLINK("https://app.quickcode.io/dataset/"&amp;A47,B47)</f>
        <v>WFP Food Prices (full)</v>
      </c>
      <c r="H47" s="0" t="str">
        <f aca="false">IF(ISERROR(MATCH(A47,'files on SW'!B:B,0)),"No","Yes")</f>
        <v>No</v>
      </c>
      <c r="I47" s="6" t="s">
        <v>997</v>
      </c>
      <c r="J47" s="6" t="s">
        <v>18</v>
      </c>
      <c r="K47" s="6" t="s">
        <v>1095</v>
      </c>
    </row>
    <row r="48" customFormat="false" ht="15" hidden="false" customHeight="false" outlineLevel="0" collapsed="false">
      <c r="A48" s="6" t="s">
        <v>1096</v>
      </c>
      <c r="B48" s="6" t="s">
        <v>1097</v>
      </c>
      <c r="C48" s="6" t="s">
        <v>993</v>
      </c>
      <c r="D48" s="6" t="s">
        <v>1074</v>
      </c>
      <c r="E48" s="6" t="s">
        <v>995</v>
      </c>
      <c r="F48" s="6" t="s">
        <v>1053</v>
      </c>
      <c r="G48" s="13" t="str">
        <f aca="false">HYPERLINK("https://app.quickcode.io/dataset/"&amp;A48,B48)</f>
        <v>DISABLED DataStore: Mali Topline Figures</v>
      </c>
      <c r="H48" s="0" t="str">
        <f aca="false">IF(ISERROR(MATCH(A48,'files on SW'!B:B,0)),"No","Yes")</f>
        <v>No</v>
      </c>
      <c r="I48" s="6" t="s">
        <v>997</v>
      </c>
      <c r="J48" s="6" t="s">
        <v>18</v>
      </c>
      <c r="K48" s="6" t="s">
        <v>1048</v>
      </c>
    </row>
    <row r="49" customFormat="false" ht="15" hidden="false" customHeight="false" outlineLevel="0" collapsed="false">
      <c r="A49" s="6" t="s">
        <v>55</v>
      </c>
      <c r="B49" s="6" t="s">
        <v>63</v>
      </c>
      <c r="C49" s="6" t="s">
        <v>993</v>
      </c>
      <c r="D49" s="6" t="s">
        <v>1021</v>
      </c>
      <c r="E49" s="6" t="s">
        <v>995</v>
      </c>
      <c r="F49" s="6" t="s">
        <v>1053</v>
      </c>
      <c r="G49" s="13" t="str">
        <f aca="false">HYPERLINK("https://app.quickcode.io/dataset/"&amp;A49,B49)</f>
        <v>DISABLED FTS Emergency Collector</v>
      </c>
      <c r="H49" s="0" t="str">
        <f aca="false">IF(ISERROR(MATCH(A49,'files on SW'!B:B,0)),"No","Yes")</f>
        <v>Yes</v>
      </c>
      <c r="I49" s="6" t="s">
        <v>997</v>
      </c>
      <c r="J49" s="0" t="str">
        <f aca="false">VLOOKUP(A49,'files on SW'!B:C,2, 0)</f>
        <v>delete</v>
      </c>
    </row>
    <row r="50" customFormat="false" ht="15" hidden="false" customHeight="false" outlineLevel="0" collapsed="false">
      <c r="A50" s="6" t="s">
        <v>1098</v>
      </c>
      <c r="B50" s="6" t="s">
        <v>1099</v>
      </c>
      <c r="C50" s="6" t="s">
        <v>993</v>
      </c>
      <c r="D50" s="6" t="s">
        <v>1021</v>
      </c>
      <c r="E50" s="6" t="s">
        <v>995</v>
      </c>
      <c r="F50" s="6" t="s">
        <v>1053</v>
      </c>
      <c r="G50" s="13" t="str">
        <f aca="false">HYPERLINK("https://app.quickcode.io/dataset/"&amp;A50,B50)</f>
        <v>DISABLED FTS Appeals Collector</v>
      </c>
      <c r="H50" s="0" t="str">
        <f aca="false">IF(ISERROR(MATCH(A50,'files on SW'!B:B,0)),"No","Yes")</f>
        <v>No</v>
      </c>
      <c r="I50" s="6" t="s">
        <v>997</v>
      </c>
      <c r="J50" s="6" t="s">
        <v>18</v>
      </c>
      <c r="K50" s="6" t="s">
        <v>1048</v>
      </c>
    </row>
    <row r="51" customFormat="false" ht="15" hidden="false" customHeight="false" outlineLevel="0" collapsed="false">
      <c r="A51" s="6" t="s">
        <v>1100</v>
      </c>
      <c r="B51" s="6" t="s">
        <v>1101</v>
      </c>
      <c r="C51" s="6" t="s">
        <v>993</v>
      </c>
      <c r="D51" s="6" t="s">
        <v>1074</v>
      </c>
      <c r="E51" s="6" t="s">
        <v>995</v>
      </c>
      <c r="F51" s="6" t="s">
        <v>1053</v>
      </c>
      <c r="G51" s="13" t="str">
        <f aca="false">HYPERLINK("https://app.quickcode.io/dataset/"&amp;A51,B51)</f>
        <v>DISABLED DataStore: WFP Topline Figures</v>
      </c>
      <c r="H51" s="0" t="str">
        <f aca="false">IF(ISERROR(MATCH(A51,'files on SW'!B:B,0)),"No","Yes")</f>
        <v>No</v>
      </c>
      <c r="I51" s="6" t="s">
        <v>997</v>
      </c>
      <c r="J51" s="6" t="s">
        <v>18</v>
      </c>
      <c r="K51" s="6" t="s">
        <v>1048</v>
      </c>
    </row>
    <row r="52" customFormat="false" ht="15" hidden="false" customHeight="false" outlineLevel="0" collapsed="false">
      <c r="A52" s="6" t="s">
        <v>1102</v>
      </c>
      <c r="B52" s="6" t="s">
        <v>1103</v>
      </c>
      <c r="C52" s="6" t="s">
        <v>993</v>
      </c>
      <c r="D52" s="6" t="s">
        <v>1028</v>
      </c>
      <c r="E52" s="6" t="s">
        <v>995</v>
      </c>
      <c r="F52" s="6" t="s">
        <v>1053</v>
      </c>
      <c r="G52" s="13" t="str">
        <f aca="false">HYPERLINK("https://app.quickcode.io/dataset/"&amp;A52,B52)</f>
        <v>Guinea 3W Validation + DataStore</v>
      </c>
      <c r="H52" s="0" t="str">
        <f aca="false">IF(ISERROR(MATCH(A52,'files on SW'!B:B,0)),"No","Yes")</f>
        <v>No</v>
      </c>
      <c r="I52" s="6" t="s">
        <v>997</v>
      </c>
      <c r="J52" s="6" t="s">
        <v>18</v>
      </c>
      <c r="K52" s="6" t="s">
        <v>1104</v>
      </c>
    </row>
    <row r="53" customFormat="false" ht="15" hidden="false" customHeight="false" outlineLevel="0" collapsed="false">
      <c r="A53" s="6" t="s">
        <v>457</v>
      </c>
      <c r="B53" s="6" t="s">
        <v>465</v>
      </c>
      <c r="C53" s="6" t="s">
        <v>993</v>
      </c>
      <c r="D53" s="6" t="s">
        <v>1074</v>
      </c>
      <c r="E53" s="6" t="s">
        <v>995</v>
      </c>
      <c r="F53" s="6" t="s">
        <v>1053</v>
      </c>
      <c r="G53" s="13" t="str">
        <f aca="false">HYPERLINK("https://app.quickcode.io/dataset/"&amp;A53,B53)</f>
        <v>DISABLED WHO Ebola SitRep Scraper</v>
      </c>
      <c r="H53" s="0" t="str">
        <f aca="false">IF(ISERROR(MATCH(A53,'files on SW'!B:B,0)),"No","Yes")</f>
        <v>Yes</v>
      </c>
      <c r="I53" s="6" t="s">
        <v>997</v>
      </c>
      <c r="J53" s="0" t="str">
        <f aca="false">VLOOKUP(A53,'files on SW'!B:C,2, 0)</f>
        <v>make static</v>
      </c>
    </row>
    <row r="54" customFormat="false" ht="15" hidden="false" customHeight="false" outlineLevel="0" collapsed="false">
      <c r="A54" s="6" t="s">
        <v>1105</v>
      </c>
      <c r="B54" s="6" t="s">
        <v>1106</v>
      </c>
      <c r="C54" s="6" t="s">
        <v>1107</v>
      </c>
      <c r="D54" s="6" t="s">
        <v>1021</v>
      </c>
      <c r="E54" s="6" t="s">
        <v>995</v>
      </c>
      <c r="F54" s="6" t="s">
        <v>1108</v>
      </c>
      <c r="G54" s="13" t="str">
        <f aca="false">HYPERLINK("https://app.quickcode.io/dataset/"&amp;A54,B54)</f>
        <v>DISABLED UNOSAT Product Scraper</v>
      </c>
      <c r="H54" s="0" t="str">
        <f aca="false">IF(ISERROR(MATCH(A54,'files on SW'!B:B,0)),"No","Yes")</f>
        <v>No</v>
      </c>
      <c r="I54" s="6" t="s">
        <v>997</v>
      </c>
      <c r="J54" s="6" t="s">
        <v>18</v>
      </c>
      <c r="K54" s="6" t="s">
        <v>1048</v>
      </c>
    </row>
    <row r="55" customFormat="false" ht="15" hidden="false" customHeight="false" outlineLevel="0" collapsed="false">
      <c r="A55" s="6" t="s">
        <v>1109</v>
      </c>
      <c r="B55" s="6" t="s">
        <v>1110</v>
      </c>
      <c r="C55" s="6" t="s">
        <v>993</v>
      </c>
      <c r="D55" s="6" t="s">
        <v>1028</v>
      </c>
      <c r="E55" s="6" t="s">
        <v>995</v>
      </c>
      <c r="F55" s="6" t="s">
        <v>1108</v>
      </c>
      <c r="G55" s="13" t="str">
        <f aca="false">HYPERLINK("https://app.quickcode.io/dataset/"&amp;A55,B55)</f>
        <v>HDX Management Statistics - ACTIVE!</v>
      </c>
      <c r="H55" s="0" t="str">
        <f aca="false">IF(ISERROR(MATCH(A55,'files on SW'!B:B,0)),"No","Yes")</f>
        <v>No</v>
      </c>
      <c r="I55" s="6" t="s">
        <v>997</v>
      </c>
      <c r="J55" s="6" t="s">
        <v>941</v>
      </c>
      <c r="K55" s="6" t="s">
        <v>1029</v>
      </c>
    </row>
    <row r="56" customFormat="false" ht="15" hidden="false" customHeight="false" outlineLevel="0" collapsed="false">
      <c r="A56" s="6" t="s">
        <v>1111</v>
      </c>
      <c r="B56" s="6" t="s">
        <v>1112</v>
      </c>
      <c r="C56" s="6" t="s">
        <v>993</v>
      </c>
      <c r="D56" s="6" t="s">
        <v>1028</v>
      </c>
      <c r="E56" s="6" t="s">
        <v>995</v>
      </c>
      <c r="F56" s="6" t="s">
        <v>1108</v>
      </c>
      <c r="G56" s="13" t="str">
        <f aca="false">HYPERLINK("https://app.quickcode.io/dataset/"&amp;A56,B56)</f>
        <v>UN Iraq Casualty Figures</v>
      </c>
      <c r="H56" s="0" t="str">
        <f aca="false">IF(ISERROR(MATCH(A56,'files on SW'!B:B,0)),"No","Yes")</f>
        <v>No</v>
      </c>
      <c r="I56" s="6" t="s">
        <v>997</v>
      </c>
      <c r="J56" s="6" t="s">
        <v>18</v>
      </c>
      <c r="K56" s="6" t="s">
        <v>1113</v>
      </c>
    </row>
    <row r="57" customFormat="false" ht="15" hidden="false" customHeight="false" outlineLevel="0" collapsed="false">
      <c r="A57" s="6" t="s">
        <v>36</v>
      </c>
      <c r="B57" s="6" t="s">
        <v>42</v>
      </c>
      <c r="C57" s="6" t="s">
        <v>993</v>
      </c>
      <c r="D57" s="6" t="s">
        <v>1053</v>
      </c>
      <c r="E57" s="6" t="s">
        <v>995</v>
      </c>
      <c r="F57" s="6" t="s">
        <v>1108</v>
      </c>
      <c r="G57" s="13" t="str">
        <f aca="false">HYPERLINK("https://app.quickcode.io/dataset/"&amp;A57,B57)</f>
        <v>OCHA Syria Key Humanitarian Figures</v>
      </c>
      <c r="H57" s="0" t="str">
        <f aca="false">IF(ISERROR(MATCH(A57,'files on SW'!B:B,0)),"No","Yes")</f>
        <v>Yes</v>
      </c>
      <c r="I57" s="6" t="s">
        <v>997</v>
      </c>
      <c r="J57" s="0" t="str">
        <f aca="false">VLOOKUP(A57,'files on SW'!B:C,2, 0)</f>
        <v>delete</v>
      </c>
    </row>
    <row r="58" customFormat="false" ht="15" hidden="false" customHeight="false" outlineLevel="0" collapsed="false">
      <c r="A58" s="6" t="s">
        <v>1114</v>
      </c>
      <c r="B58" s="6" t="s">
        <v>1115</v>
      </c>
      <c r="C58" s="6" t="s">
        <v>993</v>
      </c>
      <c r="D58" s="6" t="s">
        <v>1108</v>
      </c>
      <c r="E58" s="6" t="s">
        <v>995</v>
      </c>
      <c r="F58" s="6" t="s">
        <v>1108</v>
      </c>
      <c r="G58" s="13" t="str">
        <f aca="false">HYPERLINK("https://app.quickcode.io/dataset/"&amp;A58,B58)</f>
        <v>HDX ebola-cases-2014 dataset updater</v>
      </c>
      <c r="H58" s="0" t="str">
        <f aca="false">IF(ISERROR(MATCH(A58,'files on SW'!B:B,0)),"No","Yes")</f>
        <v>No</v>
      </c>
      <c r="I58" s="6" t="s">
        <v>997</v>
      </c>
      <c r="J58" s="6" t="s">
        <v>18</v>
      </c>
      <c r="K58" s="6" t="s">
        <v>1116</v>
      </c>
    </row>
    <row r="59" customFormat="false" ht="15" hidden="false" customHeight="false" outlineLevel="0" collapsed="false">
      <c r="A59" s="6" t="s">
        <v>1117</v>
      </c>
      <c r="B59" s="6" t="s">
        <v>1118</v>
      </c>
      <c r="C59" s="6" t="s">
        <v>993</v>
      </c>
      <c r="D59" s="6" t="s">
        <v>1053</v>
      </c>
      <c r="E59" s="6" t="s">
        <v>995</v>
      </c>
      <c r="F59" s="6" t="s">
        <v>1108</v>
      </c>
      <c r="G59" s="13" t="str">
        <f aca="false">HYPERLINK("https://app.quickcode.io/dataset/"&amp;A59,B59)</f>
        <v>DataStore: Colombia Page Indicators</v>
      </c>
      <c r="H59" s="0" t="str">
        <f aca="false">IF(ISERROR(MATCH(A59,'files on SW'!B:B,0)),"No","Yes")</f>
        <v>No</v>
      </c>
      <c r="I59" s="6" t="s">
        <v>997</v>
      </c>
      <c r="J59" s="6" t="s">
        <v>18</v>
      </c>
      <c r="K59" s="6" t="s">
        <v>1119</v>
      </c>
    </row>
    <row r="60" customFormat="false" ht="15" hidden="false" customHeight="false" outlineLevel="0" collapsed="false">
      <c r="A60" s="6" t="s">
        <v>1120</v>
      </c>
      <c r="B60" s="6" t="s">
        <v>1121</v>
      </c>
      <c r="C60" s="6" t="s">
        <v>993</v>
      </c>
      <c r="D60" s="6" t="s">
        <v>1074</v>
      </c>
      <c r="E60" s="6" t="s">
        <v>995</v>
      </c>
      <c r="F60" s="6" t="s">
        <v>1108</v>
      </c>
      <c r="G60" s="13" t="str">
        <f aca="false">HYPERLINK("https://app.quickcode.io/dataset/"&amp;A60,B60)</f>
        <v>DISABLED DataStore: Colombia Topline Figures</v>
      </c>
      <c r="H60" s="0" t="str">
        <f aca="false">IF(ISERROR(MATCH(A60,'files on SW'!B:B,0)),"No","Yes")</f>
        <v>No</v>
      </c>
      <c r="I60" s="6" t="s">
        <v>997</v>
      </c>
      <c r="J60" s="6" t="s">
        <v>18</v>
      </c>
      <c r="K60" s="6" t="s">
        <v>1048</v>
      </c>
    </row>
    <row r="61" customFormat="false" ht="15" hidden="false" customHeight="false" outlineLevel="0" collapsed="false">
      <c r="A61" s="6" t="s">
        <v>28</v>
      </c>
      <c r="B61" s="6" t="s">
        <v>35</v>
      </c>
      <c r="C61" s="6" t="s">
        <v>993</v>
      </c>
      <c r="D61" s="6" t="s">
        <v>1053</v>
      </c>
      <c r="E61" s="6" t="s">
        <v>995</v>
      </c>
      <c r="F61" s="6" t="s">
        <v>1108</v>
      </c>
      <c r="G61" s="13" t="str">
        <f aca="false">HYPERLINK("https://app.quickcode.io/dataset/"&amp;A61,B61)</f>
        <v>Colombia SIDIH</v>
      </c>
      <c r="H61" s="0" t="str">
        <f aca="false">IF(ISERROR(MATCH(A61,'files on SW'!B:B,0)),"No","Yes")</f>
        <v>Yes</v>
      </c>
      <c r="I61" s="6" t="s">
        <v>997</v>
      </c>
      <c r="J61" s="0" t="str">
        <f aca="false">VLOOKUP(A61,'files on SW'!B:C,2, 0)</f>
        <v>delete</v>
      </c>
    </row>
    <row r="62" customFormat="false" ht="15" hidden="false" customHeight="false" outlineLevel="0" collapsed="false">
      <c r="A62" s="6" t="s">
        <v>1122</v>
      </c>
      <c r="B62" s="6" t="s">
        <v>1123</v>
      </c>
      <c r="C62" s="6" t="s">
        <v>993</v>
      </c>
      <c r="D62" s="6" t="s">
        <v>1028</v>
      </c>
      <c r="E62" s="6" t="s">
        <v>995</v>
      </c>
      <c r="F62" s="6" t="s">
        <v>1108</v>
      </c>
      <c r="G62" s="13" t="str">
        <f aca="false">HYPERLINK("https://app.quickcode.io/dataset/"&amp;A62,B62)</f>
        <v>Ebola Data Lister</v>
      </c>
      <c r="H62" s="0" t="str">
        <f aca="false">IF(ISERROR(MATCH(A62,'files on SW'!B:B,0)),"No","Yes")</f>
        <v>No</v>
      </c>
      <c r="I62" s="6" t="s">
        <v>997</v>
      </c>
      <c r="J62" s="6" t="s">
        <v>18</v>
      </c>
      <c r="K62" s="6" t="s">
        <v>1124</v>
      </c>
    </row>
    <row r="63" customFormat="false" ht="15" hidden="false" customHeight="false" outlineLevel="0" collapsed="false">
      <c r="A63" s="6" t="s">
        <v>1125</v>
      </c>
      <c r="B63" s="6" t="s">
        <v>1126</v>
      </c>
      <c r="C63" s="6" t="s">
        <v>993</v>
      </c>
      <c r="D63" s="6" t="s">
        <v>1074</v>
      </c>
      <c r="E63" s="6" t="s">
        <v>995</v>
      </c>
      <c r="F63" s="6" t="s">
        <v>1108</v>
      </c>
      <c r="G63" s="13" t="str">
        <f aca="false">HYPERLINK("https://app.quickcode.io/dataset/"&amp;A63,B63)</f>
        <v>DISABLED DataStore: Topline Ebola Outbreak Figures</v>
      </c>
      <c r="H63" s="0" t="str">
        <f aca="false">IF(ISERROR(MATCH(A63,'files on SW'!B:B,0)),"No","Yes")</f>
        <v>No</v>
      </c>
      <c r="I63" s="6" t="s">
        <v>997</v>
      </c>
      <c r="J63" s="6" t="s">
        <v>18</v>
      </c>
      <c r="K63" s="6" t="s">
        <v>1048</v>
      </c>
    </row>
    <row r="64" customFormat="false" ht="15" hidden="false" customHeight="false" outlineLevel="0" collapsed="false">
      <c r="A64" s="6" t="s">
        <v>303</v>
      </c>
      <c r="B64" s="6" t="s">
        <v>311</v>
      </c>
      <c r="C64" s="6" t="s">
        <v>993</v>
      </c>
      <c r="D64" s="6" t="s">
        <v>1074</v>
      </c>
      <c r="E64" s="6" t="s">
        <v>995</v>
      </c>
      <c r="F64" s="6" t="s">
        <v>1108</v>
      </c>
      <c r="G64" s="13" t="str">
        <f aca="false">HYPERLINK("https://app.quickcode.io/dataset/"&amp;A64,B64)</f>
        <v>DISABLED FTS Ebola Coverage</v>
      </c>
      <c r="H64" s="0" t="str">
        <f aca="false">IF(ISERROR(MATCH(A64,'files on SW'!B:B,0)),"No","Yes")</f>
        <v>Yes</v>
      </c>
      <c r="I64" s="6" t="s">
        <v>997</v>
      </c>
      <c r="J64" s="0" t="str">
        <f aca="false">VLOOKUP(A64,'files on SW'!B:C,2, 0)</f>
        <v>make static</v>
      </c>
    </row>
    <row r="65" customFormat="false" ht="15" hidden="false" customHeight="false" outlineLevel="0" collapsed="false">
      <c r="A65" s="6" t="s">
        <v>17</v>
      </c>
      <c r="B65" s="6" t="s">
        <v>26</v>
      </c>
      <c r="C65" s="6" t="s">
        <v>993</v>
      </c>
      <c r="D65" s="6" t="s">
        <v>1028</v>
      </c>
      <c r="E65" s="6" t="s">
        <v>995</v>
      </c>
      <c r="F65" s="6" t="s">
        <v>1108</v>
      </c>
      <c r="G65" s="13" t="str">
        <f aca="false">HYPERLINK("https://app.quickcode.io/dataset/"&amp;A65,B65)</f>
        <v>FTS Ebola</v>
      </c>
      <c r="H65" s="0" t="str">
        <f aca="false">IF(ISERROR(MATCH(A65,'files on SW'!B:B,0)),"No","Yes")</f>
        <v>Yes</v>
      </c>
      <c r="I65" s="6" t="s">
        <v>997</v>
      </c>
      <c r="J65" s="0" t="str">
        <f aca="false">VLOOKUP(A65,'files on SW'!B:C,2, 0)</f>
        <v>delete</v>
      </c>
    </row>
    <row r="66" customFormat="false" ht="15" hidden="false" customHeight="false" outlineLevel="0" collapsed="false">
      <c r="A66" s="6" t="s">
        <v>1127</v>
      </c>
      <c r="B66" s="6" t="s">
        <v>1128</v>
      </c>
      <c r="C66" s="6" t="s">
        <v>993</v>
      </c>
      <c r="D66" s="6" t="s">
        <v>1028</v>
      </c>
      <c r="E66" s="6" t="s">
        <v>995</v>
      </c>
      <c r="F66" s="6" t="s">
        <v>1108</v>
      </c>
      <c r="G66" s="13" t="str">
        <f aca="false">HYPERLINK("https://app.quickcode.io/dataset/"&amp;A66,B66)</f>
        <v>HDX ebola-cases-2014 Data for Visualisation</v>
      </c>
      <c r="H66" s="0" t="str">
        <f aca="false">IF(ISERROR(MATCH(A66,'files on SW'!B:B,0)),"No","Yes")</f>
        <v>No</v>
      </c>
      <c r="I66" s="6" t="s">
        <v>997</v>
      </c>
      <c r="J66" s="6" t="s">
        <v>18</v>
      </c>
      <c r="K66" s="6" t="s">
        <v>1129</v>
      </c>
    </row>
    <row r="67" customFormat="false" ht="15" hidden="false" customHeight="false" outlineLevel="0" collapsed="false">
      <c r="A67" s="6" t="s">
        <v>49</v>
      </c>
      <c r="B67" s="6" t="s">
        <v>54</v>
      </c>
      <c r="C67" s="6" t="s">
        <v>993</v>
      </c>
      <c r="D67" s="6" t="s">
        <v>1028</v>
      </c>
      <c r="E67" s="6" t="s">
        <v>995</v>
      </c>
      <c r="F67" s="6" t="s">
        <v>1108</v>
      </c>
      <c r="G67" s="13" t="str">
        <f aca="false">HYPERLINK("https://app.quickcode.io/dataset/"&amp;A67,B67)</f>
        <v>DISABLED WHO GAR</v>
      </c>
      <c r="H67" s="0" t="str">
        <f aca="false">IF(ISERROR(MATCH(A67,'files on SW'!B:B,0)),"No","Yes")</f>
        <v>Yes</v>
      </c>
      <c r="I67" s="6" t="s">
        <v>997</v>
      </c>
      <c r="J67" s="0" t="str">
        <f aca="false">VLOOKUP(A67,'files on SW'!B:C,2, 0)</f>
        <v>delete</v>
      </c>
    </row>
    <row r="68" customFormat="false" ht="15" hidden="false" customHeight="false" outlineLevel="0" collapsed="false">
      <c r="A68" s="6" t="s">
        <v>1130</v>
      </c>
      <c r="B68" s="6" t="s">
        <v>1131</v>
      </c>
      <c r="C68" s="6" t="s">
        <v>993</v>
      </c>
      <c r="D68" s="6" t="s">
        <v>1132</v>
      </c>
      <c r="E68" s="6" t="s">
        <v>995</v>
      </c>
      <c r="F68" s="6" t="s">
        <v>1108</v>
      </c>
      <c r="G68" s="13" t="str">
        <f aca="false">HYPERLINK("https://app.quickcode.io/dataset/"&amp;A68,B68)</f>
        <v>Alert: HDX Dataset Revision</v>
      </c>
      <c r="H68" s="0" t="str">
        <f aca="false">IF(ISERROR(MATCH(A68,'files on SW'!B:B,0)),"No","Yes")</f>
        <v>No</v>
      </c>
      <c r="I68" s="6" t="s">
        <v>997</v>
      </c>
      <c r="J68" s="6" t="s">
        <v>18</v>
      </c>
      <c r="K68" s="6" t="s">
        <v>1133</v>
      </c>
    </row>
    <row r="69" customFormat="false" ht="15" hidden="false" customHeight="false" outlineLevel="0" collapsed="false">
      <c r="A69" s="6" t="s">
        <v>77</v>
      </c>
      <c r="B69" s="6" t="s">
        <v>85</v>
      </c>
      <c r="C69" s="6" t="s">
        <v>993</v>
      </c>
      <c r="D69" s="6" t="s">
        <v>1053</v>
      </c>
      <c r="E69" s="6" t="s">
        <v>995</v>
      </c>
      <c r="F69" s="6" t="s">
        <v>1108</v>
      </c>
      <c r="G69" s="13" t="str">
        <f aca="false">HYPERLINK("https://app.quickcode.io/dataset/"&amp;A69,B69)</f>
        <v>NGO AidMap Ebola Projects</v>
      </c>
      <c r="H69" s="0" t="str">
        <f aca="false">IF(ISERROR(MATCH(A69,'files on SW'!B:B,0)),"No","Yes")</f>
        <v>Yes</v>
      </c>
      <c r="I69" s="6" t="s">
        <v>997</v>
      </c>
      <c r="J69" s="0" t="str">
        <f aca="false">VLOOKUP(A69,'files on SW'!B:C,2, 0)</f>
        <v>make static</v>
      </c>
    </row>
    <row r="70" customFormat="false" ht="15" hidden="false" customHeight="false" outlineLevel="0" collapsed="false">
      <c r="A70" s="6" t="s">
        <v>1134</v>
      </c>
      <c r="B70" s="6" t="s">
        <v>1135</v>
      </c>
      <c r="C70" s="6" t="s">
        <v>993</v>
      </c>
      <c r="D70" s="6" t="s">
        <v>1053</v>
      </c>
      <c r="E70" s="6" t="s">
        <v>995</v>
      </c>
      <c r="F70" s="6" t="s">
        <v>1108</v>
      </c>
      <c r="G70" s="13" t="str">
        <f aca="false">HYPERLINK("https://app.quickcode.io/dataset/"&amp;A70,B70)</f>
        <v>HealthMap Ebola News (geo)</v>
      </c>
      <c r="H70" s="0" t="str">
        <f aca="false">IF(ISERROR(MATCH(A70,'files on SW'!B:B,0)),"No","Yes")</f>
        <v>No</v>
      </c>
      <c r="I70" s="6" t="s">
        <v>997</v>
      </c>
      <c r="J70" s="6" t="s">
        <v>18</v>
      </c>
      <c r="K70" s="6" t="s">
        <v>1136</v>
      </c>
    </row>
    <row r="71" customFormat="false" ht="15" hidden="false" customHeight="false" outlineLevel="0" collapsed="false">
      <c r="A71" s="6" t="s">
        <v>1137</v>
      </c>
      <c r="B71" s="6" t="s">
        <v>1138</v>
      </c>
      <c r="C71" s="6" t="s">
        <v>1139</v>
      </c>
      <c r="D71" s="6" t="s">
        <v>1053</v>
      </c>
      <c r="E71" s="6" t="s">
        <v>995</v>
      </c>
      <c r="F71" s="6" t="s">
        <v>1108</v>
      </c>
      <c r="G71" s="13" t="str">
        <f aca="false">HYPERLINK("https://app.quickcode.io/dataset/"&amp;A71,B71)</f>
        <v>ReliefWeb Scraper</v>
      </c>
      <c r="H71" s="0" t="str">
        <f aca="false">IF(ISERROR(MATCH(A71,'files on SW'!B:B,0)),"No","Yes")</f>
        <v>No</v>
      </c>
      <c r="I71" s="6" t="s">
        <v>997</v>
      </c>
      <c r="J71" s="6" t="s">
        <v>18</v>
      </c>
      <c r="K71" s="6" t="s">
        <v>1140</v>
      </c>
    </row>
    <row r="72" customFormat="false" ht="15" hidden="false" customHeight="false" outlineLevel="0" collapsed="false">
      <c r="A72" s="6" t="s">
        <v>1141</v>
      </c>
      <c r="B72" s="6" t="s">
        <v>1142</v>
      </c>
      <c r="C72" s="6" t="s">
        <v>993</v>
      </c>
      <c r="D72" s="6" t="s">
        <v>1028</v>
      </c>
      <c r="E72" s="6" t="s">
        <v>995</v>
      </c>
      <c r="F72" s="6" t="s">
        <v>1108</v>
      </c>
      <c r="G72" s="13" t="str">
        <f aca="false">HYPERLINK("https://app.quickcode.io/dataset/"&amp;A72,B72)</f>
        <v>IDMC Global Figures</v>
      </c>
      <c r="H72" s="0" t="str">
        <f aca="false">IF(ISERROR(MATCH(A72,'files on SW'!B:B,0)),"No","Yes")</f>
        <v>No</v>
      </c>
      <c r="I72" s="6" t="s">
        <v>997</v>
      </c>
      <c r="J72" s="6" t="s">
        <v>18</v>
      </c>
      <c r="K72" s="6" t="s">
        <v>1140</v>
      </c>
    </row>
    <row r="73" customFormat="false" ht="15" hidden="false" customHeight="false" outlineLevel="0" collapsed="false">
      <c r="A73" s="6" t="s">
        <v>1143</v>
      </c>
      <c r="B73" s="6" t="s">
        <v>1144</v>
      </c>
      <c r="C73" s="6" t="s">
        <v>993</v>
      </c>
      <c r="D73" s="6" t="s">
        <v>1053</v>
      </c>
      <c r="E73" s="6" t="s">
        <v>995</v>
      </c>
      <c r="F73" s="6" t="s">
        <v>1108</v>
      </c>
      <c r="G73" s="13" t="str">
        <f aca="false">HYPERLINK("https://app.quickcode.io/dataset/"&amp;A73,B73)</f>
        <v>CAP Appeals Scraper</v>
      </c>
      <c r="H73" s="0" t="str">
        <f aca="false">IF(ISERROR(MATCH(A73,'files on SW'!B:B,0)),"No","Yes")</f>
        <v>No</v>
      </c>
      <c r="I73" s="6" t="s">
        <v>997</v>
      </c>
      <c r="J73" s="6" t="s">
        <v>18</v>
      </c>
      <c r="K73" s="6" t="s">
        <v>1145</v>
      </c>
    </row>
    <row r="74" customFormat="false" ht="15" hidden="false" customHeight="false" outlineLevel="0" collapsed="false">
      <c r="A74" s="6" t="s">
        <v>1146</v>
      </c>
      <c r="B74" s="6" t="s">
        <v>1147</v>
      </c>
      <c r="C74" s="6" t="s">
        <v>993</v>
      </c>
      <c r="D74" s="6" t="s">
        <v>1053</v>
      </c>
      <c r="E74" s="6" t="s">
        <v>995</v>
      </c>
      <c r="F74" s="6" t="s">
        <v>1108</v>
      </c>
      <c r="G74" s="13" t="str">
        <f aca="false">HYPERLINK("https://app.quickcode.io/dataset/"&amp;A74,B74)</f>
        <v>CPSer</v>
      </c>
      <c r="H74" s="0" t="str">
        <f aca="false">IF(ISERROR(MATCH(A74,'files on SW'!B:B,0)),"No","Yes")</f>
        <v>No</v>
      </c>
      <c r="I74" s="6" t="s">
        <v>997</v>
      </c>
      <c r="J74" s="6" t="s">
        <v>18</v>
      </c>
      <c r="K74" s="6" t="s">
        <v>1148</v>
      </c>
    </row>
    <row r="75" customFormat="false" ht="15" hidden="false" customHeight="false" outlineLevel="0" collapsed="false">
      <c r="A75" s="6" t="s">
        <v>1149</v>
      </c>
      <c r="B75" s="6" t="s">
        <v>1150</v>
      </c>
      <c r="C75" s="6" t="s">
        <v>993</v>
      </c>
      <c r="D75" s="6" t="s">
        <v>1053</v>
      </c>
      <c r="E75" s="6" t="s">
        <v>995</v>
      </c>
      <c r="F75" s="6" t="s">
        <v>1108</v>
      </c>
      <c r="G75" s="13" t="str">
        <f aca="false">HYPERLINK("https://app.quickcode.io/dataset/"&amp;A75,B75)</f>
        <v>OCHA ROWCA ORS</v>
      </c>
      <c r="H75" s="0" t="str">
        <f aca="false">IF(ISERROR(MATCH(A75,'files on SW'!B:B,0)),"No","Yes")</f>
        <v>No</v>
      </c>
      <c r="I75" s="6" t="s">
        <v>997</v>
      </c>
      <c r="J75" s="6" t="s">
        <v>18</v>
      </c>
      <c r="K75" s="6" t="s">
        <v>1151</v>
      </c>
    </row>
    <row r="76" customFormat="false" ht="15" hidden="false" customHeight="false" outlineLevel="0" collapsed="false">
      <c r="A76" s="6" t="s">
        <v>466</v>
      </c>
      <c r="B76" s="6" t="s">
        <v>473</v>
      </c>
      <c r="C76" s="6" t="s">
        <v>1152</v>
      </c>
      <c r="D76" s="6" t="s">
        <v>1028</v>
      </c>
      <c r="E76" s="6" t="s">
        <v>995</v>
      </c>
      <c r="F76" s="6" t="s">
        <v>1108</v>
      </c>
      <c r="G76" s="13" t="str">
        <f aca="false">HYPERLINK("https://app.quickcode.io/dataset/"&amp;A76,B76)</f>
        <v>UNHCR Real-time API</v>
      </c>
      <c r="H76" s="0" t="str">
        <f aca="false">IF(ISERROR(MATCH(A76,'files on SW'!B:B,0)),"No","Yes")</f>
        <v>Yes</v>
      </c>
      <c r="I76" s="6" t="s">
        <v>997</v>
      </c>
      <c r="J76" s="0" t="str">
        <f aca="false">VLOOKUP(A76,'files on SW'!B:C,2, 0)</f>
        <v>delete</v>
      </c>
    </row>
    <row r="77" customFormat="false" ht="15" hidden="false" customHeight="false" outlineLevel="0" collapsed="false">
      <c r="A77" s="6" t="s">
        <v>1153</v>
      </c>
      <c r="B77" s="6" t="s">
        <v>1154</v>
      </c>
      <c r="C77" s="6" t="s">
        <v>1152</v>
      </c>
      <c r="D77" s="6" t="s">
        <v>1028</v>
      </c>
      <c r="E77" s="6" t="s">
        <v>995</v>
      </c>
      <c r="F77" s="6" t="s">
        <v>1108</v>
      </c>
      <c r="G77" s="13" t="str">
        <f aca="false">HYPERLINK("https://app.quickcode.io/dataset/"&amp;A77,B77)</f>
        <v>HDX Repo Analytics</v>
      </c>
      <c r="H77" s="0" t="str">
        <f aca="false">IF(ISERROR(MATCH(A77,'files on SW'!B:B,0)),"No","Yes")</f>
        <v>No</v>
      </c>
      <c r="I77" s="6" t="s">
        <v>997</v>
      </c>
      <c r="J77" s="6" t="s">
        <v>18</v>
      </c>
      <c r="K77" s="6" t="s">
        <v>1155</v>
      </c>
    </row>
    <row r="78" customFormat="false" ht="15" hidden="false" customHeight="false" outlineLevel="0" collapsed="false">
      <c r="A78" s="6" t="s">
        <v>1156</v>
      </c>
      <c r="B78" s="6" t="s">
        <v>1157</v>
      </c>
      <c r="C78" s="6" t="s">
        <v>993</v>
      </c>
      <c r="D78" s="6" t="s">
        <v>1028</v>
      </c>
      <c r="E78" s="6" t="s">
        <v>1158</v>
      </c>
      <c r="F78" s="6" t="s">
        <v>1108</v>
      </c>
      <c r="G78" s="13" t="str">
        <f aca="false">HYPERLINK("https://app.quickcode.io/dataset/"&amp;A78,B78)</f>
        <v>Dragon - FTS</v>
      </c>
      <c r="H78" s="0" t="str">
        <f aca="false">IF(ISERROR(MATCH(A78,'files on SW'!B:B,0)),"No","Yes")</f>
        <v>No</v>
      </c>
      <c r="I78" s="6" t="s">
        <v>997</v>
      </c>
      <c r="J78" s="6" t="s">
        <v>18</v>
      </c>
      <c r="K78" s="6" t="s">
        <v>1140</v>
      </c>
    </row>
    <row r="79" customFormat="false" ht="15" hidden="false" customHeight="false" outlineLevel="0" collapsed="false">
      <c r="A79" s="6" t="s">
        <v>1159</v>
      </c>
      <c r="B79" s="6" t="s">
        <v>1160</v>
      </c>
      <c r="C79" s="6" t="s">
        <v>993</v>
      </c>
      <c r="D79" s="6" t="s">
        <v>1028</v>
      </c>
      <c r="E79" s="6" t="s">
        <v>1158</v>
      </c>
      <c r="F79" s="6" t="s">
        <v>1108</v>
      </c>
      <c r="G79" s="13" t="str">
        <f aca="false">HYPERLINK("https://app.quickcode.io/dataset/"&amp;A79,B79)</f>
        <v>Dragon - ReliefWeb R</v>
      </c>
      <c r="H79" s="0" t="str">
        <f aca="false">IF(ISERROR(MATCH(A79,'files on SW'!B:B,0)),"No","Yes")</f>
        <v>No</v>
      </c>
      <c r="I79" s="6" t="s">
        <v>997</v>
      </c>
      <c r="J79" s="6" t="s">
        <v>18</v>
      </c>
      <c r="K79" s="6" t="s">
        <v>1140</v>
      </c>
    </row>
    <row r="80" customFormat="false" ht="15" hidden="false" customHeight="false" outlineLevel="0" collapsed="false">
      <c r="A80" s="6" t="s">
        <v>1161</v>
      </c>
      <c r="B80" s="6" t="s">
        <v>1162</v>
      </c>
      <c r="C80" s="6" t="s">
        <v>1163</v>
      </c>
      <c r="D80" s="6" t="s">
        <v>1028</v>
      </c>
      <c r="E80" s="6" t="s">
        <v>1001</v>
      </c>
      <c r="F80" s="6" t="s">
        <v>1002</v>
      </c>
      <c r="G80" s="13" t="str">
        <f aca="false">HYPERLINK("https://app.quickcode.io/dataset/"&amp;A80,B80)</f>
        <v>DAP</v>
      </c>
      <c r="H80" s="0" t="str">
        <f aca="false">IF(ISERROR(MATCH(A80,'files on SW'!B:B,0)),"No","Yes")</f>
        <v>No</v>
      </c>
      <c r="I80" s="6" t="s">
        <v>997</v>
      </c>
      <c r="J80" s="6" t="s">
        <v>18</v>
      </c>
      <c r="K80" s="6" t="s">
        <v>1140</v>
      </c>
    </row>
  </sheetData>
  <autoFilter ref="A1:K80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169:G196 A1"/>
    </sheetView>
  </sheetViews>
  <sheetFormatPr defaultRowHeight="15"/>
  <cols>
    <col collapsed="false" hidden="false" max="1025" min="1" style="0" width="14.5668016194332"/>
  </cols>
  <sheetData>
    <row r="1" customFormat="false" ht="15" hidden="false" customHeight="false" outlineLevel="0" collapsed="false">
      <c r="A1" s="14" t="s">
        <v>0</v>
      </c>
    </row>
    <row r="2" customFormat="false" ht="15" hidden="false" customHeight="false" outlineLevel="0" collapsed="false">
      <c r="A2" s="6" t="s">
        <v>941</v>
      </c>
    </row>
    <row r="3" customFormat="false" ht="15" hidden="false" customHeight="false" outlineLevel="0" collapsed="false">
      <c r="A3" s="6" t="s">
        <v>78</v>
      </c>
    </row>
    <row r="4" customFormat="false" ht="15" hidden="false" customHeight="false" outlineLevel="0" collapsed="false">
      <c r="A4" s="6" t="s">
        <v>18</v>
      </c>
    </row>
    <row r="5" customFormat="false" ht="15" hidden="false" customHeight="false" outlineLevel="0" collapsed="false">
      <c r="A5" s="6" t="s">
        <v>851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2018-10-29T14:37:09Z</dcterms:modified>
  <cp:revision>1</cp:revision>
  <dc:subject/>
  <dc:title/>
</cp:coreProperties>
</file>