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grill/Desktop/"/>
    </mc:Choice>
  </mc:AlternateContent>
  <xr:revisionPtr revIDLastSave="0" documentId="10_ncr:8100000_{96712B31-3147-244A-BEAE-9A561556995B}" xr6:coauthVersionLast="33" xr6:coauthVersionMax="33" xr10:uidLastSave="{00000000-0000-0000-0000-000000000000}"/>
  <bookViews>
    <workbookView xWindow="15620" yWindow="460" windowWidth="16280" windowHeight="17540" activeTab="2" xr2:uid="{2F9B969C-14C0-CA4A-B379-D205E84A52AE}"/>
  </bookViews>
  <sheets>
    <sheet name="Regression Output" sheetId="5" r:id="rId1"/>
    <sheet name="Sheet1" sheetId="1" r:id="rId2"/>
    <sheet name="Data Analysis Wk 2 Forum" sheetId="6" r:id="rId3"/>
  </sheets>
  <definedNames>
    <definedName name="_xlchart.v1.0" hidden="1">'Data Analysis Wk 2 Forum'!$E$2:$E$21</definedName>
    <definedName name="_xlchart.v1.1" hidden="1">'Data Analysis Wk 2 Forum'!$E$2:$E$21</definedName>
    <definedName name="_xlchart.v1.2" hidden="1">'Data Analysis Wk 2 Forum'!$E$2:$E$21</definedName>
    <definedName name="_xlchart.v1.3" hidden="1">'Data Analysis Wk 2 Forum'!$E$2:$E$21</definedName>
    <definedName name="_xlchart.v1.4" hidden="1">'Data Analysis Wk 2 Forum'!$E$2:$E$21</definedName>
    <definedName name="_xlchart.v1.5" hidden="1">'Data Analysis Wk 2 Forum'!$E$2:$E$21</definedName>
    <definedName name="_xlchart.v1.6" hidden="1">'Data Analysis Wk 2 Forum'!$A$23:$A$37</definedName>
    <definedName name="_xlchart.v1.7" hidden="1">'Data Analysis Wk 2 Forum'!$B$23:$B$37</definedName>
    <definedName name="_xlchart.v1.8" hidden="1">'Data Analysis Wk 2 Forum'!$E$2:$E$21</definedName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Sheet1!$A$2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6" l="1"/>
  <c r="B36" i="6"/>
  <c r="B32" i="6"/>
  <c r="B35" i="6"/>
  <c r="B34" i="6"/>
  <c r="B33" i="6"/>
  <c r="B30" i="6"/>
  <c r="B29" i="6"/>
  <c r="B28" i="6"/>
  <c r="B26" i="6"/>
  <c r="B25" i="6"/>
  <c r="B24" i="6"/>
  <c r="B27" i="6"/>
  <c r="B23" i="6"/>
  <c r="E64" i="1" l="1"/>
  <c r="E49" i="1" l="1"/>
  <c r="E46" i="1"/>
  <c r="E41" i="1" l="1"/>
  <c r="E36" i="1"/>
  <c r="L2" i="1"/>
  <c r="L3" i="1"/>
  <c r="E33" i="1" l="1"/>
  <c r="E34" i="1"/>
  <c r="E31" i="1" l="1"/>
  <c r="E29" i="1"/>
  <c r="E30" i="1" s="1"/>
  <c r="E28" i="1"/>
  <c r="E24" i="1" l="1"/>
  <c r="E23" i="1"/>
  <c r="E20" i="1"/>
  <c r="E18" i="1" l="1"/>
  <c r="E17" i="1"/>
  <c r="E16" i="1"/>
  <c r="E15" i="1"/>
</calcChain>
</file>

<file path=xl/sharedStrings.xml><?xml version="1.0" encoding="utf-8"?>
<sst xmlns="http://schemas.openxmlformats.org/spreadsheetml/2006/main" count="196" uniqueCount="134">
  <si>
    <t>Vehicle Type/class</t>
  </si>
  <si>
    <t>Year</t>
  </si>
  <si>
    <t>Make</t>
  </si>
  <si>
    <t>Model</t>
  </si>
  <si>
    <t>Price</t>
  </si>
  <si>
    <t>MPG(City)</t>
  </si>
  <si>
    <t>MPG(Highway)</t>
  </si>
  <si>
    <t xml:space="preserve">Compact Sedan </t>
  </si>
  <si>
    <t>Kia</t>
  </si>
  <si>
    <t>Rio LX</t>
  </si>
  <si>
    <t xml:space="preserve">Hatchback </t>
  </si>
  <si>
    <t xml:space="preserve">Toyota </t>
  </si>
  <si>
    <t xml:space="preserve">Corolla </t>
  </si>
  <si>
    <t xml:space="preserve">Cylinders </t>
  </si>
  <si>
    <t>SUV</t>
  </si>
  <si>
    <t>BMW</t>
  </si>
  <si>
    <t>X1</t>
  </si>
  <si>
    <t>Crossover</t>
  </si>
  <si>
    <t>Subaru</t>
  </si>
  <si>
    <t>Crosstrek</t>
  </si>
  <si>
    <t>Alfa Romeo</t>
  </si>
  <si>
    <t>Sedan</t>
  </si>
  <si>
    <t>Guilia</t>
  </si>
  <si>
    <t>Truck</t>
  </si>
  <si>
    <t xml:space="preserve">Chevrolet </t>
  </si>
  <si>
    <t>Colorado</t>
  </si>
  <si>
    <t>Minivan</t>
  </si>
  <si>
    <t xml:space="preserve">Chrysler </t>
  </si>
  <si>
    <t xml:space="preserve">Pacifica </t>
  </si>
  <si>
    <t>Coupe</t>
  </si>
  <si>
    <t>86 GT</t>
  </si>
  <si>
    <t>Mercedes-Benz</t>
  </si>
  <si>
    <t>AMG C-Class 43</t>
  </si>
  <si>
    <t>McLaren</t>
  </si>
  <si>
    <t>570S</t>
  </si>
  <si>
    <t xml:space="preserve">Mean: </t>
  </si>
  <si>
    <t>SD:</t>
  </si>
  <si>
    <t>Median:</t>
  </si>
  <si>
    <t xml:space="preserve">SampleSize: </t>
  </si>
  <si>
    <t>Chiron</t>
  </si>
  <si>
    <t xml:space="preserve">Bugatti </t>
  </si>
  <si>
    <t>p</t>
  </si>
  <si>
    <t>q</t>
  </si>
  <si>
    <t>Average of cars 2-11</t>
  </si>
  <si>
    <t>P(x=4)</t>
  </si>
  <si>
    <t>P(x&lt;5) or P(x&lt;=4)</t>
  </si>
  <si>
    <t>1-P(x&lt;=6)</t>
  </si>
  <si>
    <t>1-0.350389282</t>
  </si>
  <si>
    <t>1-p(x&lt;=3)</t>
  </si>
  <si>
    <t>1-0.010592078</t>
  </si>
  <si>
    <t>WK 3</t>
  </si>
  <si>
    <t>WK 4</t>
  </si>
  <si>
    <t>Mean</t>
  </si>
  <si>
    <t>SD</t>
  </si>
  <si>
    <t>NEW SD</t>
  </si>
  <si>
    <t>P(X&lt;45,598$)</t>
  </si>
  <si>
    <t>P(44,598$&lt;X&lt;47,598$)</t>
  </si>
  <si>
    <t>P(X=46,068$)</t>
  </si>
  <si>
    <t>1-P(X&gt;47,098$)</t>
  </si>
  <si>
    <t>WK 2</t>
  </si>
  <si>
    <t>WK 5</t>
  </si>
  <si>
    <t xml:space="preserve">T-Critical Value </t>
  </si>
  <si>
    <t>Confidence Level(95.0%)</t>
  </si>
  <si>
    <t>WK 1</t>
  </si>
  <si>
    <t xml:space="preserve">Margin of Error </t>
  </si>
  <si>
    <t xml:space="preserve">95% Confidence Interval </t>
  </si>
  <si>
    <t>(7,821.9299 to 84,374.0701)</t>
  </si>
  <si>
    <t>Z-Critical Value</t>
  </si>
  <si>
    <t>(.4159,.98403)</t>
  </si>
  <si>
    <t>95% Confidence Interval w/ Z-critical value</t>
  </si>
  <si>
    <t>WK 6</t>
  </si>
  <si>
    <t xml:space="preserve">40th Percentile </t>
  </si>
  <si>
    <t>Std. Error (std. dev/sqrt(n)</t>
  </si>
  <si>
    <t>TS</t>
  </si>
  <si>
    <t>P-value</t>
  </si>
  <si>
    <t>WK 7</t>
  </si>
  <si>
    <t xml:space="preserve">Years Old </t>
  </si>
  <si>
    <t xml:space="preserve">Car Price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</si>
  <si>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</si>
  <si>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</si>
  <si>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</si>
  <si>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</si>
  <si>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</si>
  <si>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</si>
  <si>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</si>
  <si>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</si>
  <si>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</si>
  <si>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</si>
  <si>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</si>
  <si>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</si>
  <si>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</si>
  <si>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</si>
  <si>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</si>
  <si>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</si>
  <si>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</si>
  <si>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</si>
  <si>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</si>
  <si>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Lower 95%</t>
  </si>
  <si>
    <t>Upper 95%</t>
  </si>
  <si>
    <t>Lower 95.0%</t>
  </si>
  <si>
    <t>Upper 95.0%</t>
  </si>
  <si>
    <t>Correlation</t>
  </si>
  <si>
    <t xml:space="preserve">Kia </t>
  </si>
  <si>
    <t>Seltos S 2.0</t>
  </si>
  <si>
    <t>Price(Fair Purchase Price)</t>
  </si>
  <si>
    <t>Tacoma Double Cab SR</t>
  </si>
  <si>
    <t xml:space="preserve">Sedan </t>
  </si>
  <si>
    <t>Hyundai</t>
  </si>
  <si>
    <t>Accent SE</t>
  </si>
  <si>
    <t xml:space="preserve">Crossover </t>
  </si>
  <si>
    <t xml:space="preserve">Acura </t>
  </si>
  <si>
    <t xml:space="preserve">RDX Base style </t>
  </si>
  <si>
    <t xml:space="preserve">Audi </t>
  </si>
  <si>
    <t>Q8 55 TFSI Premium</t>
  </si>
  <si>
    <t xml:space="preserve">Honda </t>
  </si>
  <si>
    <t>Fit LX</t>
  </si>
  <si>
    <t>Nissan</t>
  </si>
  <si>
    <t>Versa S</t>
  </si>
  <si>
    <t xml:space="preserve">Hyundai </t>
  </si>
  <si>
    <t>Elantra SE</t>
  </si>
  <si>
    <t>4Runner SR5</t>
  </si>
  <si>
    <t>Median</t>
  </si>
  <si>
    <t>Mode</t>
  </si>
  <si>
    <t>Standard Deviation</t>
  </si>
  <si>
    <t>Sample Variance</t>
  </si>
  <si>
    <t xml:space="preserve">Kurtosis </t>
  </si>
  <si>
    <t>Skewness</t>
  </si>
  <si>
    <t>Range</t>
  </si>
  <si>
    <t>Minimum</t>
  </si>
  <si>
    <t>Maximum</t>
  </si>
  <si>
    <t>Sum</t>
  </si>
  <si>
    <t xml:space="preserve">Count </t>
  </si>
  <si>
    <t>Q1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</si>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</sst>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" fillId="0" borderId="0" xfId="1"/>
    <xf numFmtId="1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4" fontId="0" fillId="0" borderId="0" xfId="0" applyNumberForma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Vehicle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26399825021872"/>
          <c:y val="0.19486111111111112"/>
          <c:w val="0.81440266841644793"/>
          <c:h val="0.7209259259259259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'Data Analysis Wk 2 Forum'!$E$2:$E$21</c:f>
              <c:numCache>
                <c:formatCode>#,##0</c:formatCode>
                <c:ptCount val="20"/>
                <c:pt idx="0">
                  <c:v>15611</c:v>
                </c:pt>
                <c:pt idx="1">
                  <c:v>22694</c:v>
                </c:pt>
                <c:pt idx="2">
                  <c:v>36195</c:v>
                </c:pt>
                <c:pt idx="3">
                  <c:v>21999</c:v>
                </c:pt>
                <c:pt idx="4">
                  <c:v>40695</c:v>
                </c:pt>
                <c:pt idx="5">
                  <c:v>25401</c:v>
                </c:pt>
                <c:pt idx="6">
                  <c:v>20518</c:v>
                </c:pt>
                <c:pt idx="7">
                  <c:v>29537</c:v>
                </c:pt>
                <c:pt idx="8">
                  <c:v>53328</c:v>
                </c:pt>
                <c:pt idx="9">
                  <c:v>195000</c:v>
                </c:pt>
                <c:pt idx="10">
                  <c:v>2998000</c:v>
                </c:pt>
                <c:pt idx="11">
                  <c:v>22620</c:v>
                </c:pt>
                <c:pt idx="12">
                  <c:v>26904</c:v>
                </c:pt>
                <c:pt idx="13">
                  <c:v>15637</c:v>
                </c:pt>
                <c:pt idx="14">
                  <c:v>36436</c:v>
                </c:pt>
                <c:pt idx="15">
                  <c:v>65324</c:v>
                </c:pt>
                <c:pt idx="16">
                  <c:v>16402</c:v>
                </c:pt>
                <c:pt idx="17">
                  <c:v>15880</c:v>
                </c:pt>
                <c:pt idx="18">
                  <c:v>19230</c:v>
                </c:pt>
                <c:pt idx="19">
                  <c:v>35830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6E-EC4D-8C16-65EC9A070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391935"/>
        <c:axId val="983932383"/>
      </c:scatterChart>
      <c:valAx>
        <c:axId val="98439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932383"/>
        <c:crosses val="autoZero"/>
        <c:crossBetween val="midCat"/>
      </c:valAx>
      <c:valAx>
        <c:axId val="98393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39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Vehicle Prices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Vehicle Prices </a:t>
          </a:r>
        </a:p>
      </cx:txPr>
    </cx:title>
    <cx:plotArea>
      <cx:plotAreaRegion>
        <cx:series layoutId="clusteredColumn" uniqueId="{F37B0055-1106-FF4A-9B73-FEF6A9876F4D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Price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Price</a:t>
              </a:r>
            </a:p>
          </cx:txPr>
        </cx:title>
        <cx:tickLabels/>
      </cx:axis>
      <cx:axis id="1">
        <cx:valScaling/>
        <cx:title>
          <cx:tx>
            <cx:txData>
              <cx:v>Number of Vehicles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Number of Vehicles</a:t>
              </a:r>
            </a:p>
          </cx:txPr>
        </cx:title>
        <cx:majorGridlines/>
        <cx:tickLabels/>
      </cx:axis>
    </cx:plotArea>
  </cx:chart>
  <cx:spPr>
    <a:ln w="63500"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Vehicle Prices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Vehicle Prices </a:t>
          </a:r>
        </a:p>
      </cx:txPr>
    </cx:title>
    <cx:plotArea>
      <cx:plotAreaRegion>
        <cx:series layoutId="boxWhisker" uniqueId="{11F764C3-3D74-1143-8DCC-EF26D1F46869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tle>
          <cx:tx>
            <cx:txData>
              <cx:v>Vehicle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Vehicle </a:t>
              </a:r>
            </a:p>
          </cx:txPr>
        </cx:title>
        <cx:tickLabels/>
      </cx:axis>
      <cx:axis id="1">
        <cx:valScaling/>
        <cx:title>
          <cx:tx>
            <cx:txData>
              <cx:v>Price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Price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440215</xdr:colOff>
      <xdr:row>22</xdr:row>
      <xdr:rowOff>77021</xdr:rowOff>
    </xdr:from>
    <xdr:to>
      <xdr:col>8</xdr:col>
      <xdr:colOff>42537</xdr:colOff>
      <xdr:row>35</xdr:row>
      <xdr:rowOff>68555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458FEA3-90B9-EA45-B932-4F091AC233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16615" y="4547421"/>
              <a:ext cx="4540082" cy="26331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350520</xdr:colOff>
      <xdr:row>22</xdr:row>
      <xdr:rowOff>25400</xdr:rowOff>
    </xdr:from>
    <xdr:to>
      <xdr:col>13</xdr:col>
      <xdr:colOff>807720</xdr:colOff>
      <xdr:row>35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F4FC92F-C65C-E240-9A49-058BA7CB1A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64680" y="4495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309880</xdr:colOff>
      <xdr:row>22</xdr:row>
      <xdr:rowOff>45720</xdr:rowOff>
    </xdr:from>
    <xdr:to>
      <xdr:col>19</xdr:col>
      <xdr:colOff>767080</xdr:colOff>
      <xdr:row>35</xdr:row>
      <xdr:rowOff>147320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ECB9013-A7F8-4C41-9BDF-F2C6864B3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182F-A1DA-F94D-87CA-889C127A0115}">
  <dimension ref="A1:I18"/>
  <sheetViews>
    <sheetView workbookViewId="0">
      <selection activeCell="A18" sqref="A18"/>
    </sheetView>
  </sheetViews>
  <sheetFormatPr baseColWidth="10" defaultRowHeight="16" x14ac:dyDescent="0.2"/>
  <sheetData>
    <row r="1" spans="1:9" x14ac:dyDescent="0.2">
      <c r="A1" t="s">
        <v>78</v>
      </c>
    </row>
    <row r="2" spans="1:9" ht="17" thickBot="1" x14ac:dyDescent="0.25"/>
    <row r="3" spans="1:9" x14ac:dyDescent="0.2">
      <c r="A3" s="8" t="s">
        <v>79</v>
      </c>
      <c r="B3" s="8"/>
    </row>
    <row r="4" spans="1:9" x14ac:dyDescent="0.2">
      <c r="A4" s="4" t="s">
        <v>80</v>
      </c>
      <c r="B4" s="4">
        <v>0.29617500856071471</v>
      </c>
    </row>
    <row r="5" spans="1:9" x14ac:dyDescent="0.2">
      <c r="A5" s="4" t="s">
        <v>81</v>
      </c>
      <c r="B5" s="4">
        <v>8.7719635695939449E-2</v>
      </c>
    </row>
    <row r="6" spans="1:9" x14ac:dyDescent="0.2">
      <c r="A6" s="4" t="s">
        <v>82</v>
      </c>
      <c r="B6" s="4">
        <v>-4.2606130633212058E-2</v>
      </c>
    </row>
    <row r="7" spans="1:9" x14ac:dyDescent="0.2">
      <c r="A7" s="4" t="s">
        <v>83</v>
      </c>
      <c r="B7" s="4">
        <v>56775.170669925828</v>
      </c>
    </row>
    <row r="8" spans="1:9" ht="17" thickBot="1" x14ac:dyDescent="0.25">
      <c r="A8" s="5" t="s">
        <v>84</v>
      </c>
      <c r="B8" s="5">
        <v>9</v>
      </c>
    </row>
    <row r="10" spans="1:9" ht="17" thickBot="1" x14ac:dyDescent="0.25">
      <c r="A10" t="s">
        <v>85</v>
      </c>
    </row>
    <row r="11" spans="1:9" x14ac:dyDescent="0.2">
      <c r="A11" s="7"/>
      <c r="B11" s="7" t="s">
        <v>90</v>
      </c>
      <c r="C11" s="7" t="s">
        <v>91</v>
      </c>
      <c r="D11" s="7" t="s">
        <v>92</v>
      </c>
      <c r="E11" s="7" t="s">
        <v>93</v>
      </c>
      <c r="F11" s="7" t="s">
        <v>94</v>
      </c>
    </row>
    <row r="12" spans="1:9" x14ac:dyDescent="0.2">
      <c r="A12" s="4" t="s">
        <v>86</v>
      </c>
      <c r="B12" s="4">
        <v>1</v>
      </c>
      <c r="C12" s="4">
        <v>2169618767.3611107</v>
      </c>
      <c r="D12" s="4">
        <v>2169618767.3611107</v>
      </c>
      <c r="E12" s="4">
        <v>0.67307976132973002</v>
      </c>
      <c r="F12" s="4">
        <v>0.43902018363418605</v>
      </c>
    </row>
    <row r="13" spans="1:9" x14ac:dyDescent="0.2">
      <c r="A13" s="4" t="s">
        <v>87</v>
      </c>
      <c r="B13" s="4">
        <v>7</v>
      </c>
      <c r="C13" s="4">
        <v>22563940032.194443</v>
      </c>
      <c r="D13" s="4">
        <v>3223420004.599206</v>
      </c>
      <c r="E13" s="4"/>
      <c r="F13" s="4"/>
    </row>
    <row r="14" spans="1:9" ht="17" thickBot="1" x14ac:dyDescent="0.25">
      <c r="A14" s="5" t="s">
        <v>88</v>
      </c>
      <c r="B14" s="5">
        <v>8</v>
      </c>
      <c r="C14" s="5">
        <v>24733558799.555553</v>
      </c>
      <c r="D14" s="5"/>
      <c r="E14" s="5"/>
      <c r="F14" s="5"/>
    </row>
    <row r="15" spans="1:9" ht="17" thickBot="1" x14ac:dyDescent="0.25"/>
    <row r="16" spans="1:9" x14ac:dyDescent="0.2">
      <c r="A16" s="7"/>
      <c r="B16" s="7" t="s">
        <v>95</v>
      </c>
      <c r="C16" s="7" t="s">
        <v>83</v>
      </c>
      <c r="D16" s="7" t="s">
        <v>96</v>
      </c>
      <c r="E16" s="7" t="s">
        <v>74</v>
      </c>
      <c r="F16" s="7" t="s">
        <v>97</v>
      </c>
      <c r="G16" s="7" t="s">
        <v>98</v>
      </c>
      <c r="H16" s="7" t="s">
        <v>99</v>
      </c>
      <c r="I16" s="7" t="s">
        <v>100</v>
      </c>
    </row>
    <row r="17" spans="1:9" x14ac:dyDescent="0.2">
      <c r="A17" s="4" t="s">
        <v>89</v>
      </c>
      <c r="B17" s="4">
        <v>18432.444444444434</v>
      </c>
      <c r="C17" s="4">
        <v>42317.71368403548</v>
      </c>
      <c r="D17" s="4">
        <v>0.43557278595129173</v>
      </c>
      <c r="E17" s="4">
        <v>0.67626209848861907</v>
      </c>
      <c r="F17" s="4">
        <v>-81633.047604785708</v>
      </c>
      <c r="G17" s="4">
        <v>118497.93649367458</v>
      </c>
      <c r="H17" s="4">
        <v>-81633.047604785708</v>
      </c>
      <c r="I17" s="4">
        <v>118497.93649367458</v>
      </c>
    </row>
    <row r="18" spans="1:9" ht="17" thickBot="1" x14ac:dyDescent="0.25">
      <c r="A18" s="5" t="s">
        <v>76</v>
      </c>
      <c r="B18" s="5">
        <v>23289.583333333339</v>
      </c>
      <c r="C18" s="5">
        <v>28387.585334962914</v>
      </c>
      <c r="D18" s="5">
        <v>0.8204143839120146</v>
      </c>
      <c r="E18" s="5">
        <v>0.43902018363418593</v>
      </c>
      <c r="F18" s="5">
        <v>-43836.389393879654</v>
      </c>
      <c r="G18" s="5">
        <v>90415.55606054634</v>
      </c>
      <c r="H18" s="5">
        <v>-43836.389393879654</v>
      </c>
      <c r="I18" s="5">
        <v>90415.55606054634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D5DA-7EA7-0244-80B0-D319E6B3D9C1}">
  <dimension ref="A1:L65"/>
  <sheetViews>
    <sheetView workbookViewId="0">
      <selection sqref="A1:H12"/>
    </sheetView>
  </sheetViews>
  <sheetFormatPr baseColWidth="10" defaultRowHeight="16" x14ac:dyDescent="0.2"/>
  <cols>
    <col min="5" max="5" width="11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12" x14ac:dyDescent="0.2">
      <c r="A2" t="s">
        <v>7</v>
      </c>
      <c r="B2">
        <v>2020</v>
      </c>
      <c r="C2" t="s">
        <v>8</v>
      </c>
      <c r="D2" t="s">
        <v>9</v>
      </c>
      <c r="E2" s="1">
        <v>15611</v>
      </c>
      <c r="F2">
        <v>33</v>
      </c>
      <c r="G2">
        <v>41</v>
      </c>
      <c r="H2" s="2">
        <v>4</v>
      </c>
      <c r="J2" t="s">
        <v>63</v>
      </c>
      <c r="K2" t="s">
        <v>53</v>
      </c>
      <c r="L2">
        <f>_xlfn.STDEV.S(E2:E11)</f>
        <v>53506.256578709246</v>
      </c>
    </row>
    <row r="3" spans="1:12" x14ac:dyDescent="0.2">
      <c r="A3" t="s">
        <v>10</v>
      </c>
      <c r="B3">
        <v>2019</v>
      </c>
      <c r="C3" t="s">
        <v>11</v>
      </c>
      <c r="D3" t="s">
        <v>12</v>
      </c>
      <c r="E3" s="1">
        <v>22694</v>
      </c>
      <c r="F3">
        <v>28</v>
      </c>
      <c r="G3">
        <v>37</v>
      </c>
      <c r="H3">
        <v>4</v>
      </c>
      <c r="K3" t="s">
        <v>52</v>
      </c>
      <c r="L3" s="1">
        <f>AVERAGE(E2:E11)</f>
        <v>46097.8</v>
      </c>
    </row>
    <row r="4" spans="1:12" x14ac:dyDescent="0.2">
      <c r="A4" t="s">
        <v>14</v>
      </c>
      <c r="B4">
        <v>2020</v>
      </c>
      <c r="C4" t="s">
        <v>15</v>
      </c>
      <c r="D4" t="s">
        <v>16</v>
      </c>
      <c r="E4" s="1">
        <v>36195</v>
      </c>
      <c r="F4">
        <v>24</v>
      </c>
      <c r="G4">
        <v>33</v>
      </c>
      <c r="H4">
        <v>4</v>
      </c>
    </row>
    <row r="5" spans="1:12" x14ac:dyDescent="0.2">
      <c r="A5" t="s">
        <v>17</v>
      </c>
      <c r="B5">
        <v>2021</v>
      </c>
      <c r="C5" t="s">
        <v>18</v>
      </c>
      <c r="D5" t="s">
        <v>19</v>
      </c>
      <c r="E5" s="1">
        <v>21999</v>
      </c>
      <c r="F5">
        <v>22</v>
      </c>
      <c r="G5">
        <v>29</v>
      </c>
      <c r="H5">
        <v>4</v>
      </c>
    </row>
    <row r="6" spans="1:12" x14ac:dyDescent="0.2">
      <c r="A6" t="s">
        <v>21</v>
      </c>
      <c r="B6">
        <v>2020</v>
      </c>
      <c r="C6" t="s">
        <v>20</v>
      </c>
      <c r="D6" t="s">
        <v>22</v>
      </c>
      <c r="E6" s="1">
        <v>40695</v>
      </c>
      <c r="F6">
        <v>24</v>
      </c>
      <c r="G6">
        <v>33</v>
      </c>
      <c r="H6">
        <v>4</v>
      </c>
    </row>
    <row r="7" spans="1:12" x14ac:dyDescent="0.2">
      <c r="A7" t="s">
        <v>23</v>
      </c>
      <c r="B7">
        <v>2019</v>
      </c>
      <c r="C7" t="s">
        <v>24</v>
      </c>
      <c r="D7" t="s">
        <v>25</v>
      </c>
      <c r="E7" s="1">
        <v>25401</v>
      </c>
      <c r="F7">
        <v>20</v>
      </c>
      <c r="G7">
        <v>26</v>
      </c>
      <c r="H7">
        <v>4</v>
      </c>
    </row>
    <row r="8" spans="1:12" x14ac:dyDescent="0.2">
      <c r="A8" t="s">
        <v>26</v>
      </c>
      <c r="B8">
        <v>2019</v>
      </c>
      <c r="C8" t="s">
        <v>27</v>
      </c>
      <c r="D8" t="s">
        <v>28</v>
      </c>
      <c r="E8" s="1">
        <v>20518</v>
      </c>
      <c r="F8">
        <v>18</v>
      </c>
      <c r="G8">
        <v>28</v>
      </c>
      <c r="H8">
        <v>6</v>
      </c>
    </row>
    <row r="9" spans="1:12" x14ac:dyDescent="0.2">
      <c r="A9" t="s">
        <v>29</v>
      </c>
      <c r="B9">
        <v>2020</v>
      </c>
      <c r="C9" t="s">
        <v>11</v>
      </c>
      <c r="D9" t="s">
        <v>30</v>
      </c>
      <c r="E9" s="1">
        <v>29537</v>
      </c>
      <c r="F9">
        <v>24</v>
      </c>
      <c r="G9">
        <v>32</v>
      </c>
      <c r="H9">
        <v>4</v>
      </c>
    </row>
    <row r="10" spans="1:12" x14ac:dyDescent="0.2">
      <c r="A10" t="s">
        <v>21</v>
      </c>
      <c r="B10">
        <v>2020</v>
      </c>
      <c r="C10" t="s">
        <v>31</v>
      </c>
      <c r="D10" t="s">
        <v>32</v>
      </c>
      <c r="E10" s="1">
        <v>53328</v>
      </c>
      <c r="F10">
        <v>19</v>
      </c>
      <c r="G10">
        <v>27</v>
      </c>
      <c r="H10">
        <v>6</v>
      </c>
    </row>
    <row r="11" spans="1:12" x14ac:dyDescent="0.2">
      <c r="A11" t="s">
        <v>29</v>
      </c>
      <c r="B11">
        <v>2019</v>
      </c>
      <c r="C11" t="s">
        <v>33</v>
      </c>
      <c r="D11" t="s">
        <v>34</v>
      </c>
      <c r="E11" s="1">
        <v>195000</v>
      </c>
      <c r="F11">
        <v>15</v>
      </c>
      <c r="G11">
        <v>22</v>
      </c>
      <c r="H11">
        <v>8</v>
      </c>
    </row>
    <row r="12" spans="1:12" x14ac:dyDescent="0.2">
      <c r="A12" t="s">
        <v>29</v>
      </c>
      <c r="B12">
        <v>2019</v>
      </c>
      <c r="C12" t="s">
        <v>40</v>
      </c>
      <c r="D12" t="s">
        <v>39</v>
      </c>
      <c r="E12" s="1">
        <v>2998000</v>
      </c>
      <c r="F12">
        <v>9</v>
      </c>
      <c r="G12">
        <v>14</v>
      </c>
      <c r="H12">
        <v>18</v>
      </c>
    </row>
    <row r="15" spans="1:12" x14ac:dyDescent="0.2">
      <c r="C15" t="s">
        <v>59</v>
      </c>
      <c r="D15" t="s">
        <v>35</v>
      </c>
      <c r="E15" s="1">
        <f>AVERAGE(E2:E12)</f>
        <v>314452.54545454547</v>
      </c>
    </row>
    <row r="16" spans="1:12" x14ac:dyDescent="0.2">
      <c r="D16" t="s">
        <v>37</v>
      </c>
      <c r="E16" s="1">
        <f>MEDIAN(E2:E12)</f>
        <v>29537</v>
      </c>
    </row>
    <row r="17" spans="3:6" x14ac:dyDescent="0.2">
      <c r="D17" t="s">
        <v>36</v>
      </c>
      <c r="E17">
        <f>_xlfn.STDEV.S(E2:E12)</f>
        <v>891478.31775734888</v>
      </c>
    </row>
    <row r="18" spans="3:6" x14ac:dyDescent="0.2">
      <c r="D18" t="s">
        <v>38</v>
      </c>
      <c r="E18">
        <f>COUNT(E2:E12)</f>
        <v>11</v>
      </c>
    </row>
    <row r="20" spans="3:6" x14ac:dyDescent="0.2">
      <c r="C20" t="s">
        <v>50</v>
      </c>
      <c r="D20" s="1" t="s">
        <v>43</v>
      </c>
      <c r="E20" s="1">
        <f>AVERAGE(E2:E11)</f>
        <v>46097.8</v>
      </c>
    </row>
    <row r="21" spans="3:6" x14ac:dyDescent="0.2">
      <c r="D21" t="s">
        <v>41</v>
      </c>
      <c r="E21">
        <v>0.7</v>
      </c>
    </row>
    <row r="22" spans="3:6" x14ac:dyDescent="0.2">
      <c r="D22" t="s">
        <v>42</v>
      </c>
      <c r="E22">
        <v>0.3</v>
      </c>
    </row>
    <row r="23" spans="3:6" x14ac:dyDescent="0.2">
      <c r="D23" t="s">
        <v>44</v>
      </c>
      <c r="E23">
        <f>_xlfn.BINOM.DIST(4,10,0.7,FALSE)</f>
        <v>3.6756909000000053E-2</v>
      </c>
      <c r="F23" s="3">
        <v>3.6799999999999999E-2</v>
      </c>
    </row>
    <row r="24" spans="3:6" x14ac:dyDescent="0.2">
      <c r="D24" t="s">
        <v>45</v>
      </c>
      <c r="E24">
        <f>_xlfn.BINOM.DIST(4,10,0.7,TRUE)</f>
        <v>4.7348987400000014E-2</v>
      </c>
      <c r="F24" s="3">
        <v>4.7300000000000002E-2</v>
      </c>
    </row>
    <row r="25" spans="3:6" x14ac:dyDescent="0.2">
      <c r="D25" t="s">
        <v>46</v>
      </c>
      <c r="E25" t="s">
        <v>47</v>
      </c>
      <c r="F25" s="3">
        <v>0.64959999999999996</v>
      </c>
    </row>
    <row r="26" spans="3:6" x14ac:dyDescent="0.2">
      <c r="D26" t="s">
        <v>48</v>
      </c>
      <c r="E26" t="s">
        <v>49</v>
      </c>
      <c r="F26" s="3">
        <v>0.98939999999999995</v>
      </c>
    </row>
    <row r="28" spans="3:6" x14ac:dyDescent="0.2">
      <c r="C28" t="s">
        <v>51</v>
      </c>
      <c r="D28" t="s">
        <v>52</v>
      </c>
      <c r="E28" s="1">
        <f>AVERAGE(E2:E11)</f>
        <v>46097.8</v>
      </c>
    </row>
    <row r="29" spans="3:6" x14ac:dyDescent="0.2">
      <c r="D29" t="s">
        <v>53</v>
      </c>
      <c r="E29">
        <f>_xlfn.STDEV.S(E2:E11)</f>
        <v>53506.256578709246</v>
      </c>
    </row>
    <row r="30" spans="3:6" x14ac:dyDescent="0.2">
      <c r="D30" t="s">
        <v>54</v>
      </c>
      <c r="E30">
        <f>E29/SQRT(4)</f>
        <v>26753.128289354623</v>
      </c>
    </row>
    <row r="31" spans="3:6" x14ac:dyDescent="0.2">
      <c r="D31" t="s">
        <v>55</v>
      </c>
      <c r="E31">
        <f>_xlfn.NORM.DIST(45598,46098,26753.1283,TRUE)</f>
        <v>0.49254444092541155</v>
      </c>
    </row>
    <row r="32" spans="3:6" x14ac:dyDescent="0.2">
      <c r="D32" t="s">
        <v>58</v>
      </c>
      <c r="E32">
        <v>0.48509148000000002</v>
      </c>
    </row>
    <row r="33" spans="3:5" x14ac:dyDescent="0.2">
      <c r="D33" t="s">
        <v>57</v>
      </c>
      <c r="E33" s="3">
        <f>_xlfn.NORM.DIST(46098,46098,26753.1238,FALSE())</f>
        <v>1.491198872265648E-5</v>
      </c>
    </row>
    <row r="34" spans="3:5" x14ac:dyDescent="0.2">
      <c r="D34" t="s">
        <v>56</v>
      </c>
      <c r="E34">
        <f>_xlfn.NORM.DIST(47598,46098,26753.1238,TRUE)-_xlfn.NORM.DIST(44598,46098,26753.1238,TRUE)</f>
        <v>4.4712538215799569E-2</v>
      </c>
    </row>
    <row r="36" spans="3:5" x14ac:dyDescent="0.2">
      <c r="C36" t="s">
        <v>60</v>
      </c>
      <c r="D36" t="s">
        <v>61</v>
      </c>
      <c r="E36">
        <f>_xlfn.T.INV(0.975,9)</f>
        <v>2.2621571627982049</v>
      </c>
    </row>
    <row r="37" spans="3:5" ht="17" thickBot="1" x14ac:dyDescent="0.25">
      <c r="D37" s="5" t="s">
        <v>62</v>
      </c>
      <c r="E37" s="5">
        <v>38276.070156217967</v>
      </c>
    </row>
    <row r="38" spans="3:5" x14ac:dyDescent="0.2">
      <c r="D38" s="4" t="s">
        <v>64</v>
      </c>
      <c r="E38" s="6">
        <v>38276.070099999997</v>
      </c>
    </row>
    <row r="39" spans="3:5" x14ac:dyDescent="0.2">
      <c r="D39" s="4" t="s">
        <v>65</v>
      </c>
      <c r="E39" t="s">
        <v>66</v>
      </c>
    </row>
    <row r="41" spans="3:5" x14ac:dyDescent="0.2">
      <c r="D41" t="s">
        <v>67</v>
      </c>
      <c r="E41">
        <f>_xlfn.NORM.S.INV(0.975)</f>
        <v>1.9599639845400536</v>
      </c>
    </row>
    <row r="42" spans="3:5" x14ac:dyDescent="0.2">
      <c r="D42" t="s">
        <v>41</v>
      </c>
      <c r="E42">
        <v>0.7</v>
      </c>
    </row>
    <row r="43" spans="3:5" x14ac:dyDescent="0.2">
      <c r="D43" t="s">
        <v>42</v>
      </c>
      <c r="E43">
        <v>0.3</v>
      </c>
    </row>
    <row r="44" spans="3:5" x14ac:dyDescent="0.2">
      <c r="D44" t="s">
        <v>69</v>
      </c>
      <c r="E44" t="s">
        <v>68</v>
      </c>
    </row>
    <row r="46" spans="3:5" x14ac:dyDescent="0.2">
      <c r="C46" t="s">
        <v>70</v>
      </c>
      <c r="D46" t="s">
        <v>71</v>
      </c>
      <c r="E46">
        <f>_xlfn.PERCENTILE.INC(E2:E11,0.4)</f>
        <v>24318.2</v>
      </c>
    </row>
    <row r="47" spans="3:5" x14ac:dyDescent="0.2">
      <c r="D47" t="s">
        <v>72</v>
      </c>
      <c r="E47" s="6">
        <v>16920.164000000001</v>
      </c>
    </row>
    <row r="48" spans="3:5" x14ac:dyDescent="0.2">
      <c r="D48" t="s">
        <v>73</v>
      </c>
      <c r="E48">
        <v>1.28721</v>
      </c>
    </row>
    <row r="49" spans="3:5" x14ac:dyDescent="0.2">
      <c r="D49" t="s">
        <v>74</v>
      </c>
      <c r="E49">
        <f>_xlfn.T.DIST.RT(E48,9)</f>
        <v>0.11506881566729893</v>
      </c>
    </row>
    <row r="51" spans="3:5" x14ac:dyDescent="0.2">
      <c r="C51" t="s">
        <v>75</v>
      </c>
      <c r="D51" t="s">
        <v>76</v>
      </c>
      <c r="E51" t="s">
        <v>77</v>
      </c>
    </row>
    <row r="52" spans="3:5" x14ac:dyDescent="0.2">
      <c r="C52">
        <v>2020</v>
      </c>
      <c r="D52">
        <v>1</v>
      </c>
      <c r="E52" s="1">
        <v>15611</v>
      </c>
    </row>
    <row r="53" spans="3:5" x14ac:dyDescent="0.2">
      <c r="C53">
        <v>2019</v>
      </c>
      <c r="D53">
        <v>2</v>
      </c>
      <c r="E53" s="1">
        <v>22694</v>
      </c>
    </row>
    <row r="54" spans="3:5" x14ac:dyDescent="0.2">
      <c r="C54">
        <v>2020</v>
      </c>
      <c r="D54">
        <v>1</v>
      </c>
      <c r="E54" s="1">
        <v>36195</v>
      </c>
    </row>
    <row r="55" spans="3:5" x14ac:dyDescent="0.2">
      <c r="C55">
        <v>2021</v>
      </c>
      <c r="D55">
        <v>0</v>
      </c>
      <c r="E55" s="1">
        <v>21999</v>
      </c>
    </row>
    <row r="56" spans="3:5" x14ac:dyDescent="0.2">
      <c r="C56">
        <v>2020</v>
      </c>
      <c r="D56">
        <v>1</v>
      </c>
      <c r="E56" s="1">
        <v>40695</v>
      </c>
    </row>
    <row r="57" spans="3:5" x14ac:dyDescent="0.2">
      <c r="C57">
        <v>2019</v>
      </c>
      <c r="D57">
        <v>2</v>
      </c>
      <c r="E57" s="1">
        <v>25401</v>
      </c>
    </row>
    <row r="58" spans="3:5" x14ac:dyDescent="0.2">
      <c r="C58">
        <v>2019</v>
      </c>
      <c r="D58">
        <v>2</v>
      </c>
      <c r="E58" s="1">
        <v>20518</v>
      </c>
    </row>
    <row r="59" spans="3:5" x14ac:dyDescent="0.2">
      <c r="C59">
        <v>2020</v>
      </c>
      <c r="D59">
        <v>1</v>
      </c>
      <c r="E59" s="1">
        <v>29537</v>
      </c>
    </row>
    <row r="60" spans="3:5" x14ac:dyDescent="0.2">
      <c r="C60">
        <v>2020</v>
      </c>
      <c r="D60">
        <v>1</v>
      </c>
      <c r="E60" s="1">
        <v>53328</v>
      </c>
    </row>
    <row r="61" spans="3:5" x14ac:dyDescent="0.2">
      <c r="C61">
        <v>2019</v>
      </c>
      <c r="D61">
        <v>2</v>
      </c>
      <c r="E61" s="1">
        <v>195000</v>
      </c>
    </row>
    <row r="62" spans="3:5" x14ac:dyDescent="0.2">
      <c r="E62" s="1"/>
    </row>
    <row r="64" spans="3:5" x14ac:dyDescent="0.2">
      <c r="D64" t="s">
        <v>101</v>
      </c>
      <c r="E64">
        <f>CORREL(D52:D61,E52:E61)</f>
        <v>0.31788436558339972</v>
      </c>
    </row>
    <row r="65" spans="5:5" x14ac:dyDescent="0.2">
      <c r="E65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742D-5BF9-5F4D-97C0-F16E94C56A2B}">
  <dimension ref="A1:H37"/>
  <sheetViews>
    <sheetView tabSelected="1" topLeftCell="A24" zoomScale="125" workbookViewId="0">
      <selection activeCell="B37" sqref="B37"/>
    </sheetView>
  </sheetViews>
  <sheetFormatPr baseColWidth="10" defaultRowHeight="16" x14ac:dyDescent="0.2"/>
  <cols>
    <col min="2" max="2" width="1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104</v>
      </c>
      <c r="F1" t="s">
        <v>5</v>
      </c>
      <c r="G1" t="s">
        <v>6</v>
      </c>
      <c r="H1" t="s">
        <v>13</v>
      </c>
    </row>
    <row r="2" spans="1:8" x14ac:dyDescent="0.2">
      <c r="A2" t="s">
        <v>7</v>
      </c>
      <c r="B2">
        <v>2020</v>
      </c>
      <c r="C2" t="s">
        <v>8</v>
      </c>
      <c r="D2" t="s">
        <v>9</v>
      </c>
      <c r="E2" s="1">
        <v>15611</v>
      </c>
      <c r="F2">
        <v>33</v>
      </c>
      <c r="G2">
        <v>41</v>
      </c>
      <c r="H2" s="2">
        <v>4</v>
      </c>
    </row>
    <row r="3" spans="1:8" x14ac:dyDescent="0.2">
      <c r="A3" t="s">
        <v>10</v>
      </c>
      <c r="B3">
        <v>2019</v>
      </c>
      <c r="C3" t="s">
        <v>11</v>
      </c>
      <c r="D3" t="s">
        <v>12</v>
      </c>
      <c r="E3" s="1">
        <v>22694</v>
      </c>
      <c r="F3">
        <v>28</v>
      </c>
      <c r="G3">
        <v>37</v>
      </c>
      <c r="H3">
        <v>4</v>
      </c>
    </row>
    <row r="4" spans="1:8" x14ac:dyDescent="0.2">
      <c r="A4" t="s">
        <v>14</v>
      </c>
      <c r="B4">
        <v>2020</v>
      </c>
      <c r="C4" t="s">
        <v>15</v>
      </c>
      <c r="D4" t="s">
        <v>16</v>
      </c>
      <c r="E4" s="1">
        <v>36195</v>
      </c>
      <c r="F4">
        <v>24</v>
      </c>
      <c r="G4">
        <v>33</v>
      </c>
      <c r="H4">
        <v>4</v>
      </c>
    </row>
    <row r="5" spans="1:8" x14ac:dyDescent="0.2">
      <c r="A5" t="s">
        <v>17</v>
      </c>
      <c r="B5">
        <v>2021</v>
      </c>
      <c r="C5" t="s">
        <v>18</v>
      </c>
      <c r="D5" t="s">
        <v>19</v>
      </c>
      <c r="E5" s="1">
        <v>21999</v>
      </c>
      <c r="F5">
        <v>22</v>
      </c>
      <c r="G5">
        <v>29</v>
      </c>
      <c r="H5">
        <v>4</v>
      </c>
    </row>
    <row r="6" spans="1:8" x14ac:dyDescent="0.2">
      <c r="A6" t="s">
        <v>21</v>
      </c>
      <c r="B6">
        <v>2020</v>
      </c>
      <c r="C6" t="s">
        <v>20</v>
      </c>
      <c r="D6" t="s">
        <v>22</v>
      </c>
      <c r="E6" s="1">
        <v>40695</v>
      </c>
      <c r="F6">
        <v>24</v>
      </c>
      <c r="G6">
        <v>33</v>
      </c>
      <c r="H6">
        <v>4</v>
      </c>
    </row>
    <row r="7" spans="1:8" x14ac:dyDescent="0.2">
      <c r="A7" t="s">
        <v>23</v>
      </c>
      <c r="B7">
        <v>2019</v>
      </c>
      <c r="C7" t="s">
        <v>24</v>
      </c>
      <c r="D7" t="s">
        <v>25</v>
      </c>
      <c r="E7" s="1">
        <v>25401</v>
      </c>
      <c r="F7">
        <v>20</v>
      </c>
      <c r="G7">
        <v>26</v>
      </c>
      <c r="H7">
        <v>4</v>
      </c>
    </row>
    <row r="8" spans="1:8" x14ac:dyDescent="0.2">
      <c r="A8" t="s">
        <v>26</v>
      </c>
      <c r="B8">
        <v>2019</v>
      </c>
      <c r="C8" t="s">
        <v>27</v>
      </c>
      <c r="D8" t="s">
        <v>28</v>
      </c>
      <c r="E8" s="1">
        <v>20518</v>
      </c>
      <c r="F8">
        <v>18</v>
      </c>
      <c r="G8">
        <v>28</v>
      </c>
      <c r="H8">
        <v>6</v>
      </c>
    </row>
    <row r="9" spans="1:8" x14ac:dyDescent="0.2">
      <c r="A9" t="s">
        <v>29</v>
      </c>
      <c r="B9">
        <v>2020</v>
      </c>
      <c r="C9" t="s">
        <v>11</v>
      </c>
      <c r="D9" t="s">
        <v>30</v>
      </c>
      <c r="E9" s="1">
        <v>29537</v>
      </c>
      <c r="F9">
        <v>24</v>
      </c>
      <c r="G9">
        <v>32</v>
      </c>
      <c r="H9">
        <v>4</v>
      </c>
    </row>
    <row r="10" spans="1:8" x14ac:dyDescent="0.2">
      <c r="A10" t="s">
        <v>21</v>
      </c>
      <c r="B10">
        <v>2020</v>
      </c>
      <c r="C10" t="s">
        <v>31</v>
      </c>
      <c r="D10" t="s">
        <v>32</v>
      </c>
      <c r="E10" s="1">
        <v>53328</v>
      </c>
      <c r="F10">
        <v>19</v>
      </c>
      <c r="G10">
        <v>27</v>
      </c>
      <c r="H10">
        <v>6</v>
      </c>
    </row>
    <row r="11" spans="1:8" x14ac:dyDescent="0.2">
      <c r="A11" t="s">
        <v>29</v>
      </c>
      <c r="B11">
        <v>2019</v>
      </c>
      <c r="C11" t="s">
        <v>33</v>
      </c>
      <c r="D11" t="s">
        <v>34</v>
      </c>
      <c r="E11" s="1">
        <v>195000</v>
      </c>
      <c r="F11">
        <v>15</v>
      </c>
      <c r="G11">
        <v>22</v>
      </c>
      <c r="H11">
        <v>8</v>
      </c>
    </row>
    <row r="12" spans="1:8" x14ac:dyDescent="0.2">
      <c r="A12" t="s">
        <v>29</v>
      </c>
      <c r="B12">
        <v>2019</v>
      </c>
      <c r="C12" t="s">
        <v>40</v>
      </c>
      <c r="D12" t="s">
        <v>39</v>
      </c>
      <c r="E12" s="1">
        <v>2998000</v>
      </c>
      <c r="F12">
        <v>9</v>
      </c>
      <c r="G12">
        <v>14</v>
      </c>
      <c r="H12">
        <v>18</v>
      </c>
    </row>
    <row r="13" spans="1:8" x14ac:dyDescent="0.2">
      <c r="A13" t="s">
        <v>14</v>
      </c>
      <c r="B13">
        <v>2021</v>
      </c>
      <c r="C13" t="s">
        <v>102</v>
      </c>
      <c r="D13" t="s">
        <v>103</v>
      </c>
      <c r="E13" s="1">
        <v>22620</v>
      </c>
      <c r="F13">
        <v>29</v>
      </c>
      <c r="G13">
        <v>34</v>
      </c>
      <c r="H13">
        <v>4</v>
      </c>
    </row>
    <row r="14" spans="1:8" x14ac:dyDescent="0.2">
      <c r="A14" t="s">
        <v>23</v>
      </c>
      <c r="B14">
        <v>2021</v>
      </c>
      <c r="C14" t="s">
        <v>11</v>
      </c>
      <c r="D14" t="s">
        <v>105</v>
      </c>
      <c r="E14" s="1">
        <v>26904</v>
      </c>
      <c r="F14">
        <v>20</v>
      </c>
      <c r="G14">
        <v>23</v>
      </c>
      <c r="H14">
        <v>4</v>
      </c>
    </row>
    <row r="15" spans="1:8" x14ac:dyDescent="0.2">
      <c r="A15" t="s">
        <v>106</v>
      </c>
      <c r="B15">
        <v>2021</v>
      </c>
      <c r="C15" t="s">
        <v>107</v>
      </c>
      <c r="D15" t="s">
        <v>108</v>
      </c>
      <c r="E15" s="1">
        <v>15637</v>
      </c>
      <c r="F15">
        <v>29</v>
      </c>
      <c r="G15">
        <v>39</v>
      </c>
      <c r="H15">
        <v>4</v>
      </c>
    </row>
    <row r="16" spans="1:8" x14ac:dyDescent="0.2">
      <c r="A16" t="s">
        <v>109</v>
      </c>
      <c r="B16">
        <v>2021</v>
      </c>
      <c r="C16" t="s">
        <v>110</v>
      </c>
      <c r="D16" t="s">
        <v>111</v>
      </c>
      <c r="E16" s="1">
        <v>36436</v>
      </c>
      <c r="F16">
        <v>22</v>
      </c>
      <c r="G16">
        <v>28</v>
      </c>
      <c r="H16">
        <v>4</v>
      </c>
    </row>
    <row r="17" spans="1:8" x14ac:dyDescent="0.2">
      <c r="A17" t="s">
        <v>17</v>
      </c>
      <c r="B17">
        <v>2021</v>
      </c>
      <c r="C17" t="s">
        <v>112</v>
      </c>
      <c r="D17" t="s">
        <v>113</v>
      </c>
      <c r="E17" s="1">
        <v>65324</v>
      </c>
      <c r="F17">
        <v>18</v>
      </c>
      <c r="G17">
        <v>23</v>
      </c>
      <c r="H17">
        <v>6</v>
      </c>
    </row>
    <row r="18" spans="1:8" x14ac:dyDescent="0.2">
      <c r="A18" t="s">
        <v>10</v>
      </c>
      <c r="B18">
        <v>2020</v>
      </c>
      <c r="C18" t="s">
        <v>114</v>
      </c>
      <c r="D18" t="s">
        <v>115</v>
      </c>
      <c r="E18" s="1">
        <v>16402</v>
      </c>
      <c r="F18">
        <v>29</v>
      </c>
      <c r="G18">
        <v>36</v>
      </c>
      <c r="H18">
        <v>4</v>
      </c>
    </row>
    <row r="19" spans="1:8" x14ac:dyDescent="0.2">
      <c r="A19" t="s">
        <v>21</v>
      </c>
      <c r="B19">
        <v>2021</v>
      </c>
      <c r="C19" t="s">
        <v>116</v>
      </c>
      <c r="D19" t="s">
        <v>117</v>
      </c>
      <c r="E19" s="1">
        <v>15880</v>
      </c>
      <c r="F19">
        <v>27</v>
      </c>
      <c r="G19">
        <v>35</v>
      </c>
      <c r="H19">
        <v>4</v>
      </c>
    </row>
    <row r="20" spans="1:8" x14ac:dyDescent="0.2">
      <c r="A20" t="s">
        <v>106</v>
      </c>
      <c r="B20">
        <v>2021</v>
      </c>
      <c r="C20" t="s">
        <v>118</v>
      </c>
      <c r="D20" t="s">
        <v>119</v>
      </c>
      <c r="E20" s="1">
        <v>19230</v>
      </c>
      <c r="F20">
        <v>33</v>
      </c>
      <c r="G20">
        <v>43</v>
      </c>
      <c r="H20">
        <v>4</v>
      </c>
    </row>
    <row r="21" spans="1:8" x14ac:dyDescent="0.2">
      <c r="A21" t="s">
        <v>14</v>
      </c>
      <c r="B21">
        <v>2021</v>
      </c>
      <c r="C21" t="s">
        <v>11</v>
      </c>
      <c r="D21" t="s">
        <v>120</v>
      </c>
      <c r="E21" s="1">
        <v>35830</v>
      </c>
      <c r="F21">
        <v>16</v>
      </c>
      <c r="G21">
        <v>19</v>
      </c>
      <c r="H21">
        <v>6</v>
      </c>
    </row>
    <row r="23" spans="1:8" x14ac:dyDescent="0.2">
      <c r="A23" t="s">
        <v>52</v>
      </c>
      <c r="B23" s="1">
        <f>AVERAGE(E2:E21)</f>
        <v>185662.05</v>
      </c>
    </row>
    <row r="24" spans="1:8" x14ac:dyDescent="0.2">
      <c r="A24" t="s">
        <v>83</v>
      </c>
      <c r="B24">
        <f>663121.089/SQRT(20)</f>
        <v>148278.38323176879</v>
      </c>
    </row>
    <row r="25" spans="1:8" x14ac:dyDescent="0.2">
      <c r="A25" t="s">
        <v>121</v>
      </c>
      <c r="B25" s="1">
        <f>MEDIAN(E2:E21)</f>
        <v>26152.5</v>
      </c>
    </row>
    <row r="26" spans="1:8" x14ac:dyDescent="0.2">
      <c r="A26" t="s">
        <v>122</v>
      </c>
      <c r="B26" t="e">
        <f>MODE(E2:E21)</f>
        <v>#N/A</v>
      </c>
    </row>
    <row r="27" spans="1:8" x14ac:dyDescent="0.2">
      <c r="A27" t="s">
        <v>123</v>
      </c>
      <c r="B27">
        <f>_xlfn.STDEV.S(E2:E21)</f>
        <v>663121.08940829954</v>
      </c>
    </row>
    <row r="28" spans="1:8" x14ac:dyDescent="0.2">
      <c r="A28" t="s">
        <v>124</v>
      </c>
      <c r="B28">
        <f>VARA(E2:E21)</f>
        <v>439729579218.04999</v>
      </c>
    </row>
    <row r="29" spans="1:8" x14ac:dyDescent="0.2">
      <c r="A29" t="s">
        <v>125</v>
      </c>
      <c r="B29">
        <f>KURT(E2:E21)</f>
        <v>19.835774939051912</v>
      </c>
    </row>
    <row r="30" spans="1:8" x14ac:dyDescent="0.2">
      <c r="A30" t="s">
        <v>126</v>
      </c>
      <c r="B30">
        <f>SKEW(E2:E21)</f>
        <v>4.4467583450663009</v>
      </c>
    </row>
    <row r="31" spans="1:8" x14ac:dyDescent="0.2">
      <c r="A31" t="s">
        <v>127</v>
      </c>
      <c r="B31">
        <v>2982389</v>
      </c>
    </row>
    <row r="32" spans="1:8" x14ac:dyDescent="0.2">
      <c r="A32" t="s">
        <v>128</v>
      </c>
      <c r="B32" s="1">
        <f>MIN(E2:E21)</f>
        <v>15611</v>
      </c>
    </row>
    <row r="33" spans="1:2" x14ac:dyDescent="0.2">
      <c r="A33" t="s">
        <v>129</v>
      </c>
      <c r="B33" s="1">
        <f>MAX(E2:E21)</f>
        <v>2998000</v>
      </c>
    </row>
    <row r="34" spans="1:2" x14ac:dyDescent="0.2">
      <c r="A34" t="s">
        <v>130</v>
      </c>
      <c r="B34" s="1">
        <f>SUM(E2:E21)</f>
        <v>3713241</v>
      </c>
    </row>
    <row r="35" spans="1:2" x14ac:dyDescent="0.2">
      <c r="A35" t="s">
        <v>131</v>
      </c>
      <c r="B35">
        <f>COUNT(E2:E21)</f>
        <v>20</v>
      </c>
    </row>
    <row r="36" spans="1:2" x14ac:dyDescent="0.2">
      <c r="A36" t="s">
        <v>132</v>
      </c>
      <c r="B36">
        <f>_xlfn.QUARTILE.INC(E2:E21,1)</f>
        <v>20196</v>
      </c>
    </row>
    <row r="37" spans="1:2" x14ac:dyDescent="0.2">
      <c r="A37" t="s">
        <v>133</v>
      </c>
      <c r="B37">
        <f>_xlfn.QUARTILE.INC(E2:E21,3)</f>
        <v>37500.75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 Output</vt:lpstr>
      <vt:lpstr>Sheet1</vt:lpstr>
      <vt:lpstr>Data Analysis Wk 2 Forum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Grill</dc:creator>
  <cp:lastModifiedBy>Olivia Grill</cp:lastModifiedBy>
  <dcterms:created xsi:type="dcterms:W3CDTF">2020-12-07T23:00:20Z</dcterms:created>
  <dcterms:modified xsi:type="dcterms:W3CDTF">2021-02-16T03:31:49Z</dcterms:modified>
</cp:coreProperties>
</file>