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firstSheet="12" activeTab="18"/>
  </bookViews>
  <sheets>
    <sheet name="28 Ags 17" sheetId="1" r:id="rId1"/>
    <sheet name="29 Ags 17" sheetId="4" r:id="rId2"/>
    <sheet name="30 Ags 17" sheetId="5" r:id="rId3"/>
    <sheet name="31 Ags 17" sheetId="6" r:id="rId4"/>
    <sheet name="02 Sept 17" sheetId="7" r:id="rId5"/>
    <sheet name="04 Sept 17" sheetId="8" r:id="rId6"/>
    <sheet name="05 Sept 17" sheetId="9" r:id="rId7"/>
    <sheet name="06 Sept 17" sheetId="10" r:id="rId8"/>
    <sheet name="07 Sept 17" sheetId="11" r:id="rId9"/>
    <sheet name="08 Sept 17" sheetId="12" r:id="rId10"/>
    <sheet name="09 Sept 17" sheetId="13" r:id="rId11"/>
    <sheet name="13 Sept 17" sheetId="14" r:id="rId12"/>
    <sheet name="14 Sept 17" sheetId="15" r:id="rId13"/>
    <sheet name="15 Sept 17" sheetId="16" r:id="rId14"/>
    <sheet name="16 Sept 17 (2)" sheetId="17" r:id="rId15"/>
    <sheet name="17 Sept 17 (3)" sheetId="18" r:id="rId16"/>
    <sheet name="18 Sept 17" sheetId="19" r:id="rId17"/>
    <sheet name="19 Sept 17" sheetId="20" r:id="rId18"/>
    <sheet name="20 Sept 17 " sheetId="21" r:id="rId19"/>
  </sheets>
  <externalReferences>
    <externalReference r:id="rId20"/>
  </externalReferences>
  <definedNames>
    <definedName name="_xlnm.Print_Area" localSheetId="4">'02 Sept 17'!$A$1:$I$70</definedName>
    <definedName name="_xlnm.Print_Area" localSheetId="5">'04 Sept 17'!$A$1:$I$70</definedName>
    <definedName name="_xlnm.Print_Area" localSheetId="6">'05 Sept 17'!$A$1:$I$70</definedName>
    <definedName name="_xlnm.Print_Area" localSheetId="7">'06 Sept 17'!$A$1:$I$70</definedName>
    <definedName name="_xlnm.Print_Area" localSheetId="8">'07 Sept 17'!$A$1:$I$70</definedName>
    <definedName name="_xlnm.Print_Area" localSheetId="9">'08 Sept 17'!$A$1:$I$70</definedName>
    <definedName name="_xlnm.Print_Area" localSheetId="10">'09 Sept 17'!$A$1:$I$70</definedName>
    <definedName name="_xlnm.Print_Area" localSheetId="11">'13 Sept 17'!$A$1:$I$70</definedName>
    <definedName name="_xlnm.Print_Area" localSheetId="12">'14 Sept 17'!$A$1:$I$70</definedName>
    <definedName name="_xlnm.Print_Area" localSheetId="13">'15 Sept 17'!$A$1:$I$70</definedName>
    <definedName name="_xlnm.Print_Area" localSheetId="14">'16 Sept 17 (2)'!$A$1:$I$68</definedName>
    <definedName name="_xlnm.Print_Area" localSheetId="15">'17 Sept 17 (3)'!$A$1:$I$68</definedName>
    <definedName name="_xlnm.Print_Area" localSheetId="16">'18 Sept 17'!$A$1:$I$70</definedName>
    <definedName name="_xlnm.Print_Area" localSheetId="17">'19 Sept 17'!$A$1:$I$70</definedName>
    <definedName name="_xlnm.Print_Area" localSheetId="18">'20 Sept 17 '!$A$1:$I$70</definedName>
    <definedName name="_xlnm.Print_Area" localSheetId="0">'28 Ags 17'!$A$1:$I$70</definedName>
    <definedName name="_xlnm.Print_Area" localSheetId="1">'29 Ags 17'!$A$1:$I$70</definedName>
    <definedName name="_xlnm.Print_Area" localSheetId="2">'30 Ags 17'!$A$1:$I$70</definedName>
    <definedName name="_xlnm.Print_Area" localSheetId="3">'31 Ags 17'!$A$1:$I$70</definedName>
  </definedNames>
  <calcPr calcId="144525"/>
</workbook>
</file>

<file path=xl/calcChain.xml><?xml version="1.0" encoding="utf-8"?>
<calcChain xmlns="http://schemas.openxmlformats.org/spreadsheetml/2006/main">
  <c r="I30" i="21" l="1"/>
  <c r="I29" i="21"/>
  <c r="M114" i="21"/>
  <c r="H45" i="21" s="1"/>
  <c r="L114" i="21"/>
  <c r="L115" i="21" s="1"/>
  <c r="O106" i="21"/>
  <c r="H87" i="21"/>
  <c r="E87" i="21"/>
  <c r="A87" i="21"/>
  <c r="H50" i="21" s="1"/>
  <c r="Q48" i="21"/>
  <c r="H46" i="21"/>
  <c r="H41" i="21"/>
  <c r="I42" i="21" s="1"/>
  <c r="H36" i="21"/>
  <c r="H35" i="21"/>
  <c r="G24" i="21"/>
  <c r="S23" i="21"/>
  <c r="R23" i="21"/>
  <c r="G23" i="21"/>
  <c r="G22" i="21"/>
  <c r="G21" i="21"/>
  <c r="G20" i="21"/>
  <c r="G16" i="21"/>
  <c r="G15" i="21"/>
  <c r="G14" i="21"/>
  <c r="G13" i="21"/>
  <c r="G12" i="21"/>
  <c r="G11" i="21"/>
  <c r="G10" i="21"/>
  <c r="G9" i="21"/>
  <c r="G8" i="21"/>
  <c r="I37" i="21" l="1"/>
  <c r="I43" i="21" s="1"/>
  <c r="I47" i="21"/>
  <c r="H26" i="21"/>
  <c r="H17" i="21"/>
  <c r="I27" i="21" s="1"/>
  <c r="I53" i="21" s="1"/>
  <c r="H49" i="21"/>
  <c r="I51" i="21" s="1"/>
  <c r="I52" i="21" l="1"/>
  <c r="I55" i="21" s="1"/>
  <c r="I30" i="20" l="1"/>
  <c r="M114" i="20"/>
  <c r="H45" i="20" s="1"/>
  <c r="I47" i="20" s="1"/>
  <c r="L114" i="20"/>
  <c r="L115" i="20" s="1"/>
  <c r="O106" i="20"/>
  <c r="H87" i="20"/>
  <c r="E87" i="20"/>
  <c r="A87" i="20"/>
  <c r="H50" i="20" s="1"/>
  <c r="Q48" i="20"/>
  <c r="H46" i="20"/>
  <c r="H41" i="20"/>
  <c r="I42" i="20" s="1"/>
  <c r="H36" i="20"/>
  <c r="H35" i="20"/>
  <c r="I29" i="20"/>
  <c r="G24" i="20"/>
  <c r="S23" i="20"/>
  <c r="R23" i="20"/>
  <c r="G23" i="20"/>
  <c r="G22" i="20"/>
  <c r="G21" i="20"/>
  <c r="G20" i="20"/>
  <c r="H26" i="20" s="1"/>
  <c r="G16" i="20"/>
  <c r="G15" i="20"/>
  <c r="G14" i="20"/>
  <c r="G13" i="20"/>
  <c r="G12" i="20"/>
  <c r="G11" i="20"/>
  <c r="G10" i="20"/>
  <c r="G9" i="20"/>
  <c r="G8" i="20"/>
  <c r="I37" i="20" l="1"/>
  <c r="I43" i="20" s="1"/>
  <c r="H17" i="20"/>
  <c r="I27" i="20" s="1"/>
  <c r="I53" i="20" s="1"/>
  <c r="H49" i="20"/>
  <c r="I51" i="20" s="1"/>
  <c r="I52" i="20" s="1"/>
  <c r="E9" i="19"/>
  <c r="E8" i="19"/>
  <c r="L114" i="19"/>
  <c r="L115" i="19" s="1"/>
  <c r="I30" i="19"/>
  <c r="J19" i="19"/>
  <c r="I55" i="20" l="1"/>
  <c r="H49" i="19"/>
  <c r="M114" i="19" l="1"/>
  <c r="H45" i="19" s="1"/>
  <c r="O106" i="19"/>
  <c r="H87" i="19"/>
  <c r="E87" i="19"/>
  <c r="H46" i="19" s="1"/>
  <c r="A87" i="19"/>
  <c r="H50" i="19" s="1"/>
  <c r="Q48" i="19"/>
  <c r="H41" i="19"/>
  <c r="I42" i="19" s="1"/>
  <c r="H36" i="19"/>
  <c r="H35" i="19"/>
  <c r="I29" i="19"/>
  <c r="I37" i="19" s="1"/>
  <c r="I43" i="19" s="1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H26" i="19" l="1"/>
  <c r="I47" i="19"/>
  <c r="I51" i="19"/>
  <c r="H17" i="19"/>
  <c r="I30" i="18"/>
  <c r="E9" i="18"/>
  <c r="G9" i="18" s="1"/>
  <c r="E8" i="18"/>
  <c r="G8" i="18" s="1"/>
  <c r="M114" i="18"/>
  <c r="H45" i="18" s="1"/>
  <c r="I47" i="18" s="1"/>
  <c r="L114" i="18"/>
  <c r="H49" i="18" s="1"/>
  <c r="I51" i="18" s="1"/>
  <c r="O106" i="18"/>
  <c r="H87" i="18"/>
  <c r="E87" i="18"/>
  <c r="A87" i="18"/>
  <c r="H50" i="18"/>
  <c r="Q48" i="18"/>
  <c r="H46" i="18"/>
  <c r="I42" i="18"/>
  <c r="H41" i="18"/>
  <c r="H36" i="18"/>
  <c r="H35" i="18"/>
  <c r="I29" i="18"/>
  <c r="I37" i="18" s="1"/>
  <c r="I43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I27" i="19" l="1"/>
  <c r="I53" i="19" s="1"/>
  <c r="I52" i="19"/>
  <c r="H26" i="18"/>
  <c r="H17" i="18"/>
  <c r="I52" i="18"/>
  <c r="I53" i="14"/>
  <c r="I30" i="17"/>
  <c r="L114" i="17"/>
  <c r="H49" i="17" s="1"/>
  <c r="O106" i="17"/>
  <c r="H87" i="17"/>
  <c r="E87" i="17"/>
  <c r="A87" i="17"/>
  <c r="H50" i="17" s="1"/>
  <c r="Q48" i="17"/>
  <c r="H46" i="17"/>
  <c r="I42" i="17"/>
  <c r="H41" i="17"/>
  <c r="H36" i="17"/>
  <c r="H35" i="17"/>
  <c r="I29" i="17"/>
  <c r="I37" i="17" s="1"/>
  <c r="I43" i="17" s="1"/>
  <c r="G24" i="17"/>
  <c r="S23" i="17"/>
  <c r="R23" i="17"/>
  <c r="G23" i="17"/>
  <c r="G22" i="17"/>
  <c r="G21" i="17"/>
  <c r="G20" i="17"/>
  <c r="G16" i="17"/>
  <c r="G15" i="17"/>
  <c r="G14" i="17"/>
  <c r="M114" i="17"/>
  <c r="H45" i="17" s="1"/>
  <c r="I47" i="17" s="1"/>
  <c r="G13" i="17"/>
  <c r="G12" i="17"/>
  <c r="G11" i="17"/>
  <c r="G10" i="17"/>
  <c r="G9" i="17"/>
  <c r="G8" i="17"/>
  <c r="I55" i="19" l="1"/>
  <c r="I27" i="18"/>
  <c r="I53" i="18" s="1"/>
  <c r="I55" i="18" s="1"/>
  <c r="I52" i="17"/>
  <c r="I51" i="17"/>
  <c r="H26" i="17"/>
  <c r="H17" i="17"/>
  <c r="M13" i="16"/>
  <c r="M14" i="16"/>
  <c r="I27" i="17" l="1"/>
  <c r="I53" i="17" s="1"/>
  <c r="I55" i="17" s="1"/>
  <c r="I29" i="16"/>
  <c r="I37" i="16" s="1"/>
  <c r="I43" i="16" s="1"/>
  <c r="I30" i="16"/>
  <c r="M116" i="16"/>
  <c r="H45" i="16" s="1"/>
  <c r="L116" i="16"/>
  <c r="H49" i="16" s="1"/>
  <c r="O108" i="16"/>
  <c r="H89" i="16"/>
  <c r="E89" i="16"/>
  <c r="H46" i="16" s="1"/>
  <c r="A89" i="16"/>
  <c r="H50" i="16" s="1"/>
  <c r="Q48" i="16"/>
  <c r="H41" i="16"/>
  <c r="I42" i="16" s="1"/>
  <c r="H36" i="16"/>
  <c r="H35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H17" i="16" s="1"/>
  <c r="J66" i="15"/>
  <c r="J67" i="15"/>
  <c r="J65" i="15"/>
  <c r="J64" i="15"/>
  <c r="J63" i="15"/>
  <c r="I27" i="16" l="1"/>
  <c r="I53" i="16" s="1"/>
  <c r="I51" i="16"/>
  <c r="I52" i="16" s="1"/>
  <c r="I47" i="16"/>
  <c r="E20" i="15"/>
  <c r="E13" i="15"/>
  <c r="E12" i="15"/>
  <c r="E9" i="15"/>
  <c r="E8" i="15"/>
  <c r="I55" i="16" l="1"/>
  <c r="I30" i="15"/>
  <c r="M116" i="15"/>
  <c r="H45" i="15" s="1"/>
  <c r="L116" i="15"/>
  <c r="H49" i="15" s="1"/>
  <c r="I51" i="15" s="1"/>
  <c r="O108" i="15"/>
  <c r="H89" i="15"/>
  <c r="E89" i="15"/>
  <c r="H46" i="15" s="1"/>
  <c r="A89" i="15"/>
  <c r="H50" i="15"/>
  <c r="Q48" i="15"/>
  <c r="H41" i="15"/>
  <c r="I42" i="15" s="1"/>
  <c r="H36" i="15"/>
  <c r="H35" i="15"/>
  <c r="I29" i="15"/>
  <c r="I37" i="15" s="1"/>
  <c r="I43" i="15" s="1"/>
  <c r="G24" i="15"/>
  <c r="S23" i="15"/>
  <c r="R23" i="15"/>
  <c r="G23" i="15"/>
  <c r="G22" i="15"/>
  <c r="G21" i="15"/>
  <c r="G20" i="15"/>
  <c r="H26" i="15" s="1"/>
  <c r="G16" i="15"/>
  <c r="G15" i="15"/>
  <c r="G14" i="15"/>
  <c r="G13" i="15"/>
  <c r="G12" i="15"/>
  <c r="G11" i="15"/>
  <c r="G10" i="15"/>
  <c r="G9" i="15"/>
  <c r="G8" i="15"/>
  <c r="I47" i="15" l="1"/>
  <c r="H17" i="15"/>
  <c r="I27" i="15" s="1"/>
  <c r="I53" i="15" s="1"/>
  <c r="I52" i="15"/>
  <c r="E9" i="14"/>
  <c r="E8" i="14"/>
  <c r="I55" i="15" l="1"/>
  <c r="L11" i="14"/>
  <c r="G8" i="14" l="1"/>
  <c r="I30" i="14"/>
  <c r="M116" i="14"/>
  <c r="H45" i="14" s="1"/>
  <c r="L116" i="14"/>
  <c r="H49" i="14" s="1"/>
  <c r="O108" i="14"/>
  <c r="H89" i="14"/>
  <c r="E89" i="14"/>
  <c r="H46" i="14" s="1"/>
  <c r="A89" i="14"/>
  <c r="H50" i="14" s="1"/>
  <c r="Q48" i="14"/>
  <c r="H41" i="14"/>
  <c r="I42" i="14" s="1"/>
  <c r="H36" i="14"/>
  <c r="H35" i="14"/>
  <c r="I29" i="14"/>
  <c r="I37" i="14" s="1"/>
  <c r="I43" i="14" s="1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I47" i="14" l="1"/>
  <c r="H17" i="14"/>
  <c r="I27" i="14" s="1"/>
  <c r="I51" i="14"/>
  <c r="I52" i="14"/>
  <c r="I30" i="13"/>
  <c r="I29" i="13"/>
  <c r="I37" i="13" s="1"/>
  <c r="I43" i="13" s="1"/>
  <c r="M116" i="13"/>
  <c r="H45" i="13" s="1"/>
  <c r="L116" i="13"/>
  <c r="H49" i="13" s="1"/>
  <c r="O108" i="13"/>
  <c r="H89" i="13"/>
  <c r="E89" i="13"/>
  <c r="A89" i="13"/>
  <c r="H50" i="13" s="1"/>
  <c r="Q48" i="13"/>
  <c r="H46" i="13"/>
  <c r="H41" i="13"/>
  <c r="I42" i="13" s="1"/>
  <c r="H36" i="13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I55" i="14" l="1"/>
  <c r="H17" i="13"/>
  <c r="I47" i="13"/>
  <c r="H26" i="13"/>
  <c r="I51" i="13"/>
  <c r="I52" i="13" s="1"/>
  <c r="I27" i="13" l="1"/>
  <c r="I53" i="13" s="1"/>
  <c r="I55" i="13" s="1"/>
  <c r="I30" i="12" l="1"/>
  <c r="M116" i="12"/>
  <c r="H45" i="12" s="1"/>
  <c r="I47" i="12" s="1"/>
  <c r="L116" i="12"/>
  <c r="H49" i="12" s="1"/>
  <c r="O108" i="12"/>
  <c r="H89" i="12"/>
  <c r="E89" i="12"/>
  <c r="A89" i="12"/>
  <c r="H50" i="12" s="1"/>
  <c r="Q48" i="12"/>
  <c r="H46" i="12"/>
  <c r="I42" i="12"/>
  <c r="H41" i="12"/>
  <c r="H36" i="12"/>
  <c r="H35" i="12"/>
  <c r="I29" i="12"/>
  <c r="I37" i="12" s="1"/>
  <c r="I43" i="12" s="1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H26" i="12" l="1"/>
  <c r="H17" i="12"/>
  <c r="I27" i="12" s="1"/>
  <c r="I53" i="12" s="1"/>
  <c r="I51" i="12"/>
  <c r="I52" i="12" s="1"/>
  <c r="A73" i="11"/>
  <c r="I29" i="11"/>
  <c r="I30" i="11"/>
  <c r="L116" i="11"/>
  <c r="H49" i="11" s="1"/>
  <c r="O108" i="11"/>
  <c r="H89" i="11"/>
  <c r="E89" i="11"/>
  <c r="A89" i="11"/>
  <c r="H50" i="11" s="1"/>
  <c r="Q48" i="11"/>
  <c r="H46" i="11"/>
  <c r="I42" i="11"/>
  <c r="H41" i="11"/>
  <c r="H36" i="11"/>
  <c r="H35" i="11"/>
  <c r="G24" i="11"/>
  <c r="S23" i="11"/>
  <c r="R23" i="11"/>
  <c r="G23" i="11"/>
  <c r="G22" i="11"/>
  <c r="G21" i="11"/>
  <c r="G20" i="11"/>
  <c r="H26" i="11" s="1"/>
  <c r="M116" i="11"/>
  <c r="H45" i="11" s="1"/>
  <c r="I47" i="11" s="1"/>
  <c r="G16" i="11"/>
  <c r="G15" i="11"/>
  <c r="G14" i="11"/>
  <c r="G13" i="11"/>
  <c r="G12" i="11"/>
  <c r="G11" i="11"/>
  <c r="G10" i="11"/>
  <c r="G9" i="11"/>
  <c r="G8" i="11"/>
  <c r="I55" i="12" l="1"/>
  <c r="H17" i="11"/>
  <c r="I27" i="11" s="1"/>
  <c r="I53" i="11" s="1"/>
  <c r="I51" i="11"/>
  <c r="I52" i="11" s="1"/>
  <c r="I37" i="11"/>
  <c r="I43" i="11" s="1"/>
  <c r="I55" i="11" l="1"/>
  <c r="M18" i="10" l="1"/>
  <c r="I30" i="10"/>
  <c r="I29" i="10"/>
  <c r="I37" i="10" s="1"/>
  <c r="I43" i="10" s="1"/>
  <c r="M116" i="10"/>
  <c r="H45" i="10" s="1"/>
  <c r="I47" i="10" s="1"/>
  <c r="L116" i="10"/>
  <c r="H49" i="10" s="1"/>
  <c r="O108" i="10"/>
  <c r="H89" i="10"/>
  <c r="E89" i="10"/>
  <c r="A89" i="10"/>
  <c r="H50" i="10" s="1"/>
  <c r="Q48" i="10"/>
  <c r="H46" i="10"/>
  <c r="H41" i="10"/>
  <c r="I42" i="10" s="1"/>
  <c r="H36" i="10"/>
  <c r="H35" i="10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H26" i="10" l="1"/>
  <c r="H17" i="10"/>
  <c r="I27" i="10" s="1"/>
  <c r="I53" i="10" s="1"/>
  <c r="I51" i="10"/>
  <c r="I52" i="10" s="1"/>
  <c r="I55" i="10" l="1"/>
  <c r="I29" i="9" l="1"/>
  <c r="I30" i="9"/>
  <c r="M116" i="9"/>
  <c r="H45" i="9" s="1"/>
  <c r="I47" i="9" s="1"/>
  <c r="L116" i="9"/>
  <c r="H49" i="9" s="1"/>
  <c r="O108" i="9"/>
  <c r="H89" i="9"/>
  <c r="E89" i="9"/>
  <c r="A89" i="9"/>
  <c r="H50" i="9" s="1"/>
  <c r="Q48" i="9"/>
  <c r="H46" i="9"/>
  <c r="H41" i="9"/>
  <c r="I42" i="9" s="1"/>
  <c r="H36" i="9"/>
  <c r="I37" i="9" s="1"/>
  <c r="I43" i="9" s="1"/>
  <c r="H35" i="9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H17" i="9" l="1"/>
  <c r="I27" i="9" s="1"/>
  <c r="I53" i="9" s="1"/>
  <c r="I51" i="9"/>
  <c r="I52" i="9"/>
  <c r="I55" i="9" l="1"/>
  <c r="I30" i="8" l="1"/>
  <c r="M116" i="8" l="1"/>
  <c r="H45" i="8" s="1"/>
  <c r="I47" i="8" s="1"/>
  <c r="L116" i="8"/>
  <c r="H49" i="8" s="1"/>
  <c r="O108" i="8"/>
  <c r="H89" i="8"/>
  <c r="E89" i="8"/>
  <c r="A89" i="8"/>
  <c r="H50" i="8" s="1"/>
  <c r="Q48" i="8"/>
  <c r="H46" i="8"/>
  <c r="H41" i="8"/>
  <c r="I42" i="8" s="1"/>
  <c r="H36" i="8"/>
  <c r="H35" i="8"/>
  <c r="I29" i="8"/>
  <c r="I37" i="8" s="1"/>
  <c r="I43" i="8" s="1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I51" i="8" l="1"/>
  <c r="H17" i="8"/>
  <c r="I27" i="8" s="1"/>
  <c r="I53" i="8" s="1"/>
  <c r="I52" i="8"/>
  <c r="E8" i="7"/>
  <c r="E9" i="7"/>
  <c r="I29" i="7"/>
  <c r="I30" i="7"/>
  <c r="M116" i="7"/>
  <c r="L116" i="7"/>
  <c r="H49" i="7" s="1"/>
  <c r="O108" i="7"/>
  <c r="H89" i="7"/>
  <c r="E89" i="7"/>
  <c r="A89" i="7"/>
  <c r="H50" i="7" s="1"/>
  <c r="Q48" i="7"/>
  <c r="H46" i="7"/>
  <c r="H45" i="7"/>
  <c r="I47" i="7" s="1"/>
  <c r="H41" i="7"/>
  <c r="I42" i="7" s="1"/>
  <c r="H36" i="7"/>
  <c r="H35" i="7"/>
  <c r="I37" i="7"/>
  <c r="I43" i="7" s="1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I55" i="8" l="1"/>
  <c r="H17" i="7"/>
  <c r="I27" i="7" s="1"/>
  <c r="I53" i="7" s="1"/>
  <c r="I51" i="7"/>
  <c r="I52" i="7" s="1"/>
  <c r="I55" i="7" s="1"/>
  <c r="I30" i="6"/>
  <c r="I29" i="6"/>
  <c r="M116" i="6"/>
  <c r="H45" i="6" s="1"/>
  <c r="I47" i="6" s="1"/>
  <c r="L116" i="6"/>
  <c r="H49" i="6" s="1"/>
  <c r="O108" i="6"/>
  <c r="H89" i="6"/>
  <c r="E89" i="6"/>
  <c r="A89" i="6"/>
  <c r="H50" i="6" s="1"/>
  <c r="Q48" i="6"/>
  <c r="H46" i="6"/>
  <c r="I42" i="6"/>
  <c r="H41" i="6"/>
  <c r="H36" i="6"/>
  <c r="H35" i="6"/>
  <c r="I37" i="6"/>
  <c r="I43" i="6" s="1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H26" i="6" l="1"/>
  <c r="H17" i="6"/>
  <c r="I51" i="6"/>
  <c r="I52" i="6" s="1"/>
  <c r="I27" i="6" l="1"/>
  <c r="I53" i="6" s="1"/>
  <c r="I55" i="6" s="1"/>
  <c r="H41" i="5"/>
  <c r="I29" i="5" l="1"/>
  <c r="I30" i="5"/>
  <c r="M116" i="5"/>
  <c r="H45" i="5" s="1"/>
  <c r="I47" i="5" s="1"/>
  <c r="L116" i="5"/>
  <c r="H49" i="5" s="1"/>
  <c r="O108" i="5"/>
  <c r="H89" i="5"/>
  <c r="E89" i="5"/>
  <c r="A89" i="5"/>
  <c r="H50" i="5" s="1"/>
  <c r="Q48" i="5"/>
  <c r="H46" i="5"/>
  <c r="I42" i="5"/>
  <c r="H36" i="5"/>
  <c r="H35" i="5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26" i="5" l="1"/>
  <c r="H17" i="5"/>
  <c r="I51" i="5"/>
  <c r="I37" i="5"/>
  <c r="I43" i="5" s="1"/>
  <c r="I52" i="5"/>
  <c r="I30" i="4"/>
  <c r="M116" i="4"/>
  <c r="H45" i="4" s="1"/>
  <c r="L116" i="4"/>
  <c r="H49" i="4" s="1"/>
  <c r="O108" i="4"/>
  <c r="H89" i="4"/>
  <c r="E89" i="4"/>
  <c r="A89" i="4"/>
  <c r="H50" i="4"/>
  <c r="Q48" i="4"/>
  <c r="H46" i="4"/>
  <c r="I42" i="4"/>
  <c r="H36" i="4"/>
  <c r="H35" i="4"/>
  <c r="I37" i="4" s="1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16" i="1"/>
  <c r="L116" i="1"/>
  <c r="O108" i="1"/>
  <c r="H89" i="1"/>
  <c r="E89" i="1"/>
  <c r="A89" i="1"/>
  <c r="H50" i="1"/>
  <c r="H49" i="1"/>
  <c r="I51" i="1" s="1"/>
  <c r="Q48" i="1"/>
  <c r="H46" i="1"/>
  <c r="H45" i="1"/>
  <c r="I47" i="1" s="1"/>
  <c r="I42" i="1"/>
  <c r="H36" i="1"/>
  <c r="H35" i="1"/>
  <c r="I37" i="1" s="1"/>
  <c r="I43" i="1" s="1"/>
  <c r="I30" i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E9" i="1"/>
  <c r="G8" i="1"/>
  <c r="H17" i="1" s="1"/>
  <c r="I27" i="1" s="1"/>
  <c r="I53" i="1" s="1"/>
  <c r="I27" i="5" l="1"/>
  <c r="I53" i="5" s="1"/>
  <c r="I55" i="5" s="1"/>
  <c r="H17" i="4"/>
  <c r="I27" i="4" s="1"/>
  <c r="I53" i="4" s="1"/>
  <c r="I43" i="4"/>
  <c r="I47" i="4"/>
  <c r="I51" i="4"/>
  <c r="I52" i="1"/>
  <c r="I55" i="1" s="1"/>
  <c r="I52" i="4" l="1"/>
  <c r="I55" i="4" s="1"/>
</calcChain>
</file>

<file path=xl/sharedStrings.xml><?xml version="1.0" encoding="utf-8"?>
<sst xmlns="http://schemas.openxmlformats.org/spreadsheetml/2006/main" count="1431" uniqueCount="68">
  <si>
    <t>CASH OPNAME</t>
  </si>
  <si>
    <t>Hari             :</t>
  </si>
  <si>
    <t>Senin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</si>
  <si>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</si>
  <si>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</si>
  <si>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</si>
  <si>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</si>
  <si>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</si>
  <si>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</si>
  <si>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</si>
  <si>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</si>
  <si>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</si>
  <si>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</si>
  <si>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</si>
  <si>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</si>
  <si>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</si>
  <si>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</si>
  <si>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</si>
  <si>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</si>
  <si>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</si>
  <si>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</si>
  <si>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</si>
  <si>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</si>
  <si>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</si>
  <si>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</si>
  <si>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</si>
  <si>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</si>
  <si>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</si>
  <si>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</si>
  <si>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</si>
  <si>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</si>
  <si>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</si>
  <si>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</si>
  <si>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</si>
  <si>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</si>
  <si>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</si>
  <si>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</si>
  <si>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</si>
  <si>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</si>
  <si>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</si>
  <si>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</si>
  <si>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</si>
  <si>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</si>
  <si>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</si>
  <si>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</si>
  <si>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</si>
  <si>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</si>
  <si>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</si>
  <si>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</si>
  <si>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</si>
  <si>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</si>
  <si>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</si>
  <si>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</si>
  <si>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</si>
  <si>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Rabu</t>
  </si>
  <si>
    <t>,</t>
  </si>
  <si>
    <t>Sabtu</t>
  </si>
  <si>
    <t>Selasa</t>
  </si>
  <si>
    <t>Kamis</t>
  </si>
  <si>
    <t>Jum'at</t>
  </si>
  <si>
    <t>silmi</t>
  </si>
  <si>
    <t>1. Wafa Tsamrotul Fuadah,S.Pd</t>
  </si>
  <si>
    <t>SILMI</t>
  </si>
  <si>
    <t>Jumat</t>
  </si>
  <si>
    <t>1. Dheri Febiyani Lestari, S.Pd., M.M</t>
  </si>
  <si>
    <t>Minggu</t>
  </si>
  <si>
    <t>Roni</t>
  </si>
  <si>
    <t>Silmi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</si>
</sst>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&quot;Rp&quot;#,##0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</cellStyleXfs>
  <cellXfs count="136">
    <xf numFmtId="0" fontId="0" fillId="0" borderId="0" xfId="0"/>
    <xf numFmtId="0" fontId="4" fillId="0" borderId="0" xfId="4" applyFont="1" applyAlignment="1">
      <alignment horizontal="center"/>
    </xf>
    <xf numFmtId="0" fontId="5" fillId="0" borderId="0" xfId="5" applyFont="1"/>
    <xf numFmtId="0" fontId="6" fillId="0" borderId="0" xfId="5" applyFont="1" applyFill="1" applyAlignment="1">
      <alignment horizontal="right"/>
    </xf>
    <xf numFmtId="41" fontId="6" fillId="0" borderId="0" xfId="5" applyNumberFormat="1" applyFont="1" applyFill="1"/>
    <xf numFmtId="0" fontId="6" fillId="0" borderId="0" xfId="5" applyFont="1" applyAlignment="1">
      <alignment horizontal="center" wrapText="1"/>
    </xf>
    <xf numFmtId="0" fontId="6" fillId="0" borderId="0" xfId="5" applyFont="1"/>
    <xf numFmtId="0" fontId="5" fillId="0" borderId="0" xfId="0" applyFont="1"/>
    <xf numFmtId="0" fontId="3" fillId="0" borderId="0" xfId="4" applyFont="1" applyAlignment="1"/>
    <xf numFmtId="164" fontId="3" fillId="0" borderId="0" xfId="4" applyNumberFormat="1" applyFont="1" applyAlignment="1"/>
    <xf numFmtId="41" fontId="3" fillId="0" borderId="0" xfId="4" applyNumberFormat="1" applyFont="1"/>
    <xf numFmtId="14" fontId="3" fillId="0" borderId="0" xfId="4" applyNumberFormat="1" applyFont="1" applyAlignment="1">
      <alignment horizontal="left"/>
    </xf>
    <xf numFmtId="15" fontId="3" fillId="0" borderId="0" xfId="4" applyNumberFormat="1" applyFont="1" applyAlignment="1">
      <alignment horizontal="left"/>
    </xf>
    <xf numFmtId="41" fontId="3" fillId="0" borderId="0" xfId="4" applyNumberFormat="1" applyFont="1" applyFill="1" applyAlignment="1">
      <alignment horizontal="right"/>
    </xf>
    <xf numFmtId="0" fontId="3" fillId="0" borderId="0" xfId="4" applyFont="1" applyAlignment="1">
      <alignment horizontal="left"/>
    </xf>
    <xf numFmtId="20" fontId="3" fillId="0" borderId="0" xfId="4" applyNumberFormat="1" applyFont="1" applyAlignment="1">
      <alignment horizontal="left"/>
    </xf>
    <xf numFmtId="20" fontId="3" fillId="0" borderId="0" xfId="4" applyNumberFormat="1" applyFont="1" applyAlignment="1"/>
    <xf numFmtId="41" fontId="3" fillId="0" borderId="0" xfId="4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4" applyFont="1" applyAlignment="1"/>
    <xf numFmtId="0" fontId="3" fillId="0" borderId="0" xfId="4" applyFont="1" applyAlignment="1">
      <alignment horizontal="center"/>
    </xf>
    <xf numFmtId="0" fontId="3" fillId="0" borderId="0" xfId="4" applyFont="1" applyFill="1" applyAlignment="1"/>
    <xf numFmtId="41" fontId="3" fillId="0" borderId="0" xfId="4" applyNumberFormat="1" applyFont="1" applyAlignment="1"/>
    <xf numFmtId="0" fontId="3" fillId="0" borderId="0" xfId="4" applyNumberFormat="1" applyFont="1" applyFill="1" applyBorder="1"/>
    <xf numFmtId="0" fontId="3" fillId="0" borderId="0" xfId="4" applyFont="1" applyAlignment="1">
      <alignment horizontal="center" wrapText="1"/>
    </xf>
    <xf numFmtId="0" fontId="8" fillId="0" borderId="0" xfId="4" applyNumberFormat="1" applyFont="1" applyBorder="1" applyAlignment="1">
      <alignment horizontal="center"/>
    </xf>
    <xf numFmtId="41" fontId="7" fillId="0" borderId="0" xfId="4" applyNumberFormat="1" applyFont="1" applyFill="1" applyBorder="1" applyAlignment="1">
      <alignment horizontal="center"/>
    </xf>
    <xf numFmtId="41" fontId="9" fillId="3" borderId="0" xfId="4" applyNumberFormat="1" applyFont="1" applyFill="1" applyAlignment="1">
      <alignment horizontal="center"/>
    </xf>
    <xf numFmtId="0" fontId="10" fillId="0" borderId="0" xfId="5" applyFont="1" applyAlignment="1">
      <alignment horizontal="center" wrapText="1"/>
    </xf>
    <xf numFmtId="0" fontId="7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165" fontId="11" fillId="0" borderId="0" xfId="1" applyNumberFormat="1" applyFont="1" applyFill="1" applyBorder="1" applyAlignment="1">
      <alignment vertical="center" wrapText="1"/>
    </xf>
    <xf numFmtId="41" fontId="12" fillId="0" borderId="0" xfId="4" applyNumberFormat="1" applyFont="1" applyFill="1" applyBorder="1" applyAlignment="1"/>
    <xf numFmtId="41" fontId="3" fillId="0" borderId="0" xfId="4" applyNumberFormat="1" applyFont="1" applyFill="1" applyBorder="1"/>
    <xf numFmtId="41" fontId="6" fillId="3" borderId="0" xfId="0" applyNumberFormat="1" applyFont="1" applyFill="1"/>
    <xf numFmtId="166" fontId="5" fillId="0" borderId="0" xfId="5" applyNumberFormat="1" applyFont="1"/>
    <xf numFmtId="166" fontId="6" fillId="0" borderId="0" xfId="5" applyNumberFormat="1" applyFont="1" applyBorder="1"/>
    <xf numFmtId="41" fontId="3" fillId="0" borderId="0" xfId="2" applyFont="1" applyFill="1" applyBorder="1" applyAlignment="1">
      <alignment vertical="center" wrapText="1"/>
    </xf>
    <xf numFmtId="41" fontId="3" fillId="0" borderId="0" xfId="4" applyNumberFormat="1" applyFont="1" applyFill="1" applyBorder="1" applyAlignment="1"/>
    <xf numFmtId="0" fontId="7" fillId="0" borderId="0" xfId="4" applyFont="1" applyFill="1" applyAlignment="1"/>
    <xf numFmtId="41" fontId="3" fillId="3" borderId="0" xfId="4" applyNumberFormat="1" applyFont="1" applyFill="1" applyBorder="1" applyAlignment="1"/>
    <xf numFmtId="41" fontId="3" fillId="0" borderId="0" xfId="4" applyNumberFormat="1" applyFont="1" applyFill="1"/>
    <xf numFmtId="166" fontId="6" fillId="0" borderId="0" xfId="6" applyNumberFormat="1" applyFont="1" applyFill="1" applyBorder="1" applyAlignment="1"/>
    <xf numFmtId="1" fontId="6" fillId="0" borderId="0" xfId="5" quotePrefix="1" applyNumberFormat="1" applyFont="1" applyFill="1" applyBorder="1" applyAlignment="1">
      <alignment horizontal="center" wrapText="1"/>
    </xf>
    <xf numFmtId="41" fontId="3" fillId="3" borderId="0" xfId="4" applyNumberFormat="1" applyFont="1" applyFill="1"/>
    <xf numFmtId="1" fontId="6" fillId="0" borderId="0" xfId="5" applyNumberFormat="1" applyFont="1" applyFill="1" applyBorder="1" applyAlignment="1">
      <alignment horizontal="center" wrapText="1"/>
    </xf>
    <xf numFmtId="166" fontId="3" fillId="0" borderId="0" xfId="4" applyNumberFormat="1" applyFont="1" applyFill="1"/>
    <xf numFmtId="41" fontId="3" fillId="0" borderId="0" xfId="5" applyNumberFormat="1" applyFont="1" applyFill="1" applyBorder="1"/>
    <xf numFmtId="0" fontId="3" fillId="0" borderId="0" xfId="4" applyFont="1" applyFill="1"/>
    <xf numFmtId="41" fontId="3" fillId="0" borderId="1" xfId="4" applyNumberFormat="1" applyFont="1" applyBorder="1" applyAlignment="1"/>
    <xf numFmtId="164" fontId="3" fillId="0" borderId="0" xfId="4" applyNumberFormat="1" applyFont="1" applyBorder="1" applyAlignment="1"/>
    <xf numFmtId="3" fontId="5" fillId="0" borderId="0" xfId="5" applyNumberFormat="1" applyFont="1" applyFill="1"/>
    <xf numFmtId="41" fontId="6" fillId="0" borderId="0" xfId="5" applyNumberFormat="1" applyFont="1" applyFill="1" applyBorder="1"/>
    <xf numFmtId="41" fontId="5" fillId="0" borderId="0" xfId="2" applyFont="1"/>
    <xf numFmtId="16" fontId="3" fillId="0" borderId="0" xfId="4" applyNumberFormat="1" applyFont="1" applyFill="1"/>
    <xf numFmtId="164" fontId="3" fillId="0" borderId="0" xfId="4" applyNumberFormat="1" applyFont="1" applyFill="1" applyAlignment="1"/>
    <xf numFmtId="164" fontId="5" fillId="0" borderId="0" xfId="0" applyNumberFormat="1" applyFont="1"/>
    <xf numFmtId="42" fontId="5" fillId="0" borderId="0" xfId="5" applyNumberFormat="1" applyFont="1"/>
    <xf numFmtId="164" fontId="3" fillId="0" borderId="1" xfId="4" applyNumberFormat="1" applyFont="1" applyBorder="1" applyAlignment="1"/>
    <xf numFmtId="164" fontId="13" fillId="0" borderId="0" xfId="4" applyNumberFormat="1" applyFont="1" applyBorder="1" applyAlignment="1"/>
    <xf numFmtId="164" fontId="13" fillId="0" borderId="0" xfId="4" applyNumberFormat="1" applyFont="1" applyAlignment="1"/>
    <xf numFmtId="164" fontId="7" fillId="0" borderId="0" xfId="4" applyNumberFormat="1" applyFont="1" applyAlignment="1"/>
    <xf numFmtId="0" fontId="5" fillId="0" borderId="0" xfId="0" applyFont="1" applyBorder="1"/>
    <xf numFmtId="0" fontId="5" fillId="0" borderId="0" xfId="5" applyFont="1" applyBorder="1"/>
    <xf numFmtId="41" fontId="3" fillId="0" borderId="0" xfId="4" applyNumberFormat="1" applyFont="1" applyBorder="1"/>
    <xf numFmtId="164" fontId="3" fillId="0" borderId="1" xfId="6" applyNumberFormat="1" applyFont="1" applyFill="1" applyBorder="1" applyAlignment="1">
      <alignment horizontal="left"/>
    </xf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3" fillId="0" borderId="0" xfId="2" applyFont="1" applyFill="1" applyBorder="1" applyAlignment="1">
      <alignment horizontal="right" vertical="center"/>
    </xf>
    <xf numFmtId="41" fontId="14" fillId="0" borderId="0" xfId="3" applyNumberFormat="1" applyFont="1" applyFill="1" applyBorder="1"/>
    <xf numFmtId="0" fontId="5" fillId="0" borderId="0" xfId="5" applyFont="1" applyFill="1"/>
    <xf numFmtId="42" fontId="5" fillId="0" borderId="0" xfId="0" applyNumberFormat="1" applyFont="1"/>
    <xf numFmtId="164" fontId="15" fillId="0" borderId="0" xfId="4" applyNumberFormat="1" applyFont="1" applyAlignment="1"/>
    <xf numFmtId="41" fontId="6" fillId="3" borderId="0" xfId="5" applyNumberFormat="1" applyFont="1" applyFill="1"/>
    <xf numFmtId="164" fontId="15" fillId="0" borderId="0" xfId="4" applyNumberFormat="1" applyFont="1" applyBorder="1" applyAlignment="1"/>
    <xf numFmtId="41" fontId="6" fillId="0" borderId="0" xfId="0" applyNumberFormat="1" applyFont="1"/>
    <xf numFmtId="42" fontId="3" fillId="0" borderId="0" xfId="4" applyNumberFormat="1" applyFont="1"/>
    <xf numFmtId="164" fontId="15" fillId="0" borderId="0" xfId="4" applyNumberFormat="1" applyFont="1" applyFill="1" applyAlignment="1"/>
    <xf numFmtId="41" fontId="15" fillId="0" borderId="0" xfId="4" applyNumberFormat="1" applyFont="1" applyAlignment="1"/>
    <xf numFmtId="0" fontId="16" fillId="0" borderId="0" xfId="4" applyFont="1" applyAlignment="1">
      <alignment horizontal="left"/>
    </xf>
    <xf numFmtId="0" fontId="16" fillId="0" borderId="0" xfId="4" applyFont="1"/>
    <xf numFmtId="0" fontId="3" fillId="0" borderId="0" xfId="4" applyFont="1"/>
    <xf numFmtId="0" fontId="15" fillId="0" borderId="0" xfId="4" applyFont="1"/>
    <xf numFmtId="42" fontId="6" fillId="0" borderId="0" xfId="7" applyNumberFormat="1" applyFont="1" applyFill="1"/>
    <xf numFmtId="41" fontId="5" fillId="0" borderId="0" xfId="0" applyNumberFormat="1" applyFont="1"/>
    <xf numFmtId="0" fontId="6" fillId="0" borderId="0" xfId="4" applyFont="1" applyAlignment="1">
      <alignment horizontal="left"/>
    </xf>
    <xf numFmtId="41" fontId="6" fillId="3" borderId="0" xfId="7" applyNumberFormat="1" applyFont="1" applyFill="1"/>
    <xf numFmtId="0" fontId="17" fillId="0" borderId="0" xfId="5" applyFont="1"/>
    <xf numFmtId="164" fontId="5" fillId="0" borderId="0" xfId="5" applyNumberFormat="1" applyFont="1"/>
    <xf numFmtId="0" fontId="18" fillId="0" borderId="0" xfId="4" applyFont="1" applyBorder="1"/>
    <xf numFmtId="164" fontId="19" fillId="0" borderId="0" xfId="4" applyNumberFormat="1" applyFont="1" applyBorder="1"/>
    <xf numFmtId="164" fontId="3" fillId="0" borderId="0" xfId="4" applyNumberFormat="1" applyFont="1"/>
    <xf numFmtId="41" fontId="20" fillId="0" borderId="0" xfId="0" applyNumberFormat="1" applyFont="1"/>
    <xf numFmtId="0" fontId="21" fillId="0" borderId="0" xfId="5" applyFont="1"/>
    <xf numFmtId="42" fontId="14" fillId="0" borderId="0" xfId="5" applyNumberFormat="1" applyFont="1"/>
    <xf numFmtId="42" fontId="6" fillId="0" borderId="0" xfId="3" applyNumberFormat="1" applyFont="1" applyFill="1"/>
    <xf numFmtId="41" fontId="14" fillId="0" borderId="0" xfId="0" applyNumberFormat="1" applyFont="1"/>
    <xf numFmtId="0" fontId="21" fillId="0" borderId="0" xfId="0" applyFont="1"/>
    <xf numFmtId="42" fontId="21" fillId="0" borderId="0" xfId="5" applyNumberFormat="1" applyFont="1"/>
    <xf numFmtId="42" fontId="21" fillId="0" borderId="0" xfId="0" applyNumberFormat="1" applyFont="1"/>
    <xf numFmtId="42" fontId="6" fillId="0" borderId="0" xfId="0" applyNumberFormat="1" applyFont="1"/>
    <xf numFmtId="0" fontId="14" fillId="0" borderId="0" xfId="0" applyFont="1"/>
    <xf numFmtId="41" fontId="6" fillId="0" borderId="0" xfId="2" applyFont="1" applyFill="1" applyAlignment="1">
      <alignment horizontal="right"/>
    </xf>
    <xf numFmtId="42" fontId="14" fillId="0" borderId="0" xfId="0" applyNumberFormat="1" applyFont="1"/>
    <xf numFmtId="41" fontId="6" fillId="0" borderId="0" xfId="3" applyNumberFormat="1" applyFont="1" applyFill="1"/>
    <xf numFmtId="0" fontId="6" fillId="0" borderId="0" xfId="0" applyFont="1" applyAlignment="1">
      <alignment wrapText="1"/>
    </xf>
    <xf numFmtId="0" fontId="6" fillId="0" borderId="0" xfId="0" applyFont="1"/>
    <xf numFmtId="41" fontId="6" fillId="0" borderId="0" xfId="0" applyNumberFormat="1" applyFont="1" applyFill="1" applyAlignment="1">
      <alignment horizontal="right"/>
    </xf>
    <xf numFmtId="41" fontId="6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21" fillId="0" borderId="0" xfId="5" applyNumberFormat="1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167" fontId="6" fillId="0" borderId="0" xfId="0" applyNumberFormat="1" applyFont="1" applyFill="1" applyAlignment="1">
      <alignment horizontal="right"/>
    </xf>
    <xf numFmtId="167" fontId="3" fillId="0" borderId="0" xfId="2" applyNumberFormat="1" applyFont="1" applyFill="1" applyBorder="1" applyAlignment="1">
      <alignment vertical="center" wrapText="1"/>
    </xf>
    <xf numFmtId="167" fontId="3" fillId="0" borderId="0" xfId="2" applyNumberFormat="1" applyFont="1" applyFill="1" applyBorder="1" applyAlignment="1">
      <alignment horizontal="right" vertical="center"/>
    </xf>
    <xf numFmtId="0" fontId="4" fillId="0" borderId="0" xfId="4" applyFont="1" applyAlignment="1">
      <alignment horizontal="center"/>
    </xf>
    <xf numFmtId="41" fontId="3" fillId="0" borderId="0" xfId="4" applyNumberFormat="1" applyFont="1" applyAlignment="1">
      <alignment horizontal="left"/>
    </xf>
    <xf numFmtId="0" fontId="4" fillId="0" borderId="0" xfId="4" applyFont="1" applyAlignment="1">
      <alignment horizontal="center"/>
    </xf>
    <xf numFmtId="41" fontId="15" fillId="0" borderId="0" xfId="2" applyFont="1"/>
    <xf numFmtId="41" fontId="17" fillId="0" borderId="0" xfId="2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3" fillId="0" borderId="0" xfId="2" applyFont="1" applyFill="1" applyAlignment="1">
      <alignment horizontal="right"/>
    </xf>
    <xf numFmtId="41" fontId="7" fillId="0" borderId="0" xfId="2" applyFont="1" applyFill="1" applyBorder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</cellXfs>
  <cellStyles count="8">
    <cellStyle name="Accent3" xfId="3" builtinId="37"/>
    <cellStyle name="Comma" xfId="1" builtinId="3"/>
    <cellStyle name="Comma [0]" xfId="2" builtinId="6"/>
    <cellStyle name="Comma [0] 2" xfId="6"/>
    <cellStyle name="Normal" xfId="0" builtinId="0"/>
    <cellStyle name="Normal 2" xfId="5"/>
    <cellStyle name="Normal 2 2" xfId="4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8.%20Agustus/Cash%20Of%20Name%20Daily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Juli 17"/>
      <sheetName val="29 Juli 17"/>
      <sheetName val="31 Juli 17"/>
      <sheetName val="01 Agustus 17"/>
      <sheetName val="02 Agustus 17"/>
      <sheetName val="03 Agustus 17"/>
      <sheetName val="04 Agustus 17"/>
      <sheetName val="05 Ags 17"/>
      <sheetName val="07 Ags 17"/>
      <sheetName val="08 Ags 17"/>
      <sheetName val="09 Ags 17"/>
      <sheetName val="10 Ags 17 "/>
      <sheetName val="11 Ags 17 "/>
      <sheetName val="12 Ags 17"/>
      <sheetName val="13 Ags 17"/>
      <sheetName val="14 Ags 17"/>
      <sheetName val="15 Ags 17"/>
      <sheetName val="16 Ags 17"/>
      <sheetName val="18 Ags 17 "/>
      <sheetName val="21 Ags 17"/>
      <sheetName val="22 Ags 17"/>
      <sheetName val="23 Ags 17"/>
      <sheetName val="24 Ags 17"/>
      <sheetName val="25 Ags 17 "/>
      <sheetName val="26 Ags 17  "/>
      <sheetName val="28 Ags 1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52">
          <cell r="I52">
            <v>40646000</v>
          </cell>
        </row>
      </sheetData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5" zoomScaleNormal="100" zoomScaleSheetLayoutView="85" workbookViewId="0">
      <selection sqref="A1:I7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42975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347</v>
      </c>
      <c r="F8" s="21"/>
      <c r="G8" s="17">
        <f>C8*E8</f>
        <v>34700000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157+6</f>
        <v>163</v>
      </c>
      <c r="F9" s="21"/>
      <c r="G9" s="17">
        <f t="shared" ref="G9:G16" si="0">C9*E9</f>
        <v>8150000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26</v>
      </c>
      <c r="F10" s="21"/>
      <c r="G10" s="17">
        <f t="shared" si="0"/>
        <v>520000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45</v>
      </c>
      <c r="F11" s="21"/>
      <c r="G11" s="17">
        <f t="shared" si="0"/>
        <v>450000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17"/>
      <c r="K13" s="30">
        <v>42091</v>
      </c>
      <c r="L13" s="31">
        <v>800000</v>
      </c>
      <c r="M13" s="32">
        <v>282000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42092</v>
      </c>
      <c r="L14" s="31">
        <v>1300000</v>
      </c>
      <c r="M14" s="34">
        <v>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42093</v>
      </c>
      <c r="L15" s="37">
        <v>1000000</v>
      </c>
      <c r="M15" s="38">
        <v>25000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42094</v>
      </c>
      <c r="L16" s="37">
        <v>1000000</v>
      </c>
      <c r="M16" s="34">
        <v>390000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44011000</v>
      </c>
      <c r="I17" s="10"/>
      <c r="J17" s="39"/>
      <c r="K17" s="30">
        <v>42095</v>
      </c>
      <c r="L17" s="37">
        <v>750000</v>
      </c>
      <c r="M17" s="40">
        <v>17390000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42096</v>
      </c>
      <c r="L18" s="37">
        <v>1500000</v>
      </c>
      <c r="M18" s="40">
        <v>14300000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42097</v>
      </c>
      <c r="L19" s="37">
        <v>1500000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4</v>
      </c>
      <c r="F20" s="8"/>
      <c r="G20" s="22">
        <f>C20*E20</f>
        <v>4000</v>
      </c>
      <c r="H20" s="9"/>
      <c r="I20" s="22"/>
      <c r="J20" s="21"/>
      <c r="K20" s="30">
        <v>42098</v>
      </c>
      <c r="L20" s="37">
        <v>1300000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9"/>
      <c r="K21" s="30">
        <v>42099</v>
      </c>
      <c r="L21" s="37">
        <v>625000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42100</v>
      </c>
      <c r="L22" s="37">
        <v>800000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42101</v>
      </c>
      <c r="L23" s="37">
        <v>600000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42102</v>
      </c>
      <c r="L24" s="37">
        <v>500000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42103</v>
      </c>
      <c r="L25" s="37">
        <v>500000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4500</v>
      </c>
      <c r="I26" s="9"/>
      <c r="K26" s="30">
        <v>42104</v>
      </c>
      <c r="L26" s="37">
        <v>1050000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44015500</v>
      </c>
      <c r="J27" s="53"/>
      <c r="K27" s="30">
        <v>42105</v>
      </c>
      <c r="L27" s="37">
        <v>600000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42106</v>
      </c>
      <c r="L28" s="37">
        <v>1100000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887267883</v>
      </c>
      <c r="K29" s="30">
        <v>42107</v>
      </c>
      <c r="L29" s="37">
        <v>1400000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+'[1]26 Ags 17  '!I52</f>
        <v>40646000</v>
      </c>
      <c r="K30" s="30">
        <v>42108</v>
      </c>
      <c r="L30" s="37">
        <v>710000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42109</v>
      </c>
      <c r="L31" s="37">
        <v>1300000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42110</v>
      </c>
      <c r="L32" s="37">
        <v>1081000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42111</v>
      </c>
      <c r="L33" s="37">
        <v>1000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42112</v>
      </c>
      <c r="L34" s="37">
        <v>450000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42113</v>
      </c>
      <c r="L35" s="37">
        <v>400000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42114</v>
      </c>
      <c r="L36" s="37">
        <v>1100000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887267883</v>
      </c>
      <c r="J37" s="9"/>
      <c r="K37" s="30">
        <v>42115</v>
      </c>
      <c r="L37" s="37">
        <v>540000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42116</v>
      </c>
      <c r="L38" s="37">
        <v>950000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31836796</v>
      </c>
      <c r="J39" s="9"/>
      <c r="K39" s="30">
        <v>42117</v>
      </c>
      <c r="L39" s="37">
        <v>1000000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42118</v>
      </c>
      <c r="L40" s="37">
        <v>1900000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v>169967985</v>
      </c>
      <c r="I41" s="9"/>
      <c r="J41" s="9"/>
      <c r="K41" s="30">
        <v>42119</v>
      </c>
      <c r="L41" s="37">
        <v>1000000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305002345</v>
      </c>
      <c r="J42" s="9"/>
      <c r="K42" s="30">
        <v>42120</v>
      </c>
      <c r="L42" s="37">
        <v>5000000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1192270228</v>
      </c>
      <c r="J43" s="9"/>
      <c r="K43" s="30">
        <v>42121</v>
      </c>
      <c r="L43" s="37">
        <v>900000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42122</v>
      </c>
      <c r="L44" s="37">
        <v>1000000</v>
      </c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32437000</v>
      </c>
      <c r="I45" s="9"/>
      <c r="J45" s="9"/>
      <c r="K45" s="30">
        <v>42123</v>
      </c>
      <c r="L45" s="37">
        <v>900000</v>
      </c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54700</v>
      </c>
      <c r="I46" s="9" t="s">
        <v>7</v>
      </c>
      <c r="J46" s="9"/>
      <c r="K46" s="30">
        <v>42124</v>
      </c>
      <c r="L46" s="37">
        <v>1170000</v>
      </c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32491700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35727000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134200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35861200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44015500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44015500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4000</v>
      </c>
      <c r="B72" s="93"/>
      <c r="C72" s="93"/>
      <c r="D72" s="93"/>
      <c r="E72" s="94">
        <v>54700</v>
      </c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75000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>
        <v>24000</v>
      </c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>
        <v>31000</v>
      </c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>
        <v>200</v>
      </c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134200</v>
      </c>
      <c r="E89" s="71">
        <f>SUM(E71:E88)</f>
        <v>54700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7">
        <f>SUM(L13:L115)</f>
        <v>35727000</v>
      </c>
      <c r="M116" s="108">
        <f>SUM(M13:M115)</f>
        <v>32437000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5" zoomScaleNormal="100" zoomScaleSheetLayoutView="85" workbookViewId="0">
      <selection activeCell="E20" sqref="E20:E2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42986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9</v>
      </c>
      <c r="F8" s="21"/>
      <c r="G8" s="17">
        <f>C8*E8</f>
        <v>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32</v>
      </c>
      <c r="F9" s="21"/>
      <c r="G9" s="17">
        <f t="shared" ref="G9:G16" si="0">C9*E9</f>
        <v>1600000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6</v>
      </c>
      <c r="F10" s="21"/>
      <c r="G10" s="17">
        <f t="shared" si="0"/>
        <v>120000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16</v>
      </c>
      <c r="F11" s="21"/>
      <c r="G11" s="17">
        <f t="shared" si="0"/>
        <v>160000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22</v>
      </c>
      <c r="F12" s="21"/>
      <c r="G12" s="17">
        <f>C12*E12</f>
        <v>110000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92</v>
      </c>
      <c r="F13" s="21"/>
      <c r="G13" s="17">
        <f t="shared" si="0"/>
        <v>184000</v>
      </c>
      <c r="H13" s="9"/>
      <c r="I13" s="17"/>
      <c r="J13" s="17"/>
      <c r="K13" s="30">
        <v>42256</v>
      </c>
      <c r="L13" s="37">
        <v>2500000</v>
      </c>
      <c r="M13" s="32">
        <v>6500000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42257</v>
      </c>
      <c r="L14" s="37">
        <v>800000</v>
      </c>
      <c r="M14" s="34">
        <v>8000000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42258</v>
      </c>
      <c r="L15" s="37">
        <v>1000000</v>
      </c>
      <c r="M15" s="38">
        <v>200000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42259</v>
      </c>
      <c r="L16" s="37">
        <v>800000</v>
      </c>
      <c r="M16" s="34">
        <v>250000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3074000</v>
      </c>
      <c r="I17" s="10"/>
      <c r="J17" s="39"/>
      <c r="K17" s="30">
        <v>42260</v>
      </c>
      <c r="L17" s="37">
        <v>1000000</v>
      </c>
      <c r="M17" s="40">
        <v>250000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42261</v>
      </c>
      <c r="L18" s="37">
        <v>800000</v>
      </c>
      <c r="M18" s="40">
        <v>160000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42262</v>
      </c>
      <c r="L19" s="37">
        <v>2000000</v>
      </c>
      <c r="M19" s="40">
        <v>1411000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11</v>
      </c>
      <c r="F20" s="8"/>
      <c r="G20" s="22">
        <f>C20*E20</f>
        <v>11000</v>
      </c>
      <c r="H20" s="9"/>
      <c r="I20" s="22"/>
      <c r="J20" s="21"/>
      <c r="K20" s="30">
        <v>42263</v>
      </c>
      <c r="L20" s="37">
        <v>1800000</v>
      </c>
      <c r="M20" s="44">
        <v>11469100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24</v>
      </c>
      <c r="F21" s="8"/>
      <c r="G21" s="22">
        <f>C21*E21</f>
        <v>12000</v>
      </c>
      <c r="H21" s="9"/>
      <c r="I21" s="22"/>
      <c r="J21" s="39"/>
      <c r="K21" s="30">
        <v>42264</v>
      </c>
      <c r="L21" s="37">
        <v>900000</v>
      </c>
      <c r="M21" s="40">
        <v>2635000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42265</v>
      </c>
      <c r="L22" s="37">
        <v>900000</v>
      </c>
      <c r="M22" s="40">
        <v>1100000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42266</v>
      </c>
      <c r="L23" s="37">
        <v>800000</v>
      </c>
      <c r="M23" s="40">
        <v>150000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42267</v>
      </c>
      <c r="L24" s="37">
        <v>1150000</v>
      </c>
      <c r="M24" s="40">
        <v>200000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42268</v>
      </c>
      <c r="L25" s="37">
        <v>950000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23300</v>
      </c>
      <c r="I26" s="9"/>
      <c r="K26" s="30">
        <v>42269</v>
      </c>
      <c r="L26" s="37">
        <v>550000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3097300</v>
      </c>
      <c r="J27" s="53"/>
      <c r="K27" s="30">
        <v>42270</v>
      </c>
      <c r="L27" s="37">
        <v>500000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42271</v>
      </c>
      <c r="L28" s="37">
        <v>750000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Sept 17'!I37</f>
        <v>819767883</v>
      </c>
      <c r="K29" s="30">
        <v>42272</v>
      </c>
      <c r="L29" s="37">
        <v>1900000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+'07 Sept 17'!I52</f>
        <v>16322400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32325100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32325100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19100000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19100000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3097300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3097300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/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19100000</v>
      </c>
      <c r="M116" s="108">
        <f>SUM(M13:M115)</f>
        <v>32325100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5" zoomScaleNormal="100" zoomScaleSheetLayoutView="85" workbookViewId="0">
      <selection activeCell="L33" sqref="K33:L3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42986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181</v>
      </c>
      <c r="F8" s="21"/>
      <c r="G8" s="17">
        <f>C8*E8</f>
        <v>18100000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91</v>
      </c>
      <c r="F9" s="21"/>
      <c r="G9" s="17">
        <f t="shared" ref="G9:G16" si="0">C9*E9</f>
        <v>4550000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6</v>
      </c>
      <c r="F10" s="21"/>
      <c r="G10" s="17">
        <f t="shared" si="0"/>
        <v>120000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20</v>
      </c>
      <c r="F11" s="21"/>
      <c r="G11" s="17">
        <f t="shared" si="0"/>
        <v>200000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28</v>
      </c>
      <c r="F12" s="21"/>
      <c r="G12" s="17">
        <f>C12*E12</f>
        <v>140000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95</v>
      </c>
      <c r="F13" s="21"/>
      <c r="G13" s="17">
        <f t="shared" si="0"/>
        <v>190000</v>
      </c>
      <c r="H13" s="9"/>
      <c r="I13" s="17"/>
      <c r="J13" s="37">
        <v>1150000</v>
      </c>
      <c r="K13" s="30">
        <v>42273</v>
      </c>
      <c r="M13" s="32">
        <v>25800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>
        <v>1000000</v>
      </c>
      <c r="K14" s="30">
        <v>42274</v>
      </c>
      <c r="M14" s="34">
        <v>270000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>
        <v>900000</v>
      </c>
      <c r="K15" s="30">
        <v>42275</v>
      </c>
      <c r="M15" s="38">
        <v>600000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>
        <v>750000</v>
      </c>
      <c r="K16" s="30">
        <v>42276</v>
      </c>
      <c r="M16" s="34">
        <v>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23300000</v>
      </c>
      <c r="I17" s="10"/>
      <c r="J17" s="37">
        <v>1000000</v>
      </c>
      <c r="K17" s="30">
        <v>42277</v>
      </c>
      <c r="M17" s="40">
        <v>220000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>
        <v>1000000</v>
      </c>
      <c r="K18" s="30">
        <v>42278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42279</v>
      </c>
      <c r="L19" s="37">
        <v>800000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10</v>
      </c>
      <c r="F20" s="8"/>
      <c r="G20" s="22">
        <f>C20*E20</f>
        <v>10000</v>
      </c>
      <c r="H20" s="9"/>
      <c r="I20" s="22"/>
      <c r="J20" s="21"/>
      <c r="K20" s="30">
        <v>42280</v>
      </c>
      <c r="L20" s="37">
        <v>1250000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23</v>
      </c>
      <c r="F21" s="8"/>
      <c r="G21" s="22">
        <f>C21*E21</f>
        <v>11500</v>
      </c>
      <c r="H21" s="9"/>
      <c r="I21" s="22"/>
      <c r="J21" s="39"/>
      <c r="K21" s="30">
        <v>42281</v>
      </c>
      <c r="L21" s="37">
        <v>2000000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42282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42283</v>
      </c>
      <c r="L23" s="37">
        <v>710000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42284</v>
      </c>
      <c r="L24" s="37">
        <v>2000000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42285</v>
      </c>
      <c r="L25" s="37">
        <v>3025000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22300</v>
      </c>
      <c r="I26" s="9"/>
      <c r="K26" s="30">
        <v>42286</v>
      </c>
      <c r="L26" s="37">
        <v>100000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23322300</v>
      </c>
      <c r="J27" s="53"/>
      <c r="K27" s="30">
        <v>42287</v>
      </c>
      <c r="L27" s="37">
        <v>800000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42288</v>
      </c>
      <c r="L28" s="37">
        <v>500000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+'08 Sept 17'!I37</f>
        <v>819767883</v>
      </c>
      <c r="K29" s="30">
        <v>42289</v>
      </c>
      <c r="L29" s="37">
        <v>400000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+'08 Sept 17'!I52</f>
        <v>3097300</v>
      </c>
      <c r="K30" s="30">
        <v>42290</v>
      </c>
      <c r="L30" s="37">
        <v>500000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42291</v>
      </c>
      <c r="L31" s="37">
        <v>550000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42292</v>
      </c>
      <c r="L32" s="37">
        <v>1950000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42293</v>
      </c>
      <c r="L33" s="37">
        <v>6000000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1165800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226500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1392300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21585000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32300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21617300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23322300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23322300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32300</v>
      </c>
      <c r="B72" s="93"/>
      <c r="C72" s="93"/>
      <c r="D72" s="93"/>
      <c r="E72" s="94">
        <v>226500</v>
      </c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32300</v>
      </c>
      <c r="E89" s="71">
        <f>SUM(E71:E88)</f>
        <v>226500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21585000</v>
      </c>
      <c r="M116" s="108">
        <f>SUM(M13:M115)</f>
        <v>1165800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30" zoomScale="85" zoomScaleNormal="100" zoomScaleSheetLayoutView="85" workbookViewId="0">
      <selection activeCell="I54" sqref="I5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42991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192+42+18</f>
        <v>252</v>
      </c>
      <c r="F8" s="21"/>
      <c r="G8" s="17">
        <f>C8*E8</f>
        <v>25200000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140+43+33</f>
        <v>216</v>
      </c>
      <c r="F9" s="21"/>
      <c r="G9" s="17">
        <f t="shared" ref="G9:G16" si="0">C9*E9</f>
        <v>10800000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4</v>
      </c>
      <c r="F10" s="21"/>
      <c r="G10" s="17">
        <f t="shared" si="0"/>
        <v>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19</v>
      </c>
      <c r="F11" s="21"/>
      <c r="G11" s="17">
        <f t="shared" si="0"/>
        <v>190000</v>
      </c>
      <c r="H11" s="9"/>
      <c r="I11" s="17"/>
      <c r="J11" s="17"/>
      <c r="K11" s="2"/>
      <c r="L11" s="3">
        <f>7950000+1700000</f>
        <v>9650000</v>
      </c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27</v>
      </c>
      <c r="F12" s="21"/>
      <c r="G12" s="17">
        <f>C12*E12</f>
        <v>135000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95</v>
      </c>
      <c r="F13" s="21"/>
      <c r="G13" s="17">
        <f t="shared" si="0"/>
        <v>190000</v>
      </c>
      <c r="H13" s="9"/>
      <c r="I13" s="17"/>
      <c r="J13" s="37" t="s">
        <v>60</v>
      </c>
      <c r="K13" s="30">
        <v>42273</v>
      </c>
      <c r="L13" s="37">
        <v>1150000</v>
      </c>
      <c r="M13" s="32">
        <v>350000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 t="s">
        <v>60</v>
      </c>
      <c r="K14" s="30">
        <v>42274</v>
      </c>
      <c r="L14" s="37">
        <v>1000000</v>
      </c>
      <c r="M14" s="34">
        <v>330000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 t="s">
        <v>60</v>
      </c>
      <c r="K15" s="30">
        <v>42275</v>
      </c>
      <c r="L15" s="37">
        <v>900000</v>
      </c>
      <c r="M15" s="38">
        <v>500000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 t="s">
        <v>60</v>
      </c>
      <c r="K16" s="30">
        <v>42276</v>
      </c>
      <c r="L16" s="37">
        <v>750000</v>
      </c>
      <c r="M16" s="34">
        <v>1700000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36595000</v>
      </c>
      <c r="I17" s="10"/>
      <c r="J17" s="37" t="s">
        <v>60</v>
      </c>
      <c r="K17" s="30">
        <v>42277</v>
      </c>
      <c r="L17" s="37">
        <v>1000000</v>
      </c>
      <c r="M17" s="4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 t="s">
        <v>60</v>
      </c>
      <c r="K18" s="30">
        <v>42278</v>
      </c>
      <c r="L18" s="37">
        <v>1000000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>
        <v>800000</v>
      </c>
      <c r="K19" s="30">
        <v>42294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10</v>
      </c>
      <c r="F20" s="8"/>
      <c r="G20" s="22">
        <f>C20*E20</f>
        <v>10000</v>
      </c>
      <c r="H20" s="9"/>
      <c r="I20" s="22"/>
      <c r="J20" s="37">
        <v>250000</v>
      </c>
      <c r="K20" s="30">
        <v>42295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23</v>
      </c>
      <c r="F21" s="8"/>
      <c r="G21" s="22">
        <f>C21*E21</f>
        <v>11500</v>
      </c>
      <c r="H21" s="9"/>
      <c r="I21" s="22"/>
      <c r="J21" s="37">
        <v>150000</v>
      </c>
      <c r="K21" s="30">
        <v>42296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J22" s="37">
        <v>350000</v>
      </c>
      <c r="K22" s="30">
        <v>42297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J23" s="37">
        <v>800000</v>
      </c>
      <c r="K23" s="30">
        <v>42298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7">
        <v>1000000</v>
      </c>
      <c r="K24" s="30">
        <v>42299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J25" s="37">
        <v>800000</v>
      </c>
      <c r="K25" s="30">
        <v>42300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22300</v>
      </c>
      <c r="I26" s="9"/>
      <c r="J26" s="37">
        <v>1800000</v>
      </c>
      <c r="K26" s="30">
        <v>42301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36617300</v>
      </c>
      <c r="J27" s="37">
        <v>1000000</v>
      </c>
      <c r="K27" s="30">
        <v>42302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7">
        <v>1000000</v>
      </c>
      <c r="K28" s="30">
        <v>42303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+'08 Sept 17'!I37</f>
        <v>819767883</v>
      </c>
      <c r="K29" s="30">
        <v>42304</v>
      </c>
      <c r="L29" s="37">
        <v>900000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+'09 Sept 17'!I52</f>
        <v>23322300</v>
      </c>
      <c r="K30" s="30">
        <v>42305</v>
      </c>
      <c r="L30" s="37">
        <v>5000000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42306</v>
      </c>
      <c r="L31" s="37">
        <v>500000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 t="s">
        <v>60</v>
      </c>
      <c r="K32" s="30">
        <v>42307</v>
      </c>
      <c r="L32" s="37">
        <v>550000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42308</v>
      </c>
      <c r="L33" s="37">
        <v>1800000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42309</v>
      </c>
      <c r="L34" s="37">
        <v>1625000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42310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42311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K37" s="30">
        <v>42312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42313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2880000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2880000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16175000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16175000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36617300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36617300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/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16175000</v>
      </c>
      <c r="M116" s="108">
        <f>SUM(M13:M115)</f>
        <v>2880000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7" zoomScale="85" zoomScaleNormal="100" zoomScaleSheetLayoutView="85" workbookViewId="0">
      <selection activeCell="L23" sqref="L23:L43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58</v>
      </c>
      <c r="C3" s="10"/>
      <c r="D3" s="8"/>
      <c r="E3" s="8"/>
      <c r="F3" s="8"/>
      <c r="G3" s="8"/>
      <c r="H3" s="8" t="s">
        <v>3</v>
      </c>
      <c r="I3" s="11">
        <v>42992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300+83</f>
        <v>383</v>
      </c>
      <c r="F8" s="21"/>
      <c r="G8" s="17">
        <f>C8*E8</f>
        <v>38300000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262+20</f>
        <v>282</v>
      </c>
      <c r="F9" s="21"/>
      <c r="G9" s="17">
        <f t="shared" ref="G9:G16" si="0">C9*E9</f>
        <v>14100000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12</v>
      </c>
      <c r="F11" s="21"/>
      <c r="G11" s="17">
        <f t="shared" si="0"/>
        <v>120000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f>34+3</f>
        <v>37</v>
      </c>
      <c r="F12" s="21"/>
      <c r="G12" s="17">
        <f>C12*E12</f>
        <v>185000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f>95+3</f>
        <v>98</v>
      </c>
      <c r="F13" s="21"/>
      <c r="G13" s="17">
        <f t="shared" si="0"/>
        <v>196000</v>
      </c>
      <c r="H13" s="9"/>
      <c r="I13" s="17"/>
      <c r="J13" s="37"/>
      <c r="K13" s="30">
        <v>42294</v>
      </c>
      <c r="L13" s="37">
        <v>800000</v>
      </c>
      <c r="M13" s="32">
        <v>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42295</v>
      </c>
      <c r="L14" s="37">
        <v>250000</v>
      </c>
      <c r="M14" s="34">
        <v>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42296</v>
      </c>
      <c r="L15" s="37">
        <v>150000</v>
      </c>
      <c r="M15" s="38">
        <v>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42297</v>
      </c>
      <c r="L16" s="37">
        <v>350000</v>
      </c>
      <c r="M16" s="34">
        <v>202000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52941000</v>
      </c>
      <c r="I17" s="10"/>
      <c r="J17" s="37"/>
      <c r="K17" s="30">
        <v>42298</v>
      </c>
      <c r="L17" s="37">
        <v>800000</v>
      </c>
      <c r="M17" s="40">
        <v>140000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42299</v>
      </c>
      <c r="L18" s="37">
        <v>1000000</v>
      </c>
      <c r="M18" s="40">
        <v>400000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0">
        <v>42300</v>
      </c>
      <c r="L19" s="37">
        <v>800000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f>10+1</f>
        <v>11</v>
      </c>
      <c r="F20" s="8"/>
      <c r="G20" s="22">
        <f>C20*E20</f>
        <v>11000</v>
      </c>
      <c r="H20" s="9"/>
      <c r="I20" s="22"/>
      <c r="K20" s="30">
        <v>42301</v>
      </c>
      <c r="L20" s="37">
        <v>1800000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24</v>
      </c>
      <c r="F21" s="8"/>
      <c r="G21" s="22">
        <f>C21*E21</f>
        <v>12000</v>
      </c>
      <c r="H21" s="9"/>
      <c r="I21" s="22"/>
      <c r="K21" s="30">
        <v>42302</v>
      </c>
      <c r="L21" s="37">
        <v>1000000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42303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42310</v>
      </c>
      <c r="L23" s="121">
        <v>500000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42311</v>
      </c>
      <c r="L24" s="121">
        <v>445000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42312</v>
      </c>
      <c r="L25" s="121">
        <v>500000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23800</v>
      </c>
      <c r="I26" s="9"/>
      <c r="K26" s="30">
        <v>42313</v>
      </c>
      <c r="L26" s="121">
        <v>536000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52964800</v>
      </c>
      <c r="K27" s="30">
        <v>42314</v>
      </c>
      <c r="L27" s="121">
        <v>175000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42315</v>
      </c>
      <c r="L28" s="121">
        <v>611000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+'08 Sept 17'!I37</f>
        <v>819767883</v>
      </c>
      <c r="K29" s="30">
        <v>42316</v>
      </c>
      <c r="L29" s="122">
        <v>500000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+'13 Sept 17'!I52</f>
        <v>36617300</v>
      </c>
      <c r="K30" s="30">
        <v>42317</v>
      </c>
      <c r="L30" s="122">
        <v>500000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42318</v>
      </c>
      <c r="L31" s="122">
        <v>605000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42319</v>
      </c>
      <c r="L32" s="122">
        <v>450000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42320</v>
      </c>
      <c r="L33" s="122">
        <v>150000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42321</v>
      </c>
      <c r="L34" s="122">
        <v>750000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42322</v>
      </c>
      <c r="L35" s="122">
        <v>300000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42323</v>
      </c>
      <c r="L36" s="122">
        <v>600000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K37" s="30">
        <v>42324</v>
      </c>
      <c r="L37" s="122">
        <v>300000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42325</v>
      </c>
      <c r="L38" s="122">
        <v>600000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42326</v>
      </c>
      <c r="L39" s="122">
        <v>350000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42327</v>
      </c>
      <c r="L40" s="122">
        <v>300000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42328</v>
      </c>
      <c r="L41" s="122">
        <v>250000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42329</v>
      </c>
      <c r="L42" s="122">
        <v>100000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K43" s="30">
        <v>42330</v>
      </c>
      <c r="L43" s="122">
        <v>800000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22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892000</v>
      </c>
      <c r="I45" s="9"/>
      <c r="J45" s="9"/>
      <c r="L45" s="122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32500</v>
      </c>
      <c r="I46" s="9" t="s">
        <v>7</v>
      </c>
      <c r="J46" s="9"/>
      <c r="L46" s="122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924500</v>
      </c>
      <c r="J47" s="9"/>
      <c r="L47" s="122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123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17272000</v>
      </c>
      <c r="I49" s="9">
        <v>0</v>
      </c>
      <c r="L49" s="123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L50" s="123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17272000</v>
      </c>
      <c r="J51" s="50"/>
      <c r="L51" s="123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52964800</v>
      </c>
      <c r="J52" s="72"/>
      <c r="L52" s="123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52964800</v>
      </c>
      <c r="J53" s="72"/>
      <c r="L53" s="123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23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23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123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23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61</v>
      </c>
      <c r="B62" s="80"/>
      <c r="C62" s="80"/>
      <c r="D62" s="81"/>
      <c r="E62" s="81"/>
      <c r="F62" s="81"/>
      <c r="G62" s="10" t="s">
        <v>47</v>
      </c>
      <c r="J62" s="127">
        <v>23000</v>
      </c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7">
        <f>35*5000</f>
        <v>175000</v>
      </c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>
        <f>2000*28</f>
        <v>56000</v>
      </c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>
        <f>+J62+J63+J64</f>
        <v>254000</v>
      </c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>
        <f>SUM(J62:J65)</f>
        <v>508000</v>
      </c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8">
        <f>3225000-J66</f>
        <v>2717000</v>
      </c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8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7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127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128"/>
      <c r="L71" s="68"/>
      <c r="N71" s="43"/>
      <c r="O71" s="95"/>
    </row>
    <row r="72" spans="1:15" x14ac:dyDescent="0.2">
      <c r="A72" s="92"/>
      <c r="B72" s="93"/>
      <c r="C72" s="93"/>
      <c r="D72" s="93"/>
      <c r="E72" s="94">
        <v>32500</v>
      </c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53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53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J75" s="53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J76" s="53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J77" s="53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J78" s="53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J79" s="53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J80" s="53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J81" s="53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J82" s="53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J83" s="53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32500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17272000</v>
      </c>
      <c r="M116" s="108">
        <f>SUM(M13:M115)</f>
        <v>892000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56" zoomScale="85" zoomScaleNormal="100" zoomScaleSheetLayoutView="85" workbookViewId="0">
      <selection activeCell="A62" sqref="A62:I71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2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24"/>
      <c r="K1" s="2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63</v>
      </c>
      <c r="C3" s="10"/>
      <c r="D3" s="8"/>
      <c r="E3" s="8"/>
      <c r="F3" s="8"/>
      <c r="G3" s="8"/>
      <c r="H3" s="8" t="s">
        <v>3</v>
      </c>
      <c r="I3" s="11">
        <v>42993</v>
      </c>
      <c r="J3" s="12"/>
      <c r="K3" s="2"/>
      <c r="L3" s="132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2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2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2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2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5</v>
      </c>
      <c r="F8" s="21"/>
      <c r="G8" s="17">
        <f>C8*E8</f>
        <v>500000</v>
      </c>
      <c r="H8" s="9"/>
      <c r="I8" s="17"/>
      <c r="J8" s="17"/>
      <c r="K8" s="2"/>
      <c r="L8" s="132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27</v>
      </c>
      <c r="F9" s="21"/>
      <c r="G9" s="17">
        <f t="shared" ref="G9:G16" si="0">C9*E9</f>
        <v>1350000</v>
      </c>
      <c r="H9" s="9"/>
      <c r="I9" s="17"/>
      <c r="J9" s="17"/>
      <c r="K9" s="2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33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60</v>
      </c>
      <c r="F13" s="21"/>
      <c r="G13" s="17">
        <f t="shared" si="0"/>
        <v>120000</v>
      </c>
      <c r="H13" s="9"/>
      <c r="I13" s="17"/>
      <c r="J13" s="37" t="s">
        <v>62</v>
      </c>
      <c r="K13" s="30">
        <v>42331</v>
      </c>
      <c r="L13" s="37">
        <v>3000000</v>
      </c>
      <c r="M13" s="32">
        <f>5831000+80000</f>
        <v>5911000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42332</v>
      </c>
      <c r="L14" s="37">
        <v>3000000</v>
      </c>
      <c r="M14" s="34">
        <f>9000000+5000</f>
        <v>9005000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42333</v>
      </c>
      <c r="L15" s="37">
        <v>1600000</v>
      </c>
      <c r="M15" s="38">
        <v>7500000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42334</v>
      </c>
      <c r="L16" s="37">
        <v>580000</v>
      </c>
      <c r="M16" s="34">
        <v>300000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1980000</v>
      </c>
      <c r="I17" s="10"/>
      <c r="J17" s="37"/>
      <c r="K17" s="30">
        <v>42335</v>
      </c>
      <c r="L17" s="37">
        <v>700000</v>
      </c>
      <c r="M17" s="40">
        <v>550000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42336</v>
      </c>
      <c r="L18" s="37">
        <v>800000</v>
      </c>
      <c r="M18" s="40">
        <v>15000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0">
        <v>42337</v>
      </c>
      <c r="L19" s="37">
        <v>800000</v>
      </c>
      <c r="M19" s="40">
        <v>2400000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42338</v>
      </c>
      <c r="L20" s="37">
        <v>800000</v>
      </c>
      <c r="M20" s="44">
        <v>20000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0">
        <v>42339</v>
      </c>
      <c r="L21" s="37">
        <v>850000</v>
      </c>
      <c r="M21" s="40">
        <v>20000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42340</v>
      </c>
      <c r="L22" s="37">
        <v>710000</v>
      </c>
      <c r="M22" s="40">
        <v>28876000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42341</v>
      </c>
      <c r="L23" s="102">
        <v>500000</v>
      </c>
      <c r="M23" s="40">
        <v>12812000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42342</v>
      </c>
      <c r="L24" s="102">
        <v>1900000</v>
      </c>
      <c r="M24" s="40">
        <v>12745000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42343</v>
      </c>
      <c r="L25" s="102">
        <v>2250000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1300</v>
      </c>
      <c r="I26" s="9"/>
      <c r="K26" s="30">
        <v>42344</v>
      </c>
      <c r="L26" s="102">
        <v>1985000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1981300</v>
      </c>
      <c r="K27" s="30">
        <v>42345</v>
      </c>
      <c r="L27" s="102">
        <v>900000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42346</v>
      </c>
      <c r="L28" s="102">
        <v>2700000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>
        <v>42347</v>
      </c>
      <c r="L29" s="37">
        <v>1150000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+'14 Sept 17'!I52</f>
        <v>52964800</v>
      </c>
      <c r="K30" s="30">
        <v>42348</v>
      </c>
      <c r="L30" s="37">
        <v>1050000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42349</v>
      </c>
      <c r="L31" s="37">
        <v>1000000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42350</v>
      </c>
      <c r="L32" s="37">
        <v>900000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42351</v>
      </c>
      <c r="L33" s="37">
        <v>1900000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42352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42353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42354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K37" s="30">
        <v>42355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42356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42357</v>
      </c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42358</v>
      </c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42359</v>
      </c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42360</v>
      </c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K43" s="30">
        <v>42361</v>
      </c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80154000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287500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80441500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29075000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383000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29458000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1981300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1981300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7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7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8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8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7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127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128"/>
      <c r="L71" s="68"/>
      <c r="N71" s="43"/>
      <c r="O71" s="95"/>
    </row>
    <row r="72" spans="1:15" x14ac:dyDescent="0.2">
      <c r="A72" s="92">
        <v>180000</v>
      </c>
      <c r="B72" s="93"/>
      <c r="C72" s="93"/>
      <c r="D72" s="93"/>
      <c r="E72" s="94">
        <v>287500</v>
      </c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6">
        <v>203000</v>
      </c>
      <c r="B73" s="93"/>
      <c r="C73" s="93"/>
      <c r="D73" s="93"/>
      <c r="E73" s="94"/>
      <c r="F73" s="2"/>
      <c r="G73" s="2"/>
      <c r="H73" s="57"/>
      <c r="I73" s="2"/>
      <c r="J73" s="53"/>
      <c r="L73" s="68"/>
      <c r="N73" s="43"/>
      <c r="O73" s="95"/>
    </row>
    <row r="74" spans="1:15" x14ac:dyDescent="0.2">
      <c r="A74" s="96"/>
      <c r="B74" s="117"/>
      <c r="C74" s="97"/>
      <c r="D74" s="93"/>
      <c r="E74" s="98"/>
      <c r="F74" s="2"/>
      <c r="G74" s="2"/>
      <c r="H74" s="57"/>
      <c r="I74" s="2"/>
      <c r="J74" s="53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J75" s="53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J76" s="53"/>
      <c r="K76" s="30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J77" s="53"/>
      <c r="K77" s="30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J78" s="53"/>
      <c r="K78" s="30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J79" s="53"/>
      <c r="K79" s="30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J80" s="53"/>
      <c r="K80" s="30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J81" s="53"/>
      <c r="K81" s="30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J82" s="53"/>
      <c r="K82" s="30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J83" s="53"/>
      <c r="K83" s="30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N88" s="43"/>
      <c r="O88" s="95"/>
    </row>
    <row r="89" spans="1:15" x14ac:dyDescent="0.2">
      <c r="A89" s="84">
        <f>SUM(A71:A88)</f>
        <v>383000</v>
      </c>
      <c r="E89" s="71">
        <f>SUM(E71:E88)</f>
        <v>287500</v>
      </c>
      <c r="H89" s="71">
        <f>SUM(H71:H88)</f>
        <v>0</v>
      </c>
      <c r="K89" s="30"/>
      <c r="N89" s="43"/>
      <c r="O89" s="95"/>
    </row>
    <row r="90" spans="1:15" x14ac:dyDescent="0.2">
      <c r="K90" s="30"/>
      <c r="N90" s="43"/>
      <c r="O90" s="95"/>
    </row>
    <row r="91" spans="1:15" x14ac:dyDescent="0.2">
      <c r="K91" s="30"/>
      <c r="N91" s="43"/>
      <c r="O91" s="95"/>
    </row>
    <row r="92" spans="1:15" x14ac:dyDescent="0.2">
      <c r="K92" s="30"/>
      <c r="N92" s="43"/>
      <c r="O92" s="95"/>
    </row>
    <row r="93" spans="1:15" x14ac:dyDescent="0.2">
      <c r="K93" s="30"/>
      <c r="N93" s="43"/>
      <c r="O93" s="95"/>
    </row>
    <row r="94" spans="1:15" x14ac:dyDescent="0.2">
      <c r="K94" s="30"/>
      <c r="N94" s="43"/>
      <c r="O94" s="95"/>
    </row>
    <row r="95" spans="1:15" x14ac:dyDescent="0.2">
      <c r="K95" s="30"/>
      <c r="N95" s="43"/>
      <c r="O95" s="95"/>
    </row>
    <row r="96" spans="1:15" x14ac:dyDescent="0.2">
      <c r="K96" s="30"/>
      <c r="N96" s="43"/>
      <c r="O96" s="95"/>
    </row>
    <row r="97" spans="1:19" x14ac:dyDescent="0.2">
      <c r="K97" s="30"/>
      <c r="N97" s="43"/>
      <c r="O97" s="95"/>
    </row>
    <row r="98" spans="1:19" x14ac:dyDescent="0.2">
      <c r="K98" s="30"/>
      <c r="N98" s="43"/>
      <c r="O98" s="95"/>
    </row>
    <row r="99" spans="1:19" x14ac:dyDescent="0.2">
      <c r="K99" s="30"/>
      <c r="N99" s="43"/>
      <c r="O99" s="95"/>
    </row>
    <row r="100" spans="1:19" x14ac:dyDescent="0.2">
      <c r="K100" s="30"/>
      <c r="N100" s="43"/>
      <c r="O100" s="95"/>
    </row>
    <row r="101" spans="1:19" x14ac:dyDescent="0.2">
      <c r="K101" s="30"/>
      <c r="N101" s="43"/>
      <c r="O101" s="95"/>
    </row>
    <row r="102" spans="1:19" x14ac:dyDescent="0.2">
      <c r="K102" s="30"/>
      <c r="N102" s="43"/>
      <c r="O102" s="95"/>
    </row>
    <row r="103" spans="1:19" x14ac:dyDescent="0.2">
      <c r="K103" s="30"/>
      <c r="O103" s="95"/>
    </row>
    <row r="104" spans="1:19" x14ac:dyDescent="0.2">
      <c r="K104" s="30"/>
      <c r="O104" s="95"/>
    </row>
    <row r="105" spans="1:19" x14ac:dyDescent="0.2">
      <c r="K105" s="30"/>
    </row>
    <row r="106" spans="1:19" x14ac:dyDescent="0.2">
      <c r="K106" s="30"/>
    </row>
    <row r="107" spans="1:19" x14ac:dyDescent="0.2">
      <c r="K107" s="30"/>
    </row>
    <row r="108" spans="1:19" x14ac:dyDescent="0.2">
      <c r="K108" s="30"/>
      <c r="O108" s="75">
        <f>SUM(O13:O107)</f>
        <v>0</v>
      </c>
    </row>
    <row r="109" spans="1:19" x14ac:dyDescent="0.2">
      <c r="K109" s="30"/>
    </row>
    <row r="110" spans="1:19" x14ac:dyDescent="0.2">
      <c r="K110" s="30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2">
        <f>SUM(L13:L115)</f>
        <v>29075000</v>
      </c>
      <c r="M116" s="108">
        <f>SUM(M13:M115)</f>
        <v>80154000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2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2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2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2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8" zoomScale="85" zoomScaleNormal="100" zoomScaleSheetLayoutView="85" workbookViewId="0">
      <selection activeCell="L14" sqref="L14:L29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2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26"/>
      <c r="K1" s="2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56</v>
      </c>
      <c r="C3" s="10"/>
      <c r="D3" s="8"/>
      <c r="E3" s="8"/>
      <c r="F3" s="8"/>
      <c r="G3" s="8"/>
      <c r="H3" s="8" t="s">
        <v>3</v>
      </c>
      <c r="I3" s="11">
        <v>42994</v>
      </c>
      <c r="J3" s="12"/>
      <c r="K3" s="2"/>
      <c r="L3" s="132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0.5625</v>
      </c>
      <c r="J4" s="15"/>
      <c r="K4" s="2"/>
      <c r="L4" s="132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2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2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2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194</v>
      </c>
      <c r="F8" s="21"/>
      <c r="G8" s="17">
        <f>C8*E8</f>
        <v>19400000</v>
      </c>
      <c r="H8" s="9"/>
      <c r="I8" s="17"/>
      <c r="J8" s="17"/>
      <c r="K8" s="2"/>
      <c r="L8" s="132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189</v>
      </c>
      <c r="F9" s="21"/>
      <c r="G9" s="17">
        <f t="shared" ref="G9:G16" si="0">C9*E9</f>
        <v>9450000</v>
      </c>
      <c r="H9" s="9"/>
      <c r="I9" s="17"/>
      <c r="J9" s="17"/>
      <c r="K9" s="2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133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50</v>
      </c>
      <c r="F13" s="21"/>
      <c r="G13" s="17">
        <f t="shared" si="0"/>
        <v>100000</v>
      </c>
      <c r="H13" s="9"/>
      <c r="I13" s="17"/>
      <c r="J13" s="37" t="s">
        <v>62</v>
      </c>
      <c r="K13" s="30">
        <v>42352</v>
      </c>
      <c r="L13" s="37"/>
      <c r="M13" s="32">
        <v>350000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42353</v>
      </c>
      <c r="L14" s="37">
        <v>1900000</v>
      </c>
      <c r="M14" s="34">
        <v>350000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42354</v>
      </c>
      <c r="L15" s="37">
        <v>4000000</v>
      </c>
      <c r="M15" s="38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42355</v>
      </c>
      <c r="L16" s="37">
        <v>1200000</v>
      </c>
      <c r="M16" s="34">
        <v>400000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28970000</v>
      </c>
      <c r="I17" s="10"/>
      <c r="J17" s="37"/>
      <c r="K17" s="30">
        <v>42356</v>
      </c>
      <c r="L17" s="37">
        <v>550000</v>
      </c>
      <c r="M17" s="4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42357</v>
      </c>
      <c r="L18" s="37">
        <v>3200000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0">
        <v>42358</v>
      </c>
      <c r="L19" s="37">
        <v>1500000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42359</v>
      </c>
      <c r="L20" s="37">
        <v>950000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0">
        <v>42360</v>
      </c>
      <c r="L21" s="37">
        <v>5000000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42361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42362</v>
      </c>
      <c r="L23" s="102">
        <v>800000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42363</v>
      </c>
      <c r="L24" s="102">
        <v>1500000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42364</v>
      </c>
      <c r="L25" s="102">
        <v>2220000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1300</v>
      </c>
      <c r="I26" s="9"/>
      <c r="K26" s="30">
        <v>42365</v>
      </c>
      <c r="L26" s="102">
        <v>1020000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28971300</v>
      </c>
      <c r="K27" s="30">
        <v>42366</v>
      </c>
      <c r="L27" s="102">
        <v>850000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42367</v>
      </c>
      <c r="L28" s="102">
        <v>1600000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>
        <v>42368</v>
      </c>
      <c r="L29" s="37">
        <v>950000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'15 Sept 17'!I53</f>
        <v>1981300</v>
      </c>
      <c r="K30" s="30">
        <v>42369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42370</v>
      </c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42371</v>
      </c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1250000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1250000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28240000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28240000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28971300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28971300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 t="s">
        <v>64</v>
      </c>
      <c r="B61" s="2"/>
      <c r="C61" s="2"/>
      <c r="D61" s="2"/>
      <c r="E61" s="2"/>
      <c r="F61" s="2"/>
      <c r="G61" s="10" t="s">
        <v>47</v>
      </c>
      <c r="I61" s="2"/>
      <c r="J61" s="128"/>
      <c r="K61" s="30"/>
      <c r="L61" s="68"/>
      <c r="N61" s="43"/>
      <c r="O61" s="52"/>
      <c r="Q61" s="70"/>
    </row>
    <row r="62" spans="1:19" x14ac:dyDescent="0.2">
      <c r="A62" s="2"/>
      <c r="B62" s="2"/>
      <c r="C62" s="2"/>
      <c r="D62" s="2"/>
      <c r="E62" s="2"/>
      <c r="F62" s="2"/>
      <c r="G62" s="10"/>
      <c r="I62" s="2"/>
      <c r="J62" s="128"/>
      <c r="K62" s="30"/>
      <c r="L62" s="68"/>
      <c r="N62" s="43"/>
      <c r="O62" s="52"/>
      <c r="Q62" s="70"/>
    </row>
    <row r="63" spans="1:19" x14ac:dyDescent="0.2">
      <c r="A63" s="2"/>
      <c r="B63" s="2"/>
      <c r="C63" s="2"/>
      <c r="D63" s="2"/>
      <c r="E63" s="2"/>
      <c r="F63" s="2"/>
      <c r="G63" s="81" t="s">
        <v>50</v>
      </c>
      <c r="H63" s="2"/>
      <c r="I63" s="2"/>
      <c r="J63" s="128"/>
      <c r="K63" s="30"/>
      <c r="L63" s="68"/>
      <c r="N63" s="43"/>
      <c r="O63" s="52"/>
    </row>
    <row r="64" spans="1:19" x14ac:dyDescent="0.2">
      <c r="A64" s="2"/>
      <c r="B64" s="2"/>
      <c r="C64" s="2"/>
      <c r="D64" s="2"/>
      <c r="E64" s="2"/>
      <c r="F64" s="2"/>
      <c r="G64" s="81"/>
      <c r="H64" s="2"/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 t="s">
        <v>51</v>
      </c>
      <c r="F65" s="2"/>
      <c r="G65" s="2"/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 t="s">
        <v>51</v>
      </c>
      <c r="F66" s="2"/>
      <c r="G66" s="2"/>
      <c r="H66" s="2"/>
      <c r="I66" s="88"/>
      <c r="J66" s="128"/>
      <c r="K66" s="30"/>
      <c r="L66" s="68"/>
      <c r="N66" s="43"/>
      <c r="O66" s="52"/>
    </row>
    <row r="67" spans="1:15" x14ac:dyDescent="0.2">
      <c r="A67" s="81"/>
      <c r="B67" s="81"/>
      <c r="C67" s="81"/>
      <c r="D67" s="81"/>
      <c r="E67" s="81"/>
      <c r="F67" s="81"/>
      <c r="G67" s="89"/>
      <c r="H67" s="90"/>
      <c r="I67" s="81"/>
      <c r="J67" s="127"/>
      <c r="K67" s="30"/>
      <c r="L67" s="68"/>
      <c r="N67" s="43"/>
      <c r="O67" s="52"/>
    </row>
    <row r="68" spans="1:15" x14ac:dyDescent="0.2">
      <c r="A68" s="81"/>
      <c r="B68" s="81"/>
      <c r="C68" s="81"/>
      <c r="D68" s="81"/>
      <c r="E68" s="81"/>
      <c r="F68" s="81"/>
      <c r="G68" s="89" t="s">
        <v>52</v>
      </c>
      <c r="H68" s="91"/>
      <c r="I68" s="81"/>
      <c r="J68" s="127"/>
      <c r="L68" s="68"/>
      <c r="N68" s="43"/>
      <c r="O68" s="52"/>
    </row>
    <row r="69" spans="1:15" x14ac:dyDescent="0.2">
      <c r="A69" s="92" t="s">
        <v>38</v>
      </c>
      <c r="B69" s="93"/>
      <c r="C69" s="93"/>
      <c r="D69" s="93"/>
      <c r="E69" s="94" t="s">
        <v>53</v>
      </c>
      <c r="F69" s="2"/>
      <c r="G69" s="2"/>
      <c r="H69" s="57"/>
      <c r="I69" s="2"/>
      <c r="J69" s="128"/>
      <c r="L69" s="68"/>
      <c r="N69" s="43"/>
      <c r="O69" s="95"/>
    </row>
    <row r="70" spans="1:15" x14ac:dyDescent="0.2">
      <c r="A70" s="92"/>
      <c r="B70" s="93"/>
      <c r="C70" s="93"/>
      <c r="D70" s="93"/>
      <c r="E70" s="94"/>
      <c r="F70" s="2"/>
      <c r="G70" s="2"/>
      <c r="H70" s="57"/>
      <c r="I70" s="2"/>
      <c r="J70" s="53"/>
      <c r="L70" s="68"/>
      <c r="N70" s="43"/>
      <c r="O70" s="95"/>
    </row>
    <row r="71" spans="1:15" x14ac:dyDescent="0.2">
      <c r="A71" s="96"/>
      <c r="B71" s="93"/>
      <c r="C71" s="93"/>
      <c r="D71" s="93"/>
      <c r="E71" s="94"/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/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/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N87" s="43"/>
      <c r="O87" s="95"/>
    </row>
    <row r="88" spans="1:15" x14ac:dyDescent="0.2">
      <c r="K88" s="30"/>
      <c r="N88" s="43"/>
      <c r="O88" s="95"/>
    </row>
    <row r="89" spans="1:15" x14ac:dyDescent="0.2">
      <c r="K89" s="30"/>
      <c r="N89" s="43"/>
      <c r="O89" s="95"/>
    </row>
    <row r="90" spans="1:15" x14ac:dyDescent="0.2">
      <c r="K90" s="30"/>
      <c r="N90" s="43"/>
      <c r="O90" s="95"/>
    </row>
    <row r="91" spans="1:15" x14ac:dyDescent="0.2">
      <c r="K91" s="30"/>
      <c r="N91" s="43"/>
      <c r="O91" s="95"/>
    </row>
    <row r="92" spans="1:15" x14ac:dyDescent="0.2">
      <c r="K92" s="30"/>
      <c r="N92" s="43"/>
      <c r="O92" s="95"/>
    </row>
    <row r="93" spans="1:15" x14ac:dyDescent="0.2">
      <c r="K93" s="30"/>
      <c r="N93" s="43"/>
      <c r="O93" s="95"/>
    </row>
    <row r="94" spans="1:15" x14ac:dyDescent="0.2">
      <c r="K94" s="30"/>
      <c r="N94" s="43"/>
      <c r="O94" s="95"/>
    </row>
    <row r="95" spans="1:15" x14ac:dyDescent="0.2">
      <c r="K95" s="30"/>
      <c r="N95" s="43"/>
      <c r="O95" s="95"/>
    </row>
    <row r="96" spans="1:15" x14ac:dyDescent="0.2">
      <c r="K96" s="30"/>
      <c r="N96" s="43"/>
      <c r="O96" s="95"/>
    </row>
    <row r="97" spans="1:19" x14ac:dyDescent="0.2">
      <c r="K97" s="30"/>
      <c r="N97" s="43"/>
      <c r="O97" s="95"/>
    </row>
    <row r="98" spans="1:19" x14ac:dyDescent="0.2">
      <c r="K98" s="30"/>
      <c r="N98" s="43"/>
      <c r="O98" s="95"/>
    </row>
    <row r="99" spans="1:19" x14ac:dyDescent="0.2">
      <c r="K99" s="30"/>
      <c r="N99" s="43"/>
      <c r="O99" s="95"/>
    </row>
    <row r="100" spans="1:19" x14ac:dyDescent="0.2">
      <c r="K100" s="30"/>
      <c r="N100" s="43"/>
      <c r="O100" s="95"/>
    </row>
    <row r="101" spans="1:19" x14ac:dyDescent="0.2">
      <c r="K101" s="30"/>
      <c r="O101" s="95"/>
    </row>
    <row r="102" spans="1:19" x14ac:dyDescent="0.2">
      <c r="K102" s="30"/>
      <c r="O102" s="95"/>
    </row>
    <row r="103" spans="1:19" x14ac:dyDescent="0.2">
      <c r="K103" s="30"/>
    </row>
    <row r="104" spans="1:19" x14ac:dyDescent="0.2">
      <c r="K104" s="30"/>
    </row>
    <row r="105" spans="1:19" x14ac:dyDescent="0.2">
      <c r="K105" s="30"/>
    </row>
    <row r="106" spans="1:19" x14ac:dyDescent="0.2">
      <c r="K106" s="30"/>
      <c r="O106" s="75">
        <f>SUM(O13:O105)</f>
        <v>0</v>
      </c>
    </row>
    <row r="107" spans="1:19" x14ac:dyDescent="0.2">
      <c r="K107" s="30"/>
    </row>
    <row r="108" spans="1:19" x14ac:dyDescent="0.2">
      <c r="K108" s="30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2">
        <f>SUM(L13:L113)</f>
        <v>28240000</v>
      </c>
      <c r="M114" s="108">
        <f>SUM(M13:M113)</f>
        <v>1250000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7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7" zoomScale="85" zoomScaleNormal="100" zoomScaleSheetLayoutView="85" workbookViewId="0">
      <selection activeCell="L13" sqref="L13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2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29"/>
      <c r="K1" s="2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65</v>
      </c>
      <c r="C3" s="10"/>
      <c r="D3" s="8"/>
      <c r="E3" s="8"/>
      <c r="F3" s="8"/>
      <c r="G3" s="8"/>
      <c r="H3" s="8" t="s">
        <v>3</v>
      </c>
      <c r="I3" s="11">
        <v>42995</v>
      </c>
      <c r="J3" s="12"/>
      <c r="K3" s="2"/>
      <c r="L3" s="132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2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2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2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2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194+74</f>
        <v>268</v>
      </c>
      <c r="F8" s="21"/>
      <c r="G8" s="17">
        <f>C8*E8</f>
        <v>26800000</v>
      </c>
      <c r="H8" s="9"/>
      <c r="I8" s="17"/>
      <c r="J8" s="17"/>
      <c r="K8" s="2"/>
      <c r="L8" s="132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189+86</f>
        <v>275</v>
      </c>
      <c r="F9" s="21"/>
      <c r="G9" s="17">
        <f t="shared" ref="G9:G16" si="0">C9*E9</f>
        <v>13750000</v>
      </c>
      <c r="H9" s="9"/>
      <c r="I9" s="17"/>
      <c r="J9" s="17"/>
      <c r="K9" s="2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133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50</v>
      </c>
      <c r="F13" s="21"/>
      <c r="G13" s="17">
        <f t="shared" si="0"/>
        <v>100000</v>
      </c>
      <c r="H13" s="9"/>
      <c r="I13" s="17"/>
      <c r="J13" s="37" t="s">
        <v>62</v>
      </c>
      <c r="K13" s="30">
        <v>42369</v>
      </c>
      <c r="L13" s="37"/>
      <c r="M13" s="32">
        <v>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7"/>
      <c r="K14" s="30">
        <v>42370</v>
      </c>
      <c r="L14" s="37">
        <v>800000</v>
      </c>
      <c r="M14" s="34">
        <v>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42371</v>
      </c>
      <c r="L15" s="37">
        <v>400000</v>
      </c>
      <c r="M15" s="38">
        <v>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42372</v>
      </c>
      <c r="L16" s="37">
        <v>1000000</v>
      </c>
      <c r="M16" s="34">
        <v>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40670000</v>
      </c>
      <c r="I17" s="10"/>
      <c r="J17" s="37"/>
      <c r="K17" s="30">
        <v>42373</v>
      </c>
      <c r="L17" s="37">
        <v>2500000</v>
      </c>
      <c r="M17" s="4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42374</v>
      </c>
      <c r="L18" s="37">
        <v>600000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0">
        <v>42375</v>
      </c>
      <c r="L19" s="37">
        <v>800000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42376</v>
      </c>
      <c r="L20" s="37">
        <v>2500000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0">
        <v>42377</v>
      </c>
      <c r="L21" s="37">
        <v>750000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42378</v>
      </c>
      <c r="L22" s="37">
        <v>550000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42379</v>
      </c>
      <c r="L23" s="102">
        <v>900000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42380</v>
      </c>
      <c r="L24" s="102">
        <v>900000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42381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1300</v>
      </c>
      <c r="I26" s="9"/>
      <c r="K26" s="30">
        <v>42382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40671300</v>
      </c>
      <c r="K27" s="30">
        <v>42383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42384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/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'16 Sept 17 (2)'!I53</f>
        <v>28971300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11700000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11700000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40671300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40671300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 t="s">
        <v>64</v>
      </c>
      <c r="B61" s="2"/>
      <c r="C61" s="2"/>
      <c r="D61" s="2"/>
      <c r="E61" s="2"/>
      <c r="F61" s="2"/>
      <c r="G61" s="10" t="s">
        <v>47</v>
      </c>
      <c r="I61" s="2"/>
      <c r="J61" s="128"/>
      <c r="K61" s="30"/>
      <c r="L61" s="68"/>
      <c r="N61" s="43"/>
      <c r="O61" s="52"/>
      <c r="Q61" s="70"/>
    </row>
    <row r="62" spans="1:19" x14ac:dyDescent="0.2">
      <c r="A62" s="2"/>
      <c r="B62" s="2"/>
      <c r="C62" s="2"/>
      <c r="D62" s="2"/>
      <c r="E62" s="2"/>
      <c r="F62" s="2"/>
      <c r="G62" s="10"/>
      <c r="I62" s="2"/>
      <c r="J62" s="128"/>
      <c r="K62" s="30"/>
      <c r="L62" s="68"/>
      <c r="N62" s="43"/>
      <c r="O62" s="52"/>
      <c r="Q62" s="70"/>
    </row>
    <row r="63" spans="1:19" x14ac:dyDescent="0.2">
      <c r="A63" s="2"/>
      <c r="B63" s="2"/>
      <c r="C63" s="2"/>
      <c r="D63" s="2"/>
      <c r="E63" s="2"/>
      <c r="F63" s="2"/>
      <c r="G63" s="81" t="s">
        <v>50</v>
      </c>
      <c r="H63" s="2"/>
      <c r="I63" s="2"/>
      <c r="J63" s="128"/>
      <c r="K63" s="30"/>
      <c r="L63" s="68"/>
      <c r="N63" s="43"/>
      <c r="O63" s="52"/>
    </row>
    <row r="64" spans="1:19" x14ac:dyDescent="0.2">
      <c r="A64" s="2"/>
      <c r="B64" s="2"/>
      <c r="C64" s="2"/>
      <c r="D64" s="2"/>
      <c r="E64" s="2"/>
      <c r="F64" s="2"/>
      <c r="G64" s="81"/>
      <c r="H64" s="2"/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 t="s">
        <v>51</v>
      </c>
      <c r="F65" s="2"/>
      <c r="G65" s="2"/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 t="s">
        <v>51</v>
      </c>
      <c r="F66" s="2"/>
      <c r="G66" s="2"/>
      <c r="H66" s="2"/>
      <c r="I66" s="88"/>
      <c r="J66" s="128"/>
      <c r="K66" s="30"/>
      <c r="L66" s="68"/>
      <c r="N66" s="43"/>
      <c r="O66" s="52"/>
    </row>
    <row r="67" spans="1:15" x14ac:dyDescent="0.2">
      <c r="A67" s="81"/>
      <c r="B67" s="81"/>
      <c r="C67" s="81"/>
      <c r="D67" s="81"/>
      <c r="E67" s="81"/>
      <c r="F67" s="81"/>
      <c r="G67" s="89"/>
      <c r="H67" s="90"/>
      <c r="I67" s="81"/>
      <c r="J67" s="127"/>
      <c r="K67" s="30"/>
      <c r="L67" s="68"/>
      <c r="N67" s="43"/>
      <c r="O67" s="52"/>
    </row>
    <row r="68" spans="1:15" x14ac:dyDescent="0.2">
      <c r="A68" s="81"/>
      <c r="B68" s="81"/>
      <c r="C68" s="81"/>
      <c r="D68" s="81"/>
      <c r="E68" s="81"/>
      <c r="F68" s="81"/>
      <c r="G68" s="89" t="s">
        <v>52</v>
      </c>
      <c r="H68" s="91"/>
      <c r="I68" s="81"/>
      <c r="J68" s="127"/>
      <c r="L68" s="68"/>
      <c r="N68" s="43"/>
      <c r="O68" s="52"/>
    </row>
    <row r="69" spans="1:15" x14ac:dyDescent="0.2">
      <c r="A69" s="92" t="s">
        <v>38</v>
      </c>
      <c r="B69" s="93"/>
      <c r="C69" s="93"/>
      <c r="D69" s="93"/>
      <c r="E69" s="94" t="s">
        <v>53</v>
      </c>
      <c r="F69" s="2"/>
      <c r="G69" s="2"/>
      <c r="H69" s="57"/>
      <c r="I69" s="2"/>
      <c r="J69" s="128"/>
      <c r="L69" s="68"/>
      <c r="N69" s="43"/>
      <c r="O69" s="95"/>
    </row>
    <row r="70" spans="1:15" x14ac:dyDescent="0.2">
      <c r="A70" s="92"/>
      <c r="B70" s="93"/>
      <c r="C70" s="93"/>
      <c r="D70" s="93"/>
      <c r="E70" s="94"/>
      <c r="F70" s="2"/>
      <c r="G70" s="2"/>
      <c r="H70" s="57"/>
      <c r="I70" s="2"/>
      <c r="J70" s="53"/>
      <c r="L70" s="68"/>
      <c r="N70" s="43"/>
      <c r="O70" s="95"/>
    </row>
    <row r="71" spans="1:15" x14ac:dyDescent="0.2">
      <c r="A71" s="96"/>
      <c r="B71" s="93"/>
      <c r="C71" s="93"/>
      <c r="D71" s="93"/>
      <c r="E71" s="94"/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/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/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N87" s="43"/>
      <c r="O87" s="95"/>
    </row>
    <row r="88" spans="1:15" x14ac:dyDescent="0.2">
      <c r="K88" s="30"/>
      <c r="N88" s="43"/>
      <c r="O88" s="95"/>
    </row>
    <row r="89" spans="1:15" x14ac:dyDescent="0.2">
      <c r="K89" s="30"/>
      <c r="N89" s="43"/>
      <c r="O89" s="95"/>
    </row>
    <row r="90" spans="1:15" x14ac:dyDescent="0.2">
      <c r="K90" s="30"/>
      <c r="N90" s="43"/>
      <c r="O90" s="95"/>
    </row>
    <row r="91" spans="1:15" x14ac:dyDescent="0.2">
      <c r="K91" s="30"/>
      <c r="N91" s="43"/>
      <c r="O91" s="95"/>
    </row>
    <row r="92" spans="1:15" x14ac:dyDescent="0.2">
      <c r="K92" s="30"/>
      <c r="N92" s="43"/>
      <c r="O92" s="95"/>
    </row>
    <row r="93" spans="1:15" x14ac:dyDescent="0.2">
      <c r="K93" s="30"/>
      <c r="N93" s="43"/>
      <c r="O93" s="95"/>
    </row>
    <row r="94" spans="1:15" x14ac:dyDescent="0.2">
      <c r="K94" s="30"/>
      <c r="N94" s="43"/>
      <c r="O94" s="95"/>
    </row>
    <row r="95" spans="1:15" x14ac:dyDescent="0.2">
      <c r="K95" s="30"/>
      <c r="N95" s="43"/>
      <c r="O95" s="95"/>
    </row>
    <row r="96" spans="1:15" x14ac:dyDescent="0.2">
      <c r="K96" s="30"/>
      <c r="N96" s="43"/>
      <c r="O96" s="95"/>
    </row>
    <row r="97" spans="1:19" x14ac:dyDescent="0.2">
      <c r="K97" s="30"/>
      <c r="N97" s="43"/>
      <c r="O97" s="95"/>
    </row>
    <row r="98" spans="1:19" x14ac:dyDescent="0.2">
      <c r="K98" s="30"/>
      <c r="N98" s="43"/>
      <c r="O98" s="95"/>
    </row>
    <row r="99" spans="1:19" x14ac:dyDescent="0.2">
      <c r="K99" s="30"/>
      <c r="N99" s="43"/>
      <c r="O99" s="95"/>
    </row>
    <row r="100" spans="1:19" x14ac:dyDescent="0.2">
      <c r="K100" s="30"/>
      <c r="N100" s="43"/>
      <c r="O100" s="95"/>
    </row>
    <row r="101" spans="1:19" x14ac:dyDescent="0.2">
      <c r="K101" s="30"/>
      <c r="O101" s="95"/>
    </row>
    <row r="102" spans="1:19" x14ac:dyDescent="0.2">
      <c r="K102" s="30"/>
      <c r="O102" s="95"/>
    </row>
    <row r="103" spans="1:19" x14ac:dyDescent="0.2">
      <c r="K103" s="30"/>
    </row>
    <row r="104" spans="1:19" x14ac:dyDescent="0.2">
      <c r="K104" s="30"/>
    </row>
    <row r="105" spans="1:19" x14ac:dyDescent="0.2">
      <c r="K105" s="30"/>
    </row>
    <row r="106" spans="1:19" x14ac:dyDescent="0.2">
      <c r="K106" s="30"/>
      <c r="O106" s="75">
        <f>SUM(O13:O105)</f>
        <v>0</v>
      </c>
    </row>
    <row r="107" spans="1:19" x14ac:dyDescent="0.2">
      <c r="K107" s="30"/>
    </row>
    <row r="108" spans="1:19" x14ac:dyDescent="0.2">
      <c r="K108" s="30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2">
        <f>SUM(L13:L113)</f>
        <v>11700000</v>
      </c>
      <c r="M114" s="108">
        <f>SUM(M13:M113)</f>
        <v>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7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85" zoomScaleNormal="100" zoomScaleSheetLayoutView="85" workbookViewId="0">
      <selection activeCell="G37" sqref="G37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2</v>
      </c>
      <c r="C3" s="10"/>
      <c r="D3" s="8"/>
      <c r="E3" s="8"/>
      <c r="F3" s="8"/>
      <c r="G3" s="8"/>
      <c r="H3" s="8" t="s">
        <v>3</v>
      </c>
      <c r="I3" s="11">
        <v>42996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266+180</f>
        <v>446</v>
      </c>
      <c r="F8" s="21"/>
      <c r="G8" s="17">
        <f>C8*E8</f>
        <v>44600000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315+200+13</f>
        <v>528</v>
      </c>
      <c r="F9" s="21"/>
      <c r="G9" s="17">
        <f t="shared" ref="G9:G16" si="0">C9*E9</f>
        <v>26400000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7</v>
      </c>
      <c r="F10" s="21"/>
      <c r="G10" s="17">
        <f t="shared" si="0"/>
        <v>140000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</v>
      </c>
      <c r="F11" s="21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35</v>
      </c>
      <c r="F13" s="21"/>
      <c r="G13" s="17">
        <f t="shared" si="0"/>
        <v>70000</v>
      </c>
      <c r="H13" s="9"/>
      <c r="I13" s="17"/>
      <c r="J13" s="37" t="s">
        <v>67</v>
      </c>
      <c r="K13" s="30">
        <v>42352</v>
      </c>
      <c r="L13" s="37">
        <v>2500000</v>
      </c>
      <c r="M13" s="32">
        <v>143000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37" t="s">
        <v>66</v>
      </c>
      <c r="K14" s="30">
        <v>42369</v>
      </c>
      <c r="L14" s="37">
        <v>1200000</v>
      </c>
      <c r="M14" s="34">
        <v>280000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42381</v>
      </c>
      <c r="L15" s="37">
        <v>650000</v>
      </c>
      <c r="M15" s="38">
        <v>360000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42382</v>
      </c>
      <c r="L16" s="37">
        <v>2000000</v>
      </c>
      <c r="M16" s="34">
        <v>400000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71237000</v>
      </c>
      <c r="I17" s="10"/>
      <c r="J17" s="37"/>
      <c r="K17" s="30">
        <v>42383</v>
      </c>
      <c r="L17" s="37">
        <v>750000</v>
      </c>
      <c r="M17" s="40">
        <v>870000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42384</v>
      </c>
      <c r="L18" s="37">
        <v>950000</v>
      </c>
      <c r="M18" s="40">
        <v>1000000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53">
        <f>6100000+1200000</f>
        <v>7300000</v>
      </c>
      <c r="K19" s="30">
        <v>42385</v>
      </c>
      <c r="L19" s="37">
        <v>1000000</v>
      </c>
      <c r="M19" s="40">
        <v>1355000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42386</v>
      </c>
      <c r="L20" s="37">
        <v>800000</v>
      </c>
      <c r="M20" s="44">
        <v>200000</v>
      </c>
      <c r="N20" s="43" t="s">
        <v>17</v>
      </c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K21" s="30">
        <v>42387</v>
      </c>
      <c r="L21" s="37">
        <v>450000</v>
      </c>
      <c r="M21" s="40">
        <v>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42388</v>
      </c>
      <c r="L22" s="37">
        <v>5000000</v>
      </c>
      <c r="M22" s="40">
        <v>65000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42389</v>
      </c>
      <c r="L23" s="37">
        <v>994000</v>
      </c>
      <c r="M23" s="40">
        <v>5500000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42390</v>
      </c>
      <c r="L24" s="37">
        <v>800000</v>
      </c>
      <c r="M24" s="40">
        <v>1345000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42391</v>
      </c>
      <c r="L25" s="37">
        <v>2280000</v>
      </c>
      <c r="M25" s="40">
        <v>400000</v>
      </c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600</v>
      </c>
      <c r="I26" s="9"/>
      <c r="K26" s="30">
        <v>42392</v>
      </c>
      <c r="L26" s="37">
        <v>620000</v>
      </c>
      <c r="M26" s="40">
        <v>410000</v>
      </c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71237600</v>
      </c>
      <c r="K27" s="30">
        <v>42393</v>
      </c>
      <c r="L27" s="37">
        <v>1150000</v>
      </c>
      <c r="M27" s="40">
        <v>0</v>
      </c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42394</v>
      </c>
      <c r="L28" s="37">
        <v>825000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>
        <v>42395</v>
      </c>
      <c r="L29" s="37">
        <v>800000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+'17 Sept 17 (3)'!I52</f>
        <v>40671300</v>
      </c>
      <c r="K30" s="30">
        <v>42396</v>
      </c>
      <c r="L30" s="37">
        <v>1600000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42397</v>
      </c>
      <c r="L31" s="37">
        <v>900000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42398</v>
      </c>
      <c r="L32" s="37">
        <v>1000000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42399</v>
      </c>
      <c r="L33" s="37">
        <v>900000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42400</v>
      </c>
      <c r="L34" s="37">
        <v>950000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42401</v>
      </c>
      <c r="L35" s="37">
        <v>2700000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42402</v>
      </c>
      <c r="L36" s="37">
        <v>1000000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K37" s="30">
        <v>42403</v>
      </c>
      <c r="L37" s="37">
        <v>950000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42404</v>
      </c>
      <c r="L38" s="37">
        <v>700000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42405</v>
      </c>
      <c r="L39" s="37">
        <v>1020000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42406</v>
      </c>
      <c r="L40" s="37">
        <v>500000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42407</v>
      </c>
      <c r="L41" s="37">
        <v>500000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42408</v>
      </c>
      <c r="L42" s="37">
        <v>2000000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K43" s="30">
        <v>42409</v>
      </c>
      <c r="L43" s="37">
        <v>800000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42410</v>
      </c>
      <c r="L44" s="37">
        <v>900000</v>
      </c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12328000</v>
      </c>
      <c r="I45" s="9"/>
      <c r="J45" s="9"/>
      <c r="K45" s="30">
        <v>42411</v>
      </c>
      <c r="L45" s="37">
        <v>1000000</v>
      </c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K46" s="30">
        <v>42412</v>
      </c>
      <c r="L46" s="37">
        <v>1000000</v>
      </c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12328000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37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41189000</v>
      </c>
      <c r="I49" s="9">
        <v>0</v>
      </c>
      <c r="L49" s="37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1705300</v>
      </c>
      <c r="I50" s="9"/>
      <c r="J50" s="56"/>
      <c r="L50" s="37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42894300</v>
      </c>
      <c r="J51" s="50"/>
      <c r="L51" s="37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71237600</v>
      </c>
      <c r="J52" s="72"/>
      <c r="L52" s="37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71237600</v>
      </c>
      <c r="J53" s="72"/>
      <c r="L53" s="123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23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23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123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23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/>
      <c r="B61" s="2"/>
      <c r="C61" s="2"/>
      <c r="D61" s="2"/>
      <c r="E61" s="2"/>
      <c r="F61" s="2"/>
      <c r="G61" s="10"/>
      <c r="I61" s="2"/>
      <c r="J61" s="128"/>
      <c r="K61" s="30"/>
      <c r="L61" s="68"/>
      <c r="N61" s="43"/>
      <c r="O61" s="52"/>
      <c r="Q61" s="70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/>
      <c r="L62" s="68"/>
      <c r="N62" s="43"/>
      <c r="O62" s="52"/>
      <c r="Q62" s="70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8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/>
      <c r="L67" s="68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68"/>
      <c r="N69" s="43"/>
      <c r="O69" s="95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68"/>
      <c r="N70" s="43"/>
      <c r="O70" s="95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>
        <v>1700000</v>
      </c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>
        <v>5300</v>
      </c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L74" s="102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L75" s="102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L76" s="102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L77" s="102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L78" s="102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02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L80" s="102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L81" s="102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L82" s="102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1705300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41189000</v>
      </c>
      <c r="M114" s="108">
        <f>SUM(M13:M113)</f>
        <v>12328000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79878000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43" zoomScale="85" zoomScaleNormal="100" zoomScaleSheetLayoutView="85" workbookViewId="0">
      <selection activeCell="J57" sqref="J57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2</v>
      </c>
      <c r="C3" s="10"/>
      <c r="D3" s="8"/>
      <c r="E3" s="8"/>
      <c r="F3" s="8"/>
      <c r="G3" s="8"/>
      <c r="H3" s="8" t="s">
        <v>3</v>
      </c>
      <c r="I3" s="11">
        <v>42996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60</v>
      </c>
      <c r="F8" s="21"/>
      <c r="G8" s="17">
        <f>C8*E8</f>
        <v>6000000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222</v>
      </c>
      <c r="F9" s="21"/>
      <c r="G9" s="17">
        <f t="shared" ref="G9:G16" si="0">C9*E9</f>
        <v>11100000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9</v>
      </c>
      <c r="F10" s="21"/>
      <c r="G10" s="17">
        <f t="shared" si="0"/>
        <v>180000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6</v>
      </c>
      <c r="F11" s="21"/>
      <c r="G11" s="17">
        <f t="shared" si="0"/>
        <v>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34</v>
      </c>
      <c r="F13" s="21"/>
      <c r="G13" s="17">
        <f t="shared" si="0"/>
        <v>68000</v>
      </c>
      <c r="H13" s="9"/>
      <c r="I13" s="17"/>
      <c r="J13" s="37"/>
      <c r="K13" s="30">
        <v>42413</v>
      </c>
      <c r="L13" s="37">
        <v>550000</v>
      </c>
      <c r="M13" s="32">
        <v>50000000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37"/>
      <c r="K14" s="30">
        <v>42414</v>
      </c>
      <c r="L14" s="37">
        <v>1150000</v>
      </c>
      <c r="M14" s="34">
        <v>450000</v>
      </c>
      <c r="N14" s="33"/>
      <c r="O14" s="35">
        <v>25000000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/>
      <c r="K15" s="30">
        <v>42415</v>
      </c>
      <c r="L15" s="37">
        <v>900000</v>
      </c>
      <c r="M15" s="38">
        <v>285000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42416</v>
      </c>
      <c r="L16" s="37">
        <v>900000</v>
      </c>
      <c r="M16" s="34">
        <v>60000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17420000</v>
      </c>
      <c r="I17" s="10"/>
      <c r="J17" s="37"/>
      <c r="K17" s="30">
        <v>42417</v>
      </c>
      <c r="L17" s="37">
        <v>900000</v>
      </c>
      <c r="M17" s="40">
        <v>200000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42418</v>
      </c>
      <c r="L18" s="37">
        <v>950000</v>
      </c>
      <c r="M18" s="40">
        <v>322000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53"/>
      <c r="K19" s="30">
        <v>42419</v>
      </c>
      <c r="L19" s="37">
        <v>850000</v>
      </c>
      <c r="M19" s="40">
        <v>2400000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0">
        <v>42420</v>
      </c>
      <c r="L20" s="37">
        <v>500000</v>
      </c>
      <c r="M20" s="44">
        <v>25000000</v>
      </c>
      <c r="N20" s="43" t="s">
        <v>17</v>
      </c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K21" s="30">
        <v>42421</v>
      </c>
      <c r="L21" s="37">
        <v>2400000</v>
      </c>
      <c r="M21" s="40">
        <v>250000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42422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42423</v>
      </c>
      <c r="L23" s="37">
        <v>900000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42424</v>
      </c>
      <c r="L24" s="37">
        <v>550000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42425</v>
      </c>
      <c r="L25" s="37">
        <v>1650000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600</v>
      </c>
      <c r="I26" s="9"/>
      <c r="K26" s="30">
        <v>42426</v>
      </c>
      <c r="L26" s="37">
        <v>800000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17420600</v>
      </c>
      <c r="K27" s="30">
        <v>42427</v>
      </c>
      <c r="L27" s="37">
        <v>750000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42428</v>
      </c>
      <c r="L28" s="37">
        <v>5000000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Sept 17'!I37</f>
        <v>819767883</v>
      </c>
      <c r="K29" s="30">
        <v>42429</v>
      </c>
      <c r="L29" s="37">
        <v>2500000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+'18 Sept 17'!I52</f>
        <v>71237600</v>
      </c>
      <c r="K30" s="30">
        <v>42430</v>
      </c>
      <c r="L30" s="37">
        <v>350000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42431</v>
      </c>
      <c r="L31" s="37">
        <v>800000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42432</v>
      </c>
      <c r="L32" s="37">
        <v>850000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42433</v>
      </c>
      <c r="L33" s="37">
        <v>900000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42434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25000000</v>
      </c>
      <c r="I35" s="9"/>
      <c r="J35" s="9"/>
      <c r="K35" s="30">
        <v>42435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42436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844767883</v>
      </c>
      <c r="J37" s="9"/>
      <c r="K37" s="30">
        <v>42437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42438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42439</v>
      </c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42440</v>
      </c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42441</v>
      </c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42442</v>
      </c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1057923283</v>
      </c>
      <c r="J43" s="9"/>
      <c r="K43" s="30">
        <v>42443</v>
      </c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42444</v>
      </c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78967000</v>
      </c>
      <c r="I45" s="9"/>
      <c r="J45" s="9"/>
      <c r="K45" s="30">
        <v>42445</v>
      </c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K46" s="30">
        <v>42446</v>
      </c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78967000</v>
      </c>
      <c r="J47" s="9"/>
      <c r="K47" s="30">
        <v>42447</v>
      </c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37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25150000</v>
      </c>
      <c r="I49" s="9">
        <v>0</v>
      </c>
      <c r="L49" s="37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0</v>
      </c>
      <c r="I50" s="9"/>
      <c r="J50" s="56"/>
      <c r="L50" s="37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25150000</v>
      </c>
      <c r="J51" s="50"/>
      <c r="L51" s="37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17420600</v>
      </c>
      <c r="J52" s="72"/>
      <c r="L52" s="37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17420600</v>
      </c>
      <c r="J53" s="72"/>
      <c r="L53" s="123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23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23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123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23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/>
      <c r="B61" s="2"/>
      <c r="C61" s="2"/>
      <c r="D61" s="2"/>
      <c r="E61" s="2"/>
      <c r="F61" s="2"/>
      <c r="G61" s="10"/>
      <c r="I61" s="2"/>
      <c r="J61" s="128"/>
      <c r="K61" s="30"/>
      <c r="L61" s="68"/>
      <c r="N61" s="43"/>
      <c r="O61" s="52"/>
      <c r="Q61" s="70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/>
      <c r="L62" s="68"/>
      <c r="N62" s="43"/>
      <c r="O62" s="52"/>
      <c r="Q62" s="70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8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/>
      <c r="L67" s="68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68"/>
      <c r="N69" s="43"/>
      <c r="O69" s="95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68"/>
      <c r="N70" s="43"/>
      <c r="O70" s="95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/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/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L74" s="102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L75" s="102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L76" s="102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L77" s="102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L78" s="102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02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L80" s="102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L81" s="102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L82" s="102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25000000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25150000</v>
      </c>
      <c r="M114" s="108">
        <f>SUM(M13:M113)</f>
        <v>78967000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49750000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34" zoomScale="85" zoomScaleNormal="100" zoomScaleSheetLayoutView="85" workbookViewId="0">
      <selection activeCell="B4" sqref="B4"/>
    </sheetView>
  </sheetViews>
  <sheetFormatPr defaultRowHeight="14.25" x14ac:dyDescent="0.2"/>
  <cols>
    <col min="1" max="1" width="14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25" t="s">
        <v>54</v>
      </c>
      <c r="C3" s="10"/>
      <c r="D3" s="8"/>
      <c r="E3" s="8"/>
      <c r="F3" s="8"/>
      <c r="G3" s="8"/>
      <c r="H3" s="8" t="s">
        <v>3</v>
      </c>
      <c r="I3" s="11">
        <v>42998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110</v>
      </c>
      <c r="F8" s="21"/>
      <c r="G8" s="17">
        <f>C8*E8</f>
        <v>11000000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307</v>
      </c>
      <c r="F9" s="21"/>
      <c r="G9" s="17">
        <f t="shared" ref="G9:G16" si="0">C9*E9</f>
        <v>15350000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34</v>
      </c>
      <c r="F10" s="21"/>
      <c r="G10" s="17">
        <f t="shared" si="0"/>
        <v>680000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6</v>
      </c>
      <c r="F11" s="21"/>
      <c r="G11" s="17">
        <f t="shared" si="0"/>
        <v>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37</v>
      </c>
      <c r="F13" s="21"/>
      <c r="G13" s="17">
        <f t="shared" si="0"/>
        <v>74000</v>
      </c>
      <c r="H13" s="9"/>
      <c r="I13" s="17"/>
      <c r="J13" s="37"/>
      <c r="K13" s="30">
        <v>42434</v>
      </c>
      <c r="L13" s="37">
        <v>300000</v>
      </c>
      <c r="M13" s="32">
        <v>1500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37"/>
      <c r="K14" s="30">
        <v>42435</v>
      </c>
      <c r="L14" s="37">
        <v>700000</v>
      </c>
      <c r="M14" s="34">
        <v>1900000</v>
      </c>
      <c r="N14" s="33"/>
      <c r="O14" s="35">
        <v>20000000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7">
        <v>2400000</v>
      </c>
      <c r="K15" s="30">
        <v>42436</v>
      </c>
      <c r="M15" s="38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42437</v>
      </c>
      <c r="L16" s="37">
        <v>950000</v>
      </c>
      <c r="M16" s="34">
        <v>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27181000</v>
      </c>
      <c r="I17" s="10"/>
      <c r="J17" s="37"/>
      <c r="K17" s="30">
        <v>42438</v>
      </c>
      <c r="L17" s="37">
        <v>1000000</v>
      </c>
      <c r="M17" s="40">
        <v>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42439</v>
      </c>
      <c r="L18" s="37">
        <v>1000000</v>
      </c>
      <c r="M18" s="40">
        <v>150000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53"/>
      <c r="K19" s="30">
        <v>42440</v>
      </c>
      <c r="L19" s="37">
        <v>2100000</v>
      </c>
      <c r="M19" s="40">
        <v>200000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0">
        <v>42441</v>
      </c>
      <c r="L20" s="37">
        <v>800000</v>
      </c>
      <c r="M20" s="44">
        <v>20000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0">
        <v>42442</v>
      </c>
      <c r="L21" s="37">
        <v>800000</v>
      </c>
      <c r="M21" s="40">
        <v>20000000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42443</v>
      </c>
      <c r="L22" s="37">
        <v>2000000</v>
      </c>
      <c r="M22" s="40">
        <v>296000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42444</v>
      </c>
      <c r="L23" s="37">
        <v>1650000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7">
        <v>2100000</v>
      </c>
      <c r="K24" s="30">
        <v>42445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J25" s="37">
        <v>100000</v>
      </c>
      <c r="K25" s="30">
        <v>42446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2100</v>
      </c>
      <c r="I26" s="9"/>
      <c r="K26" s="30">
        <v>42447</v>
      </c>
      <c r="L26" s="37">
        <v>800000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27183100</v>
      </c>
      <c r="K27" s="30">
        <v>42448</v>
      </c>
      <c r="L27" s="37">
        <v>3000000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42449</v>
      </c>
      <c r="L28" s="37">
        <v>900000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+'19 Sept 17'!I37</f>
        <v>844767883</v>
      </c>
      <c r="K29" s="30">
        <v>42450</v>
      </c>
      <c r="L29" s="37">
        <v>950000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+'19 Sept 17'!I52</f>
        <v>17420600</v>
      </c>
      <c r="K30" s="30">
        <v>42451</v>
      </c>
      <c r="L30" s="37">
        <v>1500000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42452</v>
      </c>
      <c r="L31" s="37">
        <v>2000000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42453</v>
      </c>
      <c r="L32" s="37">
        <v>500000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42454</v>
      </c>
      <c r="L33" s="37">
        <v>2100000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42455</v>
      </c>
      <c r="L34" s="37">
        <v>2000000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20000000</v>
      </c>
      <c r="I35" s="9"/>
      <c r="J35" s="37">
        <v>1150000</v>
      </c>
      <c r="K35" s="30">
        <v>42456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42457</v>
      </c>
      <c r="L36" s="37">
        <v>3000000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864767883</v>
      </c>
      <c r="J37" s="9"/>
      <c r="K37" s="30">
        <v>42458</v>
      </c>
      <c r="L37" s="37">
        <v>3000000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42459</v>
      </c>
      <c r="L38" s="37">
        <v>480000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42460</v>
      </c>
      <c r="L39" s="37">
        <v>950000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1077923283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22817500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+E87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22817500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37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L114</f>
        <v>32480000</v>
      </c>
      <c r="I49" s="9">
        <v>0</v>
      </c>
      <c r="L49" s="37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A87</f>
        <v>100000</v>
      </c>
      <c r="I50" s="9"/>
      <c r="J50" s="56"/>
      <c r="L50" s="37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32580000</v>
      </c>
      <c r="J51" s="50"/>
      <c r="L51" s="37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27183100</v>
      </c>
      <c r="J52" s="72"/>
      <c r="L52" s="37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27183100</v>
      </c>
      <c r="J53" s="72"/>
      <c r="L53" s="123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123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123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123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123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79"/>
      <c r="B60" s="80"/>
      <c r="C60" s="80"/>
      <c r="D60" s="81"/>
      <c r="E60" s="81"/>
      <c r="F60" s="81"/>
      <c r="G60" s="81"/>
      <c r="H60" s="81"/>
      <c r="J60" s="127"/>
      <c r="K60" s="30"/>
      <c r="L60" s="68"/>
      <c r="N60" s="43"/>
      <c r="O60" s="52"/>
    </row>
    <row r="61" spans="1:19" x14ac:dyDescent="0.2">
      <c r="A61" s="2"/>
      <c r="B61" s="2"/>
      <c r="C61" s="2"/>
      <c r="D61" s="2"/>
      <c r="E61" s="2"/>
      <c r="F61" s="2"/>
      <c r="G61" s="10"/>
      <c r="I61" s="2"/>
      <c r="J61" s="128"/>
      <c r="K61" s="30"/>
      <c r="L61" s="68"/>
      <c r="N61" s="43"/>
      <c r="O61" s="52"/>
      <c r="Q61" s="70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128"/>
      <c r="K62" s="30"/>
      <c r="L62" s="68"/>
      <c r="N62" s="43"/>
      <c r="O62" s="52"/>
      <c r="Q62" s="70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128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128"/>
      <c r="K64" s="30"/>
      <c r="L64" s="68"/>
      <c r="N64" s="43"/>
      <c r="O64" s="52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128"/>
      <c r="K65" s="30"/>
      <c r="L65" s="68"/>
      <c r="M65" s="75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128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127"/>
      <c r="K67" s="30"/>
      <c r="L67" s="68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127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128"/>
      <c r="L69" s="68"/>
      <c r="N69" s="43"/>
      <c r="O69" s="95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53"/>
      <c r="L70" s="68"/>
      <c r="N70" s="43"/>
      <c r="O70" s="95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53"/>
      <c r="L71" s="68"/>
      <c r="N71" s="43"/>
      <c r="O71" s="95"/>
    </row>
    <row r="72" spans="1:15" x14ac:dyDescent="0.2">
      <c r="A72" s="96">
        <v>100000</v>
      </c>
      <c r="B72" s="117"/>
      <c r="C72" s="97"/>
      <c r="D72" s="93"/>
      <c r="E72" s="98"/>
      <c r="F72" s="2"/>
      <c r="G72" s="2"/>
      <c r="H72" s="57"/>
      <c r="I72" s="2"/>
      <c r="J72" s="53"/>
      <c r="L72" s="68"/>
      <c r="N72" s="43"/>
      <c r="O72" s="95"/>
    </row>
    <row r="73" spans="1:15" x14ac:dyDescent="0.2">
      <c r="A73" s="94"/>
      <c r="B73" s="93"/>
      <c r="C73" s="97"/>
      <c r="D73" s="97"/>
      <c r="E73" s="99"/>
      <c r="F73" s="70"/>
      <c r="H73" s="71"/>
      <c r="J73" s="53"/>
      <c r="L73" s="68"/>
      <c r="N73" s="43"/>
      <c r="O73" s="95"/>
    </row>
    <row r="74" spans="1:15" x14ac:dyDescent="0.2">
      <c r="A74" s="100"/>
      <c r="B74" s="93"/>
      <c r="C74" s="101"/>
      <c r="D74" s="101"/>
      <c r="E74" s="99"/>
      <c r="H74" s="71"/>
      <c r="J74" s="53"/>
      <c r="K74" s="30"/>
      <c r="L74" s="102"/>
      <c r="N74" s="43"/>
      <c r="O74" s="95"/>
    </row>
    <row r="75" spans="1:15" x14ac:dyDescent="0.2">
      <c r="A75" s="103"/>
      <c r="B75" s="93"/>
      <c r="C75" s="101"/>
      <c r="D75" s="101"/>
      <c r="E75" s="99"/>
      <c r="H75" s="71"/>
      <c r="J75" s="53"/>
      <c r="K75" s="30"/>
      <c r="L75" s="102"/>
      <c r="N75" s="43"/>
      <c r="O75" s="104"/>
    </row>
    <row r="76" spans="1:15" x14ac:dyDescent="0.2">
      <c r="A76" s="103"/>
      <c r="B76" s="93"/>
      <c r="C76" s="101"/>
      <c r="D76" s="101"/>
      <c r="E76" s="99"/>
      <c r="H76" s="71"/>
      <c r="J76" s="53"/>
      <c r="K76" s="30"/>
      <c r="L76" s="102"/>
      <c r="N76" s="43"/>
      <c r="O76" s="104"/>
    </row>
    <row r="77" spans="1:15" x14ac:dyDescent="0.2">
      <c r="A77" s="92"/>
      <c r="B77" s="93"/>
      <c r="C77" s="93"/>
      <c r="D77" s="93"/>
      <c r="E77" s="94"/>
      <c r="F77" s="2"/>
      <c r="G77" s="2"/>
      <c r="H77" s="57"/>
      <c r="I77" s="2"/>
      <c r="J77" s="53"/>
      <c r="K77" s="30"/>
      <c r="L77" s="102"/>
      <c r="N77" s="43"/>
      <c r="O77" s="104"/>
    </row>
    <row r="78" spans="1:15" x14ac:dyDescent="0.2">
      <c r="A78" s="96"/>
      <c r="B78" s="93"/>
      <c r="C78" s="93"/>
      <c r="D78" s="93"/>
      <c r="E78" s="94"/>
      <c r="F78" s="2"/>
      <c r="G78" s="2"/>
      <c r="H78" s="57"/>
      <c r="I78" s="2"/>
      <c r="J78" s="53"/>
      <c r="K78" s="30"/>
      <c r="L78" s="102"/>
      <c r="N78" s="43"/>
      <c r="O78" s="104"/>
    </row>
    <row r="79" spans="1:15" x14ac:dyDescent="0.2">
      <c r="A79" s="96"/>
      <c r="B79" s="93"/>
      <c r="C79" s="97"/>
      <c r="D79" s="93"/>
      <c r="E79" s="98"/>
      <c r="F79" s="2"/>
      <c r="G79" s="2"/>
      <c r="H79" s="57"/>
      <c r="I79" s="2"/>
      <c r="J79" s="53"/>
      <c r="K79" s="30"/>
      <c r="L79" s="102"/>
      <c r="N79" s="43"/>
      <c r="O79" s="104"/>
    </row>
    <row r="80" spans="1:15" x14ac:dyDescent="0.2">
      <c r="A80" s="94"/>
      <c r="B80" s="93"/>
      <c r="C80" s="97"/>
      <c r="D80" s="97"/>
      <c r="E80" s="99"/>
      <c r="F80" s="70"/>
      <c r="H80" s="71"/>
      <c r="J80" s="53"/>
      <c r="K80" s="30"/>
      <c r="L80" s="102"/>
      <c r="N80" s="43"/>
      <c r="O80" s="104"/>
    </row>
    <row r="81" spans="1:15" x14ac:dyDescent="0.2">
      <c r="A81" s="100"/>
      <c r="B81" s="93"/>
      <c r="C81" s="101"/>
      <c r="D81" s="101"/>
      <c r="E81" s="99"/>
      <c r="H81" s="71"/>
      <c r="J81" s="53"/>
      <c r="K81" s="30"/>
      <c r="L81" s="102"/>
      <c r="N81" s="43"/>
      <c r="O81" s="95"/>
    </row>
    <row r="82" spans="1:15" x14ac:dyDescent="0.2">
      <c r="A82" s="103"/>
      <c r="B82" s="93"/>
      <c r="C82" s="101"/>
      <c r="D82" s="101"/>
      <c r="E82" s="99"/>
      <c r="H82" s="71"/>
      <c r="K82" s="30"/>
      <c r="L82" s="102"/>
      <c r="N82" s="43"/>
      <c r="O82" s="95"/>
    </row>
    <row r="83" spans="1:15" x14ac:dyDescent="0.2">
      <c r="A83" s="103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92"/>
      <c r="B84" s="93"/>
      <c r="C84" s="93"/>
      <c r="D84" s="93"/>
      <c r="E84" s="94"/>
      <c r="F84" s="2"/>
      <c r="G84" s="2"/>
      <c r="H84" s="57"/>
      <c r="I84" s="2"/>
      <c r="K84" s="30"/>
      <c r="L84" s="102"/>
      <c r="N84" s="43"/>
      <c r="O84" s="95"/>
    </row>
    <row r="85" spans="1:15" x14ac:dyDescent="0.2">
      <c r="A85" s="96"/>
      <c r="B85" s="93"/>
      <c r="C85" s="93"/>
      <c r="D85" s="93"/>
      <c r="E85" s="94"/>
      <c r="F85" s="2"/>
      <c r="G85" s="2"/>
      <c r="H85" s="57"/>
      <c r="I85" s="2"/>
      <c r="K85" s="30"/>
      <c r="L85" s="102"/>
      <c r="N85" s="43"/>
      <c r="O85" s="95"/>
    </row>
    <row r="86" spans="1:15" x14ac:dyDescent="0.2">
      <c r="A86" s="96"/>
      <c r="B86" s="93"/>
      <c r="C86" s="97"/>
      <c r="D86" s="93"/>
      <c r="E86" s="98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84">
        <f>SUM(A69:A86)</f>
        <v>100000</v>
      </c>
      <c r="E87" s="71">
        <f>SUM(E69:E86)</f>
        <v>0</v>
      </c>
      <c r="H87" s="71">
        <f>SUM(H69:H86)</f>
        <v>0</v>
      </c>
      <c r="K87" s="30"/>
      <c r="L87" s="102"/>
      <c r="N87" s="43"/>
      <c r="O87" s="95"/>
    </row>
    <row r="88" spans="1:15" x14ac:dyDescent="0.2">
      <c r="K88" s="30"/>
      <c r="L88" s="102"/>
      <c r="N88" s="43"/>
      <c r="O88" s="95"/>
    </row>
    <row r="89" spans="1:15" x14ac:dyDescent="0.2"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O101" s="95"/>
    </row>
    <row r="102" spans="1:19" x14ac:dyDescent="0.2">
      <c r="K102" s="30"/>
      <c r="L102" s="102"/>
      <c r="O102" s="95"/>
    </row>
    <row r="103" spans="1:19" x14ac:dyDescent="0.2">
      <c r="K103" s="30"/>
      <c r="L103" s="102"/>
    </row>
    <row r="104" spans="1:19" x14ac:dyDescent="0.2">
      <c r="K104" s="30"/>
      <c r="L104" s="102"/>
    </row>
    <row r="105" spans="1:19" x14ac:dyDescent="0.2">
      <c r="K105" s="30"/>
      <c r="L105" s="102"/>
    </row>
    <row r="106" spans="1:19" x14ac:dyDescent="0.2">
      <c r="K106" s="30"/>
      <c r="L106" s="102"/>
      <c r="O106" s="75">
        <f>SUM(O13:O105)</f>
        <v>20000000</v>
      </c>
    </row>
    <row r="107" spans="1:19" x14ac:dyDescent="0.2">
      <c r="K107" s="30"/>
      <c r="L107" s="102"/>
    </row>
    <row r="108" spans="1:19" x14ac:dyDescent="0.2">
      <c r="K108" s="30"/>
      <c r="L108" s="102"/>
    </row>
    <row r="109" spans="1:19" s="34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102"/>
      <c r="N109" s="105"/>
      <c r="O109" s="106"/>
      <c r="P109" s="7"/>
      <c r="Q109" s="7"/>
      <c r="R109" s="7"/>
      <c r="S109" s="7"/>
    </row>
    <row r="110" spans="1:19" s="34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102"/>
      <c r="N110" s="105"/>
      <c r="O110" s="106"/>
      <c r="P110" s="7"/>
      <c r="Q110" s="7"/>
      <c r="R110" s="7"/>
      <c r="S110" s="7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I114" s="7"/>
      <c r="J114" s="7"/>
      <c r="K114" s="30"/>
      <c r="L114" s="107">
        <f>SUM(L13:L113)</f>
        <v>32480000</v>
      </c>
      <c r="M114" s="108">
        <f>SUM(M13:M113)</f>
        <v>22817500</v>
      </c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SUM(L14:L114)</f>
        <v>64660000</v>
      </c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6" zoomScale="85" zoomScaleNormal="100" zoomScaleSheetLayoutView="85" workbookViewId="0">
      <selection activeCell="L13" sqref="L1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42975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106</v>
      </c>
      <c r="F8" s="21"/>
      <c r="G8" s="17">
        <f>C8*E8</f>
        <v>10600000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170</v>
      </c>
      <c r="F9" s="21"/>
      <c r="G9" s="17">
        <f t="shared" ref="G9:G16" si="0">C9*E9</f>
        <v>8500000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25</v>
      </c>
      <c r="F10" s="21"/>
      <c r="G10" s="17">
        <f t="shared" si="0"/>
        <v>500000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44</v>
      </c>
      <c r="F11" s="21"/>
      <c r="G11" s="17">
        <f t="shared" si="0"/>
        <v>440000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17"/>
      <c r="K13" s="30">
        <v>42125</v>
      </c>
      <c r="L13" s="31">
        <v>950000</v>
      </c>
      <c r="M13" s="32">
        <v>4200000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42126</v>
      </c>
      <c r="L14" s="31">
        <v>800000</v>
      </c>
      <c r="M14" s="34">
        <v>200000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42127</v>
      </c>
      <c r="L15" s="37">
        <v>950000</v>
      </c>
      <c r="M15" s="38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42128</v>
      </c>
      <c r="L16" s="37">
        <v>540000</v>
      </c>
      <c r="M16" s="34">
        <v>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20231000</v>
      </c>
      <c r="I17" s="10"/>
      <c r="J17" s="39"/>
      <c r="K17" s="30">
        <v>42129</v>
      </c>
      <c r="L17" s="37">
        <v>900000</v>
      </c>
      <c r="M17" s="40">
        <v>20720000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42130</v>
      </c>
      <c r="L18" s="37">
        <v>750000</v>
      </c>
      <c r="M18" s="40">
        <v>4110000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42131</v>
      </c>
      <c r="L19" s="37">
        <v>500000</v>
      </c>
      <c r="M19" s="40">
        <v>90000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4</v>
      </c>
      <c r="F20" s="8"/>
      <c r="G20" s="22">
        <f>C20*E20</f>
        <v>4000</v>
      </c>
      <c r="H20" s="9"/>
      <c r="I20" s="22"/>
      <c r="J20" s="21"/>
      <c r="K20" s="30">
        <v>42132</v>
      </c>
      <c r="L20" s="37">
        <v>800000</v>
      </c>
      <c r="M20" s="44">
        <v>200000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9"/>
      <c r="K21" s="30">
        <v>42133</v>
      </c>
      <c r="L21" s="37">
        <v>1000000</v>
      </c>
      <c r="M21" s="40">
        <v>1000000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42134</v>
      </c>
      <c r="L22" s="37"/>
      <c r="M22" s="40">
        <v>100000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42135</v>
      </c>
      <c r="L23" s="37"/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42136</v>
      </c>
      <c r="L24" s="37"/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42137</v>
      </c>
      <c r="L25" s="37"/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4500</v>
      </c>
      <c r="I26" s="9"/>
      <c r="K26" s="30">
        <v>42138</v>
      </c>
      <c r="L26" s="37"/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20235500</v>
      </c>
      <c r="J27" s="53"/>
      <c r="K27" s="30">
        <v>42139</v>
      </c>
      <c r="L27" s="37"/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42140</v>
      </c>
      <c r="L28" s="37"/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887267883</v>
      </c>
      <c r="K29" s="30">
        <v>42141</v>
      </c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+'28 Ags 17'!I52</f>
        <v>44015500</v>
      </c>
      <c r="K30" s="30">
        <v>42142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42143</v>
      </c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42144</v>
      </c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42145</v>
      </c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42146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>
        <v>42147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42148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887267883</v>
      </c>
      <c r="J37" s="9"/>
      <c r="K37" s="30">
        <v>42149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42150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42151</v>
      </c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42152</v>
      </c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v>208895443</v>
      </c>
      <c r="I41" s="9"/>
      <c r="J41" s="9"/>
      <c r="K41" s="30">
        <v>42153</v>
      </c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331037751</v>
      </c>
      <c r="J42" s="9"/>
      <c r="K42" s="30">
        <v>42154</v>
      </c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1218305634</v>
      </c>
      <c r="J43" s="9"/>
      <c r="K43" s="30">
        <v>42155</v>
      </c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42156</v>
      </c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30970000</v>
      </c>
      <c r="I45" s="9"/>
      <c r="J45" s="9"/>
      <c r="K45" s="30">
        <v>42157</v>
      </c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K46" s="30">
        <v>42158</v>
      </c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30970000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7190000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7190000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20235500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20235500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/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7">
        <f>SUM(L13:L115)</f>
        <v>7190000</v>
      </c>
      <c r="M116" s="108">
        <f>SUM(M13:M115)</f>
        <v>30970000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85" zoomScaleNormal="100" zoomScaleSheetLayoutView="85" workbookViewId="0">
      <selection activeCell="L15" sqref="L15:L2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42977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</v>
      </c>
      <c r="F8" s="21"/>
      <c r="G8" s="17">
        <f>C8*E8</f>
        <v>1000000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22</v>
      </c>
      <c r="F9" s="21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4</v>
      </c>
      <c r="F10" s="21"/>
      <c r="G10" s="17">
        <f t="shared" si="0"/>
        <v>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100</v>
      </c>
      <c r="F11" s="21"/>
      <c r="G11" s="17">
        <f t="shared" si="0"/>
        <v>1000000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100</v>
      </c>
      <c r="F12" s="21"/>
      <c r="G12" s="17">
        <f>C12*E12</f>
        <v>500000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123</v>
      </c>
      <c r="F13" s="21"/>
      <c r="G13" s="17">
        <f t="shared" si="0"/>
        <v>246000</v>
      </c>
      <c r="H13" s="9"/>
      <c r="I13" s="17"/>
      <c r="J13" s="17"/>
      <c r="K13" s="30">
        <v>42134</v>
      </c>
      <c r="L13" s="31">
        <v>1000000</v>
      </c>
      <c r="M13" s="32">
        <v>40000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42135</v>
      </c>
      <c r="L14" s="31">
        <v>800000</v>
      </c>
      <c r="M14" s="34">
        <v>20000</v>
      </c>
      <c r="N14" s="33"/>
      <c r="O14" s="35">
        <v>25000000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42136</v>
      </c>
      <c r="L15" s="37">
        <v>950000</v>
      </c>
      <c r="M15" s="38">
        <v>9623000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42137</v>
      </c>
      <c r="L16" s="37">
        <v>900000</v>
      </c>
      <c r="M16" s="34">
        <v>30000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3926000</v>
      </c>
      <c r="I17" s="10"/>
      <c r="J17" s="39"/>
      <c r="K17" s="30">
        <v>42138</v>
      </c>
      <c r="L17" s="37">
        <v>1900000</v>
      </c>
      <c r="M17" s="40">
        <v>11000000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42139</v>
      </c>
      <c r="L18" s="37">
        <v>80000000</v>
      </c>
      <c r="M18" s="40">
        <v>70307900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42140</v>
      </c>
      <c r="L19" s="37">
        <v>500000</v>
      </c>
      <c r="M19" s="40">
        <v>25000000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42141</v>
      </c>
      <c r="L20" s="37">
        <v>950000</v>
      </c>
      <c r="M20" s="44">
        <v>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9"/>
      <c r="K21" s="30">
        <v>42142</v>
      </c>
      <c r="L21" s="37">
        <v>1420000</v>
      </c>
      <c r="M21" s="40">
        <v>700000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42143</v>
      </c>
      <c r="L22" s="37">
        <v>2000000</v>
      </c>
      <c r="M22" s="40">
        <v>10000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1</v>
      </c>
      <c r="F23" s="8"/>
      <c r="G23" s="22">
        <f>C23*E23</f>
        <v>100</v>
      </c>
      <c r="H23" s="9"/>
      <c r="I23" s="10"/>
      <c r="K23" s="30">
        <v>42144</v>
      </c>
      <c r="L23" s="37"/>
      <c r="M23" s="40" t="s">
        <v>55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42145</v>
      </c>
      <c r="L24" s="37"/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42146</v>
      </c>
      <c r="L25" s="37"/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600</v>
      </c>
      <c r="I26" s="9"/>
      <c r="K26" s="30">
        <v>42147</v>
      </c>
      <c r="L26" s="37"/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3926600</v>
      </c>
      <c r="J27" s="53"/>
      <c r="K27" s="30">
        <v>42148</v>
      </c>
      <c r="L27" s="37"/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42149</v>
      </c>
      <c r="L28" s="37"/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+'29 Ags 17'!I29</f>
        <v>887267883</v>
      </c>
      <c r="K29" s="30">
        <v>42150</v>
      </c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+'29 Ags 17'!I52</f>
        <v>20235500</v>
      </c>
      <c r="K30" s="30">
        <v>42151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42152</v>
      </c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42153</v>
      </c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42154</v>
      </c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42155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25000000</v>
      </c>
      <c r="I35" s="9"/>
      <c r="J35" s="9"/>
      <c r="K35" s="30">
        <v>42156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42157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912267883</v>
      </c>
      <c r="J37" s="9"/>
      <c r="K37" s="30">
        <v>42158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1125423283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116730900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116730900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90420000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10002000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100422000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3926600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3926600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10000000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2000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10002000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25000000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90420000</v>
      </c>
      <c r="M116" s="108">
        <f>SUM(M13:M115)</f>
        <v>116730900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9" zoomScale="85" zoomScaleNormal="100" zoomScaleSheetLayoutView="85" workbookViewId="0">
      <selection activeCell="H65" sqref="H6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42977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15</v>
      </c>
      <c r="F8" s="21"/>
      <c r="G8" s="17">
        <f>C8*E8</f>
        <v>1500000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104</v>
      </c>
      <c r="F13" s="21"/>
      <c r="G13" s="17">
        <f t="shared" si="0"/>
        <v>208000</v>
      </c>
      <c r="H13" s="9"/>
      <c r="I13" s="17"/>
      <c r="J13" s="17"/>
      <c r="K13" s="30">
        <v>42144</v>
      </c>
      <c r="L13" s="37">
        <v>1500000</v>
      </c>
      <c r="M13" s="32">
        <v>30000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42145</v>
      </c>
      <c r="L14" s="37">
        <v>1000000</v>
      </c>
      <c r="M14" s="34">
        <v>360000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42146</v>
      </c>
      <c r="L15" s="37">
        <v>800000</v>
      </c>
      <c r="M15" s="38">
        <v>143000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42147</v>
      </c>
      <c r="L16" s="37">
        <v>2000000</v>
      </c>
      <c r="M16" s="34">
        <v>143000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2528000</v>
      </c>
      <c r="I17" s="10"/>
      <c r="J17" s="39"/>
      <c r="K17" s="30">
        <v>42148</v>
      </c>
      <c r="L17" s="37">
        <v>950000</v>
      </c>
      <c r="M17" s="40">
        <v>100000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42149</v>
      </c>
      <c r="L18" s="37">
        <v>1000000</v>
      </c>
      <c r="M18" s="40">
        <v>70000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42150</v>
      </c>
      <c r="L19" s="37">
        <v>950000</v>
      </c>
      <c r="M19" s="40">
        <v>28000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42151</v>
      </c>
      <c r="L20" s="37"/>
      <c r="M20" s="44">
        <v>3000000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9"/>
      <c r="K21" s="30">
        <v>42152</v>
      </c>
      <c r="L21" s="37"/>
      <c r="M21" s="40">
        <v>1435000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42153</v>
      </c>
      <c r="L22" s="37"/>
      <c r="M22" s="40">
        <v>300000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0">
        <v>42154</v>
      </c>
      <c r="L23" s="37"/>
      <c r="M23" s="40">
        <v>3542500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42155</v>
      </c>
      <c r="L24" s="37"/>
      <c r="M24" s="40">
        <v>75000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42156</v>
      </c>
      <c r="L25" s="37"/>
      <c r="M25" s="40">
        <v>158000</v>
      </c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1400</v>
      </c>
      <c r="I26" s="9"/>
      <c r="K26" s="30">
        <v>42157</v>
      </c>
      <c r="L26" s="37"/>
      <c r="M26" s="40">
        <v>160000</v>
      </c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2529400</v>
      </c>
      <c r="J27" s="53"/>
      <c r="K27" s="30">
        <v>42158</v>
      </c>
      <c r="L27" s="37"/>
      <c r="M27" s="40">
        <v>253000</v>
      </c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7"/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+'30 Ags 17'!I37</f>
        <v>912267883</v>
      </c>
      <c r="K29" s="30"/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+'30 Ags 17'!I52</f>
        <v>3926600</v>
      </c>
      <c r="K30" s="30"/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912267883</v>
      </c>
      <c r="J37" s="9"/>
      <c r="K37" s="30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1125423283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9797500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9797500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8200000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200300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8400300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2529400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2529400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156000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27000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>
        <v>14000</v>
      </c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>
        <v>3300</v>
      </c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200300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8200000</v>
      </c>
      <c r="M116" s="108">
        <f>SUM(M13:M115)</f>
        <v>9797500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9" zoomScale="85" zoomScaleNormal="100" zoomScaleSheetLayoutView="85" workbookViewId="0">
      <selection activeCell="I10" sqref="I1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42980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15+62</f>
        <v>77</v>
      </c>
      <c r="F8" s="21"/>
      <c r="G8" s="17">
        <f>C8*E8</f>
        <v>7700000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16+87</f>
        <v>103</v>
      </c>
      <c r="F9" s="21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</v>
      </c>
      <c r="F11" s="21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104</v>
      </c>
      <c r="F13" s="21"/>
      <c r="G13" s="17">
        <f t="shared" si="0"/>
        <v>208000</v>
      </c>
      <c r="H13" s="9"/>
      <c r="I13" s="17"/>
      <c r="J13" s="17"/>
      <c r="K13" s="30">
        <v>42151</v>
      </c>
      <c r="L13" s="37"/>
      <c r="M13" s="32"/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42152</v>
      </c>
      <c r="L14" s="37"/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42153</v>
      </c>
      <c r="L15" s="37">
        <v>1320000</v>
      </c>
      <c r="M15" s="38"/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42154</v>
      </c>
      <c r="L16" s="37">
        <v>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13098000</v>
      </c>
      <c r="I17" s="10"/>
      <c r="J17" s="39"/>
      <c r="K17" s="30">
        <v>42155</v>
      </c>
      <c r="L17" s="37">
        <v>450000</v>
      </c>
      <c r="M17" s="4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42156</v>
      </c>
      <c r="L18" s="37">
        <v>1000000</v>
      </c>
      <c r="M18" s="40"/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42157</v>
      </c>
      <c r="L19" s="37">
        <v>800000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42158</v>
      </c>
      <c r="L20" s="37">
        <v>700000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9"/>
      <c r="K21" s="30">
        <v>42159</v>
      </c>
      <c r="L21" s="37">
        <v>825000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42160</v>
      </c>
      <c r="L22" s="37">
        <v>1125000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0">
        <v>42161</v>
      </c>
      <c r="L23" s="37">
        <v>1300000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42162</v>
      </c>
      <c r="L24" s="37">
        <v>1000000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42163</v>
      </c>
      <c r="L25" s="37">
        <v>1500000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1400</v>
      </c>
      <c r="I26" s="9"/>
      <c r="K26" s="30">
        <v>42164</v>
      </c>
      <c r="L26" s="37">
        <v>500000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13099400</v>
      </c>
      <c r="J27" s="53"/>
      <c r="L27" s="37"/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7"/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+'31 Ags 17'!I37</f>
        <v>912267883</v>
      </c>
      <c r="K29" s="30"/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+'31 Ags 17'!I52</f>
        <v>2529400</v>
      </c>
      <c r="K30" s="30"/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K35" s="30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912267883</v>
      </c>
      <c r="J37" s="9"/>
      <c r="K37" s="30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1125423283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0</v>
      </c>
      <c r="J47" s="9"/>
      <c r="K47" s="30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10570000</v>
      </c>
      <c r="I49" s="9">
        <v>0</v>
      </c>
      <c r="K49" s="30"/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0</v>
      </c>
      <c r="I50" s="9"/>
      <c r="J50" s="56"/>
      <c r="K50" s="30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10570000</v>
      </c>
      <c r="J51" s="50"/>
      <c r="K51" s="3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13099400</v>
      </c>
      <c r="J52" s="72"/>
      <c r="K52" s="30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13099400</v>
      </c>
      <c r="J53" s="72"/>
      <c r="K53" s="30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/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/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10570000</v>
      </c>
      <c r="M116" s="108">
        <f>SUM(M13:M115)</f>
        <v>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D33" zoomScale="85" zoomScaleNormal="100" zoomScaleSheetLayoutView="85" workbookViewId="0">
      <selection activeCell="J55" sqref="J5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42982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218</v>
      </c>
      <c r="F9" s="21"/>
      <c r="G9" s="17">
        <f t="shared" ref="G9:G16" si="0">C9*E9</f>
        <v>10900000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10</v>
      </c>
      <c r="F10" s="21"/>
      <c r="G10" s="17">
        <f t="shared" si="0"/>
        <v>200000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13</v>
      </c>
      <c r="F11" s="21"/>
      <c r="G11" s="17">
        <f t="shared" si="0"/>
        <v>130000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</v>
      </c>
      <c r="F12" s="21"/>
      <c r="G12" s="17">
        <f>C12*E12</f>
        <v>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108</v>
      </c>
      <c r="F13" s="21"/>
      <c r="G13" s="17">
        <f t="shared" si="0"/>
        <v>216000</v>
      </c>
      <c r="H13" s="9"/>
      <c r="I13" s="17"/>
      <c r="J13" s="17"/>
      <c r="K13" s="30">
        <v>42151</v>
      </c>
      <c r="L13" s="37">
        <v>1800000</v>
      </c>
      <c r="M13" s="32">
        <v>3320000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42152</v>
      </c>
      <c r="L14" s="37">
        <v>1500000</v>
      </c>
      <c r="M14" s="34">
        <v>3850000</v>
      </c>
      <c r="N14" s="33"/>
      <c r="O14" s="35">
        <v>35000000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42165</v>
      </c>
      <c r="L15" s="37">
        <v>650000</v>
      </c>
      <c r="M15" s="38">
        <v>101000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42166</v>
      </c>
      <c r="L16" s="37">
        <v>50000</v>
      </c>
      <c r="M16" s="34">
        <v>175000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11486000</v>
      </c>
      <c r="I17" s="10"/>
      <c r="J17" s="39"/>
      <c r="K17" s="30">
        <v>42167</v>
      </c>
      <c r="L17" s="37">
        <v>4000000</v>
      </c>
      <c r="M17" s="40">
        <v>2380000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42168</v>
      </c>
      <c r="L18" s="37">
        <v>800000</v>
      </c>
      <c r="M18" s="40">
        <v>38000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42169</v>
      </c>
      <c r="L19" s="37">
        <v>2000000</v>
      </c>
      <c r="M19" s="40">
        <v>1605000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42170</v>
      </c>
      <c r="L20" s="37">
        <v>1000000</v>
      </c>
      <c r="M20" s="44">
        <v>20000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9"/>
      <c r="K21" s="30">
        <v>42171</v>
      </c>
      <c r="L21" s="37">
        <v>400000</v>
      </c>
      <c r="M21" s="40">
        <v>35000000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42172</v>
      </c>
      <c r="L22" s="37">
        <v>800000</v>
      </c>
      <c r="M22" s="40">
        <v>2500000</v>
      </c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42173</v>
      </c>
      <c r="L23" s="37">
        <v>1600000</v>
      </c>
      <c r="M23" s="40">
        <v>2440000</v>
      </c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42174</v>
      </c>
      <c r="L24" s="37">
        <v>1000000</v>
      </c>
      <c r="M24" s="40">
        <v>240000</v>
      </c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42175</v>
      </c>
      <c r="L25" s="37">
        <v>600000</v>
      </c>
      <c r="M25" s="40">
        <v>550000</v>
      </c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0</v>
      </c>
      <c r="I26" s="9"/>
      <c r="K26" s="30">
        <v>42176</v>
      </c>
      <c r="L26" s="37">
        <v>100000</v>
      </c>
      <c r="M26" s="40">
        <v>30000</v>
      </c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11486000</v>
      </c>
      <c r="J27" s="53"/>
      <c r="K27" s="30">
        <v>42177</v>
      </c>
      <c r="L27" s="37">
        <v>900000</v>
      </c>
      <c r="M27" s="40">
        <v>600000</v>
      </c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42178</v>
      </c>
      <c r="L28" s="37">
        <v>800000</v>
      </c>
      <c r="M28" s="40">
        <v>280000</v>
      </c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+'31 Ags 17'!I37</f>
        <v>912267883</v>
      </c>
      <c r="K29" s="30">
        <v>42179</v>
      </c>
      <c r="L29" s="37">
        <v>562500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+'02 Sept 17'!I52</f>
        <v>13099400</v>
      </c>
      <c r="K30" s="30">
        <v>42180</v>
      </c>
      <c r="L30" s="37">
        <v>2000000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42181</v>
      </c>
      <c r="L31" s="37">
        <v>2010000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42182</v>
      </c>
      <c r="L32" s="37">
        <v>700000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42183</v>
      </c>
      <c r="L33" s="37">
        <v>500000</v>
      </c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42184</v>
      </c>
      <c r="L34" s="37">
        <v>2000000</v>
      </c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35000000</v>
      </c>
      <c r="I35" s="9"/>
      <c r="J35" s="9"/>
      <c r="K35" s="30">
        <v>42185</v>
      </c>
      <c r="L35" s="37">
        <v>1500000</v>
      </c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42186</v>
      </c>
      <c r="L36" s="37">
        <v>500000</v>
      </c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947267883</v>
      </c>
      <c r="J37" s="9"/>
      <c r="K37" s="30">
        <v>42187</v>
      </c>
      <c r="L37" s="37">
        <v>3000000</v>
      </c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42188</v>
      </c>
      <c r="L38" s="37">
        <v>4000000</v>
      </c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42189</v>
      </c>
      <c r="L39" s="37">
        <v>800000</v>
      </c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42190</v>
      </c>
      <c r="L40" s="37">
        <v>900000</v>
      </c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42191</v>
      </c>
      <c r="L41" s="37">
        <v>900000</v>
      </c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42192</v>
      </c>
      <c r="L42" s="37">
        <v>800000</v>
      </c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1160423283</v>
      </c>
      <c r="J43" s="9"/>
      <c r="K43" s="30">
        <v>42193</v>
      </c>
      <c r="L43" s="37">
        <v>800000</v>
      </c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42194</v>
      </c>
      <c r="L44" s="37">
        <v>900000</v>
      </c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53129000</v>
      </c>
      <c r="I45" s="9"/>
      <c r="J45" s="9"/>
      <c r="K45" s="30">
        <v>42195</v>
      </c>
      <c r="L45" s="37">
        <v>900000</v>
      </c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K46" s="30">
        <v>42196</v>
      </c>
      <c r="L46" s="37">
        <v>950000</v>
      </c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53129000</v>
      </c>
      <c r="J47" s="9"/>
      <c r="K47" s="30">
        <v>42197</v>
      </c>
      <c r="L47" s="37">
        <v>2850000</v>
      </c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>
        <v>42198</v>
      </c>
      <c r="L48" s="68">
        <v>950000</v>
      </c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51272500</v>
      </c>
      <c r="I49" s="9">
        <v>0</v>
      </c>
      <c r="K49" s="30">
        <v>42199</v>
      </c>
      <c r="L49" s="68">
        <v>1800000</v>
      </c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243100</v>
      </c>
      <c r="I50" s="9"/>
      <c r="J50" s="56"/>
      <c r="K50" s="30">
        <v>42200</v>
      </c>
      <c r="L50" s="68">
        <v>950000</v>
      </c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51515600</v>
      </c>
      <c r="J51" s="50"/>
      <c r="K51" s="30">
        <v>42201</v>
      </c>
      <c r="L51" s="68">
        <v>1000000</v>
      </c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11486000</v>
      </c>
      <c r="J52" s="72"/>
      <c r="K52" s="30">
        <v>42202</v>
      </c>
      <c r="L52" s="68">
        <v>1000000</v>
      </c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11486000</v>
      </c>
      <c r="J53" s="72"/>
      <c r="K53" s="30">
        <v>42203</v>
      </c>
      <c r="L53" s="68">
        <v>1000000</v>
      </c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K54" s="30">
        <v>42204</v>
      </c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K55" s="30">
        <v>42205</v>
      </c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K56" s="30">
        <v>42206</v>
      </c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43100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200000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243100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35000000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51272500</v>
      </c>
      <c r="M116" s="108">
        <f>SUM(M13:M115)</f>
        <v>53129000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G31" zoomScale="85" zoomScaleNormal="100" zoomScaleSheetLayoutView="85" workbookViewId="0">
      <selection activeCell="P15" sqref="P1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42983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61</v>
      </c>
      <c r="F8" s="21"/>
      <c r="G8" s="17">
        <f>C8*E8</f>
        <v>6100000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222</v>
      </c>
      <c r="F9" s="21"/>
      <c r="G9" s="17">
        <f t="shared" ref="G9:G16" si="0">C9*E9</f>
        <v>11100000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13</v>
      </c>
      <c r="F10" s="21"/>
      <c r="G10" s="17">
        <f t="shared" si="0"/>
        <v>260000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16</v>
      </c>
      <c r="F11" s="21"/>
      <c r="G11" s="17">
        <f t="shared" si="0"/>
        <v>160000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13</v>
      </c>
      <c r="F12" s="21"/>
      <c r="G12" s="17">
        <f>C12*E12</f>
        <v>65000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109</v>
      </c>
      <c r="F13" s="21"/>
      <c r="G13" s="17">
        <f t="shared" si="0"/>
        <v>218000</v>
      </c>
      <c r="H13" s="9"/>
      <c r="I13" s="17"/>
      <c r="J13" s="17"/>
      <c r="K13" s="30">
        <v>42203</v>
      </c>
      <c r="L13" s="37">
        <v>1000000</v>
      </c>
      <c r="M13" s="32">
        <v>2500000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42204</v>
      </c>
      <c r="L14" s="37">
        <v>5000000</v>
      </c>
      <c r="M14" s="34">
        <v>20000000</v>
      </c>
      <c r="N14" s="33"/>
      <c r="O14" s="35">
        <v>20000000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42205</v>
      </c>
      <c r="L15" s="37">
        <v>1020000</v>
      </c>
      <c r="M15" s="38">
        <v>1050000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42206</v>
      </c>
      <c r="L16" s="37">
        <v>0</v>
      </c>
      <c r="M16" s="34">
        <v>70000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17903000</v>
      </c>
      <c r="I17" s="10"/>
      <c r="J17" s="39"/>
      <c r="K17" s="30">
        <v>42207</v>
      </c>
      <c r="L17" s="37">
        <v>950000</v>
      </c>
      <c r="M17" s="40">
        <v>470000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42208</v>
      </c>
      <c r="L18" s="37">
        <v>2100000</v>
      </c>
      <c r="M18" s="40">
        <v>100000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42209</v>
      </c>
      <c r="L19" s="37">
        <v>1600000</v>
      </c>
      <c r="M19" s="40">
        <v>50000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42210</v>
      </c>
      <c r="L20" s="37">
        <v>1416000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9"/>
      <c r="K21" s="30">
        <v>42211</v>
      </c>
      <c r="L21" s="37">
        <v>1000000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42212</v>
      </c>
      <c r="L22" s="37">
        <v>1000000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42213</v>
      </c>
      <c r="L23" s="37">
        <v>3000000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42214</v>
      </c>
      <c r="L24" s="37">
        <v>850000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42215</v>
      </c>
      <c r="L25" s="37">
        <v>700000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500</v>
      </c>
      <c r="I26" s="9"/>
      <c r="K26" s="30">
        <v>42216</v>
      </c>
      <c r="L26" s="37">
        <v>1000000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17903500</v>
      </c>
      <c r="J27" s="53"/>
      <c r="K27" s="30">
        <v>42217</v>
      </c>
      <c r="L27" s="37">
        <v>800000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42218</v>
      </c>
      <c r="L28" s="37">
        <v>1000000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+'04 Sept 17'!I37</f>
        <v>947267883</v>
      </c>
      <c r="K29" s="30">
        <v>42219</v>
      </c>
      <c r="L29" s="37">
        <v>1000000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+'04 Sept 17'!I52</f>
        <v>11486000</v>
      </c>
      <c r="K30" s="30">
        <v>42220</v>
      </c>
      <c r="L30" s="37">
        <v>4700000</v>
      </c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42221</v>
      </c>
      <c r="L31" s="37">
        <v>850000</v>
      </c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42222</v>
      </c>
      <c r="L32" s="37">
        <v>950000</v>
      </c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42223</v>
      </c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42224</v>
      </c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20000000</v>
      </c>
      <c r="I35" s="9"/>
      <c r="J35" s="9"/>
      <c r="K35" s="30">
        <v>42225</v>
      </c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K36" s="30">
        <v>42226</v>
      </c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967267883</v>
      </c>
      <c r="J37" s="9"/>
      <c r="K37" s="30">
        <v>42227</v>
      </c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42228</v>
      </c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K39" s="30">
        <v>42229</v>
      </c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K40" s="30">
        <v>42230</v>
      </c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K41" s="30">
        <v>42231</v>
      </c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K42" s="30">
        <v>42232</v>
      </c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1180423283</v>
      </c>
      <c r="J43" s="9"/>
      <c r="K43" s="30">
        <v>42233</v>
      </c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42234</v>
      </c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24240000</v>
      </c>
      <c r="I45" s="9"/>
      <c r="J45" s="9"/>
      <c r="K45" s="30">
        <v>42235</v>
      </c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K46" s="30">
        <v>42236</v>
      </c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24240000</v>
      </c>
      <c r="J47" s="9"/>
      <c r="K47" s="30">
        <v>42237</v>
      </c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K48" s="30">
        <v>42238</v>
      </c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29936000</v>
      </c>
      <c r="I49" s="9">
        <v>0</v>
      </c>
      <c r="K49" s="30">
        <v>42239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721500</v>
      </c>
      <c r="I50" s="9"/>
      <c r="J50" s="56"/>
      <c r="K50" s="30">
        <v>42240</v>
      </c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30657500</v>
      </c>
      <c r="J51" s="50"/>
      <c r="K51" s="30">
        <v>42241</v>
      </c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17903500</v>
      </c>
      <c r="J52" s="72"/>
      <c r="K52" s="30">
        <v>42242</v>
      </c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17903500</v>
      </c>
      <c r="J53" s="72"/>
      <c r="K53" s="30">
        <v>42243</v>
      </c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300000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421500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/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721500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20000000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29936000</v>
      </c>
      <c r="M116" s="108">
        <f>SUM(M13:M115)</f>
        <v>24240000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5" zoomScaleNormal="100" zoomScaleSheetLayoutView="85" workbookViewId="0">
      <selection activeCell="M21" sqref="M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42984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</v>
      </c>
      <c r="F8" s="21"/>
      <c r="G8" s="17">
        <f>C8*E8</f>
        <v>1900000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277</v>
      </c>
      <c r="F9" s="21"/>
      <c r="G9" s="17">
        <f t="shared" ref="G9:G16" si="0">C9*E9</f>
        <v>13850000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13</v>
      </c>
      <c r="F10" s="21"/>
      <c r="G10" s="17">
        <f t="shared" si="0"/>
        <v>260000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17</v>
      </c>
      <c r="F11" s="21"/>
      <c r="G11" s="17">
        <f t="shared" si="0"/>
        <v>170000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10</v>
      </c>
      <c r="F12" s="21"/>
      <c r="G12" s="17">
        <f>C12*E12</f>
        <v>50000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102</v>
      </c>
      <c r="F13" s="21"/>
      <c r="G13" s="17">
        <f t="shared" si="0"/>
        <v>204000</v>
      </c>
      <c r="H13" s="9"/>
      <c r="I13" s="17"/>
      <c r="J13" s="17"/>
      <c r="K13" s="30">
        <v>42223</v>
      </c>
      <c r="L13" s="37">
        <v>1550000</v>
      </c>
      <c r="M13" s="32">
        <v>9257500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42224</v>
      </c>
      <c r="L14" s="37">
        <v>2500000</v>
      </c>
      <c r="M14" s="34">
        <v>2362500</v>
      </c>
      <c r="N14" s="33"/>
      <c r="O14" s="35"/>
      <c r="P14" s="36">
        <v>147500000</v>
      </c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42225</v>
      </c>
      <c r="L15" s="37">
        <v>1000000</v>
      </c>
      <c r="M15" s="38">
        <v>42000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42226</v>
      </c>
      <c r="L16" s="37">
        <v>1000000</v>
      </c>
      <c r="M16" s="34">
        <v>25000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16434000</v>
      </c>
      <c r="I17" s="10"/>
      <c r="J17" s="39"/>
      <c r="K17" s="30">
        <v>42227</v>
      </c>
      <c r="L17" s="37">
        <v>2300000</v>
      </c>
      <c r="M17" s="40">
        <v>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42228</v>
      </c>
      <c r="L18" s="37">
        <v>900000</v>
      </c>
      <c r="M18" s="40">
        <f>8872000+7000</f>
        <v>8879000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42229</v>
      </c>
      <c r="L19" s="37">
        <v>850000</v>
      </c>
      <c r="M19" s="40">
        <v>450000</v>
      </c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42230</v>
      </c>
      <c r="L20" s="37">
        <v>900000</v>
      </c>
      <c r="M20" s="44">
        <v>100000</v>
      </c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9"/>
      <c r="K21" s="30">
        <v>42231</v>
      </c>
      <c r="L21" s="37">
        <v>800000</v>
      </c>
      <c r="M21" s="40">
        <v>300000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42232</v>
      </c>
      <c r="L22" s="37">
        <v>800000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42233</v>
      </c>
      <c r="L23" s="37">
        <v>950000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42234</v>
      </c>
      <c r="L24" s="37">
        <v>1900000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42235</v>
      </c>
      <c r="L25" s="37">
        <v>1000000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400</v>
      </c>
      <c r="I26" s="9"/>
      <c r="K26" s="30">
        <v>42236</v>
      </c>
      <c r="L26" s="37">
        <v>850000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16434400</v>
      </c>
      <c r="J27" s="53"/>
      <c r="K27" s="30">
        <v>42237</v>
      </c>
      <c r="L27" s="37">
        <v>800000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42238</v>
      </c>
      <c r="L28" s="37">
        <v>770000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+'05 Sept 17'!I37</f>
        <v>967267883</v>
      </c>
      <c r="K29" s="30">
        <v>42239</v>
      </c>
      <c r="L29" s="37">
        <v>800000</v>
      </c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+'05 Sept 17'!I52</f>
        <v>17903500</v>
      </c>
      <c r="K30" s="30">
        <v>42240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K31" s="30">
        <v>42241</v>
      </c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42242</v>
      </c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42243</v>
      </c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147500000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21466000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21466000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19670000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326900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19996900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16434400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16434400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300000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v>8000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>
        <v>18500</v>
      </c>
      <c r="B74" s="93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>
        <v>400</v>
      </c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326900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19670000</v>
      </c>
      <c r="M116" s="108">
        <f>SUM(M13:M115)</f>
        <v>21466000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5" zoomScaleNormal="100" zoomScaleSheetLayoutView="85" workbookViewId="0">
      <selection activeCell="M31" sqref="M3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09" bestFit="1" customWidth="1"/>
    <col min="13" max="13" width="16.140625" style="34" bestFit="1" customWidth="1"/>
    <col min="14" max="14" width="15.5703125" style="105" customWidth="1"/>
    <col min="15" max="15" width="20" style="106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1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42985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136</v>
      </c>
      <c r="F8" s="21"/>
      <c r="G8" s="17">
        <f>C8*E8</f>
        <v>13600000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40</v>
      </c>
      <c r="F9" s="21"/>
      <c r="G9" s="17">
        <f t="shared" ref="G9:G16" si="0">C9*E9</f>
        <v>2000000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14</v>
      </c>
      <c r="F10" s="21"/>
      <c r="G10" s="17">
        <f t="shared" si="0"/>
        <v>280000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16</v>
      </c>
      <c r="F11" s="21"/>
      <c r="G11" s="17">
        <f t="shared" si="0"/>
        <v>160000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16</v>
      </c>
      <c r="F12" s="21"/>
      <c r="G12" s="17">
        <f>C12*E12</f>
        <v>80000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100</v>
      </c>
      <c r="F13" s="21"/>
      <c r="G13" s="17">
        <f t="shared" si="0"/>
        <v>200000</v>
      </c>
      <c r="H13" s="9"/>
      <c r="I13" s="17"/>
      <c r="J13" s="17"/>
      <c r="K13" s="30">
        <v>42240</v>
      </c>
      <c r="L13" s="37">
        <v>2010000</v>
      </c>
      <c r="M13" s="32">
        <v>1958000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42241</v>
      </c>
      <c r="L14" s="37">
        <v>1050000</v>
      </c>
      <c r="M14" s="34">
        <v>13600000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42242</v>
      </c>
      <c r="L15" s="37">
        <v>500000</v>
      </c>
      <c r="M15" s="38">
        <v>605000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9"/>
      <c r="K16" s="30">
        <v>42243</v>
      </c>
      <c r="L16" s="37">
        <v>750000</v>
      </c>
      <c r="M16" s="34">
        <v>1185000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16320000</v>
      </c>
      <c r="I17" s="10"/>
      <c r="J17" s="39"/>
      <c r="K17" s="30">
        <v>42244</v>
      </c>
      <c r="L17" s="37">
        <v>1000000</v>
      </c>
      <c r="M17" s="40">
        <v>160000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9"/>
      <c r="K18" s="30">
        <v>42245</v>
      </c>
      <c r="L18" s="37">
        <v>1000000</v>
      </c>
      <c r="M18" s="40">
        <v>50000</v>
      </c>
      <c r="N18" s="41"/>
      <c r="O18" s="35"/>
      <c r="P18" s="42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9"/>
      <c r="K19" s="30">
        <v>42246</v>
      </c>
      <c r="L19" s="37">
        <v>950000</v>
      </c>
      <c r="M19" s="40"/>
      <c r="N19" s="43"/>
      <c r="O19" s="35"/>
      <c r="P19" s="42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42247</v>
      </c>
      <c r="L20" s="37">
        <v>875000</v>
      </c>
      <c r="M20" s="44"/>
      <c r="N20" s="43"/>
      <c r="O20" s="35"/>
      <c r="P20" s="42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9"/>
      <c r="K21" s="30">
        <v>42248</v>
      </c>
      <c r="L21" s="37">
        <v>1000000</v>
      </c>
      <c r="M21" s="4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42249</v>
      </c>
      <c r="L22" s="37">
        <v>1400000</v>
      </c>
      <c r="M22" s="40"/>
      <c r="N22" s="45"/>
      <c r="O22" s="9"/>
      <c r="P22" s="33"/>
      <c r="Q22" s="41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0">
        <v>42250</v>
      </c>
      <c r="L23" s="37">
        <v>1090000</v>
      </c>
      <c r="M23" s="40"/>
      <c r="N23" s="43"/>
      <c r="O23" s="47"/>
      <c r="P23" s="33"/>
      <c r="Q23" s="41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42251</v>
      </c>
      <c r="L24" s="37">
        <v>1000000</v>
      </c>
      <c r="M24" s="40"/>
      <c r="N24" s="43"/>
      <c r="O24" s="47"/>
      <c r="P24" s="33"/>
      <c r="Q24" s="41"/>
      <c r="R24" s="48" t="s">
        <v>22</v>
      </c>
      <c r="S24" s="41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49">
        <v>0</v>
      </c>
      <c r="H25" s="9"/>
      <c r="I25" s="8" t="s">
        <v>7</v>
      </c>
      <c r="K25" s="30">
        <v>42252</v>
      </c>
      <c r="L25" s="37">
        <v>1600000</v>
      </c>
      <c r="M25" s="40"/>
      <c r="N25" s="43"/>
      <c r="O25" s="47"/>
      <c r="P25" s="33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2400</v>
      </c>
      <c r="I26" s="9"/>
      <c r="K26" s="30">
        <v>42253</v>
      </c>
      <c r="L26" s="37">
        <v>250000</v>
      </c>
      <c r="M26" s="40"/>
      <c r="N26" s="51"/>
      <c r="O26" s="52"/>
      <c r="P26" s="33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16322400</v>
      </c>
      <c r="J27" s="53"/>
      <c r="K27" s="30">
        <v>42254</v>
      </c>
      <c r="L27" s="37">
        <v>900000</v>
      </c>
      <c r="M27" s="40"/>
      <c r="N27" s="33"/>
      <c r="O27" s="52"/>
      <c r="P27" s="33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42255</v>
      </c>
      <c r="L28" s="37">
        <v>1700000</v>
      </c>
      <c r="M28" s="40"/>
      <c r="N28" s="33"/>
      <c r="O28" s="52"/>
      <c r="P28" s="33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Sept 17'!I37</f>
        <v>819767883</v>
      </c>
      <c r="K29" s="30">
        <v>42256</v>
      </c>
      <c r="L29" s="37"/>
      <c r="M29" s="40"/>
      <c r="N29" s="33"/>
      <c r="O29" s="52"/>
      <c r="P29" s="33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+'06 Sept 17'!I52</f>
        <v>16434400</v>
      </c>
      <c r="K30" s="30">
        <v>42257</v>
      </c>
      <c r="L30" s="37"/>
      <c r="M30" s="44"/>
      <c r="N30" s="33"/>
      <c r="O30" s="52"/>
      <c r="P30" s="33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6"/>
      <c r="L31" s="37"/>
      <c r="M31" s="44"/>
      <c r="N31" s="43"/>
      <c r="O31" s="52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7"/>
      <c r="M32" s="44"/>
      <c r="N32" s="43"/>
      <c r="O32" s="52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37"/>
      <c r="M33" s="44"/>
      <c r="N33" s="43"/>
      <c r="O33" s="52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37"/>
      <c r="N34" s="43"/>
      <c r="O34" s="52"/>
      <c r="P34" s="2"/>
      <c r="Q34" s="41"/>
      <c r="R34" s="57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0">
        <f>O14</f>
        <v>0</v>
      </c>
      <c r="I35" s="9"/>
      <c r="J35" s="9"/>
      <c r="L35" s="37"/>
      <c r="N35" s="43"/>
      <c r="O35" s="52"/>
      <c r="P35" s="41"/>
      <c r="Q35" s="41"/>
      <c r="R35" s="2"/>
      <c r="S35" s="41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8">
        <f>+P14</f>
        <v>0</v>
      </c>
      <c r="I36" s="8" t="s">
        <v>7</v>
      </c>
      <c r="J36" s="8"/>
      <c r="L36" s="37"/>
      <c r="N36" s="43"/>
      <c r="O36" s="52"/>
      <c r="P36" s="10"/>
      <c r="Q36" s="41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819767883</v>
      </c>
      <c r="J37" s="9"/>
      <c r="L37" s="37"/>
      <c r="N37" s="43"/>
      <c r="O37" s="52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7"/>
      <c r="N38" s="43"/>
      <c r="O38" s="52"/>
      <c r="Q38" s="41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0">
        <v>3639307</v>
      </c>
      <c r="J39" s="9"/>
      <c r="L39" s="37"/>
      <c r="N39" s="43"/>
      <c r="O39" s="52"/>
      <c r="Q39" s="41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9"/>
      <c r="L40" s="37"/>
      <c r="N40" s="43"/>
      <c r="O40" s="52"/>
      <c r="Q40" s="41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9">
        <f>208895443-37882351-80000000</f>
        <v>91013092</v>
      </c>
      <c r="I41" s="9"/>
      <c r="J41" s="9"/>
      <c r="L41" s="37"/>
      <c r="N41" s="43"/>
      <c r="O41" s="52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0">
        <f>SUM(H39:H41)</f>
        <v>213155400</v>
      </c>
      <c r="J42" s="9"/>
      <c r="L42" s="37"/>
      <c r="N42" s="43"/>
      <c r="O42" s="52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1">
        <f>SUM(I37:I42)</f>
        <v>1032923283</v>
      </c>
      <c r="J43" s="9"/>
      <c r="L43" s="37"/>
      <c r="N43" s="43"/>
      <c r="O43" s="52"/>
      <c r="Q43" s="41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7"/>
      <c r="N44" s="43"/>
      <c r="O44" s="52"/>
      <c r="P44" s="62"/>
      <c r="Q44" s="33"/>
      <c r="R44" s="63"/>
      <c r="S44" s="63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17558000</v>
      </c>
      <c r="I45" s="9"/>
      <c r="J45" s="9"/>
      <c r="L45" s="37"/>
      <c r="N45" s="43"/>
      <c r="O45" s="52"/>
      <c r="P45" s="62"/>
      <c r="Q45" s="33"/>
      <c r="R45" s="64"/>
      <c r="S45" s="63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65">
        <f>+E89</f>
        <v>0</v>
      </c>
      <c r="I46" s="9" t="s">
        <v>7</v>
      </c>
      <c r="J46" s="9"/>
      <c r="L46" s="37"/>
      <c r="N46" s="43"/>
      <c r="O46" s="52"/>
      <c r="P46" s="62"/>
      <c r="Q46" s="33"/>
      <c r="R46" s="62"/>
      <c r="S46" s="63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66"/>
      <c r="I47" s="9">
        <f>H45+H46</f>
        <v>17558000</v>
      </c>
      <c r="J47" s="9"/>
      <c r="L47" s="37"/>
      <c r="N47" s="43"/>
      <c r="O47" s="52"/>
      <c r="P47" s="62"/>
      <c r="Q47" s="63"/>
      <c r="R47" s="62"/>
      <c r="S47" s="63"/>
    </row>
    <row r="48" spans="1:19" x14ac:dyDescent="0.2">
      <c r="A48" s="8"/>
      <c r="B48" s="8"/>
      <c r="C48" s="8"/>
      <c r="D48" s="8"/>
      <c r="E48" s="8"/>
      <c r="F48" s="8"/>
      <c r="G48" s="21"/>
      <c r="H48" s="67"/>
      <c r="I48" s="9" t="s">
        <v>7</v>
      </c>
      <c r="J48" s="9"/>
      <c r="L48" s="68"/>
      <c r="N48" s="43"/>
      <c r="O48" s="52"/>
      <c r="P48" s="69"/>
      <c r="Q48" s="69">
        <f>SUM(Q13:Q46)</f>
        <v>0</v>
      </c>
      <c r="R48" s="62"/>
      <c r="S48" s="63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0">
        <f>L116</f>
        <v>17075000</v>
      </c>
      <c r="I49" s="9">
        <v>0</v>
      </c>
      <c r="L49" s="68"/>
      <c r="M49" s="44"/>
      <c r="N49" s="43"/>
      <c r="O49" s="52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8">
        <f>A89</f>
        <v>371000</v>
      </c>
      <c r="I50" s="9"/>
      <c r="J50" s="56"/>
      <c r="L50" s="68"/>
      <c r="M50" s="44"/>
      <c r="N50" s="43"/>
      <c r="O50" s="52"/>
      <c r="P50" s="70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17446000</v>
      </c>
      <c r="J51" s="50"/>
      <c r="L51" s="68"/>
      <c r="M51" s="44"/>
      <c r="N51" s="43"/>
      <c r="O51" s="52"/>
      <c r="P51" s="71"/>
      <c r="Q51" s="57"/>
      <c r="R51" s="71"/>
      <c r="S51" s="57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16322400</v>
      </c>
      <c r="J52" s="72"/>
      <c r="L52" s="68"/>
      <c r="M52" s="73"/>
      <c r="N52" s="43"/>
      <c r="O52" s="52"/>
      <c r="P52" s="71"/>
      <c r="Q52" s="57"/>
      <c r="R52" s="71"/>
      <c r="S52" s="57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16322400</v>
      </c>
      <c r="J53" s="72"/>
      <c r="L53" s="68"/>
      <c r="M53" s="73"/>
      <c r="N53" s="43"/>
      <c r="O53" s="52"/>
      <c r="P53" s="71"/>
      <c r="Q53" s="57"/>
      <c r="R53" s="71"/>
      <c r="S53" s="57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58">
        <v>0</v>
      </c>
      <c r="J54" s="74"/>
      <c r="L54" s="68"/>
      <c r="M54" s="75"/>
      <c r="N54" s="43"/>
      <c r="O54" s="52"/>
      <c r="P54" s="71"/>
      <c r="Q54" s="57"/>
      <c r="R54" s="71"/>
      <c r="S54" s="76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2"/>
      <c r="L55" s="68"/>
      <c r="M55" s="44"/>
      <c r="N55" s="43"/>
      <c r="O55" s="52"/>
      <c r="P55" s="71"/>
      <c r="Q55" s="57"/>
      <c r="R55" s="71"/>
      <c r="S55" s="71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2"/>
      <c r="L56" s="68"/>
      <c r="M56" s="75"/>
      <c r="N56" s="43"/>
      <c r="O56" s="52"/>
      <c r="P56" s="71"/>
      <c r="Q56" s="57"/>
      <c r="R56" s="71"/>
      <c r="S56" s="71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5"/>
      <c r="J57" s="77"/>
      <c r="L57" s="68"/>
      <c r="M57" s="75"/>
      <c r="N57" s="43"/>
      <c r="O57" s="52"/>
      <c r="P57" s="71"/>
      <c r="Q57" s="57"/>
      <c r="R57" s="71"/>
      <c r="S57" s="71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78"/>
      <c r="L58" s="68"/>
      <c r="M58" s="75"/>
      <c r="N58" s="43"/>
      <c r="O58" s="52"/>
      <c r="P58" s="71"/>
      <c r="Q58" s="57"/>
      <c r="R58" s="71"/>
      <c r="S58" s="71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78"/>
      <c r="L59" s="68"/>
      <c r="M59" s="75"/>
      <c r="N59" s="43"/>
      <c r="O59" s="52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78"/>
      <c r="L60" s="68"/>
      <c r="M60" s="75"/>
      <c r="N60" s="43"/>
      <c r="O60" s="52"/>
      <c r="Q60" s="41"/>
    </row>
    <row r="61" spans="1:19" x14ac:dyDescent="0.2">
      <c r="A61" s="79"/>
      <c r="B61" s="80"/>
      <c r="C61" s="80"/>
      <c r="D61" s="81"/>
      <c r="E61" s="81" t="s">
        <v>7</v>
      </c>
      <c r="F61" s="81"/>
      <c r="G61" s="81"/>
      <c r="H61" s="10"/>
      <c r="J61" s="82"/>
      <c r="L61" s="68"/>
      <c r="M61" s="83"/>
      <c r="N61" s="43"/>
      <c r="O61" s="52"/>
      <c r="Q61" s="10"/>
      <c r="R61" s="84"/>
    </row>
    <row r="62" spans="1:19" x14ac:dyDescent="0.2">
      <c r="A62" s="85" t="s">
        <v>46</v>
      </c>
      <c r="B62" s="80"/>
      <c r="C62" s="80"/>
      <c r="D62" s="81"/>
      <c r="E62" s="81"/>
      <c r="F62" s="81"/>
      <c r="G62" s="10" t="s">
        <v>47</v>
      </c>
      <c r="J62" s="82"/>
      <c r="K62" s="30"/>
      <c r="L62" s="37"/>
      <c r="M62" s="86"/>
      <c r="N62" s="43"/>
      <c r="O62" s="52"/>
      <c r="Q62" s="10"/>
      <c r="R62" s="84"/>
    </row>
    <row r="63" spans="1:19" x14ac:dyDescent="0.2">
      <c r="A63" s="79"/>
      <c r="B63" s="80"/>
      <c r="C63" s="80"/>
      <c r="D63" s="81"/>
      <c r="E63" s="81"/>
      <c r="F63" s="81"/>
      <c r="G63" s="81"/>
      <c r="H63" s="81"/>
      <c r="J63" s="82"/>
      <c r="K63" s="30"/>
      <c r="L63" s="68"/>
      <c r="N63" s="43"/>
      <c r="O63" s="52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7"/>
      <c r="K64" s="30"/>
      <c r="L64" s="68"/>
      <c r="N64" s="43"/>
      <c r="O64" s="52"/>
      <c r="Q64" s="70"/>
    </row>
    <row r="65" spans="1:15" x14ac:dyDescent="0.2">
      <c r="A65" s="2"/>
      <c r="B65" s="2"/>
      <c r="C65" s="2"/>
      <c r="D65" s="2"/>
      <c r="E65" s="2"/>
      <c r="F65" s="2"/>
      <c r="G65" s="81" t="s">
        <v>50</v>
      </c>
      <c r="H65" s="2"/>
      <c r="I65" s="2"/>
      <c r="J65" s="87"/>
      <c r="K65" s="30"/>
      <c r="L65" s="68"/>
      <c r="N65" s="43"/>
      <c r="O65" s="52"/>
    </row>
    <row r="66" spans="1:15" x14ac:dyDescent="0.2">
      <c r="A66" s="2"/>
      <c r="B66" s="2"/>
      <c r="C66" s="2"/>
      <c r="D66" s="2"/>
      <c r="E66" s="2"/>
      <c r="F66" s="2"/>
      <c r="G66" s="81"/>
      <c r="H66" s="2"/>
      <c r="I66" s="2"/>
      <c r="J66" s="87"/>
      <c r="K66" s="30"/>
      <c r="L66" s="68"/>
      <c r="N66" s="43"/>
      <c r="O66" s="52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7"/>
      <c r="K67" s="30"/>
      <c r="L67" s="68"/>
      <c r="M67" s="75"/>
      <c r="N67" s="43"/>
      <c r="O67" s="52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88"/>
      <c r="J68" s="87"/>
      <c r="K68" s="30"/>
      <c r="L68" s="68"/>
      <c r="N68" s="43"/>
      <c r="O68" s="52"/>
    </row>
    <row r="69" spans="1:15" x14ac:dyDescent="0.2">
      <c r="A69" s="81"/>
      <c r="B69" s="81"/>
      <c r="C69" s="81"/>
      <c r="D69" s="81"/>
      <c r="E69" s="81"/>
      <c r="F69" s="81"/>
      <c r="G69" s="89"/>
      <c r="H69" s="90"/>
      <c r="I69" s="81"/>
      <c r="J69" s="82"/>
      <c r="K69" s="30"/>
      <c r="L69" s="68"/>
      <c r="N69" s="43"/>
      <c r="O69" s="52"/>
    </row>
    <row r="70" spans="1:15" x14ac:dyDescent="0.2">
      <c r="A70" s="81"/>
      <c r="B70" s="81"/>
      <c r="C70" s="81"/>
      <c r="D70" s="81"/>
      <c r="E70" s="81"/>
      <c r="F70" s="81"/>
      <c r="G70" s="89" t="s">
        <v>52</v>
      </c>
      <c r="H70" s="91"/>
      <c r="I70" s="81"/>
      <c r="J70" s="82"/>
      <c r="L70" s="68"/>
      <c r="N70" s="43"/>
      <c r="O70" s="52"/>
    </row>
    <row r="71" spans="1:15" x14ac:dyDescent="0.2">
      <c r="A71" s="92" t="s">
        <v>38</v>
      </c>
      <c r="B71" s="93"/>
      <c r="C71" s="93"/>
      <c r="D71" s="93"/>
      <c r="E71" s="94" t="s">
        <v>53</v>
      </c>
      <c r="F71" s="2"/>
      <c r="G71" s="2"/>
      <c r="H71" s="57"/>
      <c r="I71" s="2"/>
      <c r="J71" s="87"/>
      <c r="L71" s="68"/>
      <c r="N71" s="43"/>
      <c r="O71" s="95"/>
    </row>
    <row r="72" spans="1:15" x14ac:dyDescent="0.2">
      <c r="A72" s="92">
        <v>100</v>
      </c>
      <c r="B72" s="93"/>
      <c r="C72" s="93"/>
      <c r="D72" s="93"/>
      <c r="E72" s="94"/>
      <c r="F72" s="2"/>
      <c r="G72" s="2"/>
      <c r="H72" s="57"/>
      <c r="I72" s="2"/>
      <c r="J72" s="2"/>
      <c r="L72" s="68"/>
      <c r="N72" s="43"/>
      <c r="O72" s="95"/>
    </row>
    <row r="73" spans="1:15" x14ac:dyDescent="0.2">
      <c r="A73" s="96">
        <f>2380000-2082100</f>
        <v>297900</v>
      </c>
      <c r="B73" s="93"/>
      <c r="C73" s="93"/>
      <c r="D73" s="93"/>
      <c r="E73" s="94"/>
      <c r="F73" s="2"/>
      <c r="G73" s="2"/>
      <c r="H73" s="57"/>
      <c r="I73" s="2"/>
      <c r="J73" s="2"/>
      <c r="L73" s="68"/>
      <c r="N73" s="43"/>
      <c r="O73" s="95"/>
    </row>
    <row r="74" spans="1:15" x14ac:dyDescent="0.2">
      <c r="A74" s="96">
        <v>73000</v>
      </c>
      <c r="B74" s="117"/>
      <c r="C74" s="97"/>
      <c r="D74" s="93"/>
      <c r="E74" s="98"/>
      <c r="F74" s="2"/>
      <c r="G74" s="2"/>
      <c r="H74" s="57"/>
      <c r="I74" s="2"/>
      <c r="J74" s="2"/>
      <c r="L74" s="68"/>
      <c r="N74" s="43"/>
      <c r="O74" s="95"/>
    </row>
    <row r="75" spans="1:15" x14ac:dyDescent="0.2">
      <c r="A75" s="94"/>
      <c r="B75" s="93"/>
      <c r="C75" s="97"/>
      <c r="D75" s="97"/>
      <c r="E75" s="99"/>
      <c r="F75" s="70"/>
      <c r="H75" s="71"/>
      <c r="L75" s="68"/>
      <c r="N75" s="43"/>
      <c r="O75" s="95"/>
    </row>
    <row r="76" spans="1:15" x14ac:dyDescent="0.2">
      <c r="A76" s="100"/>
      <c r="B76" s="93"/>
      <c r="C76" s="101"/>
      <c r="D76" s="101"/>
      <c r="E76" s="99"/>
      <c r="H76" s="71"/>
      <c r="K76" s="30"/>
      <c r="L76" s="102"/>
      <c r="N76" s="43"/>
      <c r="O76" s="95"/>
    </row>
    <row r="77" spans="1:15" x14ac:dyDescent="0.2">
      <c r="A77" s="103"/>
      <c r="B77" s="93"/>
      <c r="C77" s="101"/>
      <c r="D77" s="101"/>
      <c r="E77" s="99"/>
      <c r="H77" s="71"/>
      <c r="K77" s="30"/>
      <c r="L77" s="102"/>
      <c r="N77" s="43"/>
      <c r="O77" s="104"/>
    </row>
    <row r="78" spans="1:15" x14ac:dyDescent="0.2">
      <c r="A78" s="103"/>
      <c r="B78" s="93"/>
      <c r="C78" s="101"/>
      <c r="D78" s="101"/>
      <c r="E78" s="99"/>
      <c r="H78" s="71"/>
      <c r="K78" s="30"/>
      <c r="L78" s="102"/>
      <c r="N78" s="43"/>
      <c r="O78" s="104"/>
    </row>
    <row r="79" spans="1:15" x14ac:dyDescent="0.2">
      <c r="A79" s="92"/>
      <c r="B79" s="93"/>
      <c r="C79" s="93"/>
      <c r="D79" s="93"/>
      <c r="E79" s="94"/>
      <c r="F79" s="2"/>
      <c r="G79" s="2"/>
      <c r="H79" s="57"/>
      <c r="I79" s="2"/>
      <c r="K79" s="30"/>
      <c r="L79" s="102"/>
      <c r="N79" s="43"/>
      <c r="O79" s="104"/>
    </row>
    <row r="80" spans="1:15" x14ac:dyDescent="0.2">
      <c r="A80" s="96"/>
      <c r="B80" s="93"/>
      <c r="C80" s="93"/>
      <c r="D80" s="93"/>
      <c r="E80" s="94"/>
      <c r="F80" s="2"/>
      <c r="G80" s="2"/>
      <c r="H80" s="57"/>
      <c r="I80" s="2"/>
      <c r="K80" s="30"/>
      <c r="L80" s="102"/>
      <c r="N80" s="43"/>
      <c r="O80" s="104"/>
    </row>
    <row r="81" spans="1:15" x14ac:dyDescent="0.2">
      <c r="A81" s="96"/>
      <c r="B81" s="93"/>
      <c r="C81" s="97"/>
      <c r="D81" s="93"/>
      <c r="E81" s="98"/>
      <c r="F81" s="2"/>
      <c r="G81" s="2"/>
      <c r="H81" s="57"/>
      <c r="I81" s="2"/>
      <c r="K81" s="30"/>
      <c r="L81" s="102"/>
      <c r="N81" s="43"/>
      <c r="O81" s="104"/>
    </row>
    <row r="82" spans="1:15" x14ac:dyDescent="0.2">
      <c r="A82" s="94"/>
      <c r="B82" s="93"/>
      <c r="C82" s="97"/>
      <c r="D82" s="97"/>
      <c r="E82" s="99"/>
      <c r="F82" s="70"/>
      <c r="H82" s="71"/>
      <c r="K82" s="30"/>
      <c r="L82" s="102"/>
      <c r="N82" s="43"/>
      <c r="O82" s="104"/>
    </row>
    <row r="83" spans="1:15" x14ac:dyDescent="0.2">
      <c r="A83" s="100"/>
      <c r="B83" s="93"/>
      <c r="C83" s="101"/>
      <c r="D83" s="101"/>
      <c r="E83" s="99"/>
      <c r="H83" s="71"/>
      <c r="K83" s="30"/>
      <c r="L83" s="102"/>
      <c r="N83" s="43"/>
      <c r="O83" s="95"/>
    </row>
    <row r="84" spans="1:15" x14ac:dyDescent="0.2">
      <c r="A84" s="103"/>
      <c r="B84" s="93"/>
      <c r="C84" s="101"/>
      <c r="D84" s="101"/>
      <c r="E84" s="99"/>
      <c r="H84" s="71"/>
      <c r="K84" s="30"/>
      <c r="L84" s="102"/>
      <c r="N84" s="43"/>
      <c r="O84" s="95"/>
    </row>
    <row r="85" spans="1:15" x14ac:dyDescent="0.2">
      <c r="A85" s="103"/>
      <c r="B85" s="93"/>
      <c r="C85" s="101"/>
      <c r="D85" s="101"/>
      <c r="E85" s="99"/>
      <c r="H85" s="71"/>
      <c r="K85" s="30"/>
      <c r="L85" s="102"/>
      <c r="N85" s="43"/>
      <c r="O85" s="95"/>
    </row>
    <row r="86" spans="1:15" x14ac:dyDescent="0.2">
      <c r="A86" s="92"/>
      <c r="B86" s="93"/>
      <c r="C86" s="93"/>
      <c r="D86" s="93"/>
      <c r="E86" s="94"/>
      <c r="F86" s="2"/>
      <c r="G86" s="2"/>
      <c r="H86" s="57"/>
      <c r="I86" s="2"/>
      <c r="K86" s="30"/>
      <c r="L86" s="102"/>
      <c r="N86" s="43"/>
      <c r="O86" s="95"/>
    </row>
    <row r="87" spans="1:15" x14ac:dyDescent="0.2">
      <c r="A87" s="96"/>
      <c r="B87" s="93"/>
      <c r="C87" s="93"/>
      <c r="D87" s="93"/>
      <c r="E87" s="94"/>
      <c r="F87" s="2"/>
      <c r="G87" s="2"/>
      <c r="H87" s="57"/>
      <c r="I87" s="2"/>
      <c r="K87" s="30"/>
      <c r="L87" s="102"/>
      <c r="N87" s="43"/>
      <c r="O87" s="95"/>
    </row>
    <row r="88" spans="1:15" x14ac:dyDescent="0.2">
      <c r="A88" s="96"/>
      <c r="B88" s="93"/>
      <c r="C88" s="97"/>
      <c r="D88" s="93"/>
      <c r="E88" s="98"/>
      <c r="F88" s="2"/>
      <c r="G88" s="2"/>
      <c r="H88" s="57"/>
      <c r="I88" s="2"/>
      <c r="K88" s="30"/>
      <c r="L88" s="102"/>
      <c r="N88" s="43"/>
      <c r="O88" s="95"/>
    </row>
    <row r="89" spans="1:15" x14ac:dyDescent="0.2">
      <c r="A89" s="84">
        <f>SUM(A71:A88)</f>
        <v>371000</v>
      </c>
      <c r="E89" s="71">
        <f>SUM(E71:E88)</f>
        <v>0</v>
      </c>
      <c r="H89" s="71">
        <f>SUM(H71:H88)</f>
        <v>0</v>
      </c>
      <c r="K89" s="30"/>
      <c r="L89" s="102"/>
      <c r="N89" s="43"/>
      <c r="O89" s="95"/>
    </row>
    <row r="90" spans="1:15" x14ac:dyDescent="0.2">
      <c r="K90" s="30"/>
      <c r="L90" s="102"/>
      <c r="N90" s="43"/>
      <c r="O90" s="95"/>
    </row>
    <row r="91" spans="1:15" x14ac:dyDescent="0.2">
      <c r="K91" s="30"/>
      <c r="L91" s="102"/>
      <c r="N91" s="43"/>
      <c r="O91" s="95"/>
    </row>
    <row r="92" spans="1:15" x14ac:dyDescent="0.2">
      <c r="K92" s="30"/>
      <c r="L92" s="102"/>
      <c r="N92" s="43"/>
      <c r="O92" s="95"/>
    </row>
    <row r="93" spans="1:15" x14ac:dyDescent="0.2">
      <c r="K93" s="30"/>
      <c r="L93" s="102"/>
      <c r="N93" s="43"/>
      <c r="O93" s="95"/>
    </row>
    <row r="94" spans="1:15" x14ac:dyDescent="0.2">
      <c r="K94" s="30"/>
      <c r="L94" s="102"/>
      <c r="N94" s="43"/>
      <c r="O94" s="95"/>
    </row>
    <row r="95" spans="1:15" x14ac:dyDescent="0.2">
      <c r="K95" s="30"/>
      <c r="L95" s="102"/>
      <c r="N95" s="43"/>
      <c r="O95" s="95"/>
    </row>
    <row r="96" spans="1:15" x14ac:dyDescent="0.2">
      <c r="K96" s="30"/>
      <c r="L96" s="102"/>
      <c r="N96" s="43"/>
      <c r="O96" s="95"/>
    </row>
    <row r="97" spans="1:19" x14ac:dyDescent="0.2">
      <c r="K97" s="30"/>
      <c r="L97" s="102"/>
      <c r="N97" s="43"/>
      <c r="O97" s="95"/>
    </row>
    <row r="98" spans="1:19" x14ac:dyDescent="0.2">
      <c r="K98" s="30"/>
      <c r="L98" s="102"/>
      <c r="N98" s="43"/>
      <c r="O98" s="95"/>
    </row>
    <row r="99" spans="1:19" x14ac:dyDescent="0.2">
      <c r="K99" s="30"/>
      <c r="L99" s="102"/>
      <c r="N99" s="43"/>
      <c r="O99" s="95"/>
    </row>
    <row r="100" spans="1:19" x14ac:dyDescent="0.2">
      <c r="K100" s="30"/>
      <c r="L100" s="102"/>
      <c r="N100" s="43"/>
      <c r="O100" s="95"/>
    </row>
    <row r="101" spans="1:19" x14ac:dyDescent="0.2">
      <c r="K101" s="30"/>
      <c r="L101" s="102"/>
      <c r="N101" s="43"/>
      <c r="O101" s="95"/>
    </row>
    <row r="102" spans="1:19" x14ac:dyDescent="0.2">
      <c r="K102" s="30"/>
      <c r="L102" s="102"/>
      <c r="N102" s="43"/>
      <c r="O102" s="95"/>
    </row>
    <row r="103" spans="1:19" x14ac:dyDescent="0.2">
      <c r="K103" s="30"/>
      <c r="L103" s="102"/>
      <c r="O103" s="95"/>
    </row>
    <row r="104" spans="1:19" x14ac:dyDescent="0.2">
      <c r="K104" s="30"/>
      <c r="L104" s="102"/>
      <c r="O104" s="95"/>
    </row>
    <row r="105" spans="1:19" x14ac:dyDescent="0.2">
      <c r="K105" s="30"/>
      <c r="L105" s="102"/>
    </row>
    <row r="106" spans="1:19" x14ac:dyDescent="0.2">
      <c r="K106" s="30"/>
      <c r="L106" s="102"/>
    </row>
    <row r="107" spans="1:19" x14ac:dyDescent="0.2">
      <c r="K107" s="30"/>
      <c r="L107" s="102"/>
    </row>
    <row r="108" spans="1:19" x14ac:dyDescent="0.2">
      <c r="K108" s="30"/>
      <c r="L108" s="102"/>
      <c r="O108" s="75">
        <f>SUM(O13:O107)</f>
        <v>0</v>
      </c>
    </row>
    <row r="109" spans="1:19" x14ac:dyDescent="0.2">
      <c r="K109" s="30"/>
      <c r="L109" s="102"/>
    </row>
    <row r="110" spans="1:19" x14ac:dyDescent="0.2">
      <c r="K110" s="30"/>
      <c r="L110" s="102"/>
    </row>
    <row r="111" spans="1:19" s="34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102"/>
      <c r="N111" s="105"/>
      <c r="O111" s="106"/>
      <c r="P111" s="7"/>
      <c r="Q111" s="7"/>
      <c r="R111" s="7"/>
      <c r="S111" s="7"/>
    </row>
    <row r="112" spans="1:19" s="34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102"/>
      <c r="N112" s="105"/>
      <c r="O112" s="106"/>
      <c r="P112" s="7"/>
      <c r="Q112" s="7"/>
      <c r="R112" s="7"/>
      <c r="S112" s="7"/>
    </row>
    <row r="113" spans="1:19" s="34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102"/>
      <c r="N113" s="105"/>
      <c r="O113" s="106"/>
      <c r="P113" s="7"/>
      <c r="Q113" s="7"/>
      <c r="R113" s="7"/>
      <c r="S113" s="7"/>
    </row>
    <row r="114" spans="1:19" s="34" customFormat="1" x14ac:dyDescent="0.2">
      <c r="A114" s="7"/>
      <c r="B114" s="7"/>
      <c r="C114" s="7"/>
      <c r="D114" s="7"/>
      <c r="E114" s="7"/>
      <c r="F114" s="7"/>
      <c r="G114" s="7"/>
      <c r="I114" s="7"/>
      <c r="J114" s="7"/>
      <c r="K114" s="30"/>
      <c r="L114" s="102"/>
      <c r="N114" s="105"/>
      <c r="O114" s="106"/>
      <c r="P114" s="7"/>
      <c r="Q114" s="7"/>
      <c r="R114" s="7"/>
      <c r="S114" s="7"/>
    </row>
    <row r="115" spans="1:19" s="34" customFormat="1" x14ac:dyDescent="0.2">
      <c r="A115" s="7"/>
      <c r="B115" s="7"/>
      <c r="C115" s="7"/>
      <c r="D115" s="7"/>
      <c r="E115" s="7"/>
      <c r="F115" s="7"/>
      <c r="G115" s="7"/>
      <c r="I115" s="7"/>
      <c r="J115" s="7"/>
      <c r="K115" s="30"/>
      <c r="L115" s="102"/>
      <c r="N115" s="105"/>
      <c r="O115" s="106"/>
      <c r="P115" s="7"/>
      <c r="Q115" s="7"/>
      <c r="R115" s="7"/>
      <c r="S115" s="7"/>
    </row>
    <row r="116" spans="1:19" s="34" customFormat="1" x14ac:dyDescent="0.2">
      <c r="A116" s="7"/>
      <c r="B116" s="7"/>
      <c r="C116" s="7"/>
      <c r="D116" s="7"/>
      <c r="E116" s="7"/>
      <c r="F116" s="7"/>
      <c r="I116" s="7"/>
      <c r="J116" s="7"/>
      <c r="K116" s="30"/>
      <c r="L116" s="107">
        <f>SUM(L13:L115)</f>
        <v>17075000</v>
      </c>
      <c r="M116" s="108">
        <f>SUM(M13:M115)</f>
        <v>17558000</v>
      </c>
      <c r="N116" s="105"/>
      <c r="O116" s="106"/>
      <c r="P116" s="7"/>
      <c r="Q116" s="7"/>
      <c r="R116" s="7"/>
      <c r="S116" s="7"/>
    </row>
    <row r="117" spans="1:19" s="34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105"/>
      <c r="O117" s="106"/>
      <c r="P117" s="7"/>
      <c r="Q117" s="7"/>
      <c r="R117" s="7"/>
      <c r="S117" s="7"/>
    </row>
    <row r="118" spans="1:19" s="34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105"/>
      <c r="O118" s="106"/>
      <c r="P118" s="7"/>
      <c r="Q118" s="7"/>
      <c r="R118" s="7"/>
      <c r="S118" s="7"/>
    </row>
    <row r="119" spans="1:19" s="34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105"/>
      <c r="O119" s="106"/>
      <c r="P119" s="7"/>
      <c r="Q119" s="7"/>
      <c r="R119" s="7"/>
      <c r="S119" s="7"/>
    </row>
    <row r="120" spans="1:19" s="34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105"/>
      <c r="O120" s="106"/>
      <c r="P120" s="7"/>
      <c r="Q120" s="7"/>
      <c r="R120" s="7"/>
      <c r="S120" s="7"/>
    </row>
    <row r="121" spans="1:19" s="34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105"/>
      <c r="O121" s="106"/>
      <c r="P121" s="7"/>
      <c r="Q121" s="7"/>
      <c r="R121" s="7"/>
      <c r="S121" s="7"/>
    </row>
    <row r="122" spans="1:19" s="34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9"/>
      <c r="N122" s="105"/>
      <c r="O122" s="106"/>
      <c r="P122" s="7"/>
      <c r="Q122" s="7"/>
      <c r="R122" s="7"/>
      <c r="S122" s="7"/>
    </row>
    <row r="123" spans="1:19" s="34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105"/>
      <c r="O123" s="106"/>
      <c r="P123" s="7"/>
      <c r="Q123" s="7"/>
      <c r="R123" s="7"/>
      <c r="S123" s="7"/>
    </row>
    <row r="124" spans="1:19" s="34" customFormat="1" x14ac:dyDescent="0.2">
      <c r="A124" s="7"/>
      <c r="B124" s="7"/>
      <c r="C124" s="7"/>
      <c r="D124" s="7"/>
      <c r="E124" s="7"/>
      <c r="F124" s="7"/>
      <c r="H124" s="7"/>
      <c r="I124" s="7"/>
      <c r="J124" s="7"/>
      <c r="K124" s="7"/>
      <c r="L124" s="109"/>
      <c r="N124" s="105"/>
      <c r="O124" s="106"/>
      <c r="P124" s="7"/>
      <c r="Q124" s="7"/>
      <c r="R124" s="7"/>
      <c r="S124" s="7"/>
    </row>
    <row r="125" spans="1:19" s="34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105"/>
      <c r="O125" s="106"/>
      <c r="P125" s="7"/>
      <c r="Q125" s="7"/>
      <c r="R125" s="7"/>
      <c r="S125" s="7"/>
    </row>
    <row r="126" spans="1:19" s="34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105"/>
      <c r="O126" s="106"/>
      <c r="P126" s="7"/>
      <c r="Q126" s="7"/>
      <c r="R126" s="7"/>
      <c r="S126" s="7"/>
    </row>
    <row r="127" spans="1:19" s="34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105"/>
      <c r="O127" s="106"/>
      <c r="P127" s="7"/>
      <c r="Q127" s="7"/>
      <c r="R127" s="7"/>
      <c r="S127" s="7"/>
    </row>
    <row r="128" spans="1:19" s="34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105"/>
      <c r="O128" s="106"/>
      <c r="P128" s="7"/>
      <c r="Q128" s="7"/>
      <c r="R128" s="7"/>
      <c r="S128" s="7"/>
    </row>
    <row r="129" spans="1:19" s="34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105"/>
      <c r="O129" s="106"/>
      <c r="P129" s="7"/>
      <c r="Q129" s="7"/>
      <c r="R129" s="7"/>
      <c r="S129" s="7"/>
    </row>
    <row r="130" spans="1:19" s="34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105"/>
      <c r="O130" s="106"/>
      <c r="P130" s="7"/>
      <c r="Q130" s="7"/>
      <c r="R130" s="7"/>
      <c r="S130" s="7"/>
    </row>
    <row r="131" spans="1:19" s="34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105"/>
      <c r="O131" s="106"/>
      <c r="P131" s="7"/>
      <c r="Q131" s="7"/>
      <c r="R131" s="7"/>
      <c r="S131" s="7"/>
    </row>
    <row r="132" spans="1:19" s="34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105"/>
      <c r="O132" s="106"/>
      <c r="P132" s="7"/>
      <c r="Q132" s="7"/>
      <c r="R132" s="7"/>
      <c r="S132" s="7"/>
    </row>
    <row r="133" spans="1:19" s="34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9"/>
      <c r="N133" s="105"/>
      <c r="O133" s="106"/>
      <c r="P133" s="7"/>
      <c r="Q133" s="7"/>
      <c r="R133" s="7"/>
      <c r="S133" s="7"/>
    </row>
    <row r="134" spans="1:19" s="34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9"/>
      <c r="N134" s="105"/>
      <c r="O134" s="106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28 Ags 17</vt:lpstr>
      <vt:lpstr>29 Ags 17</vt:lpstr>
      <vt:lpstr>30 Ags 17</vt:lpstr>
      <vt:lpstr>31 Ags 17</vt:lpstr>
      <vt:lpstr>02 Sept 17</vt:lpstr>
      <vt:lpstr>04 Sept 17</vt:lpstr>
      <vt:lpstr>05 Sept 17</vt:lpstr>
      <vt:lpstr>06 Sept 17</vt:lpstr>
      <vt:lpstr>07 Sept 17</vt:lpstr>
      <vt:lpstr>08 Sept 17</vt:lpstr>
      <vt:lpstr>09 Sept 17</vt:lpstr>
      <vt:lpstr>13 Sept 17</vt:lpstr>
      <vt:lpstr>14 Sept 17</vt:lpstr>
      <vt:lpstr>15 Sept 17</vt:lpstr>
      <vt:lpstr>16 Sept 17 (2)</vt:lpstr>
      <vt:lpstr>17 Sept 17 (3)</vt:lpstr>
      <vt:lpstr>18 Sept 17</vt:lpstr>
      <vt:lpstr>19 Sept 17</vt:lpstr>
      <vt:lpstr>20 Sept 17 </vt:lpstr>
      <vt:lpstr>'02 Sept 17'!Print_Area</vt:lpstr>
      <vt:lpstr>'04 Sept 17'!Print_Area</vt:lpstr>
      <vt:lpstr>'05 Sept 17'!Print_Area</vt:lpstr>
      <vt:lpstr>'06 Sept 17'!Print_Area</vt:lpstr>
      <vt:lpstr>'07 Sept 17'!Print_Area</vt:lpstr>
      <vt:lpstr>'08 Sept 17'!Print_Area</vt:lpstr>
      <vt:lpstr>'09 Sept 17'!Print_Area</vt:lpstr>
      <vt:lpstr>'13 Sept 17'!Print_Area</vt:lpstr>
      <vt:lpstr>'14 Sept 17'!Print_Area</vt:lpstr>
      <vt:lpstr>'15 Sept 17'!Print_Area</vt:lpstr>
      <vt:lpstr>'16 Sept 17 (2)'!Print_Area</vt:lpstr>
      <vt:lpstr>'17 Sept 17 (3)'!Print_Area</vt:lpstr>
      <vt:lpstr>'18 Sept 17'!Print_Area</vt:lpstr>
      <vt:lpstr>'19 Sept 17'!Print_Area</vt:lpstr>
      <vt:lpstr>'20 Sept 17 '!Print_Area</vt:lpstr>
      <vt:lpstr>'28 Ags 17'!Print_Area</vt:lpstr>
      <vt:lpstr>'29 Ags 17'!Print_Area</vt:lpstr>
      <vt:lpstr>'30 Ags 17'!Print_Area</vt:lpstr>
      <vt:lpstr>'31 Ags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2017-09-18T08:30:52Z</cp:lastPrinted>
  <dcterms:created xsi:type="dcterms:W3CDTF">2017-08-29T04:09:09Z</dcterms:created>
  <dcterms:modified xsi:type="dcterms:W3CDTF">2017-09-20T08:57:22Z</dcterms:modified>
</cp:coreProperties>
</file>