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20115" windowHeight="7875" firstSheet="15" activeTab="22"/>
  </bookViews>
  <sheets>
    <sheet name="21 juni 17" sheetId="1" r:id="rId1"/>
    <sheet name="03 Juli 17" sheetId="4" r:id="rId2"/>
    <sheet name="04 Juli 17" sheetId="5" r:id="rId3"/>
    <sheet name="05 Juli 17" sheetId="6" r:id="rId4"/>
    <sheet name="06 Juli 17 " sheetId="7" r:id="rId5"/>
    <sheet name="07 Juli 17 " sheetId="8" r:id="rId6"/>
    <sheet name="10 Juli 17  " sheetId="9" r:id="rId7"/>
    <sheet name="11 Juli 17" sheetId="10" r:id="rId8"/>
    <sheet name="12 Juli 17 " sheetId="11" r:id="rId9"/>
    <sheet name="13 Juli 17 " sheetId="12" r:id="rId10"/>
    <sheet name="14 Juli 17 " sheetId="13" r:id="rId11"/>
    <sheet name="15 Juli 17" sheetId="14" r:id="rId12"/>
    <sheet name="17 Juli 17" sheetId="15" r:id="rId13"/>
    <sheet name="18 Juli 17 " sheetId="16" r:id="rId14"/>
    <sheet name="19 Juli 17" sheetId="17" r:id="rId15"/>
    <sheet name="20 Juli 17 " sheetId="18" r:id="rId16"/>
    <sheet name="21 Juli 17  " sheetId="19" r:id="rId17"/>
    <sheet name="22 Juli 17 " sheetId="20" r:id="rId18"/>
    <sheet name="24 Juli 17" sheetId="21" r:id="rId19"/>
    <sheet name="25 Juli 17" sheetId="22" r:id="rId20"/>
    <sheet name="26 Juli 17" sheetId="23" r:id="rId21"/>
    <sheet name="27 Juli 17" sheetId="24" r:id="rId22"/>
    <sheet name="28 Juli 17 " sheetId="25" r:id="rId23"/>
  </sheets>
  <externalReferences>
    <externalReference r:id="rId24"/>
  </externalReferences>
  <definedNames>
    <definedName name="_xlnm.Print_Area" localSheetId="1">'03 Juli 17'!$A$1:$I$70</definedName>
    <definedName name="_xlnm.Print_Area" localSheetId="2">'04 Juli 17'!$A$1:$I$70</definedName>
    <definedName name="_xlnm.Print_Area" localSheetId="3">'05 Juli 17'!$A$1:$I$70</definedName>
    <definedName name="_xlnm.Print_Area" localSheetId="4">'06 Juli 17 '!$A$1:$I$70</definedName>
    <definedName name="_xlnm.Print_Area" localSheetId="5">'07 Juli 17 '!$A$1:$I$70</definedName>
    <definedName name="_xlnm.Print_Area" localSheetId="6">'10 Juli 17  '!$A$1:$I$70</definedName>
    <definedName name="_xlnm.Print_Area" localSheetId="7">'11 Juli 17'!$A$1:$I$70</definedName>
    <definedName name="_xlnm.Print_Area" localSheetId="8">'12 Juli 17 '!$A$1:$I$70</definedName>
    <definedName name="_xlnm.Print_Area" localSheetId="9">'13 Juli 17 '!$A$1:$I$70</definedName>
    <definedName name="_xlnm.Print_Area" localSheetId="10">'14 Juli 17 '!$A$1:$I$70</definedName>
    <definedName name="_xlnm.Print_Area" localSheetId="11">'15 Juli 17'!$A$1:$I$70</definedName>
    <definedName name="_xlnm.Print_Area" localSheetId="12">'17 Juli 17'!$A$1:$I$70</definedName>
    <definedName name="_xlnm.Print_Area" localSheetId="13">'18 Juli 17 '!$A$1:$I$70</definedName>
    <definedName name="_xlnm.Print_Area" localSheetId="14">'19 Juli 17'!$A$1:$I$70</definedName>
    <definedName name="_xlnm.Print_Area" localSheetId="15">'20 Juli 17 '!$A$1:$I$70</definedName>
    <definedName name="_xlnm.Print_Area" localSheetId="16">'21 Juli 17  '!$A$1:$I$70</definedName>
    <definedName name="_xlnm.Print_Area" localSheetId="0">'21 juni 17'!$A$1:$I$70</definedName>
    <definedName name="_xlnm.Print_Area" localSheetId="17">'22 Juli 17 '!$A$1:$I$70</definedName>
    <definedName name="_xlnm.Print_Area" localSheetId="18">'24 Juli 17'!$A$1:$I$70</definedName>
    <definedName name="_xlnm.Print_Area" localSheetId="19">'25 Juli 17'!$A$1:$I$70</definedName>
    <definedName name="_xlnm.Print_Area" localSheetId="20">'26 Juli 17'!$A$1:$I$70</definedName>
    <definedName name="_xlnm.Print_Area" localSheetId="21">'27 Juli 17'!$A$1:$I$70</definedName>
    <definedName name="_xlnm.Print_Area" localSheetId="22">'28 Juli 17 '!$A$1:$I$70</definedName>
  </definedNames>
  <calcPr calcId="144525"/>
</workbook>
</file>

<file path=xl/calcChain.xml><?xml version="1.0" encoding="utf-8"?>
<calcChain xmlns="http://schemas.openxmlformats.org/spreadsheetml/2006/main">
  <c r="L131" i="25" l="1"/>
  <c r="H49" i="25" s="1"/>
  <c r="O108" i="25"/>
  <c r="H89" i="25"/>
  <c r="E89" i="25"/>
  <c r="H46" i="25" s="1"/>
  <c r="A89" i="25"/>
  <c r="H50" i="25" s="1"/>
  <c r="Q48" i="25"/>
  <c r="I42" i="25"/>
  <c r="H36" i="25"/>
  <c r="H35" i="25"/>
  <c r="I37" i="25"/>
  <c r="I43" i="25" s="1"/>
  <c r="M131" i="25"/>
  <c r="H45" i="25" s="1"/>
  <c r="G24" i="25"/>
  <c r="S23" i="25"/>
  <c r="R23" i="25"/>
  <c r="G23" i="25"/>
  <c r="G22" i="25"/>
  <c r="G21" i="25"/>
  <c r="G20" i="25"/>
  <c r="G16" i="25"/>
  <c r="G15" i="25"/>
  <c r="G14" i="25"/>
  <c r="G13" i="25"/>
  <c r="G12" i="25"/>
  <c r="G11" i="25"/>
  <c r="G10" i="25"/>
  <c r="G9" i="25"/>
  <c r="G8" i="25"/>
  <c r="H26" i="25" l="1"/>
  <c r="H17" i="25"/>
  <c r="I47" i="25"/>
  <c r="I51" i="25"/>
  <c r="M25" i="24"/>
  <c r="I27" i="25" l="1"/>
  <c r="I53" i="25" s="1"/>
  <c r="H36" i="24"/>
  <c r="I29" i="24"/>
  <c r="M131" i="24"/>
  <c r="H45" i="24" s="1"/>
  <c r="I47" i="24" s="1"/>
  <c r="L131" i="24"/>
  <c r="H49" i="24" s="1"/>
  <c r="O108" i="24"/>
  <c r="H89" i="24"/>
  <c r="E89" i="24"/>
  <c r="A89" i="24"/>
  <c r="H50" i="24" s="1"/>
  <c r="Q48" i="24"/>
  <c r="H46" i="24"/>
  <c r="I42" i="24"/>
  <c r="H35" i="24"/>
  <c r="I37" i="24" s="1"/>
  <c r="G24" i="24"/>
  <c r="S23" i="24"/>
  <c r="R23" i="24"/>
  <c r="G23" i="24"/>
  <c r="G22" i="24"/>
  <c r="G21" i="24"/>
  <c r="G20" i="24"/>
  <c r="G16" i="24"/>
  <c r="G15" i="24"/>
  <c r="G14" i="24"/>
  <c r="G13" i="24"/>
  <c r="G12" i="24"/>
  <c r="G11" i="24"/>
  <c r="G10" i="24"/>
  <c r="G9" i="24"/>
  <c r="G8" i="24"/>
  <c r="H26" i="24" l="1"/>
  <c r="H17" i="24"/>
  <c r="I43" i="24"/>
  <c r="I51" i="24"/>
  <c r="I27" i="24" l="1"/>
  <c r="I53" i="24" s="1"/>
  <c r="I37" i="23"/>
  <c r="M131" i="23" l="1"/>
  <c r="H45" i="23" s="1"/>
  <c r="I47" i="23" s="1"/>
  <c r="L131" i="23"/>
  <c r="H49" i="23" s="1"/>
  <c r="O108" i="23"/>
  <c r="H89" i="23"/>
  <c r="E89" i="23"/>
  <c r="A89" i="23"/>
  <c r="H50" i="23" s="1"/>
  <c r="Q48" i="23"/>
  <c r="H46" i="23"/>
  <c r="I42" i="23"/>
  <c r="H36" i="23"/>
  <c r="H35" i="23"/>
  <c r="I29" i="23"/>
  <c r="G24" i="23"/>
  <c r="S23" i="23"/>
  <c r="R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H26" i="23" l="1"/>
  <c r="H17" i="23"/>
  <c r="I43" i="23"/>
  <c r="I51" i="23"/>
  <c r="I29" i="22"/>
  <c r="M131" i="22"/>
  <c r="H45" i="22" s="1"/>
  <c r="L131" i="22"/>
  <c r="H49" i="22" s="1"/>
  <c r="O108" i="22"/>
  <c r="H89" i="22"/>
  <c r="E89" i="22"/>
  <c r="H46" i="22" s="1"/>
  <c r="A89" i="22"/>
  <c r="H50" i="22" s="1"/>
  <c r="Q48" i="22"/>
  <c r="I42" i="22"/>
  <c r="H36" i="22"/>
  <c r="H35" i="22"/>
  <c r="G24" i="22"/>
  <c r="S23" i="22"/>
  <c r="R23" i="22"/>
  <c r="G23" i="22"/>
  <c r="G22" i="22"/>
  <c r="G21" i="22"/>
  <c r="G20" i="22"/>
  <c r="G16" i="22"/>
  <c r="G15" i="22"/>
  <c r="G14" i="22"/>
  <c r="G13" i="22"/>
  <c r="G12" i="22"/>
  <c r="G11" i="22"/>
  <c r="G10" i="22"/>
  <c r="G9" i="22"/>
  <c r="G8" i="22"/>
  <c r="I27" i="23" l="1"/>
  <c r="I53" i="23" s="1"/>
  <c r="I47" i="22"/>
  <c r="H26" i="22"/>
  <c r="H17" i="22"/>
  <c r="I37" i="22"/>
  <c r="I43" i="22" s="1"/>
  <c r="I51" i="22"/>
  <c r="I29" i="20"/>
  <c r="I37" i="21"/>
  <c r="I29" i="21"/>
  <c r="I27" i="22" l="1"/>
  <c r="I53" i="22" s="1"/>
  <c r="M131" i="21"/>
  <c r="H45" i="21" s="1"/>
  <c r="I47" i="21" s="1"/>
  <c r="L131" i="21"/>
  <c r="H49" i="21" s="1"/>
  <c r="O108" i="21"/>
  <c r="H89" i="21"/>
  <c r="E89" i="21"/>
  <c r="A89" i="21"/>
  <c r="H50" i="21" s="1"/>
  <c r="Q48" i="21"/>
  <c r="H46" i="21"/>
  <c r="I42" i="21"/>
  <c r="I43" i="21"/>
  <c r="H36" i="21"/>
  <c r="H35" i="2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G8" i="21"/>
  <c r="H17" i="21" l="1"/>
  <c r="I51" i="21"/>
  <c r="E9" i="20"/>
  <c r="I27" i="21" l="1"/>
  <c r="I53" i="21" s="1"/>
  <c r="I37" i="20"/>
  <c r="M131" i="20"/>
  <c r="H45" i="20" s="1"/>
  <c r="L131" i="20"/>
  <c r="H49" i="20" s="1"/>
  <c r="O108" i="20"/>
  <c r="H89" i="20"/>
  <c r="E89" i="20"/>
  <c r="H46" i="20" s="1"/>
  <c r="A89" i="20"/>
  <c r="H50" i="20" s="1"/>
  <c r="Q48" i="20"/>
  <c r="I42" i="20"/>
  <c r="I43" i="20"/>
  <c r="H36" i="20"/>
  <c r="H35" i="20"/>
  <c r="G24" i="20"/>
  <c r="S23" i="20"/>
  <c r="R23" i="20"/>
  <c r="G23" i="20"/>
  <c r="G22" i="20"/>
  <c r="G21" i="20"/>
  <c r="G20" i="20"/>
  <c r="G16" i="20"/>
  <c r="G15" i="20"/>
  <c r="G14" i="20"/>
  <c r="G13" i="20"/>
  <c r="G12" i="20"/>
  <c r="G11" i="20"/>
  <c r="G10" i="20"/>
  <c r="G9" i="20"/>
  <c r="G8" i="20"/>
  <c r="H26" i="20" l="1"/>
  <c r="H17" i="20"/>
  <c r="I47" i="20"/>
  <c r="I51" i="20"/>
  <c r="I27" i="20" l="1"/>
  <c r="I53" i="20" s="1"/>
  <c r="I37" i="19" l="1"/>
  <c r="M131" i="19"/>
  <c r="H45" i="19" s="1"/>
  <c r="I47" i="19" s="1"/>
  <c r="L131" i="19"/>
  <c r="H49" i="19" s="1"/>
  <c r="I51" i="19" s="1"/>
  <c r="O108" i="19"/>
  <c r="H89" i="19"/>
  <c r="E89" i="19"/>
  <c r="A89" i="19"/>
  <c r="H50" i="19"/>
  <c r="Q48" i="19"/>
  <c r="H46" i="19"/>
  <c r="I42" i="19"/>
  <c r="H36" i="19"/>
  <c r="H35" i="19"/>
  <c r="I29" i="19"/>
  <c r="I43" i="19" s="1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H26" i="19" l="1"/>
  <c r="H17" i="19"/>
  <c r="I29" i="18"/>
  <c r="M131" i="18"/>
  <c r="H45" i="18" s="1"/>
  <c r="I47" i="18" s="1"/>
  <c r="L131" i="18"/>
  <c r="H49" i="18" s="1"/>
  <c r="O108" i="18"/>
  <c r="H89" i="18"/>
  <c r="E89" i="18"/>
  <c r="A89" i="18"/>
  <c r="H50" i="18" s="1"/>
  <c r="Q48" i="18"/>
  <c r="H46" i="18"/>
  <c r="I42" i="18"/>
  <c r="H36" i="18"/>
  <c r="H35" i="18"/>
  <c r="I37" i="18" s="1"/>
  <c r="I43" i="18" s="1"/>
  <c r="G24" i="18"/>
  <c r="S23" i="18"/>
  <c r="R23" i="18"/>
  <c r="G23" i="18"/>
  <c r="G22" i="18"/>
  <c r="G21" i="18"/>
  <c r="G20" i="18"/>
  <c r="H26" i="18" s="1"/>
  <c r="G16" i="18"/>
  <c r="G15" i="18"/>
  <c r="G14" i="18"/>
  <c r="G13" i="18"/>
  <c r="G12" i="18"/>
  <c r="G11" i="18"/>
  <c r="G10" i="18"/>
  <c r="G9" i="18"/>
  <c r="G8" i="18"/>
  <c r="H17" i="18" s="1"/>
  <c r="I27" i="18" s="1"/>
  <c r="I53" i="18" s="1"/>
  <c r="I27" i="19" l="1"/>
  <c r="I53" i="19" s="1"/>
  <c r="I51" i="18"/>
  <c r="I29" i="17"/>
  <c r="M131" i="17"/>
  <c r="H45" i="17" s="1"/>
  <c r="I47" i="17" s="1"/>
  <c r="L131" i="17"/>
  <c r="H49" i="17" s="1"/>
  <c r="O108" i="17"/>
  <c r="H89" i="17"/>
  <c r="E89" i="17"/>
  <c r="A89" i="17"/>
  <c r="H50" i="17" s="1"/>
  <c r="Q48" i="17"/>
  <c r="H46" i="17"/>
  <c r="I42" i="17"/>
  <c r="H36" i="17"/>
  <c r="H35" i="17"/>
  <c r="I37" i="17" s="1"/>
  <c r="I43" i="17" s="1"/>
  <c r="G24" i="17"/>
  <c r="S23" i="17"/>
  <c r="R23" i="17"/>
  <c r="G23" i="17"/>
  <c r="G22" i="17"/>
  <c r="G21" i="17"/>
  <c r="G20" i="17"/>
  <c r="G16" i="17"/>
  <c r="G15" i="17"/>
  <c r="G14" i="17"/>
  <c r="G13" i="17"/>
  <c r="G12" i="17"/>
  <c r="G11" i="17"/>
  <c r="G10" i="17"/>
  <c r="G9" i="17"/>
  <c r="G8" i="17"/>
  <c r="H26" i="17" l="1"/>
  <c r="H17" i="17"/>
  <c r="I51" i="17"/>
  <c r="M131" i="16"/>
  <c r="H45" i="16" s="1"/>
  <c r="L131" i="16"/>
  <c r="H49" i="16" s="1"/>
  <c r="O108" i="16"/>
  <c r="H89" i="16"/>
  <c r="E89" i="16"/>
  <c r="H46" i="16" s="1"/>
  <c r="A89" i="16"/>
  <c r="H50" i="16"/>
  <c r="Q48" i="16"/>
  <c r="I42" i="16"/>
  <c r="H36" i="16"/>
  <c r="H35" i="16"/>
  <c r="I29" i="16"/>
  <c r="I37" i="16" s="1"/>
  <c r="I43" i="16" s="1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I27" i="17" l="1"/>
  <c r="I53" i="17" s="1"/>
  <c r="H17" i="16"/>
  <c r="I27" i="16" s="1"/>
  <c r="I53" i="16" s="1"/>
  <c r="I47" i="16"/>
  <c r="I51" i="16"/>
  <c r="M131" i="15"/>
  <c r="H45" i="15" s="1"/>
  <c r="L131" i="15"/>
  <c r="H49" i="15" s="1"/>
  <c r="O108" i="15"/>
  <c r="H89" i="15"/>
  <c r="E89" i="15"/>
  <c r="H46" i="15" s="1"/>
  <c r="A89" i="15"/>
  <c r="H50" i="15" s="1"/>
  <c r="Q48" i="15"/>
  <c r="I42" i="15"/>
  <c r="H36" i="15"/>
  <c r="H35" i="15"/>
  <c r="I29" i="15"/>
  <c r="I37" i="15" s="1"/>
  <c r="I43" i="15" s="1"/>
  <c r="G24" i="15"/>
  <c r="S23" i="15"/>
  <c r="R23" i="15"/>
  <c r="G23" i="15"/>
  <c r="G22" i="15"/>
  <c r="G21" i="15"/>
  <c r="H26" i="15" s="1"/>
  <c r="G20" i="15"/>
  <c r="G16" i="15"/>
  <c r="G15" i="15"/>
  <c r="G14" i="15"/>
  <c r="G13" i="15"/>
  <c r="G12" i="15"/>
  <c r="G11" i="15"/>
  <c r="G10" i="15"/>
  <c r="G9" i="15"/>
  <c r="G8" i="15"/>
  <c r="H17" i="15" l="1"/>
  <c r="I27" i="15" s="1"/>
  <c r="I53" i="15" s="1"/>
  <c r="I47" i="15"/>
  <c r="I51" i="15"/>
  <c r="E12" i="14" l="1"/>
  <c r="E10" i="14"/>
  <c r="E11" i="14"/>
  <c r="E8" i="14"/>
  <c r="E9" i="14"/>
  <c r="I29" i="14" l="1"/>
  <c r="M131" i="14"/>
  <c r="H45" i="14" s="1"/>
  <c r="I47" i="14" s="1"/>
  <c r="L131" i="14"/>
  <c r="H49" i="14" s="1"/>
  <c r="O108" i="14"/>
  <c r="H89" i="14"/>
  <c r="E89" i="14"/>
  <c r="A89" i="14"/>
  <c r="H50" i="14" s="1"/>
  <c r="Q48" i="14"/>
  <c r="H46" i="14"/>
  <c r="I42" i="14"/>
  <c r="H36" i="14"/>
  <c r="H35" i="14"/>
  <c r="I37" i="14"/>
  <c r="I43" i="14" s="1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H17" i="14" s="1"/>
  <c r="I27" i="14" s="1"/>
  <c r="I53" i="14" s="1"/>
  <c r="I51" i="14" l="1"/>
  <c r="M131" i="13" l="1"/>
  <c r="H45" i="13" s="1"/>
  <c r="I47" i="13" s="1"/>
  <c r="L131" i="13"/>
  <c r="H49" i="13" s="1"/>
  <c r="O108" i="13"/>
  <c r="H89" i="13"/>
  <c r="E89" i="13"/>
  <c r="A89" i="13"/>
  <c r="H50" i="13" s="1"/>
  <c r="Q48" i="13"/>
  <c r="H46" i="13"/>
  <c r="I42" i="13"/>
  <c r="H36" i="13"/>
  <c r="H35" i="13"/>
  <c r="I29" i="13"/>
  <c r="I37" i="13" s="1"/>
  <c r="I43" i="13" s="1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26" i="13" l="1"/>
  <c r="H17" i="13"/>
  <c r="I51" i="13"/>
  <c r="I29" i="12"/>
  <c r="I37" i="12" s="1"/>
  <c r="I43" i="12" s="1"/>
  <c r="M131" i="12"/>
  <c r="H45" i="12" s="1"/>
  <c r="I47" i="12" s="1"/>
  <c r="L131" i="12"/>
  <c r="H49" i="12" s="1"/>
  <c r="O108" i="12"/>
  <c r="H89" i="12"/>
  <c r="E89" i="12"/>
  <c r="A89" i="12"/>
  <c r="H50" i="12" s="1"/>
  <c r="Q48" i="12"/>
  <c r="H46" i="12"/>
  <c r="I42" i="12"/>
  <c r="H36" i="12"/>
  <c r="H35" i="12"/>
  <c r="G24" i="12"/>
  <c r="S23" i="12"/>
  <c r="R23" i="12"/>
  <c r="G23" i="12"/>
  <c r="G22" i="12"/>
  <c r="G21" i="12"/>
  <c r="G20" i="12"/>
  <c r="H26" i="12" s="1"/>
  <c r="G16" i="12"/>
  <c r="G15" i="12"/>
  <c r="G14" i="12"/>
  <c r="G13" i="12"/>
  <c r="G12" i="12"/>
  <c r="G11" i="12"/>
  <c r="G10" i="12"/>
  <c r="G9" i="12"/>
  <c r="G8" i="12"/>
  <c r="H17" i="12" s="1"/>
  <c r="I27" i="13" l="1"/>
  <c r="I53" i="13" s="1"/>
  <c r="I27" i="12"/>
  <c r="I53" i="12" s="1"/>
  <c r="I51" i="12"/>
  <c r="M131" i="11" l="1"/>
  <c r="H45" i="11" s="1"/>
  <c r="I47" i="11" s="1"/>
  <c r="L131" i="11"/>
  <c r="H49" i="11" s="1"/>
  <c r="O108" i="11"/>
  <c r="H89" i="11"/>
  <c r="E89" i="11"/>
  <c r="A89" i="11"/>
  <c r="H50" i="11" s="1"/>
  <c r="Q48" i="11"/>
  <c r="H46" i="11"/>
  <c r="I42" i="11"/>
  <c r="H36" i="11"/>
  <c r="H35" i="11"/>
  <c r="I29" i="11"/>
  <c r="I37" i="11" s="1"/>
  <c r="I43" i="11" s="1"/>
  <c r="G24" i="11"/>
  <c r="S23" i="11"/>
  <c r="R23" i="11"/>
  <c r="G23" i="11"/>
  <c r="G22" i="11"/>
  <c r="G21" i="11"/>
  <c r="G20" i="11"/>
  <c r="H26" i="11" s="1"/>
  <c r="G16" i="11"/>
  <c r="G15" i="11"/>
  <c r="G14" i="11"/>
  <c r="G13" i="11"/>
  <c r="G12" i="11"/>
  <c r="G11" i="11"/>
  <c r="G10" i="11"/>
  <c r="G9" i="11"/>
  <c r="G8" i="11"/>
  <c r="H17" i="11" s="1"/>
  <c r="I27" i="11" l="1"/>
  <c r="I53" i="11" s="1"/>
  <c r="I51" i="11"/>
  <c r="I29" i="10"/>
  <c r="M131" i="10"/>
  <c r="H45" i="10" s="1"/>
  <c r="I47" i="10" s="1"/>
  <c r="L131" i="10"/>
  <c r="H49" i="10" s="1"/>
  <c r="O108" i="10"/>
  <c r="H89" i="10"/>
  <c r="E89" i="10"/>
  <c r="A89" i="10"/>
  <c r="H50" i="10" s="1"/>
  <c r="Q48" i="10"/>
  <c r="H46" i="10"/>
  <c r="I42" i="10"/>
  <c r="H36" i="10"/>
  <c r="H35" i="10"/>
  <c r="I37" i="10"/>
  <c r="I43" i="10" s="1"/>
  <c r="G24" i="10"/>
  <c r="S23" i="10"/>
  <c r="R23" i="10"/>
  <c r="G23" i="10"/>
  <c r="G22" i="10"/>
  <c r="G21" i="10"/>
  <c r="G20" i="10"/>
  <c r="H26" i="10" s="1"/>
  <c r="G16" i="10"/>
  <c r="G15" i="10"/>
  <c r="G14" i="10"/>
  <c r="G13" i="10"/>
  <c r="G12" i="10"/>
  <c r="G11" i="10"/>
  <c r="G10" i="10"/>
  <c r="G9" i="10"/>
  <c r="G8" i="10"/>
  <c r="H17" i="10" l="1"/>
  <c r="I27" i="10" s="1"/>
  <c r="I53" i="10" s="1"/>
  <c r="I51" i="10"/>
  <c r="I29" i="9"/>
  <c r="M131" i="9"/>
  <c r="H45" i="9" s="1"/>
  <c r="I47" i="9" s="1"/>
  <c r="L131" i="9"/>
  <c r="H49" i="9" s="1"/>
  <c r="O108" i="9"/>
  <c r="H89" i="9"/>
  <c r="E89" i="9"/>
  <c r="A89" i="9"/>
  <c r="H50" i="9" s="1"/>
  <c r="Q48" i="9"/>
  <c r="H46" i="9"/>
  <c r="I42" i="9"/>
  <c r="H36" i="9"/>
  <c r="H35" i="9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H26" i="9" l="1"/>
  <c r="H17" i="9"/>
  <c r="I37" i="9"/>
  <c r="I43" i="9" s="1"/>
  <c r="I51" i="9"/>
  <c r="I29" i="8"/>
  <c r="I37" i="8" s="1"/>
  <c r="I43" i="8" s="1"/>
  <c r="M131" i="8"/>
  <c r="H45" i="8" s="1"/>
  <c r="I47" i="8" s="1"/>
  <c r="L131" i="8"/>
  <c r="H49" i="8" s="1"/>
  <c r="O108" i="8"/>
  <c r="H89" i="8"/>
  <c r="E89" i="8"/>
  <c r="A89" i="8"/>
  <c r="H50" i="8" s="1"/>
  <c r="Q48" i="8"/>
  <c r="H46" i="8"/>
  <c r="I42" i="8"/>
  <c r="H36" i="8"/>
  <c r="H35" i="8"/>
  <c r="G24" i="8"/>
  <c r="S23" i="8"/>
  <c r="R23" i="8"/>
  <c r="G23" i="8"/>
  <c r="G22" i="8"/>
  <c r="G21" i="8"/>
  <c r="H26" i="8" s="1"/>
  <c r="G20" i="8"/>
  <c r="G16" i="8"/>
  <c r="G15" i="8"/>
  <c r="G14" i="8"/>
  <c r="G13" i="8"/>
  <c r="G12" i="8"/>
  <c r="G11" i="8"/>
  <c r="G10" i="8"/>
  <c r="G9" i="8"/>
  <c r="G8" i="8"/>
  <c r="I27" i="9" l="1"/>
  <c r="I53" i="9" s="1"/>
  <c r="I51" i="8"/>
  <c r="H17" i="8"/>
  <c r="I27" i="8" s="1"/>
  <c r="I53" i="8" s="1"/>
  <c r="I29" i="7"/>
  <c r="M131" i="7"/>
  <c r="H45" i="7" s="1"/>
  <c r="L131" i="7"/>
  <c r="H49" i="7" s="1"/>
  <c r="O108" i="7"/>
  <c r="H89" i="7"/>
  <c r="E89" i="7"/>
  <c r="H46" i="7" s="1"/>
  <c r="A89" i="7"/>
  <c r="H50" i="7" s="1"/>
  <c r="Q48" i="7"/>
  <c r="I42" i="7"/>
  <c r="H36" i="7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H17" i="7" l="1"/>
  <c r="H26" i="7"/>
  <c r="I37" i="7"/>
  <c r="I43" i="7" s="1"/>
  <c r="I47" i="7"/>
  <c r="I51" i="7"/>
  <c r="I27" i="7" l="1"/>
  <c r="I53" i="7" s="1"/>
  <c r="I29" i="6" l="1"/>
  <c r="M131" i="6"/>
  <c r="H45" i="6" s="1"/>
  <c r="L131" i="6"/>
  <c r="H49" i="6" s="1"/>
  <c r="O108" i="6"/>
  <c r="H89" i="6"/>
  <c r="E89" i="6"/>
  <c r="H46" i="6" s="1"/>
  <c r="A89" i="6"/>
  <c r="H50" i="6" s="1"/>
  <c r="Q48" i="6"/>
  <c r="I42" i="6"/>
  <c r="H36" i="6"/>
  <c r="H35" i="6"/>
  <c r="I37" i="6"/>
  <c r="I43" i="6" s="1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H26" i="6" l="1"/>
  <c r="I47" i="6"/>
  <c r="H17" i="6"/>
  <c r="I27" i="6" s="1"/>
  <c r="I53" i="6" s="1"/>
  <c r="I51" i="6"/>
  <c r="I29" i="5"/>
  <c r="M131" i="5"/>
  <c r="H45" i="5" s="1"/>
  <c r="L131" i="5"/>
  <c r="H49" i="5" s="1"/>
  <c r="O108" i="5"/>
  <c r="H89" i="5"/>
  <c r="E89" i="5"/>
  <c r="H46" i="5" s="1"/>
  <c r="A89" i="5"/>
  <c r="H50" i="5" s="1"/>
  <c r="Q48" i="5"/>
  <c r="I42" i="5"/>
  <c r="H36" i="5"/>
  <c r="H35" i="5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26" i="5" l="1"/>
  <c r="H17" i="5"/>
  <c r="I51" i="5"/>
  <c r="I47" i="5"/>
  <c r="I37" i="5"/>
  <c r="I43" i="5" s="1"/>
  <c r="M131" i="4"/>
  <c r="H45" i="4" s="1"/>
  <c r="L131" i="4"/>
  <c r="H49" i="4" s="1"/>
  <c r="O108" i="4"/>
  <c r="H89" i="4"/>
  <c r="E89" i="4"/>
  <c r="H46" i="4" s="1"/>
  <c r="A89" i="4"/>
  <c r="H50" i="4" s="1"/>
  <c r="Q48" i="4"/>
  <c r="I42" i="4"/>
  <c r="H36" i="4"/>
  <c r="H35" i="4"/>
  <c r="I37" i="4" s="1"/>
  <c r="I43" i="4" s="1"/>
  <c r="G24" i="4"/>
  <c r="S23" i="4"/>
  <c r="R23" i="4"/>
  <c r="G23" i="4"/>
  <c r="G22" i="4"/>
  <c r="G21" i="4"/>
  <c r="G20" i="4"/>
  <c r="G16" i="4"/>
  <c r="G15" i="4"/>
  <c r="G14" i="4"/>
  <c r="G13" i="4"/>
  <c r="G12" i="4"/>
  <c r="G11" i="4"/>
  <c r="G10" i="4"/>
  <c r="G9" i="4"/>
  <c r="G8" i="4"/>
  <c r="H17" i="4" s="1"/>
  <c r="M131" i="1"/>
  <c r="L131" i="1"/>
  <c r="O108" i="1"/>
  <c r="H89" i="1"/>
  <c r="E89" i="1"/>
  <c r="A89" i="1"/>
  <c r="H50" i="1"/>
  <c r="H49" i="1"/>
  <c r="I51" i="1" s="1"/>
  <c r="Q48" i="1"/>
  <c r="H46" i="1"/>
  <c r="H45" i="1"/>
  <c r="I42" i="1"/>
  <c r="H36" i="1"/>
  <c r="H35" i="1"/>
  <c r="I30" i="1"/>
  <c r="I29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I27" i="5" l="1"/>
  <c r="I53" i="5" s="1"/>
  <c r="I47" i="1"/>
  <c r="H26" i="4"/>
  <c r="I27" i="4" s="1"/>
  <c r="I53" i="4" s="1"/>
  <c r="I47" i="4"/>
  <c r="I51" i="4"/>
  <c r="I52" i="1"/>
  <c r="I55" i="1" l="1"/>
  <c r="I30" i="4"/>
  <c r="I52" i="4" s="1"/>
  <c r="I55" i="4" l="1"/>
  <c r="I30" i="5"/>
  <c r="I52" i="5" s="1"/>
  <c r="I55" i="5" l="1"/>
  <c r="I30" i="6"/>
  <c r="I52" i="6" s="1"/>
  <c r="I55" i="6" l="1"/>
  <c r="I30" i="7"/>
  <c r="I52" i="7" s="1"/>
  <c r="I30" i="8" l="1"/>
  <c r="I52" i="8" s="1"/>
  <c r="I55" i="7"/>
  <c r="I30" i="9" l="1"/>
  <c r="I52" i="9" s="1"/>
  <c r="I55" i="8"/>
  <c r="I30" i="10" l="1"/>
  <c r="I52" i="10" s="1"/>
  <c r="I55" i="9"/>
  <c r="I30" i="11" l="1"/>
  <c r="I52" i="11" s="1"/>
  <c r="I55" i="10"/>
  <c r="I55" i="11" l="1"/>
  <c r="I30" i="12"/>
  <c r="I52" i="12" s="1"/>
  <c r="I55" i="12" l="1"/>
  <c r="I30" i="13"/>
  <c r="I52" i="13" s="1"/>
  <c r="I30" i="14" l="1"/>
  <c r="I52" i="14" s="1"/>
  <c r="I55" i="13"/>
  <c r="I55" i="14" l="1"/>
  <c r="I30" i="15"/>
  <c r="I52" i="15" s="1"/>
  <c r="I55" i="15" l="1"/>
  <c r="I30" i="16"/>
  <c r="I52" i="16" s="1"/>
  <c r="I55" i="16" l="1"/>
  <c r="I30" i="17"/>
  <c r="I52" i="17" s="1"/>
  <c r="I30" i="18" l="1"/>
  <c r="I52" i="18" s="1"/>
  <c r="I55" i="17"/>
  <c r="I55" i="18" l="1"/>
  <c r="I30" i="19"/>
  <c r="I52" i="19" s="1"/>
  <c r="I30" i="20" l="1"/>
  <c r="I52" i="20" s="1"/>
  <c r="I55" i="19"/>
  <c r="I30" i="21" l="1"/>
  <c r="I52" i="21" s="1"/>
  <c r="I55" i="20"/>
  <c r="I30" i="22" l="1"/>
  <c r="I52" i="22" s="1"/>
  <c r="I55" i="21"/>
  <c r="I30" i="23" l="1"/>
  <c r="I55" i="22"/>
  <c r="I52" i="23" l="1"/>
  <c r="I30" i="24" s="1"/>
  <c r="I52" i="24" s="1"/>
  <c r="I30" i="25" l="1"/>
  <c r="I52" i="25" s="1"/>
  <c r="I55" i="25" s="1"/>
  <c r="I55" i="24"/>
  <c r="I55" i="23"/>
</calcChain>
</file>

<file path=xl/sharedStrings.xml><?xml version="1.0" encoding="utf-8"?>
<sst xmlns="http://schemas.openxmlformats.org/spreadsheetml/2006/main" count="1744" uniqueCount="82">
  <si>
    <t>CASH OPNAME</t>
  </si>
  <si>
    <t>Hari           :</t>
  </si>
  <si>
    <t>Selasa</t>
  </si>
  <si>
    <t>Tanggal :</t>
  </si>
  <si>
    <t>Pelaksana :</t>
  </si>
  <si>
    <t>Keuangan</t>
  </si>
  <si>
    <t>Pukul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</si>
  <si>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</si>
  <si>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</si>
  <si>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</si>
  <si>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</si>
  <si>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</si>
  <si>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</si>
  <si>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</si>
  <si>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</si>
  <si>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</si>
  <si>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</si>
  <si>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</si>
  <si>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</si>
  <si>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</si>
  <si>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</si>
  <si>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</si>
  <si>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</si>
  <si>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</si>
  <si>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</si>
  <si>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</si>
  <si>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</si>
  <si>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</si>
  <si>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</si>
  <si>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</si>
  <si>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</si>
  <si>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</si>
  <si>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</si>
  <si>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</si>
  <si>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</si>
  <si>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</si>
  <si>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</si>
  <si>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</si>
  <si>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</si>
  <si>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</si>
  <si>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</si>
  <si>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</si>
  <si>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</si>
  <si>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</si>
  <si>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</si>
  <si>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</si>
  <si>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1.Wafa Tsamrotul Fuadah,S.Pd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</si>
  <si>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</si>
  <si>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</si>
  <si>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</si>
  <si>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</si>
  <si>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</si>
  <si>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</si>
  <si>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</si>
  <si>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1.Nijar Kurnia Romdoni, A.Md</t>
  </si>
  <si>
    <t>senin</t>
  </si>
  <si>
    <t>roni</t>
  </si>
  <si>
    <t>Rabu</t>
  </si>
  <si>
    <t>Kamis</t>
  </si>
  <si>
    <t>Jumat</t>
  </si>
  <si>
    <t>Senin</t>
  </si>
  <si>
    <t>DP Kain</t>
  </si>
  <si>
    <t>Pa Yahya</t>
  </si>
  <si>
    <t>Sewa</t>
  </si>
  <si>
    <t>Fee Org + MKt</t>
  </si>
  <si>
    <t>Fee Mj</t>
  </si>
  <si>
    <t xml:space="preserve">By Adm </t>
  </si>
  <si>
    <t>Bensin</t>
  </si>
  <si>
    <t>Hunting</t>
  </si>
  <si>
    <t>Pulsa</t>
  </si>
  <si>
    <t>Belanja</t>
  </si>
  <si>
    <t>Pelunasan</t>
  </si>
  <si>
    <t>FC</t>
  </si>
  <si>
    <t>pa aep</t>
  </si>
  <si>
    <t>Pa Rijal</t>
  </si>
  <si>
    <t>koran</t>
  </si>
  <si>
    <t>Jum'at</t>
  </si>
  <si>
    <t>Sabtu</t>
  </si>
  <si>
    <t xml:space="preserve">indri </t>
  </si>
  <si>
    <t>ujikom to</t>
  </si>
  <si>
    <t>ujikom.</t>
  </si>
  <si>
    <t xml:space="preserve">Rabu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</si>
</sst>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0"/>
      <color theme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</cellStyleXfs>
  <cellXfs count="139">
    <xf numFmtId="0" fontId="0" fillId="0" borderId="0" xfId="0"/>
    <xf numFmtId="0" fontId="4" fillId="0" borderId="0" xfId="4" applyFont="1" applyAlignment="1">
      <alignment horizontal="center"/>
    </xf>
    <xf numFmtId="0" fontId="5" fillId="0" borderId="0" xfId="5" applyFont="1"/>
    <xf numFmtId="0" fontId="6" fillId="3" borderId="0" xfId="5" applyFont="1" applyFill="1" applyAlignment="1">
      <alignment horizontal="right"/>
    </xf>
    <xf numFmtId="41" fontId="6" fillId="0" borderId="0" xfId="5" applyNumberFormat="1" applyFont="1" applyFill="1"/>
    <xf numFmtId="0" fontId="6" fillId="0" borderId="0" xfId="5" applyFont="1" applyAlignment="1">
      <alignment horizontal="center" wrapText="1"/>
    </xf>
    <xf numFmtId="0" fontId="6" fillId="0" borderId="0" xfId="5" applyFont="1"/>
    <xf numFmtId="0" fontId="5" fillId="0" borderId="0" xfId="0" applyFont="1"/>
    <xf numFmtId="0" fontId="3" fillId="0" borderId="0" xfId="4" applyFont="1" applyAlignment="1"/>
    <xf numFmtId="164" fontId="3" fillId="0" borderId="0" xfId="4" applyNumberFormat="1" applyFont="1" applyAlignment="1"/>
    <xf numFmtId="41" fontId="3" fillId="0" borderId="0" xfId="4" applyNumberFormat="1" applyFont="1"/>
    <xf numFmtId="14" fontId="3" fillId="0" borderId="0" xfId="4" applyNumberFormat="1" applyFont="1" applyAlignment="1">
      <alignment horizontal="left"/>
    </xf>
    <xf numFmtId="15" fontId="3" fillId="0" borderId="0" xfId="4" applyNumberFormat="1" applyFont="1" applyAlignment="1">
      <alignment horizontal="left"/>
    </xf>
    <xf numFmtId="41" fontId="3" fillId="3" borderId="0" xfId="4" applyNumberFormat="1" applyFont="1" applyFill="1" applyAlignment="1">
      <alignment horizontal="right"/>
    </xf>
    <xf numFmtId="0" fontId="3" fillId="0" borderId="0" xfId="4" applyFont="1" applyAlignment="1">
      <alignment horizontal="left"/>
    </xf>
    <xf numFmtId="20" fontId="3" fillId="0" borderId="0" xfId="4" applyNumberFormat="1" applyFont="1" applyAlignment="1">
      <alignment horizontal="left"/>
    </xf>
    <xf numFmtId="20" fontId="3" fillId="0" borderId="0" xfId="4" applyNumberFormat="1" applyFont="1" applyAlignment="1"/>
    <xf numFmtId="41" fontId="3" fillId="0" borderId="0" xfId="4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4" applyFont="1" applyAlignment="1"/>
    <xf numFmtId="0" fontId="3" fillId="0" borderId="0" xfId="4" applyFont="1" applyAlignment="1">
      <alignment horizontal="center"/>
    </xf>
    <xf numFmtId="41" fontId="3" fillId="0" borderId="0" xfId="4" applyNumberFormat="1" applyFont="1" applyAlignment="1"/>
    <xf numFmtId="0" fontId="3" fillId="0" borderId="0" xfId="4" applyFont="1" applyFill="1" applyAlignment="1"/>
    <xf numFmtId="0" fontId="3" fillId="0" borderId="0" xfId="4" applyNumberFormat="1" applyFont="1" applyFill="1" applyBorder="1"/>
    <xf numFmtId="0" fontId="3" fillId="0" borderId="0" xfId="4" applyFont="1" applyAlignment="1">
      <alignment horizontal="center" wrapText="1"/>
    </xf>
    <xf numFmtId="0" fontId="8" fillId="0" borderId="0" xfId="4" applyNumberFormat="1" applyFont="1" applyBorder="1" applyAlignment="1">
      <alignment horizontal="center"/>
    </xf>
    <xf numFmtId="41" fontId="7" fillId="3" borderId="0" xfId="4" applyNumberFormat="1" applyFont="1" applyFill="1" applyBorder="1" applyAlignment="1">
      <alignment horizontal="center"/>
    </xf>
    <xf numFmtId="41" fontId="9" fillId="3" borderId="0" xfId="4" applyNumberFormat="1" applyFont="1" applyFill="1" applyAlignment="1">
      <alignment horizontal="center"/>
    </xf>
    <xf numFmtId="0" fontId="10" fillId="0" borderId="0" xfId="5" applyFont="1" applyAlignment="1">
      <alignment horizontal="center" wrapText="1"/>
    </xf>
    <xf numFmtId="0" fontId="7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165" fontId="11" fillId="0" borderId="0" xfId="1" applyNumberFormat="1" applyFont="1" applyFill="1" applyBorder="1" applyAlignment="1">
      <alignment vertical="center" wrapText="1"/>
    </xf>
    <xf numFmtId="41" fontId="6" fillId="3" borderId="0" xfId="0" applyNumberFormat="1" applyFont="1" applyFill="1"/>
    <xf numFmtId="41" fontId="3" fillId="0" borderId="0" xfId="4" applyNumberFormat="1" applyFont="1" applyFill="1" applyBorder="1"/>
    <xf numFmtId="41" fontId="3" fillId="0" borderId="0" xfId="4" applyNumberFormat="1" applyFont="1" applyFill="1" applyBorder="1" applyAlignment="1"/>
    <xf numFmtId="166" fontId="5" fillId="0" borderId="0" xfId="5" applyNumberFormat="1" applyFont="1"/>
    <xf numFmtId="166" fontId="6" fillId="0" borderId="0" xfId="5" applyNumberFormat="1" applyFont="1" applyBorder="1"/>
    <xf numFmtId="0" fontId="7" fillId="0" borderId="0" xfId="4" applyFont="1" applyFill="1" applyAlignment="1"/>
    <xf numFmtId="41" fontId="12" fillId="4" borderId="0" xfId="4" applyNumberFormat="1" applyFont="1" applyFill="1" applyBorder="1" applyAlignment="1"/>
    <xf numFmtId="41" fontId="3" fillId="0" borderId="0" xfId="4" applyNumberFormat="1" applyFont="1" applyFill="1"/>
    <xf numFmtId="166" fontId="6" fillId="0" borderId="0" xfId="6" applyNumberFormat="1" applyFont="1" applyFill="1" applyBorder="1" applyAlignment="1"/>
    <xf numFmtId="165" fontId="3" fillId="0" borderId="0" xfId="1" applyNumberFormat="1" applyFont="1" applyFill="1" applyBorder="1" applyAlignment="1">
      <alignment horizontal="right" vertical="center"/>
    </xf>
    <xf numFmtId="1" fontId="6" fillId="0" borderId="0" xfId="5" quotePrefix="1" applyNumberFormat="1" applyFont="1" applyFill="1" applyBorder="1" applyAlignment="1">
      <alignment horizontal="center" wrapText="1"/>
    </xf>
    <xf numFmtId="167" fontId="3" fillId="0" borderId="0" xfId="0" applyNumberFormat="1" applyFont="1" applyFill="1" applyBorder="1" applyAlignment="1">
      <alignment horizontal="right" vertical="center"/>
    </xf>
    <xf numFmtId="1" fontId="6" fillId="0" borderId="0" xfId="5" applyNumberFormat="1" applyFont="1" applyFill="1" applyBorder="1" applyAlignment="1">
      <alignment horizontal="center" wrapText="1"/>
    </xf>
    <xf numFmtId="166" fontId="3" fillId="0" borderId="0" xfId="4" applyNumberFormat="1" applyFont="1" applyFill="1"/>
    <xf numFmtId="41" fontId="3" fillId="0" borderId="0" xfId="5" applyNumberFormat="1" applyFont="1" applyFill="1" applyBorder="1"/>
    <xf numFmtId="0" fontId="3" fillId="0" borderId="0" xfId="4" applyFont="1" applyFill="1"/>
    <xf numFmtId="41" fontId="3" fillId="0" borderId="1" xfId="4" applyNumberFormat="1" applyFont="1" applyBorder="1" applyAlignment="1"/>
    <xf numFmtId="41" fontId="6" fillId="5" borderId="0" xfId="0" applyNumberFormat="1" applyFont="1" applyFill="1"/>
    <xf numFmtId="164" fontId="3" fillId="0" borderId="0" xfId="4" applyNumberFormat="1" applyFont="1" applyBorder="1" applyAlignment="1"/>
    <xf numFmtId="3" fontId="5" fillId="0" borderId="0" xfId="5" applyNumberFormat="1" applyFont="1" applyFill="1"/>
    <xf numFmtId="41" fontId="6" fillId="0" borderId="0" xfId="5" applyNumberFormat="1" applyFont="1" applyFill="1" applyBorder="1"/>
    <xf numFmtId="41" fontId="3" fillId="0" borderId="0" xfId="2" applyFont="1" applyFill="1" applyBorder="1" applyAlignment="1">
      <alignment vertical="center" wrapText="1"/>
    </xf>
    <xf numFmtId="41" fontId="12" fillId="0" borderId="0" xfId="4" applyNumberFormat="1" applyFont="1" applyFill="1" applyBorder="1" applyAlignment="1"/>
    <xf numFmtId="16" fontId="3" fillId="0" borderId="0" xfId="4" applyNumberFormat="1" applyFont="1" applyFill="1"/>
    <xf numFmtId="164" fontId="3" fillId="0" borderId="0" xfId="4" applyNumberFormat="1" applyFont="1" applyFill="1" applyAlignment="1"/>
    <xf numFmtId="164" fontId="5" fillId="0" borderId="0" xfId="0" applyNumberFormat="1" applyFont="1"/>
    <xf numFmtId="41" fontId="3" fillId="3" borderId="0" xfId="2" applyFont="1" applyFill="1" applyBorder="1" applyAlignment="1">
      <alignment vertical="center" wrapText="1"/>
    </xf>
    <xf numFmtId="41" fontId="3" fillId="3" borderId="0" xfId="4" applyNumberFormat="1" applyFont="1" applyFill="1" applyBorder="1" applyAlignment="1"/>
    <xf numFmtId="42" fontId="5" fillId="0" borderId="0" xfId="5" applyNumberFormat="1" applyFont="1"/>
    <xf numFmtId="41" fontId="3" fillId="6" borderId="0" xfId="2" applyFont="1" applyFill="1" applyBorder="1" applyAlignment="1">
      <alignment vertical="center" wrapText="1"/>
    </xf>
    <xf numFmtId="41" fontId="3" fillId="3" borderId="0" xfId="4" applyNumberFormat="1" applyFont="1" applyFill="1"/>
    <xf numFmtId="164" fontId="3" fillId="0" borderId="1" xfId="4" applyNumberFormat="1" applyFont="1" applyBorder="1" applyAlignment="1"/>
    <xf numFmtId="164" fontId="13" fillId="0" borderId="0" xfId="4" applyNumberFormat="1" applyFont="1" applyBorder="1" applyAlignment="1"/>
    <xf numFmtId="164" fontId="13" fillId="0" borderId="0" xfId="4" applyNumberFormat="1" applyFont="1" applyAlignment="1"/>
    <xf numFmtId="164" fontId="7" fillId="0" borderId="0" xfId="4" applyNumberFormat="1" applyFont="1" applyAlignment="1"/>
    <xf numFmtId="0" fontId="5" fillId="0" borderId="0" xfId="0" applyFont="1" applyBorder="1"/>
    <xf numFmtId="0" fontId="5" fillId="0" borderId="0" xfId="5" applyFont="1" applyBorder="1"/>
    <xf numFmtId="41" fontId="3" fillId="0" borderId="0" xfId="4" applyNumberFormat="1" applyFont="1" applyBorder="1"/>
    <xf numFmtId="164" fontId="3" fillId="0" borderId="1" xfId="6" applyNumberFormat="1" applyFont="1" applyFill="1" applyBorder="1" applyAlignment="1">
      <alignment horizontal="left"/>
    </xf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14" fillId="0" borderId="0" xfId="3" applyNumberFormat="1" applyFont="1" applyFill="1" applyBorder="1"/>
    <xf numFmtId="0" fontId="5" fillId="0" borderId="0" xfId="5" applyFont="1" applyFill="1"/>
    <xf numFmtId="42" fontId="5" fillId="0" borderId="0" xfId="0" applyNumberFormat="1" applyFont="1"/>
    <xf numFmtId="164" fontId="15" fillId="0" borderId="0" xfId="4" applyNumberFormat="1" applyFont="1" applyAlignment="1"/>
    <xf numFmtId="164" fontId="15" fillId="0" borderId="0" xfId="4" applyNumberFormat="1" applyFont="1" applyBorder="1" applyAlignment="1"/>
    <xf numFmtId="42" fontId="3" fillId="0" borderId="0" xfId="4" applyNumberFormat="1" applyFont="1"/>
    <xf numFmtId="164" fontId="15" fillId="0" borderId="0" xfId="4" applyNumberFormat="1" applyFont="1" applyFill="1" applyAlignment="1"/>
    <xf numFmtId="41" fontId="15" fillId="0" borderId="0" xfId="4" applyNumberFormat="1" applyFont="1" applyAlignment="1"/>
    <xf numFmtId="0" fontId="16" fillId="0" borderId="0" xfId="4" applyFont="1" applyAlignment="1">
      <alignment horizontal="left"/>
    </xf>
    <xf numFmtId="0" fontId="16" fillId="0" borderId="0" xfId="4" applyFont="1"/>
    <xf numFmtId="0" fontId="3" fillId="0" borderId="0" xfId="4" applyFont="1"/>
    <xf numFmtId="0" fontId="15" fillId="0" borderId="0" xfId="4" applyFont="1"/>
    <xf numFmtId="41" fontId="5" fillId="0" borderId="0" xfId="0" applyNumberFormat="1" applyFont="1"/>
    <xf numFmtId="0" fontId="6" fillId="0" borderId="0" xfId="4" applyFont="1" applyAlignment="1">
      <alignment horizontal="left"/>
    </xf>
    <xf numFmtId="41" fontId="3" fillId="3" borderId="0" xfId="2" applyFont="1" applyFill="1" applyBorder="1" applyAlignment="1">
      <alignment horizontal="right" vertical="center"/>
    </xf>
    <xf numFmtId="0" fontId="17" fillId="0" borderId="0" xfId="5" applyFont="1"/>
    <xf numFmtId="41" fontId="6" fillId="3" borderId="0" xfId="5" applyNumberFormat="1" applyFont="1" applyFill="1"/>
    <xf numFmtId="164" fontId="5" fillId="0" borderId="0" xfId="5" applyNumberFormat="1" applyFont="1"/>
    <xf numFmtId="0" fontId="18" fillId="0" borderId="0" xfId="4" applyFont="1" applyBorder="1"/>
    <xf numFmtId="164" fontId="19" fillId="0" borderId="0" xfId="4" applyNumberFormat="1" applyFont="1" applyBorder="1"/>
    <xf numFmtId="41" fontId="6" fillId="0" borderId="0" xfId="0" applyNumberFormat="1" applyFont="1"/>
    <xf numFmtId="164" fontId="3" fillId="0" borderId="0" xfId="4" applyNumberFormat="1" applyFont="1"/>
    <xf numFmtId="41" fontId="20" fillId="0" borderId="0" xfId="0" applyNumberFormat="1" applyFont="1"/>
    <xf numFmtId="0" fontId="21" fillId="0" borderId="0" xfId="5" applyFont="1"/>
    <xf numFmtId="42" fontId="14" fillId="0" borderId="0" xfId="5" applyNumberFormat="1" applyFont="1"/>
    <xf numFmtId="42" fontId="6" fillId="0" borderId="0" xfId="3" applyNumberFormat="1" applyFont="1" applyFill="1"/>
    <xf numFmtId="41" fontId="14" fillId="0" borderId="0" xfId="0" applyNumberFormat="1" applyFont="1"/>
    <xf numFmtId="0" fontId="21" fillId="0" borderId="0" xfId="0" applyFont="1"/>
    <xf numFmtId="42" fontId="21" fillId="0" borderId="0" xfId="5" applyNumberFormat="1" applyFont="1"/>
    <xf numFmtId="42" fontId="21" fillId="0" borderId="0" xfId="0" applyNumberFormat="1" applyFont="1"/>
    <xf numFmtId="42" fontId="6" fillId="0" borderId="0" xfId="0" applyNumberFormat="1" applyFont="1"/>
    <xf numFmtId="0" fontId="14" fillId="0" borderId="0" xfId="0" applyFont="1"/>
    <xf numFmtId="42" fontId="6" fillId="0" borderId="0" xfId="7" applyNumberFormat="1" applyFont="1" applyFill="1"/>
    <xf numFmtId="42" fontId="14" fillId="0" borderId="0" xfId="0" applyNumberFormat="1" applyFont="1"/>
    <xf numFmtId="41" fontId="6" fillId="3" borderId="0" xfId="7" applyNumberFormat="1" applyFont="1" applyFill="1"/>
    <xf numFmtId="41" fontId="6" fillId="0" borderId="0" xfId="3" applyNumberFormat="1" applyFont="1" applyFill="1"/>
    <xf numFmtId="0" fontId="21" fillId="0" borderId="0" xfId="5" applyFont="1" applyFill="1"/>
    <xf numFmtId="41" fontId="6" fillId="3" borderId="0" xfId="2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12" fillId="3" borderId="0" xfId="2" applyFont="1" applyFill="1" applyBorder="1" applyAlignment="1">
      <alignment vertical="center" wrapText="1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167" fontId="22" fillId="4" borderId="0" xfId="0" applyNumberFormat="1" applyFont="1" applyFill="1" applyBorder="1" applyAlignment="1">
      <alignment horizontal="right" vertic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165" fontId="11" fillId="0" borderId="0" xfId="1" applyNumberFormat="1" applyFont="1" applyFill="1" applyBorder="1" applyAlignment="1">
      <alignment horizontal="right" vertic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</cellXfs>
  <cellStyles count="8">
    <cellStyle name="Accent3" xfId="3" builtinId="37"/>
    <cellStyle name="Comma" xfId="1" builtinId="3"/>
    <cellStyle name="Comma [0]" xfId="2" builtinId="6"/>
    <cellStyle name="Comma [0] 2" xfId="6"/>
    <cellStyle name="Normal" xfId="0" builtinId="0"/>
    <cellStyle name="Normal 2" xfId="5"/>
    <cellStyle name="Normal 2 2" xfId="4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6.%20Juni/Cash%20Of%20Name%20-%20Juni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Mei 17"/>
      <sheetName val="30 Mei 17"/>
      <sheetName val="31 Mei 17"/>
      <sheetName val="02 Juni 17"/>
      <sheetName val="03 Juni 17"/>
      <sheetName val="05 Juni 17"/>
      <sheetName val="06 Juni 17"/>
      <sheetName val="07 Juni 17"/>
      <sheetName val="08 Juni 17"/>
      <sheetName val="09 Juni 17"/>
      <sheetName val="12 Juni 17"/>
      <sheetName val="13 Juni 17"/>
      <sheetName val="14 Juni 17"/>
      <sheetName val="15 Juni 17"/>
      <sheetName val="16 Juni 17 "/>
      <sheetName val="17 Juni 17  "/>
      <sheetName val="19 Juni'17 "/>
      <sheetName val="20 Juni 2017"/>
      <sheetName val="21 Juni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7">
          <cell r="I37">
            <v>1115179727</v>
          </cell>
        </row>
        <row r="52">
          <cell r="I52">
            <v>40705800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8" zoomScale="78" zoomScaleNormal="100" zoomScaleSheetLayoutView="78" workbookViewId="0">
      <selection activeCell="H31" sqref="H3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42907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0</v>
      </c>
      <c r="F8" s="22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62</v>
      </c>
      <c r="F9" s="22"/>
      <c r="G9" s="17">
        <f t="shared" ref="G9:G16" si="0">C9*E9</f>
        <v>3100000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8</v>
      </c>
      <c r="F12" s="22"/>
      <c r="G12" s="17">
        <f>C12*E12</f>
        <v>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16</v>
      </c>
      <c r="F13" s="22"/>
      <c r="G13" s="17">
        <f t="shared" si="0"/>
        <v>32000</v>
      </c>
      <c r="H13" s="9"/>
      <c r="I13" s="17"/>
      <c r="J13" s="17"/>
      <c r="K13" s="30">
        <v>41291</v>
      </c>
      <c r="L13" s="31">
        <v>5000000</v>
      </c>
      <c r="M13" s="32">
        <v>300000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41292</v>
      </c>
      <c r="L14" s="31">
        <v>3000000</v>
      </c>
      <c r="M14" s="34">
        <v>750000</v>
      </c>
      <c r="N14" s="33"/>
      <c r="O14" s="35">
        <v>83000000</v>
      </c>
      <c r="P14" s="36">
        <v>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41293</v>
      </c>
      <c r="L15" s="31">
        <v>2000000</v>
      </c>
      <c r="M15" s="34">
        <v>750000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41294</v>
      </c>
      <c r="L16" s="31">
        <v>1000000</v>
      </c>
      <c r="M16" s="38">
        <v>320000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3182000</v>
      </c>
      <c r="I17" s="10"/>
      <c r="J17" s="37"/>
      <c r="K17" s="30">
        <v>41295</v>
      </c>
      <c r="L17" s="31">
        <v>1000000</v>
      </c>
      <c r="M17" s="34">
        <v>100000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41296</v>
      </c>
      <c r="L18" s="31">
        <v>5000000</v>
      </c>
      <c r="M18" s="33">
        <v>250000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41297</v>
      </c>
      <c r="L19" s="31">
        <v>3000000</v>
      </c>
      <c r="M19" s="41">
        <v>97500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3</v>
      </c>
      <c r="F20" s="8"/>
      <c r="G20" s="21">
        <f>C20*E20</f>
        <v>3000</v>
      </c>
      <c r="H20" s="9"/>
      <c r="I20" s="21"/>
      <c r="J20" s="22"/>
      <c r="K20" s="30">
        <v>41298</v>
      </c>
      <c r="L20" s="31">
        <v>3000000</v>
      </c>
      <c r="M20" s="43">
        <v>83000000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28</v>
      </c>
      <c r="F21" s="8"/>
      <c r="G21" s="21">
        <f>C21*E21</f>
        <v>14000</v>
      </c>
      <c r="H21" s="9"/>
      <c r="I21" s="21"/>
      <c r="J21" s="37"/>
      <c r="K21" s="30">
        <v>41299</v>
      </c>
      <c r="L21" s="31">
        <v>3000000</v>
      </c>
      <c r="M21" s="43">
        <v>500000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18</v>
      </c>
      <c r="F22" s="8"/>
      <c r="G22" s="21">
        <f>C22*E22</f>
        <v>3600</v>
      </c>
      <c r="H22" s="9"/>
      <c r="I22" s="10"/>
      <c r="K22" s="30">
        <v>41300</v>
      </c>
      <c r="L22" s="31">
        <v>750000</v>
      </c>
      <c r="M22" s="43">
        <v>150000</v>
      </c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11</v>
      </c>
      <c r="F23" s="8"/>
      <c r="G23" s="21">
        <f>C23*E23</f>
        <v>1100</v>
      </c>
      <c r="H23" s="9"/>
      <c r="I23" s="10"/>
      <c r="K23" s="30">
        <v>41301</v>
      </c>
      <c r="L23" s="31">
        <v>250000</v>
      </c>
      <c r="M23" s="32">
        <v>6000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1</v>
      </c>
      <c r="F24" s="8"/>
      <c r="G24" s="21">
        <f>C24*E24</f>
        <v>50</v>
      </c>
      <c r="H24" s="9"/>
      <c r="I24" s="8"/>
      <c r="K24" s="30">
        <v>41302</v>
      </c>
      <c r="L24" s="31">
        <v>1500000</v>
      </c>
      <c r="M24" s="32">
        <v>100000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41303</v>
      </c>
      <c r="L25" s="31">
        <v>500000</v>
      </c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21750</v>
      </c>
      <c r="I26" s="9"/>
      <c r="K26" s="30">
        <v>41304</v>
      </c>
      <c r="L26" s="31">
        <v>5000000</v>
      </c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3203750</v>
      </c>
      <c r="K27" s="30">
        <v>41305</v>
      </c>
      <c r="L27" s="31">
        <v>3000000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41306</v>
      </c>
      <c r="L28" s="53">
        <v>1000000</v>
      </c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'[1]20 Juni 2017'!I37</f>
        <v>1115179727</v>
      </c>
      <c r="K29" s="30">
        <v>41307</v>
      </c>
      <c r="L29" s="53">
        <v>4750000</v>
      </c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'[1]20 Juni 2017'!I52</f>
        <v>40705800</v>
      </c>
      <c r="K30" s="30">
        <v>41308</v>
      </c>
      <c r="L30" s="53">
        <v>5000000</v>
      </c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41309</v>
      </c>
      <c r="L31" s="53">
        <v>1000000</v>
      </c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83000000</v>
      </c>
      <c r="I35" s="9"/>
      <c r="J35" s="9"/>
      <c r="K35" s="30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1198179727</v>
      </c>
      <c r="J37" s="9"/>
      <c r="K37" s="30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12023986</v>
      </c>
      <c r="J39" s="9"/>
      <c r="K39" s="30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7338361</v>
      </c>
      <c r="I41" s="9"/>
      <c r="J41" s="9"/>
      <c r="K41" s="30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122475988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1320655715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86323500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86323500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48750000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71450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48821450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3203750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3203750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46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16250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>
        <v>11600</v>
      </c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>
        <v>26500</v>
      </c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>
        <v>17100</v>
      </c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>
        <v>0</v>
      </c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>
        <v>0</v>
      </c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71450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83000000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48750000</v>
      </c>
      <c r="M131" s="113">
        <f>SUM(M13:M130)</f>
        <v>86323500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D7" zoomScale="96" zoomScaleNormal="100" zoomScaleSheetLayoutView="96" workbookViewId="0">
      <selection activeCell="M21" sqref="M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42929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387</v>
      </c>
      <c r="F8" s="22"/>
      <c r="G8" s="17">
        <f>C8*E8</f>
        <v>38700000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199</v>
      </c>
      <c r="F9" s="22"/>
      <c r="G9" s="17">
        <f t="shared" ref="G9:G16" si="0">C9*E9</f>
        <v>9950000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10</v>
      </c>
      <c r="F10" s="22"/>
      <c r="G10" s="17">
        <f t="shared" si="0"/>
        <v>200000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109</v>
      </c>
      <c r="F11" s="22"/>
      <c r="G11" s="17">
        <f t="shared" si="0"/>
        <v>1090000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104</v>
      </c>
      <c r="F12" s="22"/>
      <c r="G12" s="17">
        <f>C12*E12</f>
        <v>520000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2</v>
      </c>
      <c r="F13" s="22"/>
      <c r="G13" s="17">
        <f t="shared" si="0"/>
        <v>4000</v>
      </c>
      <c r="H13" s="9"/>
      <c r="I13" s="17"/>
      <c r="J13" s="17"/>
      <c r="K13" s="30">
        <v>41441</v>
      </c>
      <c r="L13" s="31">
        <v>750000</v>
      </c>
      <c r="M13" s="32">
        <v>370000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41442</v>
      </c>
      <c r="L14" s="31">
        <v>400000</v>
      </c>
      <c r="M14" s="34">
        <v>50000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41443</v>
      </c>
      <c r="L15" s="31">
        <v>400000</v>
      </c>
      <c r="M15" s="34">
        <v>38000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41444</v>
      </c>
      <c r="L16" s="31">
        <v>1200000</v>
      </c>
      <c r="M16" s="38">
        <v>1200000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50464000</v>
      </c>
      <c r="I17" s="10"/>
      <c r="J17" s="37"/>
      <c r="K17" s="30">
        <v>41445</v>
      </c>
      <c r="L17" s="31">
        <v>700000</v>
      </c>
      <c r="M17" s="34">
        <v>750000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41446</v>
      </c>
      <c r="L18" s="31">
        <v>12150000</v>
      </c>
      <c r="M18" s="33">
        <v>429000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41447</v>
      </c>
      <c r="L19" s="31">
        <v>2500000</v>
      </c>
      <c r="M19" s="41">
        <v>780000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4</v>
      </c>
      <c r="F20" s="8"/>
      <c r="G20" s="21">
        <f>C20*E20</f>
        <v>4000</v>
      </c>
      <c r="H20" s="9"/>
      <c r="I20" s="21"/>
      <c r="J20" s="22"/>
      <c r="K20" s="30">
        <v>41448</v>
      </c>
      <c r="L20" s="31">
        <v>2500000</v>
      </c>
      <c r="M20" s="43">
        <v>56500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41</v>
      </c>
      <c r="F21" s="8"/>
      <c r="G21" s="21">
        <f>C21*E21</f>
        <v>20500</v>
      </c>
      <c r="H21" s="9"/>
      <c r="I21" s="21"/>
      <c r="J21" s="37"/>
      <c r="K21" s="30">
        <v>41449</v>
      </c>
      <c r="L21" s="31">
        <v>3000000</v>
      </c>
      <c r="M21" s="131">
        <v>3000000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8</v>
      </c>
      <c r="F22" s="8"/>
      <c r="G22" s="21">
        <f>C22*E22</f>
        <v>1600</v>
      </c>
      <c r="H22" s="9"/>
      <c r="I22" s="10"/>
      <c r="K22" s="30">
        <v>41450</v>
      </c>
      <c r="L22" s="31">
        <v>800000</v>
      </c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9</v>
      </c>
      <c r="F23" s="8"/>
      <c r="G23" s="21">
        <f>C23*E23</f>
        <v>900</v>
      </c>
      <c r="H23" s="9"/>
      <c r="I23" s="10"/>
      <c r="K23" s="30">
        <v>41451</v>
      </c>
      <c r="L23" s="31">
        <v>2000000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41452</v>
      </c>
      <c r="L24" s="31">
        <v>950000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41453</v>
      </c>
      <c r="L25" s="31">
        <v>900000</v>
      </c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27000</v>
      </c>
      <c r="I26" s="9"/>
      <c r="K26" s="30">
        <v>41454</v>
      </c>
      <c r="L26" s="31">
        <v>1000000</v>
      </c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50491000</v>
      </c>
      <c r="K27" s="30">
        <v>41455</v>
      </c>
      <c r="L27" s="31">
        <v>1420000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41456</v>
      </c>
      <c r="L28" s="53">
        <v>1000000</v>
      </c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+'12 Juli 17 '!I29</f>
        <v>911354308</v>
      </c>
      <c r="K29" s="30">
        <v>41457</v>
      </c>
      <c r="L29" s="53">
        <v>710000</v>
      </c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+'12 Juli 17 '!I52</f>
        <v>18013500</v>
      </c>
      <c r="K30" s="30">
        <v>41458</v>
      </c>
      <c r="L30" s="53">
        <v>2750000</v>
      </c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41459</v>
      </c>
      <c r="L31" s="53">
        <v>2000000</v>
      </c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41460</v>
      </c>
      <c r="L32" s="58">
        <v>2000000</v>
      </c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41461</v>
      </c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41462</v>
      </c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911354308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1066614202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6673500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6673500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39130000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21000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39151000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50491000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50491000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18000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>
        <v>3000</v>
      </c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21000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39130000</v>
      </c>
      <c r="M131" s="113">
        <f>SUM(M13:M130)</f>
        <v>6673500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C7" zoomScale="96" zoomScaleNormal="100" zoomScaleSheetLayoutView="96" workbookViewId="0">
      <selection activeCell="M15" sqref="M1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76</v>
      </c>
      <c r="C3" s="10"/>
      <c r="D3" s="8"/>
      <c r="E3" s="8"/>
      <c r="F3" s="8"/>
      <c r="G3" s="8"/>
      <c r="H3" s="8" t="s">
        <v>3</v>
      </c>
      <c r="I3" s="11">
        <v>42930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237</v>
      </c>
      <c r="F8" s="22"/>
      <c r="G8" s="17">
        <f>C8*E8</f>
        <v>23700000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186</v>
      </c>
      <c r="F9" s="22"/>
      <c r="G9" s="17">
        <f t="shared" ref="G9:G16" si="0">C9*E9</f>
        <v>9300000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</v>
      </c>
      <c r="F11" s="22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45</v>
      </c>
      <c r="F12" s="22"/>
      <c r="G12" s="17">
        <f>C12*E12</f>
        <v>225000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41461</v>
      </c>
      <c r="L13" s="31">
        <v>1100000</v>
      </c>
      <c r="M13" s="32">
        <v>3000000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41462</v>
      </c>
      <c r="L14" s="31">
        <v>1000000</v>
      </c>
      <c r="M14" s="34">
        <v>3637500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41463</v>
      </c>
      <c r="L15" s="31">
        <v>950000</v>
      </c>
      <c r="M15" s="34">
        <v>1507000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41464</v>
      </c>
      <c r="L16" s="31">
        <v>900000</v>
      </c>
      <c r="M16" s="38">
        <v>30000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33245000</v>
      </c>
      <c r="I17" s="10"/>
      <c r="J17" s="37"/>
      <c r="K17" s="30">
        <v>41465</v>
      </c>
      <c r="L17" s="31">
        <v>5000000</v>
      </c>
      <c r="M17" s="34">
        <v>150000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41466</v>
      </c>
      <c r="L18" s="31">
        <v>1000000</v>
      </c>
      <c r="M18" s="33">
        <v>28876000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41467</v>
      </c>
      <c r="L19" s="31">
        <v>3000000</v>
      </c>
      <c r="M19" s="41">
        <v>120000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41468</v>
      </c>
      <c r="L20" s="31">
        <v>3000000</v>
      </c>
      <c r="M20" s="43">
        <v>7500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19</v>
      </c>
      <c r="F21" s="8"/>
      <c r="G21" s="21">
        <f>C21*E21</f>
        <v>9500</v>
      </c>
      <c r="H21" s="9"/>
      <c r="I21" s="21"/>
      <c r="J21" s="37"/>
      <c r="K21" s="30">
        <v>41469</v>
      </c>
      <c r="L21" s="31">
        <v>950000</v>
      </c>
      <c r="M21" s="43">
        <v>121000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8</v>
      </c>
      <c r="F22" s="8"/>
      <c r="G22" s="21">
        <f>C22*E22</f>
        <v>1600</v>
      </c>
      <c r="H22" s="9"/>
      <c r="I22" s="10"/>
      <c r="K22" s="30">
        <v>41470</v>
      </c>
      <c r="L22" s="31">
        <v>2300000</v>
      </c>
      <c r="M22" s="43">
        <v>75000</v>
      </c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9</v>
      </c>
      <c r="F23" s="8"/>
      <c r="G23" s="21">
        <f>C23*E23</f>
        <v>900</v>
      </c>
      <c r="H23" s="9"/>
      <c r="I23" s="10"/>
      <c r="K23" s="30">
        <v>41471</v>
      </c>
      <c r="L23" s="31">
        <v>850000</v>
      </c>
      <c r="M23" s="32">
        <v>10000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41472</v>
      </c>
      <c r="L24" s="31">
        <v>800000</v>
      </c>
      <c r="M24" s="32">
        <v>550000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41473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12000</v>
      </c>
      <c r="I26" s="9"/>
      <c r="K26" s="30">
        <v>41474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33257000</v>
      </c>
      <c r="K27" s="30">
        <v>41475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41476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+'12 Juli 17 '!I29</f>
        <v>911354308</v>
      </c>
      <c r="K29" s="30">
        <v>41477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+'13 Juli 17 '!I52</f>
        <v>50491000</v>
      </c>
      <c r="K30" s="30">
        <v>41478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41459</v>
      </c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41460</v>
      </c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911354308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1066614202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38084000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38084000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20850000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20850000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33257000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33257000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/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20850000</v>
      </c>
      <c r="M131" s="113">
        <f>SUM(M13:M130)</f>
        <v>38084000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96" zoomScaleNormal="100" zoomScaleSheetLayoutView="96" workbookViewId="0">
      <selection activeCell="M13" sqref="M1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77</v>
      </c>
      <c r="C3" s="10"/>
      <c r="D3" s="8"/>
      <c r="E3" s="8"/>
      <c r="F3" s="8"/>
      <c r="G3" s="8"/>
      <c r="H3" s="8" t="s">
        <v>3</v>
      </c>
      <c r="I3" s="11">
        <v>42931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0.58333333333333337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>
        <v>237</v>
      </c>
      <c r="C8" s="21">
        <v>100000</v>
      </c>
      <c r="D8" s="8"/>
      <c r="E8" s="22">
        <f>237+132</f>
        <v>369</v>
      </c>
      <c r="F8" s="22"/>
      <c r="G8" s="17">
        <f>C8*E8</f>
        <v>36900000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>
        <v>186</v>
      </c>
      <c r="C9" s="21">
        <v>50000</v>
      </c>
      <c r="D9" s="8"/>
      <c r="E9" s="22">
        <f>186+34</f>
        <v>220</v>
      </c>
      <c r="F9" s="22"/>
      <c r="G9" s="17">
        <f t="shared" ref="G9:G16" si="0">C9*E9</f>
        <v>11000000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>
        <v>0</v>
      </c>
      <c r="C10" s="21">
        <v>20000</v>
      </c>
      <c r="D10" s="8"/>
      <c r="E10" s="22">
        <f>0+2</f>
        <v>2</v>
      </c>
      <c r="F10" s="22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>
        <v>2</v>
      </c>
      <c r="C11" s="21">
        <v>10000</v>
      </c>
      <c r="D11" s="8"/>
      <c r="E11" s="22">
        <f>2+10</f>
        <v>12</v>
      </c>
      <c r="F11" s="22"/>
      <c r="G11" s="17">
        <f t="shared" si="0"/>
        <v>120000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>
        <v>45</v>
      </c>
      <c r="C12" s="21">
        <v>5000</v>
      </c>
      <c r="D12" s="8"/>
      <c r="E12" s="22">
        <f>45+10</f>
        <v>55</v>
      </c>
      <c r="F12" s="22"/>
      <c r="G12" s="17">
        <f>C12*E12</f>
        <v>275000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>
        <v>0</v>
      </c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41473</v>
      </c>
      <c r="L13" s="124">
        <v>1000000</v>
      </c>
      <c r="M13" s="32">
        <v>100000</v>
      </c>
      <c r="N13" s="33"/>
      <c r="O13" s="2" t="s">
        <v>19</v>
      </c>
      <c r="P13" s="2" t="s">
        <v>17</v>
      </c>
    </row>
    <row r="14" spans="1:19" x14ac:dyDescent="0.2">
      <c r="A14" s="8"/>
      <c r="B14" s="22">
        <v>0</v>
      </c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41474</v>
      </c>
      <c r="L14" s="124">
        <v>500000</v>
      </c>
      <c r="M14" s="34">
        <v>60000</v>
      </c>
      <c r="N14" s="33"/>
      <c r="O14" s="35"/>
      <c r="P14" s="36"/>
    </row>
    <row r="15" spans="1:19" x14ac:dyDescent="0.2">
      <c r="A15" s="8"/>
      <c r="B15" s="22">
        <v>0</v>
      </c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41475</v>
      </c>
      <c r="L15" s="124">
        <v>1600000</v>
      </c>
      <c r="M15" s="34">
        <v>500000</v>
      </c>
      <c r="N15" s="33"/>
      <c r="O15" s="35"/>
      <c r="P15" s="36"/>
    </row>
    <row r="16" spans="1:19" x14ac:dyDescent="0.2">
      <c r="A16" s="8"/>
      <c r="B16" s="22">
        <v>0</v>
      </c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41476</v>
      </c>
      <c r="L16" s="124">
        <v>400000</v>
      </c>
      <c r="M16" s="38">
        <v>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48335000</v>
      </c>
      <c r="I17" s="10"/>
      <c r="J17" s="37"/>
      <c r="K17" s="30">
        <v>41477</v>
      </c>
      <c r="L17" s="124">
        <v>800000</v>
      </c>
      <c r="M17" s="34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41478</v>
      </c>
      <c r="L18" s="124">
        <v>2000000</v>
      </c>
      <c r="M18" s="33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41479</v>
      </c>
      <c r="L19" s="31">
        <v>3000000</v>
      </c>
      <c r="M19" s="41"/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41480</v>
      </c>
      <c r="L20" s="31">
        <v>1000000</v>
      </c>
      <c r="M20" s="43"/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19</v>
      </c>
      <c r="F21" s="8"/>
      <c r="G21" s="21">
        <f>C21*E21</f>
        <v>9500</v>
      </c>
      <c r="H21" s="9"/>
      <c r="I21" s="21"/>
      <c r="J21" s="37"/>
      <c r="K21" s="30">
        <v>41481</v>
      </c>
      <c r="L21" s="31">
        <v>650000</v>
      </c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8</v>
      </c>
      <c r="F22" s="8"/>
      <c r="G22" s="21">
        <f>C22*E22</f>
        <v>1600</v>
      </c>
      <c r="H22" s="9"/>
      <c r="I22" s="10"/>
      <c r="K22" s="30">
        <v>41482</v>
      </c>
      <c r="L22" s="31">
        <v>1500000</v>
      </c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9</v>
      </c>
      <c r="F23" s="8"/>
      <c r="G23" s="21">
        <f>C23*E23</f>
        <v>900</v>
      </c>
      <c r="H23" s="9"/>
      <c r="I23" s="10"/>
      <c r="K23" s="30">
        <v>41483</v>
      </c>
      <c r="L23" s="31">
        <v>3000000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41484</v>
      </c>
      <c r="L24" s="31"/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41485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12000</v>
      </c>
      <c r="I26" s="9"/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48347000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Juli 17 '!I37</f>
        <v>911354308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+'14 Juli 17 '!I52</f>
        <v>33257000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911354308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1066614202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660000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660000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15450000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300000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15750000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48347000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48347000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300000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300000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15450000</v>
      </c>
      <c r="M131" s="113">
        <f>SUM(M13:M130)</f>
        <v>660000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7" zoomScale="96" zoomScaleNormal="100" zoomScaleSheetLayoutView="96" workbookViewId="0">
      <selection activeCell="I5" sqref="I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60</v>
      </c>
      <c r="C3" s="10"/>
      <c r="D3" s="8"/>
      <c r="E3" s="8"/>
      <c r="F3" s="8"/>
      <c r="G3" s="8"/>
      <c r="H3" s="8" t="s">
        <v>3</v>
      </c>
      <c r="I3" s="11">
        <v>42932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765</v>
      </c>
      <c r="F8" s="22"/>
      <c r="G8" s="17">
        <f>C8*E8</f>
        <v>76500000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396</v>
      </c>
      <c r="F9" s="22"/>
      <c r="G9" s="17">
        <f t="shared" ref="G9:G16" si="0">C9*E9</f>
        <v>19800000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2</v>
      </c>
      <c r="F10" s="22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60</v>
      </c>
      <c r="F12" s="22"/>
      <c r="G12" s="17">
        <f>C12*E12</f>
        <v>300000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41484</v>
      </c>
      <c r="L13" s="124">
        <v>1000000</v>
      </c>
      <c r="M13" s="32">
        <v>1100000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41485</v>
      </c>
      <c r="L14" s="124">
        <v>800000</v>
      </c>
      <c r="M14" s="34">
        <v>240000</v>
      </c>
      <c r="N14" s="33"/>
      <c r="O14" s="35"/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41486</v>
      </c>
      <c r="L15" s="124">
        <v>850000</v>
      </c>
      <c r="M15" s="34">
        <v>500000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41487</v>
      </c>
      <c r="L16" s="124">
        <v>2000000</v>
      </c>
      <c r="M16" s="38">
        <v>10000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96650000</v>
      </c>
      <c r="I17" s="10"/>
      <c r="J17" s="37"/>
      <c r="K17" s="30">
        <v>41488</v>
      </c>
      <c r="L17" s="124">
        <v>1400000</v>
      </c>
      <c r="M17" s="34">
        <v>100000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41489</v>
      </c>
      <c r="L18" s="124">
        <v>3500000</v>
      </c>
      <c r="M18" s="33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41490</v>
      </c>
      <c r="L19" s="31">
        <v>5000000</v>
      </c>
      <c r="M19" s="41"/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41491</v>
      </c>
      <c r="L20" s="31">
        <v>2500000</v>
      </c>
      <c r="M20" s="43"/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24</v>
      </c>
      <c r="F21" s="8"/>
      <c r="G21" s="21">
        <f>C21*E21</f>
        <v>12000</v>
      </c>
      <c r="H21" s="9"/>
      <c r="I21" s="21"/>
      <c r="J21" s="37"/>
      <c r="K21" s="30">
        <v>41492</v>
      </c>
      <c r="L21" s="31">
        <v>13500000</v>
      </c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9</v>
      </c>
      <c r="F22" s="8"/>
      <c r="G22" s="21">
        <f>C22*E22</f>
        <v>1800</v>
      </c>
      <c r="H22" s="9"/>
      <c r="I22" s="10"/>
      <c r="K22" s="30">
        <v>41493</v>
      </c>
      <c r="L22" s="31">
        <v>800000</v>
      </c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12</v>
      </c>
      <c r="F23" s="8"/>
      <c r="G23" s="21">
        <f>C23*E23</f>
        <v>1200</v>
      </c>
      <c r="H23" s="9"/>
      <c r="I23" s="10"/>
      <c r="K23" s="30">
        <v>41494</v>
      </c>
      <c r="L23" s="31">
        <v>4000000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41495</v>
      </c>
      <c r="L24" s="31">
        <v>4000000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41496</v>
      </c>
      <c r="L25" s="31">
        <v>950000</v>
      </c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15000</v>
      </c>
      <c r="I26" s="9"/>
      <c r="K26" s="30">
        <v>41497</v>
      </c>
      <c r="L26" s="31">
        <v>5000000</v>
      </c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96665000</v>
      </c>
      <c r="K27" s="30">
        <v>41498</v>
      </c>
      <c r="L27" s="31">
        <v>3000000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41499</v>
      </c>
      <c r="L28" s="53">
        <v>2000000</v>
      </c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Juli 17 '!I37</f>
        <v>911354308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+'15 Juli 17'!I52</f>
        <v>48347000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911354308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1066614202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1950000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35500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1985500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50300000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3500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50303500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96665000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96665000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3500</v>
      </c>
      <c r="B72" s="96"/>
      <c r="C72" s="96"/>
      <c r="D72" s="96"/>
      <c r="E72" s="97">
        <v>35500</v>
      </c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3500</v>
      </c>
      <c r="E89" s="75">
        <f>SUM(E71:E88)</f>
        <v>35500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50300000</v>
      </c>
      <c r="M131" s="113">
        <f>SUM(M13:M130)</f>
        <v>1950000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96" zoomScaleNormal="100" zoomScaleSheetLayoutView="96" workbookViewId="0">
      <selection activeCell="M18" sqref="M1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42934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245</v>
      </c>
      <c r="F8" s="22"/>
      <c r="G8" s="17">
        <f>C8*E8</f>
        <v>24500000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506</v>
      </c>
      <c r="F9" s="22"/>
      <c r="G9" s="17">
        <f t="shared" ref="G9:G16" si="0">C9*E9</f>
        <v>25300000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2</v>
      </c>
      <c r="F10" s="22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18</v>
      </c>
      <c r="F11" s="22"/>
      <c r="G11" s="17">
        <f t="shared" si="0"/>
        <v>180000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72</v>
      </c>
      <c r="F12" s="22"/>
      <c r="G12" s="17">
        <f>C12*E12</f>
        <v>360000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41500</v>
      </c>
      <c r="L13" s="124">
        <v>5000000</v>
      </c>
      <c r="M13" s="32">
        <v>225000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41501</v>
      </c>
      <c r="L14" s="124">
        <v>3550000</v>
      </c>
      <c r="M14" s="34">
        <v>225000</v>
      </c>
      <c r="N14" s="33"/>
      <c r="O14" s="35"/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41502</v>
      </c>
      <c r="L15" s="124">
        <v>750000</v>
      </c>
      <c r="M15" s="34">
        <v>280000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41503</v>
      </c>
      <c r="L16" s="124">
        <v>5000000</v>
      </c>
      <c r="M16" s="38">
        <v>22200000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50380000</v>
      </c>
      <c r="I17" s="10"/>
      <c r="J17" s="37"/>
      <c r="K17" s="30">
        <v>41504</v>
      </c>
      <c r="L17" s="124">
        <v>850000</v>
      </c>
      <c r="M17" s="34">
        <v>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41505</v>
      </c>
      <c r="L18" s="124">
        <v>500000</v>
      </c>
      <c r="M18" s="33">
        <v>41420000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41506</v>
      </c>
      <c r="L19" s="31">
        <v>3000000</v>
      </c>
      <c r="M19" s="41">
        <v>500000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41507</v>
      </c>
      <c r="L20" s="31">
        <v>500000</v>
      </c>
      <c r="M20" s="43">
        <v>500000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24</v>
      </c>
      <c r="F21" s="8"/>
      <c r="G21" s="21">
        <f>C21*E21</f>
        <v>12000</v>
      </c>
      <c r="H21" s="9"/>
      <c r="I21" s="21"/>
      <c r="J21" s="37"/>
      <c r="K21" s="30">
        <v>41508</v>
      </c>
      <c r="L21" s="31">
        <v>1000000</v>
      </c>
      <c r="M21" s="43">
        <v>500000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9</v>
      </c>
      <c r="F22" s="8"/>
      <c r="G22" s="21">
        <f>C22*E22</f>
        <v>1800</v>
      </c>
      <c r="H22" s="9"/>
      <c r="I22" s="10"/>
      <c r="K22" s="30">
        <v>41509</v>
      </c>
      <c r="L22" s="31"/>
      <c r="M22" s="43">
        <v>550000</v>
      </c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12</v>
      </c>
      <c r="F23" s="8"/>
      <c r="G23" s="21">
        <f>C23*E23</f>
        <v>1200</v>
      </c>
      <c r="H23" s="9"/>
      <c r="I23" s="10"/>
      <c r="K23" s="30">
        <v>41510</v>
      </c>
      <c r="L23" s="31"/>
      <c r="M23" s="32">
        <v>15000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41511</v>
      </c>
      <c r="L24" s="31"/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41512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15000</v>
      </c>
      <c r="I26" s="9"/>
      <c r="K26" s="30">
        <v>41513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50395000</v>
      </c>
      <c r="K27" s="30">
        <v>41514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41515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Juli 17 '!I37</f>
        <v>911354308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+'17 Juli 17'!I52</f>
        <v>96665000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911354308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1066614202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66420000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66420000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20150000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20150000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50395000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50395000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/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20150000</v>
      </c>
      <c r="M131" s="113">
        <f>SUM(M13:M130)</f>
        <v>66420000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" zoomScale="96" zoomScaleNormal="100" zoomScaleSheetLayoutView="96" workbookViewId="0">
      <selection activeCell="M13" sqref="M1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3</v>
      </c>
      <c r="I3" s="11">
        <v>42935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9</v>
      </c>
      <c r="F8" s="22"/>
      <c r="G8" s="17">
        <f>C8*E8</f>
        <v>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120</v>
      </c>
      <c r="F9" s="22"/>
      <c r="G9" s="17">
        <f t="shared" ref="G9:G16" si="0">C9*E9</f>
        <v>6000000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21</v>
      </c>
      <c r="F11" s="22"/>
      <c r="G11" s="17">
        <f t="shared" si="0"/>
        <v>210000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62</v>
      </c>
      <c r="F12" s="22"/>
      <c r="G12" s="17">
        <f>C12*E12</f>
        <v>310000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41509</v>
      </c>
      <c r="L13" s="124">
        <v>2000000</v>
      </c>
      <c r="M13" s="32">
        <v>13585000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41510</v>
      </c>
      <c r="L14" s="124">
        <v>200000</v>
      </c>
      <c r="M14" s="34">
        <v>100000</v>
      </c>
      <c r="N14" s="33"/>
      <c r="O14" s="35">
        <v>50000000</v>
      </c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41511</v>
      </c>
      <c r="L15" s="124">
        <v>800000</v>
      </c>
      <c r="M15" s="34">
        <v>100000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41512</v>
      </c>
      <c r="L16" s="124">
        <v>5000000</v>
      </c>
      <c r="M16" s="38">
        <v>54000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7440000</v>
      </c>
      <c r="I17" s="10"/>
      <c r="J17" s="37"/>
      <c r="K17" s="30">
        <v>41513</v>
      </c>
      <c r="L17" s="124">
        <v>750000</v>
      </c>
      <c r="M17" s="34">
        <v>50000000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41514</v>
      </c>
      <c r="L18" s="124">
        <v>1500000</v>
      </c>
      <c r="M18" s="33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41515</v>
      </c>
      <c r="L19" s="31">
        <v>2000000</v>
      </c>
      <c r="M19" s="41"/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41516</v>
      </c>
      <c r="L20" s="31">
        <v>625000</v>
      </c>
      <c r="M20" s="43"/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22</v>
      </c>
      <c r="F21" s="8"/>
      <c r="G21" s="21">
        <f>C21*E21</f>
        <v>11000</v>
      </c>
      <c r="H21" s="9"/>
      <c r="I21" s="21"/>
      <c r="J21" s="37"/>
      <c r="K21" s="30">
        <v>41517</v>
      </c>
      <c r="L21" s="31">
        <v>4000000</v>
      </c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9</v>
      </c>
      <c r="F22" s="8"/>
      <c r="G22" s="21">
        <f>C22*E22</f>
        <v>1800</v>
      </c>
      <c r="H22" s="9"/>
      <c r="I22" s="10"/>
      <c r="K22" s="30">
        <v>41518</v>
      </c>
      <c r="L22" s="31">
        <v>960000</v>
      </c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12</v>
      </c>
      <c r="F23" s="8"/>
      <c r="G23" s="21">
        <f>C23*E23</f>
        <v>1200</v>
      </c>
      <c r="H23" s="9"/>
      <c r="I23" s="10"/>
      <c r="K23" s="30">
        <v>41519</v>
      </c>
      <c r="L23" s="31">
        <v>3000000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L24" s="31"/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14000</v>
      </c>
      <c r="I26" s="9"/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7454000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+'18 Juli 17 '!I37</f>
        <v>911354308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+'18 Juli 17 '!I52</f>
        <v>50395000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50000000</v>
      </c>
      <c r="I35" s="9"/>
      <c r="J35" s="9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961354308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1116614202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63839000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63839000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20835000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63000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20898000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7454000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7454000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63000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63000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50000000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20835000</v>
      </c>
      <c r="M131" s="113">
        <f>SUM(M13:M130)</f>
        <v>63839000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6" zoomScale="96" zoomScaleNormal="100" zoomScaleSheetLayoutView="96" workbookViewId="0">
      <selection activeCell="L22" sqref="L22:L2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42936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14</v>
      </c>
      <c r="F8" s="22"/>
      <c r="G8" s="17">
        <f>C8*E8</f>
        <v>1400000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129</v>
      </c>
      <c r="F9" s="22"/>
      <c r="G9" s="17">
        <f t="shared" ref="G9:G16" si="0">C9*E9</f>
        <v>6450000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2</v>
      </c>
      <c r="F10" s="22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22</v>
      </c>
      <c r="F11" s="22"/>
      <c r="G11" s="17">
        <f t="shared" si="0"/>
        <v>220000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62</v>
      </c>
      <c r="F12" s="22"/>
      <c r="G12" s="17">
        <f>C12*E12</f>
        <v>310000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41520</v>
      </c>
      <c r="L13" s="124">
        <v>4000000</v>
      </c>
      <c r="M13" s="32">
        <v>150000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41521</v>
      </c>
      <c r="L14" s="124">
        <v>200000</v>
      </c>
      <c r="M14" s="34">
        <v>50000</v>
      </c>
      <c r="N14" s="33"/>
      <c r="O14" s="35">
        <v>25000000</v>
      </c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41522</v>
      </c>
      <c r="L15" s="124">
        <v>1500000</v>
      </c>
      <c r="M15" s="34">
        <v>100000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41523</v>
      </c>
      <c r="L16" s="124">
        <v>1200000</v>
      </c>
      <c r="M16" s="38">
        <v>350000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8420000</v>
      </c>
      <c r="I17" s="10"/>
      <c r="J17" s="37"/>
      <c r="K17" s="30">
        <v>41524</v>
      </c>
      <c r="L17" s="124">
        <v>100000</v>
      </c>
      <c r="M17" s="34">
        <v>650000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41525</v>
      </c>
      <c r="L18" s="124">
        <v>200000</v>
      </c>
      <c r="M18" s="33">
        <v>500000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41526</v>
      </c>
      <c r="L19" s="31">
        <v>3000000</v>
      </c>
      <c r="M19" s="41">
        <v>25000000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41527</v>
      </c>
      <c r="L20" s="31">
        <v>1420000</v>
      </c>
      <c r="M20" s="43"/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22</v>
      </c>
      <c r="F21" s="8"/>
      <c r="G21" s="21">
        <f>C21*E21</f>
        <v>11000</v>
      </c>
      <c r="H21" s="9"/>
      <c r="I21" s="21"/>
      <c r="J21" s="37"/>
      <c r="K21" s="30">
        <v>41528</v>
      </c>
      <c r="L21" s="31">
        <v>450000</v>
      </c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9</v>
      </c>
      <c r="F22" s="8"/>
      <c r="G22" s="21">
        <f>C22*E22</f>
        <v>1800</v>
      </c>
      <c r="H22" s="9"/>
      <c r="I22" s="10"/>
      <c r="K22" s="30">
        <v>41529</v>
      </c>
      <c r="L22" s="31">
        <v>2500000</v>
      </c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12</v>
      </c>
      <c r="F23" s="8"/>
      <c r="G23" s="21">
        <f>C23*E23</f>
        <v>1200</v>
      </c>
      <c r="H23" s="9"/>
      <c r="I23" s="10"/>
      <c r="K23" s="30">
        <v>41530</v>
      </c>
      <c r="L23" s="31">
        <v>2000000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41531</v>
      </c>
      <c r="L24" s="31">
        <v>5000000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41532</v>
      </c>
      <c r="L25" s="31">
        <v>500000</v>
      </c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14000</v>
      </c>
      <c r="I26" s="9"/>
      <c r="K26" s="30">
        <v>41533</v>
      </c>
      <c r="L26" s="31">
        <v>5000000</v>
      </c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8434000</v>
      </c>
      <c r="K27" s="30">
        <v>41534</v>
      </c>
      <c r="L27" s="31">
        <v>710000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41535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+'19 Juli 17'!I37</f>
        <v>961354308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+'19 Juli 17'!I52</f>
        <v>7454000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25000000</v>
      </c>
      <c r="I35" s="9"/>
      <c r="J35" s="9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986354308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1141614202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26800000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26800000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27780000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27780000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8434000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8434000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/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25000000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27780000</v>
      </c>
      <c r="M131" s="113">
        <f>SUM(M13:M130)</f>
        <v>26800000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="96" zoomScaleNormal="100" zoomScaleSheetLayoutView="96" workbookViewId="0">
      <selection activeCell="E20" sqref="E20:E2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76</v>
      </c>
      <c r="C3" s="10"/>
      <c r="D3" s="8"/>
      <c r="E3" s="8"/>
      <c r="F3" s="8"/>
      <c r="G3" s="8"/>
      <c r="H3" s="8" t="s">
        <v>3</v>
      </c>
      <c r="I3" s="11">
        <v>42937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38</v>
      </c>
      <c r="F9" s="22"/>
      <c r="G9" s="17">
        <f t="shared" ref="G9:G16" si="0">C9*E9</f>
        <v>1900000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27</v>
      </c>
      <c r="F11" s="22"/>
      <c r="G11" s="17">
        <f t="shared" si="0"/>
        <v>270000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25</v>
      </c>
      <c r="F12" s="22"/>
      <c r="G12" s="17">
        <f>C12*E12</f>
        <v>125000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36</v>
      </c>
      <c r="F13" s="22"/>
      <c r="G13" s="17">
        <f t="shared" si="0"/>
        <v>72000</v>
      </c>
      <c r="H13" s="9"/>
      <c r="I13" s="17"/>
      <c r="J13" s="17"/>
      <c r="K13" s="30">
        <v>41535</v>
      </c>
      <c r="L13" s="124">
        <v>1000000</v>
      </c>
      <c r="M13" s="32">
        <v>105000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41536</v>
      </c>
      <c r="L14" s="124">
        <v>100000</v>
      </c>
      <c r="M14" s="34">
        <v>500000</v>
      </c>
      <c r="N14" s="33"/>
      <c r="O14" s="35"/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41537</v>
      </c>
      <c r="L15" s="124">
        <v>605000</v>
      </c>
      <c r="M15" s="34">
        <v>35000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41538</v>
      </c>
      <c r="L16" s="124">
        <v>1500000</v>
      </c>
      <c r="M16" s="38">
        <v>1850000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4367000</v>
      </c>
      <c r="I17" s="10"/>
      <c r="J17" s="37"/>
      <c r="K17" s="30">
        <v>41539</v>
      </c>
      <c r="L17" s="124"/>
      <c r="M17" s="34">
        <v>3575000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41540</v>
      </c>
      <c r="L18" s="124"/>
      <c r="M18" s="33">
        <v>1200000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41541</v>
      </c>
      <c r="L19" s="31"/>
      <c r="M19" s="41"/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41542</v>
      </c>
      <c r="L20" s="31"/>
      <c r="M20" s="43"/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8</v>
      </c>
      <c r="F21" s="8"/>
      <c r="G21" s="21">
        <f>C21*E21</f>
        <v>4000</v>
      </c>
      <c r="H21" s="9"/>
      <c r="I21" s="21"/>
      <c r="J21" s="37"/>
      <c r="K21" s="30">
        <v>41543</v>
      </c>
      <c r="L21" s="31"/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9</v>
      </c>
      <c r="F22" s="8"/>
      <c r="G22" s="21">
        <f>C22*E22</f>
        <v>1800</v>
      </c>
      <c r="H22" s="9"/>
      <c r="I22" s="10"/>
      <c r="K22" s="30">
        <v>41544</v>
      </c>
      <c r="L22" s="31"/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12</v>
      </c>
      <c r="F23" s="8"/>
      <c r="G23" s="21">
        <f>C23*E23</f>
        <v>1200</v>
      </c>
      <c r="H23" s="9"/>
      <c r="I23" s="10"/>
      <c r="K23" s="30">
        <v>41545</v>
      </c>
      <c r="L23" s="31"/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41546</v>
      </c>
      <c r="L24" s="31"/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41547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7000</v>
      </c>
      <c r="I26" s="9"/>
      <c r="K26" s="30">
        <v>41548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4374000</v>
      </c>
      <c r="K27" s="30">
        <v>41549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+'19 Juli 17'!I37</f>
        <v>961354308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+'20 Juli 17 '!I52</f>
        <v>8434000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+'20 Juli 17 '!I37</f>
        <v>986354308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1141614202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7265000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7265000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3205000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3205000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4374000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4374000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/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3205000</v>
      </c>
      <c r="M131" s="113">
        <f>SUM(M13:M130)</f>
        <v>7265000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5" zoomScale="96" zoomScaleNormal="100" zoomScaleSheetLayoutView="96" workbookViewId="0">
      <selection activeCell="I30" sqref="I3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77</v>
      </c>
      <c r="C3" s="10"/>
      <c r="D3" s="8"/>
      <c r="E3" s="8"/>
      <c r="F3" s="8"/>
      <c r="G3" s="8"/>
      <c r="H3" s="8" t="s">
        <v>3</v>
      </c>
      <c r="I3" s="11">
        <v>42938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0.58333333333333337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165</v>
      </c>
      <c r="F8" s="22"/>
      <c r="G8" s="17">
        <f>C8*E8</f>
        <v>16500000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f>136+107</f>
        <v>243</v>
      </c>
      <c r="F9" s="22"/>
      <c r="G9" s="17">
        <f t="shared" ref="G9:G16" si="0">C9*E9</f>
        <v>12150000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15</v>
      </c>
      <c r="F11" s="22"/>
      <c r="G11" s="17">
        <f t="shared" si="0"/>
        <v>150000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21</v>
      </c>
      <c r="F12" s="22"/>
      <c r="G12" s="17">
        <f>C12*E12</f>
        <v>105000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31</v>
      </c>
      <c r="F13" s="22"/>
      <c r="G13" s="17">
        <f t="shared" si="0"/>
        <v>62000</v>
      </c>
      <c r="H13" s="9"/>
      <c r="I13" s="17"/>
      <c r="J13" s="17"/>
      <c r="K13" s="30">
        <v>41539</v>
      </c>
      <c r="L13" s="124">
        <v>1000000</v>
      </c>
      <c r="M13" s="32">
        <v>86200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41540</v>
      </c>
      <c r="L14" s="124">
        <v>600000</v>
      </c>
      <c r="M14" s="34">
        <v>150000</v>
      </c>
      <c r="N14" s="33"/>
      <c r="O14" s="35"/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41541</v>
      </c>
      <c r="L15" s="124">
        <v>1000000</v>
      </c>
      <c r="M15" s="34">
        <v>100000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41542</v>
      </c>
      <c r="L16" s="124">
        <v>750000</v>
      </c>
      <c r="M16" s="38">
        <v>75000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28987000</v>
      </c>
      <c r="I17" s="10"/>
      <c r="J17" s="37"/>
      <c r="K17" s="30">
        <v>41543</v>
      </c>
      <c r="L17" s="124">
        <v>800000</v>
      </c>
      <c r="M17" s="34">
        <v>700000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41544</v>
      </c>
      <c r="L18" s="124">
        <v>950000</v>
      </c>
      <c r="M18" s="33">
        <v>400000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41545</v>
      </c>
      <c r="L19" s="31">
        <v>1000000</v>
      </c>
      <c r="M19" s="41"/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2</v>
      </c>
      <c r="F20" s="8"/>
      <c r="G20" s="21">
        <f>C20*E20</f>
        <v>2000</v>
      </c>
      <c r="H20" s="9"/>
      <c r="I20" s="21"/>
      <c r="J20" s="22"/>
      <c r="K20" s="30">
        <v>41546</v>
      </c>
      <c r="L20" s="31">
        <v>1000000</v>
      </c>
      <c r="M20" s="43"/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12</v>
      </c>
      <c r="F21" s="8"/>
      <c r="G21" s="21">
        <f>C21*E21</f>
        <v>6000</v>
      </c>
      <c r="H21" s="9"/>
      <c r="I21" s="21"/>
      <c r="J21" s="37"/>
      <c r="K21" s="30">
        <v>41547</v>
      </c>
      <c r="L21" s="31">
        <v>4000000</v>
      </c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9</v>
      </c>
      <c r="F22" s="8"/>
      <c r="G22" s="21">
        <f>C22*E22</f>
        <v>1800</v>
      </c>
      <c r="H22" s="9"/>
      <c r="I22" s="10"/>
      <c r="K22" s="30">
        <v>41548</v>
      </c>
      <c r="L22" s="31">
        <v>1000000</v>
      </c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10</v>
      </c>
      <c r="F23" s="8"/>
      <c r="G23" s="21">
        <f>C23*E23</f>
        <v>1000</v>
      </c>
      <c r="H23" s="9"/>
      <c r="I23" s="10"/>
      <c r="K23" s="30">
        <v>41549</v>
      </c>
      <c r="L23" s="31">
        <v>1050000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41550</v>
      </c>
      <c r="L24" s="31">
        <v>2000000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41551</v>
      </c>
      <c r="L25" s="31">
        <v>2200000</v>
      </c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10800</v>
      </c>
      <c r="I26" s="9"/>
      <c r="K26" s="30">
        <v>41552</v>
      </c>
      <c r="L26" s="31">
        <v>500000</v>
      </c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28997800</v>
      </c>
      <c r="K27" s="30">
        <v>41553</v>
      </c>
      <c r="L27" s="31">
        <v>2000000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41554</v>
      </c>
      <c r="L28" s="53">
        <v>850000</v>
      </c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Juli 17  '!I37</f>
        <v>986354308</v>
      </c>
      <c r="K29" s="30">
        <v>41555</v>
      </c>
      <c r="L29" s="53">
        <v>2000000</v>
      </c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+'21 Juli 17  '!I52</f>
        <v>4374000</v>
      </c>
      <c r="K30" s="30">
        <v>41556</v>
      </c>
      <c r="L30" s="53">
        <v>875000</v>
      </c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41557</v>
      </c>
      <c r="L31" s="53">
        <v>2500000</v>
      </c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+'21 Juli 17  '!I37</f>
        <v>986354308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1141614202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1511200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14000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1525200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26075000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74000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26149000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28997800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28997800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60000</v>
      </c>
      <c r="B72" s="96"/>
      <c r="C72" s="96"/>
      <c r="D72" s="96"/>
      <c r="E72" s="97">
        <v>14000</v>
      </c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>
        <v>14000</v>
      </c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74000</v>
      </c>
      <c r="E89" s="75">
        <f>SUM(E71:E88)</f>
        <v>14000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26075000</v>
      </c>
      <c r="M131" s="113">
        <f>SUM(M13:M130)</f>
        <v>1511200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="96" zoomScaleNormal="100" zoomScaleSheetLayoutView="96" workbookViewId="0">
      <selection activeCell="E20" sqref="E20:E2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60</v>
      </c>
      <c r="C3" s="10"/>
      <c r="D3" s="8"/>
      <c r="E3" s="8"/>
      <c r="F3" s="8"/>
      <c r="G3" s="8"/>
      <c r="H3" s="8" t="s">
        <v>3</v>
      </c>
      <c r="I3" s="11">
        <v>42940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69</v>
      </c>
      <c r="F8" s="22"/>
      <c r="G8" s="17">
        <f>C8*E8</f>
        <v>6900000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181</v>
      </c>
      <c r="F9" s="22"/>
      <c r="G9" s="17">
        <f t="shared" ref="G9:G16" si="0">C9*E9</f>
        <v>9050000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22</v>
      </c>
      <c r="F11" s="22"/>
      <c r="G11" s="17">
        <f t="shared" si="0"/>
        <v>220000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31</v>
      </c>
      <c r="F12" s="22"/>
      <c r="G12" s="17">
        <f>C12*E12</f>
        <v>155000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31</v>
      </c>
      <c r="F13" s="22"/>
      <c r="G13" s="17">
        <f t="shared" si="0"/>
        <v>62000</v>
      </c>
      <c r="H13" s="9"/>
      <c r="I13" s="17"/>
      <c r="J13" s="17"/>
      <c r="K13" s="30">
        <v>41558</v>
      </c>
      <c r="L13" s="124">
        <v>500000</v>
      </c>
      <c r="M13" s="32">
        <v>30000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41559</v>
      </c>
      <c r="L14" s="124">
        <v>780000</v>
      </c>
      <c r="M14" s="34">
        <v>1355000</v>
      </c>
      <c r="N14" s="33"/>
      <c r="O14" s="35">
        <v>65000000</v>
      </c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41560</v>
      </c>
      <c r="L15" s="124">
        <v>2000000</v>
      </c>
      <c r="M15" s="34">
        <v>52000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41561</v>
      </c>
      <c r="L16" s="124">
        <v>4125000</v>
      </c>
      <c r="M16" s="38">
        <v>65000000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16407000</v>
      </c>
      <c r="I17" s="10"/>
      <c r="J17" s="37"/>
      <c r="K17" s="30">
        <v>41562</v>
      </c>
      <c r="L17" s="124">
        <v>2500000</v>
      </c>
      <c r="M17" s="34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41563</v>
      </c>
      <c r="L18" s="124">
        <v>1600000</v>
      </c>
      <c r="M18" s="33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41564</v>
      </c>
      <c r="L19" s="31">
        <v>950000</v>
      </c>
      <c r="M19" s="41"/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2</v>
      </c>
      <c r="F20" s="8"/>
      <c r="G20" s="21">
        <f>C20*E20</f>
        <v>2000</v>
      </c>
      <c r="H20" s="9"/>
      <c r="I20" s="21"/>
      <c r="J20" s="22"/>
      <c r="K20" s="30">
        <v>41565</v>
      </c>
      <c r="L20" s="31">
        <v>900000</v>
      </c>
      <c r="M20" s="43"/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10</v>
      </c>
      <c r="F21" s="8"/>
      <c r="G21" s="21">
        <f>C21*E21</f>
        <v>5000</v>
      </c>
      <c r="H21" s="9"/>
      <c r="I21" s="21"/>
      <c r="J21" s="37"/>
      <c r="K21" s="30">
        <v>41566</v>
      </c>
      <c r="L21" s="31">
        <v>950000</v>
      </c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9</v>
      </c>
      <c r="F22" s="8"/>
      <c r="G22" s="21">
        <f>C22*E22</f>
        <v>1800</v>
      </c>
      <c r="H22" s="9"/>
      <c r="I22" s="10"/>
      <c r="K22" s="30">
        <v>41567</v>
      </c>
      <c r="L22" s="31">
        <v>1000000</v>
      </c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10</v>
      </c>
      <c r="F23" s="8"/>
      <c r="G23" s="21">
        <f>C23*E23</f>
        <v>1000</v>
      </c>
      <c r="H23" s="9"/>
      <c r="I23" s="10"/>
      <c r="K23" s="30">
        <v>41568</v>
      </c>
      <c r="L23" s="31">
        <v>500000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41569</v>
      </c>
      <c r="L24" s="31">
        <v>500000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41570</v>
      </c>
      <c r="L25" s="31">
        <v>800000</v>
      </c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9800</v>
      </c>
      <c r="I26" s="9"/>
      <c r="K26" s="30">
        <v>41571</v>
      </c>
      <c r="L26" s="31">
        <v>2000000</v>
      </c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16416800</v>
      </c>
      <c r="K27" s="30">
        <v>41572</v>
      </c>
      <c r="L27" s="31">
        <v>500000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41573</v>
      </c>
      <c r="L28" s="53">
        <v>800000</v>
      </c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+'22 Juli 17 '!I37</f>
        <v>986354308</v>
      </c>
      <c r="K29" s="30">
        <v>41574</v>
      </c>
      <c r="L29" s="53">
        <v>1150000</v>
      </c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+'22 Juli 17 '!I52</f>
        <v>28997800</v>
      </c>
      <c r="K30" s="30">
        <v>41575</v>
      </c>
      <c r="L30" s="53">
        <v>950000</v>
      </c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41576</v>
      </c>
      <c r="L31" s="53">
        <v>600000</v>
      </c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41577</v>
      </c>
      <c r="L32" s="58">
        <v>800000</v>
      </c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41578</v>
      </c>
      <c r="L33" s="58">
        <v>4000000</v>
      </c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41579</v>
      </c>
      <c r="L34" s="58">
        <v>2500000</v>
      </c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65000000</v>
      </c>
      <c r="I35" s="9"/>
      <c r="J35" s="9"/>
      <c r="K35" s="30">
        <v>41580</v>
      </c>
      <c r="L35" s="61">
        <v>4750000</v>
      </c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>
        <v>41581</v>
      </c>
      <c r="L36" s="61">
        <v>2000000</v>
      </c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</f>
        <v>1051354308</v>
      </c>
      <c r="J37" s="9"/>
      <c r="K37" s="30">
        <v>41582</v>
      </c>
      <c r="L37" s="61">
        <v>2500000</v>
      </c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41583</v>
      </c>
      <c r="L38" s="61">
        <v>1500000</v>
      </c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>
        <v>41584</v>
      </c>
      <c r="L39" s="61">
        <v>800000</v>
      </c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>
        <v>41585</v>
      </c>
      <c r="L40" s="61">
        <v>1000000</v>
      </c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K41" s="30">
        <v>41586</v>
      </c>
      <c r="L41" s="61">
        <v>750000</v>
      </c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K42" s="30">
        <v>41587</v>
      </c>
      <c r="L42" s="61">
        <v>1000000</v>
      </c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1206614202</v>
      </c>
      <c r="J43" s="9"/>
      <c r="K43" s="30">
        <v>41588</v>
      </c>
      <c r="L43" s="61">
        <v>1000000</v>
      </c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41589</v>
      </c>
      <c r="L44" s="61">
        <v>2000000</v>
      </c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66437000</v>
      </c>
      <c r="I45" s="9"/>
      <c r="J45" s="9"/>
      <c r="K45" s="30">
        <v>41590</v>
      </c>
      <c r="L45" s="61">
        <v>900000</v>
      </c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K46" s="30">
        <v>41591</v>
      </c>
      <c r="L46" s="61">
        <v>1900000</v>
      </c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66437000</v>
      </c>
      <c r="J47" s="9"/>
      <c r="K47" s="30">
        <v>41592</v>
      </c>
      <c r="L47" s="61">
        <v>800000</v>
      </c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K48" s="30">
        <v>41593</v>
      </c>
      <c r="L48" s="61">
        <v>950000</v>
      </c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53855000</v>
      </c>
      <c r="I49" s="9">
        <v>0</v>
      </c>
      <c r="K49" s="30">
        <v>41594</v>
      </c>
      <c r="L49" s="61">
        <v>1000000</v>
      </c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1000</v>
      </c>
      <c r="I50" s="9"/>
      <c r="J50" s="57"/>
      <c r="K50" s="30">
        <v>41595</v>
      </c>
      <c r="L50" s="58">
        <v>600000</v>
      </c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53856000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16416800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16416800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1000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1000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65000000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53855000</v>
      </c>
      <c r="M131" s="113">
        <f>SUM(M13:M130)</f>
        <v>66437000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C10" zoomScale="96" zoomScaleNormal="100" zoomScaleSheetLayoutView="96" workbookViewId="0">
      <selection activeCell="H35" sqref="H3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55</v>
      </c>
      <c r="C3" s="10"/>
      <c r="D3" s="8"/>
      <c r="E3" s="8"/>
      <c r="F3" s="8"/>
      <c r="G3" s="8"/>
      <c r="H3" s="8" t="s">
        <v>3</v>
      </c>
      <c r="I3" s="11">
        <v>42919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37</v>
      </c>
      <c r="F8" s="22"/>
      <c r="G8" s="17">
        <f>C8*E8</f>
        <v>3700000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64</v>
      </c>
      <c r="F9" s="22"/>
      <c r="G9" s="17">
        <f t="shared" ref="G9:G16" si="0">C9*E9</f>
        <v>3200000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12</v>
      </c>
      <c r="F10" s="22"/>
      <c r="G10" s="17">
        <f t="shared" si="0"/>
        <v>240000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</v>
      </c>
      <c r="F12" s="22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9</v>
      </c>
      <c r="F13" s="22"/>
      <c r="G13" s="17">
        <f t="shared" si="0"/>
        <v>18000</v>
      </c>
      <c r="H13" s="9"/>
      <c r="I13" s="17"/>
      <c r="J13" s="17"/>
      <c r="K13" s="30">
        <v>41310</v>
      </c>
      <c r="L13" s="31">
        <v>5000000</v>
      </c>
      <c r="M13" s="32">
        <v>610000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41311</v>
      </c>
      <c r="L14" s="31">
        <v>5000000</v>
      </c>
      <c r="M14" s="34">
        <v>500000</v>
      </c>
      <c r="N14" s="33"/>
      <c r="O14" s="35">
        <v>25000000</v>
      </c>
      <c r="P14" s="36">
        <v>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41312</v>
      </c>
      <c r="L15" s="31">
        <v>3000000</v>
      </c>
      <c r="M15" s="34">
        <v>260000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41313</v>
      </c>
      <c r="L16" s="31">
        <v>5000000</v>
      </c>
      <c r="M16" s="38">
        <v>25000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7163000</v>
      </c>
      <c r="I17" s="10"/>
      <c r="J17" s="37"/>
      <c r="K17" s="30">
        <v>41314</v>
      </c>
      <c r="L17" s="31">
        <v>4000000</v>
      </c>
      <c r="M17" s="34">
        <v>25000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41315</v>
      </c>
      <c r="L18" s="31">
        <v>4000000</v>
      </c>
      <c r="M18" s="33">
        <v>20000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41316</v>
      </c>
      <c r="L19" s="31">
        <v>800000</v>
      </c>
      <c r="M19" s="41">
        <v>250000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3</v>
      </c>
      <c r="F20" s="8"/>
      <c r="G20" s="21">
        <f>C20*E20</f>
        <v>3000</v>
      </c>
      <c r="H20" s="9"/>
      <c r="I20" s="21"/>
      <c r="J20" s="22"/>
      <c r="K20" s="30">
        <v>41317</v>
      </c>
      <c r="L20" s="31">
        <v>2000000</v>
      </c>
      <c r="M20" s="43">
        <v>125000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26</v>
      </c>
      <c r="F21" s="8"/>
      <c r="G21" s="21">
        <f>C21*E21</f>
        <v>13000</v>
      </c>
      <c r="H21" s="9"/>
      <c r="I21" s="21"/>
      <c r="J21" s="37"/>
      <c r="K21" s="30">
        <v>41318</v>
      </c>
      <c r="L21" s="31">
        <v>5000000</v>
      </c>
      <c r="M21" s="43">
        <v>3167500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18</v>
      </c>
      <c r="F22" s="8"/>
      <c r="G22" s="21">
        <f>C22*E22</f>
        <v>3600</v>
      </c>
      <c r="H22" s="9"/>
      <c r="I22" s="10"/>
      <c r="K22" s="30">
        <v>41319</v>
      </c>
      <c r="L22" s="31">
        <v>500000</v>
      </c>
      <c r="M22" s="43">
        <v>25000000</v>
      </c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11</v>
      </c>
      <c r="F23" s="8"/>
      <c r="G23" s="21">
        <f>C23*E23</f>
        <v>1100</v>
      </c>
      <c r="H23" s="9"/>
      <c r="I23" s="10"/>
      <c r="K23" s="30">
        <v>41320</v>
      </c>
      <c r="L23" s="31"/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1</v>
      </c>
      <c r="F24" s="8"/>
      <c r="G24" s="21">
        <f>C24*E24</f>
        <v>50</v>
      </c>
      <c r="H24" s="9"/>
      <c r="I24" s="8"/>
      <c r="K24" s="30">
        <v>41321</v>
      </c>
      <c r="L24" s="31"/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41322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20750</v>
      </c>
      <c r="I26" s="9"/>
      <c r="K26" s="30">
        <v>41323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7183750</v>
      </c>
      <c r="K27" s="30">
        <v>41324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41325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1198864308</v>
      </c>
      <c r="K29" s="30">
        <v>41326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'21 juni 17'!I52</f>
        <v>3203750</v>
      </c>
      <c r="K30" s="30">
        <v>41327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41328</v>
      </c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25000000</v>
      </c>
      <c r="I35" s="9"/>
      <c r="J35" s="9"/>
      <c r="K35" s="30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1223864308</v>
      </c>
      <c r="J37" s="9"/>
      <c r="K37" s="30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7338361</v>
      </c>
      <c r="I41" s="9"/>
      <c r="J41" s="9"/>
      <c r="K41" s="30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132422005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1356286313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29982500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337500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30320000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34300000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34300000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7183750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7183750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0</v>
      </c>
      <c r="B72" s="96"/>
      <c r="C72" s="96"/>
      <c r="D72" s="96"/>
      <c r="E72" s="97">
        <v>337500</v>
      </c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0</v>
      </c>
      <c r="E89" s="75">
        <f>SUM(E71:E88)</f>
        <v>337500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25000000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34300000</v>
      </c>
      <c r="M131" s="113">
        <f>SUM(M13:M130)</f>
        <v>29982500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96" zoomScaleNormal="100" zoomScaleSheetLayoutView="96" workbookViewId="0">
      <selection activeCell="E20" sqref="E20:E2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42941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72</v>
      </c>
      <c r="F8" s="22"/>
      <c r="G8" s="17">
        <f>C8*E8</f>
        <v>7200000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108</v>
      </c>
      <c r="F9" s="22"/>
      <c r="G9" s="17">
        <f t="shared" ref="G9:G16" si="0">C9*E9</f>
        <v>5400000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3</v>
      </c>
      <c r="F10" s="22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26</v>
      </c>
      <c r="F11" s="22"/>
      <c r="G11" s="17">
        <f t="shared" si="0"/>
        <v>260000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48</v>
      </c>
      <c r="F12" s="22"/>
      <c r="G12" s="17">
        <f>C12*E12</f>
        <v>240000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32</v>
      </c>
      <c r="F13" s="22"/>
      <c r="G13" s="17">
        <f t="shared" si="0"/>
        <v>64000</v>
      </c>
      <c r="H13" s="9"/>
      <c r="I13" s="17"/>
      <c r="J13" s="17"/>
      <c r="K13" s="30">
        <v>41596</v>
      </c>
      <c r="L13" s="135">
        <v>1125000</v>
      </c>
      <c r="M13" s="32">
        <v>755000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"/>
      <c r="K14" s="30">
        <v>41597</v>
      </c>
      <c r="L14" s="135">
        <v>400000</v>
      </c>
      <c r="M14" s="34">
        <v>240000</v>
      </c>
      <c r="N14" s="33"/>
      <c r="O14" s="35"/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41598</v>
      </c>
      <c r="L15" s="53">
        <v>400000</v>
      </c>
      <c r="M15" s="34">
        <v>1000000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41599</v>
      </c>
      <c r="L16" s="53">
        <v>100000</v>
      </c>
      <c r="M16" s="38">
        <v>100000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13225000</v>
      </c>
      <c r="I17" s="10"/>
      <c r="J17" s="37"/>
      <c r="K17" s="30">
        <v>41600</v>
      </c>
      <c r="L17" s="53">
        <v>300000</v>
      </c>
      <c r="M17" s="34">
        <v>170000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41601</v>
      </c>
      <c r="L18" s="53">
        <v>2000000</v>
      </c>
      <c r="M18" s="33">
        <v>935000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41602</v>
      </c>
      <c r="L19" s="53">
        <v>4000000</v>
      </c>
      <c r="M19" s="41">
        <v>1000000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41603</v>
      </c>
      <c r="L20" s="53">
        <v>800000</v>
      </c>
      <c r="M20" s="43">
        <v>360000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6</v>
      </c>
      <c r="F21" s="8"/>
      <c r="G21" s="21">
        <f>C21*E21</f>
        <v>3000</v>
      </c>
      <c r="H21" s="9"/>
      <c r="I21" s="21"/>
      <c r="J21" s="37"/>
      <c r="K21" s="30">
        <v>41604</v>
      </c>
      <c r="L21" s="53">
        <v>600000</v>
      </c>
      <c r="M21" s="43">
        <v>257000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5</v>
      </c>
      <c r="F22" s="8"/>
      <c r="G22" s="21">
        <f>C22*E22</f>
        <v>1000</v>
      </c>
      <c r="H22" s="9"/>
      <c r="I22" s="10"/>
      <c r="K22" s="30">
        <v>41605</v>
      </c>
      <c r="L22" s="31">
        <v>950000</v>
      </c>
      <c r="M22" s="43">
        <v>416700</v>
      </c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10</v>
      </c>
      <c r="F23" s="8"/>
      <c r="G23" s="21">
        <f>C23*E23</f>
        <v>1000</v>
      </c>
      <c r="H23" s="9"/>
      <c r="I23" s="10"/>
      <c r="K23" s="30">
        <v>41606</v>
      </c>
      <c r="L23" s="31">
        <v>3000000</v>
      </c>
      <c r="M23" s="32">
        <v>15300000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41607</v>
      </c>
      <c r="L24" s="31">
        <v>2000000</v>
      </c>
      <c r="M24" s="32">
        <v>41500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41608</v>
      </c>
      <c r="L25" s="31">
        <v>2400000</v>
      </c>
      <c r="M25" s="49">
        <v>636600</v>
      </c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5000</v>
      </c>
      <c r="I26" s="9"/>
      <c r="K26" s="30">
        <v>41609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13230000</v>
      </c>
      <c r="K27" s="30">
        <v>41610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41611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+'24 Juli 17'!I37</f>
        <v>1051354308</v>
      </c>
      <c r="K29" s="30">
        <v>41612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+'24 Juli 17'!I52</f>
        <v>16416800</v>
      </c>
      <c r="K30" s="30">
        <v>41613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41614</v>
      </c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41615</v>
      </c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41616</v>
      </c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41617</v>
      </c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41618</v>
      </c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>
        <v>41619</v>
      </c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</f>
        <v>1051354308</v>
      </c>
      <c r="J37" s="9"/>
      <c r="K37" s="30">
        <v>41620</v>
      </c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41621</v>
      </c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>
        <v>41622</v>
      </c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>
        <v>41623</v>
      </c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K41" s="30">
        <v>41624</v>
      </c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K42" s="30">
        <v>41625</v>
      </c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1206614202</v>
      </c>
      <c r="J43" s="9"/>
      <c r="K43" s="30">
        <v>41626</v>
      </c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41627</v>
      </c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21211800</v>
      </c>
      <c r="I45" s="9"/>
      <c r="J45" s="9"/>
      <c r="K45" s="30">
        <v>41628</v>
      </c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50000</v>
      </c>
      <c r="I46" s="9" t="s">
        <v>7</v>
      </c>
      <c r="J46" s="9"/>
      <c r="K46" s="30">
        <v>41629</v>
      </c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21261800</v>
      </c>
      <c r="J47" s="9"/>
      <c r="K47" s="30">
        <v>41630</v>
      </c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K48" s="30">
        <v>41631</v>
      </c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18075000</v>
      </c>
      <c r="I49" s="9">
        <v>0</v>
      </c>
      <c r="K49" s="30">
        <v>41632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0</v>
      </c>
      <c r="I50" s="9"/>
      <c r="J50" s="57"/>
      <c r="K50" s="30">
        <v>41633</v>
      </c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18075000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13230000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13230000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/>
      <c r="B72" s="96"/>
      <c r="C72" s="96"/>
      <c r="D72" s="96"/>
      <c r="E72" s="97">
        <v>50000</v>
      </c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0</v>
      </c>
      <c r="E89" s="75">
        <f>SUM(E71:E88)</f>
        <v>50000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18075000</v>
      </c>
      <c r="M131" s="113">
        <f>SUM(M13:M130)</f>
        <v>21211800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="96" zoomScaleNormal="100" zoomScaleSheetLayoutView="96" workbookViewId="0">
      <selection activeCell="I53" sqref="I5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81</v>
      </c>
      <c r="C3" s="10"/>
      <c r="D3" s="8"/>
      <c r="E3" s="8"/>
      <c r="F3" s="8"/>
      <c r="G3" s="8"/>
      <c r="H3" s="8" t="s">
        <v>3</v>
      </c>
      <c r="I3" s="11">
        <v>42942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0</v>
      </c>
      <c r="F8" s="22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0</v>
      </c>
      <c r="F9" s="22"/>
      <c r="G9" s="17">
        <f t="shared" ref="G9:G16" si="0">C9*E9</f>
        <v>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7</v>
      </c>
      <c r="F10" s="22"/>
      <c r="G10" s="17">
        <f t="shared" si="0"/>
        <v>140000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28</v>
      </c>
      <c r="F11" s="22"/>
      <c r="G11" s="17">
        <f t="shared" si="0"/>
        <v>280000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46</v>
      </c>
      <c r="F12" s="22"/>
      <c r="G12" s="17">
        <f>C12*E12</f>
        <v>230000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226</v>
      </c>
      <c r="F13" s="22"/>
      <c r="G13" s="17">
        <f t="shared" si="0"/>
        <v>452000</v>
      </c>
      <c r="H13" s="9"/>
      <c r="I13" s="17"/>
      <c r="J13" s="17"/>
      <c r="K13" s="30">
        <v>41609</v>
      </c>
      <c r="L13" s="135">
        <v>500000</v>
      </c>
      <c r="M13" s="32">
        <v>7000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41610</v>
      </c>
      <c r="L14" s="135">
        <v>4247500</v>
      </c>
      <c r="M14" s="34">
        <v>12467000</v>
      </c>
      <c r="N14" s="33"/>
      <c r="O14" s="35">
        <v>43800000</v>
      </c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41611</v>
      </c>
      <c r="L15" s="53">
        <v>1500000</v>
      </c>
      <c r="M15" s="34">
        <v>800000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41612</v>
      </c>
      <c r="L16" s="53">
        <v>1900000</v>
      </c>
      <c r="M16" s="38">
        <v>10000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1102000</v>
      </c>
      <c r="I17" s="10"/>
      <c r="J17" s="37"/>
      <c r="K17" s="30">
        <v>41613</v>
      </c>
      <c r="L17" s="53">
        <v>6000000</v>
      </c>
      <c r="M17" s="34">
        <v>43800000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41614</v>
      </c>
      <c r="L18" s="53">
        <v>5000000</v>
      </c>
      <c r="M18" s="33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41615</v>
      </c>
      <c r="L19" s="53">
        <v>950000</v>
      </c>
      <c r="M19" s="41"/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41616</v>
      </c>
      <c r="L20" s="53">
        <v>800000</v>
      </c>
      <c r="M20" s="43"/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8</v>
      </c>
      <c r="F21" s="8"/>
      <c r="G21" s="21">
        <f>C21*E21</f>
        <v>4000</v>
      </c>
      <c r="H21" s="9"/>
      <c r="I21" s="21"/>
      <c r="J21" s="37"/>
      <c r="K21" s="30">
        <v>41617</v>
      </c>
      <c r="L21" s="53">
        <v>850000</v>
      </c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6</v>
      </c>
      <c r="F22" s="8"/>
      <c r="G22" s="21">
        <f>C22*E22</f>
        <v>1200</v>
      </c>
      <c r="H22" s="9"/>
      <c r="I22" s="10"/>
      <c r="K22" s="30">
        <v>41618</v>
      </c>
      <c r="L22" s="31">
        <v>1900000</v>
      </c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12</v>
      </c>
      <c r="F23" s="8"/>
      <c r="G23" s="21">
        <f>C23*E23</f>
        <v>1200</v>
      </c>
      <c r="H23" s="9"/>
      <c r="I23" s="10"/>
      <c r="K23" s="30">
        <v>41619</v>
      </c>
      <c r="L23" s="31">
        <v>580000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41620</v>
      </c>
      <c r="L24" s="31">
        <v>800000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41621</v>
      </c>
      <c r="L25" s="31">
        <v>3000000</v>
      </c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6400</v>
      </c>
      <c r="I26" s="9"/>
      <c r="K26" s="30">
        <v>41622</v>
      </c>
      <c r="L26" s="31">
        <v>1000000</v>
      </c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1108400</v>
      </c>
      <c r="K27" s="30">
        <v>41623</v>
      </c>
      <c r="L27" s="31">
        <v>3000000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41624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+'24 Juli 17'!I37</f>
        <v>1051354308</v>
      </c>
      <c r="K29" s="30">
        <v>41625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+'25 Juli 17'!I52</f>
        <v>13230000</v>
      </c>
      <c r="K30" s="30">
        <v>41626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41627</v>
      </c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41628</v>
      </c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41629</v>
      </c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41630</v>
      </c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43800000</v>
      </c>
      <c r="I35" s="9"/>
      <c r="J35" s="9"/>
      <c r="K35" s="30">
        <v>41631</v>
      </c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>
        <v>41632</v>
      </c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</f>
        <v>1095154308</v>
      </c>
      <c r="J37" s="9"/>
      <c r="K37" s="30">
        <v>41633</v>
      </c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1250414202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57084000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57084000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32027500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12934900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44962400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1108400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1108400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113500</v>
      </c>
      <c r="B72" s="96" t="s">
        <v>78</v>
      </c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>
        <v>2777000</v>
      </c>
      <c r="B73" s="96" t="s">
        <v>79</v>
      </c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>
        <v>10044400</v>
      </c>
      <c r="B74" s="96" t="s">
        <v>80</v>
      </c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12934900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43800000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32027500</v>
      </c>
      <c r="M131" s="113">
        <f>SUM(M13:M130)</f>
        <v>57084000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9" zoomScale="96" zoomScaleNormal="100" zoomScaleSheetLayoutView="96" workbookViewId="0">
      <selection activeCell="M30" sqref="M3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42943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/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1</v>
      </c>
      <c r="F8" s="22"/>
      <c r="G8" s="17">
        <f>C8*E8</f>
        <v>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6</v>
      </c>
      <c r="F9" s="22"/>
      <c r="G9" s="17">
        <f t="shared" ref="G9:G16" si="0">C9*E9</f>
        <v>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6</v>
      </c>
      <c r="F10" s="22"/>
      <c r="G10" s="17">
        <f t="shared" si="0"/>
        <v>120000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28</v>
      </c>
      <c r="F11" s="22"/>
      <c r="G11" s="17">
        <f t="shared" si="0"/>
        <v>280000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47</v>
      </c>
      <c r="F12" s="22"/>
      <c r="G12" s="17">
        <f>C12*E12</f>
        <v>235000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228</v>
      </c>
      <c r="F13" s="22"/>
      <c r="G13" s="17">
        <f t="shared" si="0"/>
        <v>456000</v>
      </c>
      <c r="H13" s="9"/>
      <c r="I13" s="17"/>
      <c r="J13" s="17"/>
      <c r="K13" s="30">
        <v>41624</v>
      </c>
      <c r="L13" s="53">
        <v>800000</v>
      </c>
      <c r="M13" s="32">
        <v>100000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4</v>
      </c>
      <c r="F14" s="22"/>
      <c r="G14" s="17">
        <f t="shared" si="0"/>
        <v>4000</v>
      </c>
      <c r="H14" s="9"/>
      <c r="I14" s="17"/>
      <c r="J14" s="10"/>
      <c r="K14" s="30">
        <v>41625</v>
      </c>
      <c r="L14" s="53">
        <v>3000000</v>
      </c>
      <c r="M14" s="34">
        <v>7954500</v>
      </c>
      <c r="N14" s="33"/>
      <c r="O14" s="35">
        <v>34500000</v>
      </c>
      <c r="P14" s="36">
        <v>150000000</v>
      </c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41626</v>
      </c>
      <c r="L15" s="53">
        <v>800000</v>
      </c>
      <c r="M15" s="34">
        <v>283000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41627</v>
      </c>
      <c r="L16" s="53">
        <v>510000</v>
      </c>
      <c r="M16" s="38">
        <v>150000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1495000</v>
      </c>
      <c r="I17" s="10"/>
      <c r="J17" s="37"/>
      <c r="K17" s="30">
        <v>41628</v>
      </c>
      <c r="L17" s="53">
        <v>745000</v>
      </c>
      <c r="M17" s="34">
        <v>104500000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41629</v>
      </c>
      <c r="L18" s="53">
        <v>2000000</v>
      </c>
      <c r="M18" s="33">
        <v>42275800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41630</v>
      </c>
      <c r="L19" s="53">
        <v>5000000</v>
      </c>
      <c r="M19" s="41">
        <v>4550000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41631</v>
      </c>
      <c r="L20" s="53">
        <v>500000</v>
      </c>
      <c r="M20" s="43">
        <v>7000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6</v>
      </c>
      <c r="F21" s="8"/>
      <c r="G21" s="21">
        <f>C21*E21</f>
        <v>3000</v>
      </c>
      <c r="H21" s="9"/>
      <c r="I21" s="21"/>
      <c r="J21" s="37"/>
      <c r="K21" s="30">
        <v>41632</v>
      </c>
      <c r="L21" s="135">
        <v>5000000</v>
      </c>
      <c r="M21" s="43">
        <v>895000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5</v>
      </c>
      <c r="F22" s="8"/>
      <c r="G22" s="21">
        <f>C22*E22</f>
        <v>1000</v>
      </c>
      <c r="H22" s="9"/>
      <c r="I22" s="10"/>
      <c r="K22" s="30">
        <v>41633</v>
      </c>
      <c r="L22" s="135">
        <v>150000000</v>
      </c>
      <c r="M22" s="43">
        <v>350000</v>
      </c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11</v>
      </c>
      <c r="F23" s="8"/>
      <c r="G23" s="21">
        <f>C23*E23</f>
        <v>1100</v>
      </c>
      <c r="H23" s="9"/>
      <c r="I23" s="10"/>
      <c r="K23" s="30">
        <v>41634</v>
      </c>
      <c r="L23" s="135">
        <v>2000000</v>
      </c>
      <c r="M23" s="32">
        <v>30000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41635</v>
      </c>
      <c r="L24" s="31">
        <v>550000</v>
      </c>
      <c r="M24" s="32">
        <v>39300000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41636</v>
      </c>
      <c r="L25" s="31">
        <v>5000000</v>
      </c>
      <c r="M25" s="49">
        <f>21000000+13500000</f>
        <v>34500000</v>
      </c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5100</v>
      </c>
      <c r="I26" s="9"/>
      <c r="K26" s="30">
        <v>41637</v>
      </c>
      <c r="L26" s="31">
        <v>3000000</v>
      </c>
      <c r="M26" s="34">
        <v>100000</v>
      </c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1500100</v>
      </c>
      <c r="K27" s="30">
        <v>41638</v>
      </c>
      <c r="L27" s="31">
        <v>5000000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41639</v>
      </c>
      <c r="L28" s="53">
        <v>3000000</v>
      </c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+'26 Juli 17'!I37</f>
        <v>1095154308</v>
      </c>
      <c r="K29" s="30">
        <v>41640</v>
      </c>
      <c r="L29" s="53">
        <v>1600000</v>
      </c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+'26 Juli 17'!I52</f>
        <v>1108400</v>
      </c>
      <c r="K30" s="30">
        <v>41641</v>
      </c>
      <c r="L30" s="53">
        <v>1000000</v>
      </c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41642</v>
      </c>
      <c r="L31" s="53">
        <v>5000000</v>
      </c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41643</v>
      </c>
      <c r="L32" s="58">
        <v>13500000</v>
      </c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41644</v>
      </c>
      <c r="L33" s="58">
        <v>10000000</v>
      </c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41645</v>
      </c>
      <c r="L34" s="58">
        <v>2375000</v>
      </c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34500000</v>
      </c>
      <c r="I35" s="9"/>
      <c r="J35" s="9"/>
      <c r="K35" s="30">
        <v>41646</v>
      </c>
      <c r="L35" s="61">
        <v>13500000</v>
      </c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+P14</f>
        <v>150000000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979654308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31836796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169967985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305002345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1284656653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234995300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234995300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233880000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1507000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235387000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1500100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1500100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1500000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>
        <v>3000</v>
      </c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>
        <v>4000</v>
      </c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1507000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34500000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233880000</v>
      </c>
      <c r="M131" s="113">
        <f>SUM(M13:M130)</f>
        <v>234995300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tabSelected="1" view="pageBreakPreview" zoomScale="90" zoomScaleNormal="100" zoomScaleSheetLayoutView="90" workbookViewId="0">
      <selection activeCell="H17" sqref="H1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42944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2"/>
      <c r="C8" s="21">
        <v>100000</v>
      </c>
      <c r="D8" s="8"/>
      <c r="E8" s="22">
        <v>0</v>
      </c>
      <c r="F8" s="22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2"/>
      <c r="C9" s="21">
        <v>50000</v>
      </c>
      <c r="D9" s="8"/>
      <c r="E9" s="22">
        <v>46</v>
      </c>
      <c r="F9" s="22"/>
      <c r="G9" s="17">
        <f t="shared" ref="G9:G16" si="0">C9*E9</f>
        <v>2300000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2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2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2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1">
        <v>2000</v>
      </c>
      <c r="D13" s="8"/>
      <c r="E13" s="22">
        <v>225</v>
      </c>
      <c r="F13" s="22"/>
      <c r="G13" s="17">
        <f t="shared" si="0"/>
        <v>450000</v>
      </c>
      <c r="H13" s="9"/>
      <c r="I13" s="17"/>
      <c r="J13" s="17"/>
      <c r="K13" s="30">
        <v>41647</v>
      </c>
      <c r="L13" s="53">
        <v>3500000</v>
      </c>
      <c r="M13" s="32">
        <v>840000</v>
      </c>
      <c r="N13" s="33"/>
      <c r="O13" s="2" t="s">
        <v>19</v>
      </c>
      <c r="P13" s="2" t="s">
        <v>17</v>
      </c>
    </row>
    <row r="14" spans="1:19" x14ac:dyDescent="0.2">
      <c r="A14" s="8"/>
      <c r="B14" s="22"/>
      <c r="C14" s="21">
        <v>1000</v>
      </c>
      <c r="D14" s="8"/>
      <c r="E14" s="22">
        <v>4</v>
      </c>
      <c r="F14" s="22"/>
      <c r="G14" s="17">
        <f t="shared" si="0"/>
        <v>4000</v>
      </c>
      <c r="H14" s="9"/>
      <c r="I14" s="17"/>
      <c r="J14" s="10"/>
      <c r="K14" s="30">
        <v>41648</v>
      </c>
      <c r="L14" s="53">
        <v>1000000</v>
      </c>
      <c r="M14" s="34">
        <v>130000</v>
      </c>
      <c r="N14" s="33"/>
      <c r="O14" s="35"/>
      <c r="P14" s="36"/>
    </row>
    <row r="15" spans="1:19" x14ac:dyDescent="0.2">
      <c r="A15" s="8"/>
      <c r="B15" s="22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41649</v>
      </c>
      <c r="L15" s="53">
        <v>1000000</v>
      </c>
      <c r="M15" s="34">
        <v>120000</v>
      </c>
      <c r="N15" s="33"/>
      <c r="O15" s="35"/>
      <c r="P15" s="36"/>
    </row>
    <row r="16" spans="1:19" x14ac:dyDescent="0.2">
      <c r="A16" s="8"/>
      <c r="B16" s="22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41651</v>
      </c>
      <c r="L16" s="53">
        <v>800000</v>
      </c>
      <c r="M16" s="38">
        <v>200000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2764000</v>
      </c>
      <c r="I17" s="10"/>
      <c r="J17" s="37"/>
      <c r="K17" s="30">
        <v>41671</v>
      </c>
      <c r="L17" s="53">
        <v>2000000</v>
      </c>
      <c r="M17" s="34">
        <v>250000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41672</v>
      </c>
      <c r="L18" s="53">
        <v>2500000</v>
      </c>
      <c r="M18" s="33">
        <v>300000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41673</v>
      </c>
      <c r="L19" s="53">
        <v>2000000</v>
      </c>
      <c r="M19" s="41">
        <v>4370000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41674</v>
      </c>
      <c r="L20" s="53"/>
      <c r="M20" s="43">
        <v>150000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7</v>
      </c>
      <c r="F21" s="8"/>
      <c r="G21" s="21">
        <f>C21*E21</f>
        <v>3500</v>
      </c>
      <c r="H21" s="9"/>
      <c r="I21" s="21"/>
      <c r="J21" s="37"/>
      <c r="K21" s="30">
        <v>41675</v>
      </c>
      <c r="L21" s="135"/>
      <c r="M21" s="43">
        <v>5506400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2</v>
      </c>
      <c r="F22" s="8"/>
      <c r="G22" s="21">
        <f>C22*E22</f>
        <v>400</v>
      </c>
      <c r="H22" s="9"/>
      <c r="I22" s="10"/>
      <c r="K22" s="30">
        <v>41676</v>
      </c>
      <c r="L22" s="135"/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9</v>
      </c>
      <c r="F23" s="8"/>
      <c r="G23" s="21">
        <f>C23*E23</f>
        <v>900</v>
      </c>
      <c r="H23" s="9"/>
      <c r="I23" s="10"/>
      <c r="K23" s="30">
        <v>41677</v>
      </c>
      <c r="L23" s="135"/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41678</v>
      </c>
      <c r="L24" s="31"/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41679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4800</v>
      </c>
      <c r="I26" s="9"/>
      <c r="K26" s="30">
        <v>41680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2768800</v>
      </c>
      <c r="K27" s="30">
        <v>41681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41682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980201565</v>
      </c>
      <c r="K29" s="30">
        <v>41683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+'27 Juli 17'!I52</f>
        <v>1500100</v>
      </c>
      <c r="K30" s="30">
        <v>41684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41685</v>
      </c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41686</v>
      </c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41687</v>
      </c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41688</v>
      </c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41689</v>
      </c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+P14</f>
        <v>0</v>
      </c>
      <c r="I36" s="8" t="s">
        <v>7</v>
      </c>
      <c r="J36" s="8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980201565</v>
      </c>
      <c r="J37" s="9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31836796</v>
      </c>
      <c r="J39" s="9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169967985</v>
      </c>
      <c r="I41" s="9"/>
      <c r="J41" s="9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305002345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1285203910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11866400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97400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11963800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12800000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432500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13232500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2768800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2768800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14000</v>
      </c>
      <c r="B72" s="96"/>
      <c r="C72" s="96"/>
      <c r="D72" s="96"/>
      <c r="E72" s="97">
        <v>65400</v>
      </c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>
        <v>418500</v>
      </c>
      <c r="B73" s="96"/>
      <c r="C73" s="96"/>
      <c r="D73" s="96"/>
      <c r="E73" s="97">
        <v>32000</v>
      </c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432500</v>
      </c>
      <c r="E89" s="75">
        <f>SUM(E71:E88)</f>
        <v>97400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12800000</v>
      </c>
      <c r="M131" s="113">
        <f>SUM(M13:M130)</f>
        <v>11866400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0" zoomScale="96" zoomScaleNormal="100" zoomScaleSheetLayoutView="96" workbookViewId="0">
      <selection activeCell="H35" sqref="H3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42920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0</v>
      </c>
      <c r="F8" s="22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96</v>
      </c>
      <c r="F9" s="22"/>
      <c r="G9" s="17">
        <f t="shared" ref="G9:G16" si="0">C9*E9</f>
        <v>4800000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5</v>
      </c>
      <c r="F10" s="22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</v>
      </c>
      <c r="F11" s="22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</v>
      </c>
      <c r="F12" s="22"/>
      <c r="G12" s="17">
        <f>C12*E12</f>
        <v>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41320</v>
      </c>
      <c r="L13" s="31">
        <v>4000000</v>
      </c>
      <c r="M13" s="32">
        <v>150000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41321</v>
      </c>
      <c r="L14" s="31">
        <v>4000000</v>
      </c>
      <c r="M14" s="34">
        <v>630000</v>
      </c>
      <c r="N14" s="33"/>
      <c r="O14" s="35">
        <v>25000000</v>
      </c>
      <c r="P14" s="36">
        <v>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41322</v>
      </c>
      <c r="L15" s="31">
        <v>5000000</v>
      </c>
      <c r="M15" s="34">
        <v>25000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41323</v>
      </c>
      <c r="L16" s="31">
        <v>5000000</v>
      </c>
      <c r="M16" s="38">
        <v>11000000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4932000</v>
      </c>
      <c r="I17" s="10"/>
      <c r="J17" s="37"/>
      <c r="K17" s="30">
        <v>41324</v>
      </c>
      <c r="L17" s="31">
        <v>1000000</v>
      </c>
      <c r="M17" s="34">
        <v>25000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41325</v>
      </c>
      <c r="L18" s="31">
        <v>2000000</v>
      </c>
      <c r="M18" s="33">
        <v>1050000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41326</v>
      </c>
      <c r="L19" s="31">
        <v>5000000</v>
      </c>
      <c r="M19" s="41">
        <v>25000000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41327</v>
      </c>
      <c r="L20" s="31">
        <v>500000</v>
      </c>
      <c r="M20" s="43">
        <v>25000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24</v>
      </c>
      <c r="F21" s="8"/>
      <c r="G21" s="21">
        <f>C21*E21</f>
        <v>12000</v>
      </c>
      <c r="H21" s="9"/>
      <c r="I21" s="21"/>
      <c r="J21" s="37"/>
      <c r="K21" s="30">
        <v>41328</v>
      </c>
      <c r="L21" s="31">
        <v>3500000</v>
      </c>
      <c r="M21" s="43">
        <v>1000000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18</v>
      </c>
      <c r="F22" s="8"/>
      <c r="G22" s="21">
        <f>C22*E22</f>
        <v>3600</v>
      </c>
      <c r="H22" s="9"/>
      <c r="I22" s="10"/>
      <c r="K22" s="30">
        <v>41329</v>
      </c>
      <c r="L22" s="31">
        <v>1000000</v>
      </c>
      <c r="M22" s="43">
        <v>2440000</v>
      </c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11</v>
      </c>
      <c r="F23" s="8"/>
      <c r="G23" s="21">
        <f>C23*E23</f>
        <v>1100</v>
      </c>
      <c r="H23" s="9"/>
      <c r="I23" s="10"/>
      <c r="K23" s="30">
        <v>41330</v>
      </c>
      <c r="L23" s="31">
        <v>3000000</v>
      </c>
      <c r="M23" s="32">
        <v>350000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1</v>
      </c>
      <c r="F24" s="8"/>
      <c r="G24" s="21">
        <f>C24*E24</f>
        <v>50</v>
      </c>
      <c r="H24" s="9"/>
      <c r="I24" s="8"/>
      <c r="K24" s="30">
        <v>41331</v>
      </c>
      <c r="L24" s="31">
        <v>1000000</v>
      </c>
      <c r="M24" s="32">
        <v>420000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41332</v>
      </c>
      <c r="L25" s="31">
        <v>2000000</v>
      </c>
      <c r="M25" s="49">
        <v>2500000</v>
      </c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17750</v>
      </c>
      <c r="I26" s="9"/>
      <c r="K26" s="30">
        <v>41333</v>
      </c>
      <c r="L26" s="31">
        <v>2500000</v>
      </c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4949750</v>
      </c>
      <c r="K27" s="30">
        <v>41334</v>
      </c>
      <c r="L27" s="31">
        <v>2000000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41335</v>
      </c>
      <c r="L28" s="53">
        <v>825000</v>
      </c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'03 Juli 17'!I37</f>
        <v>1223864308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'03 Juli 17'!I52</f>
        <v>7183750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25000000</v>
      </c>
      <c r="I35" s="9"/>
      <c r="J35" s="9"/>
      <c r="K35" s="30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1248864308</v>
      </c>
      <c r="J37" s="9"/>
      <c r="K37" s="30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26613794</v>
      </c>
      <c r="I41" s="9"/>
      <c r="J41" s="9"/>
      <c r="K41" s="30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151697438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1400561746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44615000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44615000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42325000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56000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42381000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4949750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4949750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5000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>
        <v>51000</v>
      </c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56000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25000000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42325000</v>
      </c>
      <c r="M131" s="113">
        <f>SUM(M13:M130)</f>
        <v>44615000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zoomScale="96" zoomScaleNormal="100" zoomScaleSheetLayoutView="96" workbookViewId="0">
      <selection activeCell="M21" sqref="M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3</v>
      </c>
      <c r="I3" s="11">
        <v>42921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6</v>
      </c>
      <c r="F8" s="22"/>
      <c r="G8" s="17">
        <f>C8*E8</f>
        <v>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66</v>
      </c>
      <c r="F9" s="22"/>
      <c r="G9" s="17">
        <f t="shared" ref="G9:G16" si="0">C9*E9</f>
        <v>3300000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41336</v>
      </c>
      <c r="L13" s="31">
        <v>2000000</v>
      </c>
      <c r="M13" s="32">
        <v>121000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41337</v>
      </c>
      <c r="L14" s="31" t="s">
        <v>56</v>
      </c>
      <c r="M14" s="34">
        <v>19500</v>
      </c>
      <c r="N14" s="33"/>
      <c r="O14" s="35">
        <v>10000000</v>
      </c>
      <c r="P14" s="36">
        <v>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41338</v>
      </c>
      <c r="L15" s="31" t="s">
        <v>56</v>
      </c>
      <c r="M15" s="34">
        <v>596000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41339</v>
      </c>
      <c r="L16" s="31">
        <v>1000000</v>
      </c>
      <c r="M16" s="38">
        <v>20000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3932000</v>
      </c>
      <c r="I17" s="10"/>
      <c r="J17" s="37"/>
      <c r="K17" s="30">
        <v>41340</v>
      </c>
      <c r="L17" s="31">
        <v>750000</v>
      </c>
      <c r="M17" s="34">
        <v>300000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41341</v>
      </c>
      <c r="L18" s="31">
        <v>5000000</v>
      </c>
      <c r="M18" s="33">
        <v>50000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41342</v>
      </c>
      <c r="L19" s="31">
        <v>1000000</v>
      </c>
      <c r="M19" s="41">
        <v>200000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41343</v>
      </c>
      <c r="L20" s="31">
        <v>2000000</v>
      </c>
      <c r="M20" s="43">
        <v>15000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9</v>
      </c>
      <c r="F21" s="8"/>
      <c r="G21" s="21">
        <f>C21*E21</f>
        <v>4500</v>
      </c>
      <c r="H21" s="9"/>
      <c r="I21" s="21"/>
      <c r="J21" s="37"/>
      <c r="K21" s="30">
        <v>41344</v>
      </c>
      <c r="L21" s="31">
        <v>800000</v>
      </c>
      <c r="M21" s="131">
        <v>6707500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18</v>
      </c>
      <c r="F22" s="8"/>
      <c r="G22" s="21">
        <f>C22*E22</f>
        <v>3600</v>
      </c>
      <c r="H22" s="9"/>
      <c r="I22" s="10"/>
      <c r="K22" s="30">
        <v>41345</v>
      </c>
      <c r="L22" s="31">
        <v>500000</v>
      </c>
      <c r="M22" s="43">
        <v>10000000</v>
      </c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11</v>
      </c>
      <c r="F23" s="8"/>
      <c r="G23" s="21">
        <f>C23*E23</f>
        <v>1100</v>
      </c>
      <c r="H23" s="9"/>
      <c r="I23" s="10"/>
      <c r="K23" s="30">
        <v>41346</v>
      </c>
      <c r="L23" s="31">
        <v>4000000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1</v>
      </c>
      <c r="F24" s="8"/>
      <c r="G24" s="21">
        <f>C24*E24</f>
        <v>50</v>
      </c>
      <c r="H24" s="9"/>
      <c r="I24" s="8"/>
      <c r="K24" s="30">
        <v>41347</v>
      </c>
      <c r="L24" s="31"/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41348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9250</v>
      </c>
      <c r="I26" s="9"/>
      <c r="K26" s="30">
        <v>41349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3941250</v>
      </c>
      <c r="K27" s="30">
        <v>41350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41351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+'04 Juli 17'!I37</f>
        <v>1248864308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+'04 Juli 17'!I52</f>
        <v>4949750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10000000</v>
      </c>
      <c r="I35" s="9"/>
      <c r="J35" s="9"/>
      <c r="K35" s="30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1258864308</v>
      </c>
      <c r="J37" s="9"/>
      <c r="K37" s="30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26613794</v>
      </c>
      <c r="I41" s="9"/>
      <c r="J41" s="9"/>
      <c r="K41" s="30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151697438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1410561746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18029000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29500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18058500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17050000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17050000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3941250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3941250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/>
      <c r="B72" s="96"/>
      <c r="C72" s="96"/>
      <c r="D72" s="96"/>
      <c r="E72" s="97">
        <v>29500</v>
      </c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0</v>
      </c>
      <c r="E89" s="75">
        <f>SUM(E71:E88)</f>
        <v>29500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10000000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17050000</v>
      </c>
      <c r="M131" s="113">
        <f>SUM(M13:M130)</f>
        <v>18029000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zoomScale="96" zoomScaleNormal="100" zoomScaleSheetLayoutView="96" workbookViewId="0">
      <selection activeCell="M16" sqref="M1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42922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88</v>
      </c>
      <c r="F8" s="22"/>
      <c r="G8" s="17">
        <f>C8*E8</f>
        <v>8800000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46</v>
      </c>
      <c r="F9" s="22"/>
      <c r="G9" s="17">
        <f t="shared" ref="G9:G16" si="0">C9*E9</f>
        <v>2300000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3</v>
      </c>
      <c r="F10" s="22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101</v>
      </c>
      <c r="F11" s="22"/>
      <c r="G11" s="17">
        <f t="shared" si="0"/>
        <v>1010000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77</v>
      </c>
      <c r="F12" s="22"/>
      <c r="G12" s="17">
        <f>C12*E12</f>
        <v>385000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41337</v>
      </c>
      <c r="L13" s="31">
        <v>800000</v>
      </c>
      <c r="M13" s="32">
        <v>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41338</v>
      </c>
      <c r="L14" s="31">
        <v>1000000</v>
      </c>
      <c r="M14" s="34">
        <v>227000</v>
      </c>
      <c r="N14" s="33"/>
      <c r="O14" s="35"/>
      <c r="P14" s="36">
        <v>147510000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41347</v>
      </c>
      <c r="L15" s="31">
        <v>500000</v>
      </c>
      <c r="M15" s="34">
        <v>1958000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41348</v>
      </c>
      <c r="L16" s="31">
        <v>1000000</v>
      </c>
      <c r="M16" s="38">
        <v>4300000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12557000</v>
      </c>
      <c r="I17" s="10"/>
      <c r="J17" s="37"/>
      <c r="K17" s="30">
        <v>41349</v>
      </c>
      <c r="L17" s="31">
        <v>4000000</v>
      </c>
      <c r="M17" s="34">
        <v>46500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41350</v>
      </c>
      <c r="L18" s="31">
        <v>3585000</v>
      </c>
      <c r="M18" s="33">
        <v>52000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41351</v>
      </c>
      <c r="L19" s="31">
        <v>3500000</v>
      </c>
      <c r="M19" s="41">
        <v>15000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41352</v>
      </c>
      <c r="L20" s="31">
        <v>1000000</v>
      </c>
      <c r="M20" s="43">
        <v>165000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2</v>
      </c>
      <c r="F21" s="8"/>
      <c r="G21" s="21">
        <f>C21*E21</f>
        <v>1000</v>
      </c>
      <c r="H21" s="9"/>
      <c r="I21" s="21"/>
      <c r="J21" s="37"/>
      <c r="K21" s="30">
        <v>41353</v>
      </c>
      <c r="L21" s="31"/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18</v>
      </c>
      <c r="F22" s="8"/>
      <c r="G22" s="21">
        <f>C22*E22</f>
        <v>3600</v>
      </c>
      <c r="H22" s="9"/>
      <c r="I22" s="10"/>
      <c r="K22" s="30">
        <v>41354</v>
      </c>
      <c r="L22" s="31"/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11</v>
      </c>
      <c r="F23" s="8"/>
      <c r="G23" s="21">
        <f>C23*E23</f>
        <v>1100</v>
      </c>
      <c r="H23" s="9"/>
      <c r="I23" s="10"/>
      <c r="K23" s="30">
        <v>41355</v>
      </c>
      <c r="L23" s="31"/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1</v>
      </c>
      <c r="F24" s="8"/>
      <c r="G24" s="21">
        <f>C24*E24</f>
        <v>50</v>
      </c>
      <c r="H24" s="9"/>
      <c r="I24" s="8"/>
      <c r="K24" s="30">
        <v>41356</v>
      </c>
      <c r="L24" s="31"/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41357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5750</v>
      </c>
      <c r="I26" s="9"/>
      <c r="K26" s="30">
        <v>41358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12562750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+'05 Juli 17'!I37</f>
        <v>1258864308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+'05 Juli 17'!I52</f>
        <v>3941250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/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147510000</v>
      </c>
      <c r="I36" s="8" t="s">
        <v>7</v>
      </c>
      <c r="J36" s="8"/>
      <c r="K36" s="30"/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1111354308</v>
      </c>
      <c r="J37" s="9"/>
      <c r="K37" s="30"/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/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/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26613794</v>
      </c>
      <c r="I41" s="9"/>
      <c r="J41" s="9"/>
      <c r="K41" s="30"/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151697438</v>
      </c>
      <c r="J42" s="9"/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1263051746</v>
      </c>
      <c r="J43" s="9"/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6813500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6813500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15385000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50000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15435000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12562750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12562750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50000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50000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15385000</v>
      </c>
      <c r="M131" s="113">
        <f>SUM(M13:M130)</f>
        <v>6813500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0" zoomScale="96" zoomScaleNormal="100" zoomScaleSheetLayoutView="96" workbookViewId="0">
      <selection activeCell="M14" sqref="M1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42923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0.70833333333333337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110</v>
      </c>
      <c r="F8" s="22"/>
      <c r="G8" s="17">
        <f>C8*E8</f>
        <v>11000000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40</v>
      </c>
      <c r="F9" s="22"/>
      <c r="G9" s="17">
        <f t="shared" ref="G9:G16" si="0">C9*E9</f>
        <v>2000000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41353</v>
      </c>
      <c r="L13" s="31">
        <v>1000000</v>
      </c>
      <c r="M13" s="32">
        <v>8000000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41354</v>
      </c>
      <c r="L14" s="31">
        <v>1000000</v>
      </c>
      <c r="M14" s="34">
        <v>11479000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41355</v>
      </c>
      <c r="L15" s="31">
        <v>4000000</v>
      </c>
      <c r="M15" s="34">
        <v>550000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41356</v>
      </c>
      <c r="L16" s="31">
        <v>3000000</v>
      </c>
      <c r="M16" s="38">
        <v>350000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13000000</v>
      </c>
      <c r="I17" s="10"/>
      <c r="J17" s="37"/>
      <c r="K17" s="30">
        <v>41357</v>
      </c>
      <c r="L17" s="31">
        <v>4000000</v>
      </c>
      <c r="M17" s="34">
        <v>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41358</v>
      </c>
      <c r="L18" s="31">
        <v>1000000</v>
      </c>
      <c r="M18" s="33">
        <v>30000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41359</v>
      </c>
      <c r="L19" s="31">
        <v>1000000</v>
      </c>
      <c r="M19" s="41">
        <v>760000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41360</v>
      </c>
      <c r="L20" s="31"/>
      <c r="M20" s="43">
        <v>4327500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3</v>
      </c>
      <c r="F21" s="8"/>
      <c r="G21" s="21">
        <f>C21*E21</f>
        <v>1500</v>
      </c>
      <c r="H21" s="9"/>
      <c r="I21" s="21"/>
      <c r="J21" s="37"/>
      <c r="K21" s="30">
        <v>41361</v>
      </c>
      <c r="L21" s="31"/>
      <c r="M21" s="43"/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16</v>
      </c>
      <c r="F22" s="8"/>
      <c r="G22" s="21">
        <f>C22*E22</f>
        <v>3200</v>
      </c>
      <c r="H22" s="9"/>
      <c r="I22" s="10"/>
      <c r="K22" s="30">
        <v>41362</v>
      </c>
      <c r="L22" s="31"/>
      <c r="M22" s="43"/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9</v>
      </c>
      <c r="F23" s="8"/>
      <c r="G23" s="21">
        <f>C23*E23</f>
        <v>900</v>
      </c>
      <c r="H23" s="9"/>
      <c r="I23" s="10"/>
      <c r="K23" s="30">
        <v>41363</v>
      </c>
      <c r="L23" s="31"/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1</v>
      </c>
      <c r="F24" s="8"/>
      <c r="G24" s="21">
        <f>C24*E24</f>
        <v>50</v>
      </c>
      <c r="H24" s="9"/>
      <c r="I24" s="8"/>
      <c r="K24" s="30">
        <v>41364</v>
      </c>
      <c r="L24" s="31">
        <v>500000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41365</v>
      </c>
      <c r="L25" s="31">
        <v>445000</v>
      </c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5650</v>
      </c>
      <c r="I26" s="9"/>
      <c r="K26" s="30">
        <v>41366</v>
      </c>
      <c r="L26" s="31">
        <v>500000</v>
      </c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13005650</v>
      </c>
      <c r="K27" s="30">
        <v>41367</v>
      </c>
      <c r="L27" s="31">
        <v>536000</v>
      </c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41368</v>
      </c>
      <c r="L28" s="31">
        <v>611000</v>
      </c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Juli 17 '!I37</f>
        <v>1111354308</v>
      </c>
      <c r="K29" s="30">
        <v>41369</v>
      </c>
      <c r="L29" s="31">
        <v>575000</v>
      </c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+'06 Juli 17 '!I52</f>
        <v>12562750</v>
      </c>
      <c r="K30" s="30">
        <v>41370</v>
      </c>
      <c r="L30" s="31">
        <v>500000</v>
      </c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41371</v>
      </c>
      <c r="L31" s="31">
        <v>500000</v>
      </c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41372</v>
      </c>
      <c r="L32" s="53">
        <v>833400</v>
      </c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41373</v>
      </c>
      <c r="L33" s="53">
        <v>450000</v>
      </c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41374</v>
      </c>
      <c r="L34" s="53">
        <v>500000</v>
      </c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41375</v>
      </c>
      <c r="L35" s="53">
        <v>150000</v>
      </c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>
        <v>41376</v>
      </c>
      <c r="L36" s="58">
        <v>750000</v>
      </c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1111354308</v>
      </c>
      <c r="J37" s="9"/>
      <c r="K37" s="30">
        <v>41377</v>
      </c>
      <c r="L37" s="58">
        <v>300000</v>
      </c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41378</v>
      </c>
      <c r="L38" s="58">
        <v>600000</v>
      </c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>
        <v>41379</v>
      </c>
      <c r="L39" s="61">
        <v>300000</v>
      </c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>
        <v>41380</v>
      </c>
      <c r="L40" s="61">
        <v>600000</v>
      </c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27617985</v>
      </c>
      <c r="I41" s="9"/>
      <c r="J41" s="9"/>
      <c r="K41" s="30">
        <v>41381</v>
      </c>
      <c r="L41" s="61">
        <v>350000</v>
      </c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152701629</v>
      </c>
      <c r="J42" s="9"/>
      <c r="K42" s="30">
        <v>41382</v>
      </c>
      <c r="L42" s="61">
        <v>300000</v>
      </c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1264055937</v>
      </c>
      <c r="J43" s="9"/>
      <c r="K43" s="30">
        <v>41383</v>
      </c>
      <c r="L43" s="61">
        <v>250000</v>
      </c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25516500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25516500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24550400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1409000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25959400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13005650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13005650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509000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>
        <v>400000</v>
      </c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>
        <v>500000</v>
      </c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1409000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24550400</v>
      </c>
      <c r="M131" s="113">
        <f>SUM(M13:M130)</f>
        <v>25516500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C10" zoomScale="96" zoomScaleNormal="100" zoomScaleSheetLayoutView="96" workbookViewId="0">
      <selection activeCell="M24" sqref="M2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60</v>
      </c>
      <c r="C3" s="10"/>
      <c r="D3" s="8"/>
      <c r="E3" s="8"/>
      <c r="F3" s="8"/>
      <c r="G3" s="8"/>
      <c r="H3" s="8" t="s">
        <v>3</v>
      </c>
      <c r="I3" s="11">
        <v>42926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0.70833333333333337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37</v>
      </c>
      <c r="F8" s="22"/>
      <c r="G8" s="17">
        <f>C8*E8</f>
        <v>3700000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0</v>
      </c>
      <c r="F9" s="22"/>
      <c r="G9" s="17">
        <f t="shared" ref="G9:G16" si="0">C9*E9</f>
        <v>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16</v>
      </c>
      <c r="F12" s="22"/>
      <c r="G12" s="17">
        <f>C12*E12</f>
        <v>80000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41360</v>
      </c>
      <c r="L13" s="31">
        <v>1500000</v>
      </c>
      <c r="M13" s="32">
        <v>5000000</v>
      </c>
      <c r="N13" s="33" t="s">
        <v>61</v>
      </c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2</v>
      </c>
      <c r="F14" s="22"/>
      <c r="G14" s="17">
        <f t="shared" si="0"/>
        <v>2000</v>
      </c>
      <c r="H14" s="9"/>
      <c r="I14" s="17"/>
      <c r="J14" s="10"/>
      <c r="K14" s="30">
        <v>41361</v>
      </c>
      <c r="L14" s="31">
        <v>4000000</v>
      </c>
      <c r="M14" s="34">
        <v>75000</v>
      </c>
      <c r="N14" s="33" t="s">
        <v>62</v>
      </c>
      <c r="O14" s="35"/>
      <c r="P14" s="36">
        <v>200000000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41362</v>
      </c>
      <c r="L15" s="31">
        <v>2850000</v>
      </c>
      <c r="M15" s="34">
        <v>125000000</v>
      </c>
      <c r="N15" s="33" t="s">
        <v>63</v>
      </c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41363</v>
      </c>
      <c r="L16" s="31">
        <v>3000000</v>
      </c>
      <c r="M16" s="38">
        <v>100000000</v>
      </c>
      <c r="N16" s="33" t="s">
        <v>64</v>
      </c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3784000</v>
      </c>
      <c r="I17" s="10"/>
      <c r="J17" s="37"/>
      <c r="K17" s="30">
        <v>41384</v>
      </c>
      <c r="L17" s="31">
        <v>250000</v>
      </c>
      <c r="M17" s="34">
        <v>43261750</v>
      </c>
      <c r="N17" s="33" t="s">
        <v>65</v>
      </c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41385</v>
      </c>
      <c r="L18" s="31">
        <v>3000000</v>
      </c>
      <c r="M18" s="33">
        <v>50000</v>
      </c>
      <c r="N18" s="39" t="s">
        <v>66</v>
      </c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41386</v>
      </c>
      <c r="L19" s="31">
        <v>900000</v>
      </c>
      <c r="M19" s="41">
        <v>50000</v>
      </c>
      <c r="N19" s="42" t="s">
        <v>67</v>
      </c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41387</v>
      </c>
      <c r="L20" s="31">
        <v>1000000</v>
      </c>
      <c r="M20" s="43">
        <v>80000</v>
      </c>
      <c r="N20" s="42" t="s">
        <v>68</v>
      </c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7"/>
      <c r="K21" s="30">
        <v>41388</v>
      </c>
      <c r="L21" s="31">
        <v>541000</v>
      </c>
      <c r="M21" s="43">
        <v>40000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11</v>
      </c>
      <c r="F22" s="8"/>
      <c r="G22" s="21">
        <f>C22*E22</f>
        <v>2200</v>
      </c>
      <c r="H22" s="9"/>
      <c r="I22" s="10"/>
      <c r="K22" s="30">
        <v>41389</v>
      </c>
      <c r="L22" s="31">
        <v>950000</v>
      </c>
      <c r="M22" s="43">
        <v>240000</v>
      </c>
      <c r="N22" s="44" t="s">
        <v>69</v>
      </c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9</v>
      </c>
      <c r="F23" s="8"/>
      <c r="G23" s="21">
        <f>C23*E23</f>
        <v>900</v>
      </c>
      <c r="H23" s="9"/>
      <c r="I23" s="10"/>
      <c r="K23" s="30">
        <v>41390</v>
      </c>
      <c r="L23" s="31">
        <v>2950000</v>
      </c>
      <c r="M23" s="32">
        <v>800000</v>
      </c>
      <c r="N23" s="42" t="s">
        <v>70</v>
      </c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41391</v>
      </c>
      <c r="L24" s="31">
        <v>2000000</v>
      </c>
      <c r="M24" s="32">
        <v>5000000</v>
      </c>
      <c r="N24" s="42" t="s">
        <v>71</v>
      </c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41392</v>
      </c>
      <c r="L25" s="31">
        <v>2000000</v>
      </c>
      <c r="M25" s="49">
        <v>60000</v>
      </c>
      <c r="N25" s="42" t="s">
        <v>72</v>
      </c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3100</v>
      </c>
      <c r="I26" s="9"/>
      <c r="K26" s="30">
        <v>41393</v>
      </c>
      <c r="L26" s="31">
        <v>950000</v>
      </c>
      <c r="M26" s="34">
        <v>900000</v>
      </c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3787100</v>
      </c>
      <c r="K27" s="30">
        <v>41394</v>
      </c>
      <c r="L27" s="31">
        <v>3000000</v>
      </c>
      <c r="M27" s="34">
        <v>420000</v>
      </c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41395</v>
      </c>
      <c r="L28" s="53">
        <v>4000000</v>
      </c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+'07 Juli 17 '!I37</f>
        <v>1111354308</v>
      </c>
      <c r="K29" s="30">
        <v>41396</v>
      </c>
      <c r="L29" s="53">
        <v>780000</v>
      </c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+'07 Juli 17 '!I52</f>
        <v>13005650</v>
      </c>
      <c r="K30" s="30">
        <v>41397</v>
      </c>
      <c r="L30" s="53">
        <v>800000</v>
      </c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41398</v>
      </c>
      <c r="L31" s="53">
        <v>1000000</v>
      </c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41399</v>
      </c>
      <c r="L32" s="58">
        <v>1000000</v>
      </c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41400</v>
      </c>
      <c r="L33" s="58">
        <v>800000</v>
      </c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41401</v>
      </c>
      <c r="L34" s="58">
        <v>1000000</v>
      </c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41402</v>
      </c>
      <c r="L35" s="61">
        <v>3000000</v>
      </c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200000000</v>
      </c>
      <c r="I36" s="8" t="s">
        <v>7</v>
      </c>
      <c r="J36" s="8"/>
      <c r="K36" s="30">
        <v>41403</v>
      </c>
      <c r="L36" s="61">
        <v>800000</v>
      </c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911354308</v>
      </c>
      <c r="J37" s="9"/>
      <c r="K37" s="30">
        <v>41404</v>
      </c>
      <c r="L37" s="61">
        <v>800000</v>
      </c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41405</v>
      </c>
      <c r="L38" s="61">
        <v>800000</v>
      </c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>
        <v>41406</v>
      </c>
      <c r="L39" s="61">
        <v>800000</v>
      </c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>
        <v>41407</v>
      </c>
      <c r="L40" s="61">
        <v>4000000</v>
      </c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K41" s="30">
        <v>41408</v>
      </c>
      <c r="L41" s="61">
        <v>750000</v>
      </c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K42" s="30">
        <v>41409</v>
      </c>
      <c r="L42" s="61">
        <v>2500000</v>
      </c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1066614202</v>
      </c>
      <c r="J43" s="9"/>
      <c r="K43" s="30">
        <v>41410</v>
      </c>
      <c r="L43" s="61">
        <v>4000000</v>
      </c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41411</v>
      </c>
      <c r="L44" s="61">
        <v>750000</v>
      </c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280976750</v>
      </c>
      <c r="I45" s="9"/>
      <c r="J45" s="9"/>
      <c r="K45" s="30">
        <v>41412</v>
      </c>
      <c r="L45" s="61">
        <v>550000</v>
      </c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K46" s="30">
        <v>41413</v>
      </c>
      <c r="L46" s="61">
        <v>667000</v>
      </c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280976750</v>
      </c>
      <c r="J47" s="9"/>
      <c r="K47" s="30">
        <v>41414</v>
      </c>
      <c r="L47" s="61">
        <v>5000000</v>
      </c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K48" s="30">
        <v>41415</v>
      </c>
      <c r="L48" s="61">
        <v>2550000</v>
      </c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271758000</v>
      </c>
      <c r="I49" s="9">
        <v>0</v>
      </c>
      <c r="K49" s="30">
        <v>41416</v>
      </c>
      <c r="L49" s="61">
        <v>1020000</v>
      </c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200</v>
      </c>
      <c r="I50" s="9"/>
      <c r="J50" s="57"/>
      <c r="K50" s="30">
        <v>41417</v>
      </c>
      <c r="L50" s="58">
        <v>1000000</v>
      </c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271758200</v>
      </c>
      <c r="J51" s="50"/>
      <c r="K51" s="30">
        <v>41418</v>
      </c>
      <c r="L51" s="58">
        <v>2000000</v>
      </c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3787100</v>
      </c>
      <c r="J52" s="76"/>
      <c r="K52" s="30">
        <v>41419</v>
      </c>
      <c r="L52" s="58">
        <v>2000000</v>
      </c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3787100</v>
      </c>
      <c r="J53" s="76"/>
      <c r="K53" s="30">
        <v>41420</v>
      </c>
      <c r="L53" s="58">
        <v>200000000</v>
      </c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K54" s="30">
        <v>41421</v>
      </c>
      <c r="L54" s="58">
        <v>500000</v>
      </c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200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200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271758000</v>
      </c>
      <c r="M131" s="113">
        <f>SUM(M13:M130)</f>
        <v>280976750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4" zoomScale="96" zoomScaleNormal="100" zoomScaleSheetLayoutView="96" workbookViewId="0">
      <selection activeCell="H36" sqref="H3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42927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133</v>
      </c>
      <c r="F8" s="22"/>
      <c r="G8" s="17">
        <f>C8*E8</f>
        <v>13300000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59</v>
      </c>
      <c r="F9" s="22"/>
      <c r="G9" s="17">
        <f t="shared" ref="G9:G16" si="0">C9*E9</f>
        <v>2950000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</v>
      </c>
      <c r="F12" s="22"/>
      <c r="G12" s="17">
        <f>C12*E12</f>
        <v>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3</v>
      </c>
      <c r="F13" s="22"/>
      <c r="G13" s="17">
        <f t="shared" si="0"/>
        <v>6000</v>
      </c>
      <c r="H13" s="9"/>
      <c r="I13" s="17"/>
      <c r="J13" s="17"/>
      <c r="K13" s="30">
        <v>41422</v>
      </c>
      <c r="L13" s="31">
        <v>4000000</v>
      </c>
      <c r="M13" s="32">
        <v>350000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41423</v>
      </c>
      <c r="L14" s="31">
        <v>800000</v>
      </c>
      <c r="M14" s="34">
        <v>300000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41424</v>
      </c>
      <c r="L15" s="31">
        <v>750000</v>
      </c>
      <c r="M15" s="34">
        <v>30000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41425</v>
      </c>
      <c r="L16" s="31">
        <v>150000</v>
      </c>
      <c r="M16" s="38">
        <v>20000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16276000</v>
      </c>
      <c r="I17" s="10"/>
      <c r="J17" s="37"/>
      <c r="K17" s="30">
        <v>41426</v>
      </c>
      <c r="L17" s="31">
        <v>4000000</v>
      </c>
      <c r="M17" s="34">
        <v>200000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41427</v>
      </c>
      <c r="L18" s="31">
        <v>900000</v>
      </c>
      <c r="M18" s="33">
        <v>200000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41428</v>
      </c>
      <c r="L19" s="31">
        <v>850000</v>
      </c>
      <c r="M19" s="41">
        <v>150000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41429</v>
      </c>
      <c r="L20" s="31">
        <v>900000</v>
      </c>
      <c r="M20" s="43">
        <v>150000</v>
      </c>
      <c r="N20" s="42" t="s">
        <v>73</v>
      </c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7"/>
      <c r="K21" s="30">
        <v>41430</v>
      </c>
      <c r="L21" s="31">
        <v>700000</v>
      </c>
      <c r="M21" s="43">
        <v>78000</v>
      </c>
      <c r="N21" s="44" t="s">
        <v>74</v>
      </c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11</v>
      </c>
      <c r="F22" s="8"/>
      <c r="G22" s="21">
        <f>C22*E22</f>
        <v>2200</v>
      </c>
      <c r="H22" s="9"/>
      <c r="I22" s="10"/>
      <c r="K22" s="30">
        <v>41431</v>
      </c>
      <c r="L22" s="31">
        <v>950000</v>
      </c>
      <c r="M22" s="43">
        <v>70000</v>
      </c>
      <c r="N22" s="44" t="s">
        <v>75</v>
      </c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9</v>
      </c>
      <c r="F23" s="8"/>
      <c r="G23" s="21">
        <f>C23*E23</f>
        <v>900</v>
      </c>
      <c r="H23" s="9"/>
      <c r="I23" s="10"/>
      <c r="K23" s="30">
        <v>41432</v>
      </c>
      <c r="L23" s="31"/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41433</v>
      </c>
      <c r="L24" s="31"/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41434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3100</v>
      </c>
      <c r="I26" s="9"/>
      <c r="K26" s="30">
        <v>41435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16279100</v>
      </c>
      <c r="K27" s="30">
        <v>41436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41437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+'10 Juli 17  '!I37</f>
        <v>911354308</v>
      </c>
      <c r="K29" s="30">
        <v>41438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+'10 Juli 17  '!I52</f>
        <v>3787100</v>
      </c>
      <c r="K30" s="30">
        <v>41439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41440</v>
      </c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41441</v>
      </c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41442</v>
      </c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41443</v>
      </c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41444</v>
      </c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>
        <v>41445</v>
      </c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911354308</v>
      </c>
      <c r="J37" s="9"/>
      <c r="K37" s="30">
        <v>41446</v>
      </c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41447</v>
      </c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>
        <v>41448</v>
      </c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>
        <v>41449</v>
      </c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K41" s="30">
        <v>41450</v>
      </c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K42" s="30">
        <v>41451</v>
      </c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1066614202</v>
      </c>
      <c r="J43" s="9"/>
      <c r="K43" s="30">
        <v>41452</v>
      </c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41453</v>
      </c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1548000</v>
      </c>
      <c r="I45" s="9"/>
      <c r="J45" s="9"/>
      <c r="K45" s="30">
        <v>41454</v>
      </c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K46" s="30">
        <v>41455</v>
      </c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1548000</v>
      </c>
      <c r="J47" s="9"/>
      <c r="K47" s="30">
        <v>41456</v>
      </c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K48" s="30">
        <v>41457</v>
      </c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14000000</v>
      </c>
      <c r="I49" s="9">
        <v>0</v>
      </c>
      <c r="K49" s="30">
        <v>41458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40000</v>
      </c>
      <c r="I50" s="9"/>
      <c r="J50" s="57"/>
      <c r="K50" s="30">
        <v>41459</v>
      </c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14040000</v>
      </c>
      <c r="J51" s="50"/>
      <c r="K51" s="30">
        <v>41460</v>
      </c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16279100</v>
      </c>
      <c r="J52" s="76"/>
      <c r="K52" s="30">
        <v>41461</v>
      </c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16279100</v>
      </c>
      <c r="J53" s="76"/>
      <c r="K53" s="30">
        <v>41462</v>
      </c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40000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/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40000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14000000</v>
      </c>
      <c r="M131" s="113">
        <f>SUM(M13:M130)</f>
        <v>1548000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8" zoomScale="96" zoomScaleNormal="100" zoomScaleSheetLayoutView="96" workbookViewId="0">
      <selection activeCell="M21" sqref="M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3</v>
      </c>
      <c r="I3" s="11">
        <v>42928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99</v>
      </c>
      <c r="F8" s="22"/>
      <c r="G8" s="17">
        <f>C8*E8</f>
        <v>9900000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130</v>
      </c>
      <c r="F9" s="22"/>
      <c r="G9" s="17">
        <f t="shared" ref="G9:G16" si="0">C9*E9</f>
        <v>6500000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107</v>
      </c>
      <c r="F11" s="22"/>
      <c r="G11" s="17">
        <f t="shared" si="0"/>
        <v>1070000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103</v>
      </c>
      <c r="F12" s="22"/>
      <c r="G12" s="17">
        <f>C12*E12</f>
        <v>515000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3</v>
      </c>
      <c r="F13" s="22"/>
      <c r="G13" s="17">
        <f t="shared" si="0"/>
        <v>6000</v>
      </c>
      <c r="H13" s="9"/>
      <c r="I13" s="17"/>
      <c r="J13" s="17"/>
      <c r="K13" s="30">
        <v>41432</v>
      </c>
      <c r="L13" s="31">
        <v>600000</v>
      </c>
      <c r="M13" s="32">
        <v>294000</v>
      </c>
      <c r="N13" s="33">
        <v>0</v>
      </c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41433</v>
      </c>
      <c r="L14" s="31">
        <v>5000000</v>
      </c>
      <c r="M14" s="34">
        <v>759000</v>
      </c>
      <c r="N14" s="33">
        <v>0</v>
      </c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41434</v>
      </c>
      <c r="L15" s="31">
        <v>1000000</v>
      </c>
      <c r="M15" s="34">
        <v>300000</v>
      </c>
      <c r="N15" s="33">
        <v>0</v>
      </c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41435</v>
      </c>
      <c r="L16" s="31">
        <v>2000000</v>
      </c>
      <c r="M16" s="38">
        <v>700000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17991000</v>
      </c>
      <c r="I17" s="10"/>
      <c r="J17" s="37"/>
      <c r="K17" s="30">
        <v>41436</v>
      </c>
      <c r="L17" s="31">
        <v>550000</v>
      </c>
      <c r="M17" s="34">
        <v>265000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41437</v>
      </c>
      <c r="L18" s="31">
        <v>950000</v>
      </c>
      <c r="M18" s="33">
        <v>21000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41438</v>
      </c>
      <c r="L19" s="31">
        <v>1000000</v>
      </c>
      <c r="M19" s="41">
        <v>350000</v>
      </c>
      <c r="N19" s="42"/>
      <c r="O19" s="35"/>
      <c r="P19" s="40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41439</v>
      </c>
      <c r="L20" s="31">
        <v>850000</v>
      </c>
      <c r="M20" s="43">
        <v>30000</v>
      </c>
      <c r="N20" s="42"/>
      <c r="O20" s="35"/>
      <c r="P20" s="40"/>
    </row>
    <row r="21" spans="1:19" x14ac:dyDescent="0.2">
      <c r="A21" s="8"/>
      <c r="B21" s="8"/>
      <c r="C21" s="21">
        <v>500</v>
      </c>
      <c r="D21" s="8"/>
      <c r="E21" s="8">
        <v>40</v>
      </c>
      <c r="F21" s="8"/>
      <c r="G21" s="21">
        <f>C21*E21</f>
        <v>20000</v>
      </c>
      <c r="H21" s="9"/>
      <c r="I21" s="21"/>
      <c r="J21" s="37"/>
      <c r="K21" s="30">
        <v>41440</v>
      </c>
      <c r="L21" s="31">
        <v>1000000</v>
      </c>
      <c r="M21" s="43">
        <v>8139600</v>
      </c>
      <c r="N21" s="44"/>
      <c r="O21" s="45"/>
      <c r="P21" s="45"/>
    </row>
    <row r="22" spans="1:19" x14ac:dyDescent="0.2">
      <c r="A22" s="8"/>
      <c r="B22" s="8"/>
      <c r="C22" s="21">
        <v>200</v>
      </c>
      <c r="D22" s="8"/>
      <c r="E22" s="8">
        <v>8</v>
      </c>
      <c r="F22" s="8"/>
      <c r="G22" s="21">
        <f>C22*E22</f>
        <v>1600</v>
      </c>
      <c r="H22" s="9"/>
      <c r="I22" s="10"/>
      <c r="K22" s="30">
        <v>41441</v>
      </c>
      <c r="L22" s="31"/>
      <c r="M22" s="43">
        <v>120000</v>
      </c>
      <c r="N22" s="44"/>
      <c r="O22" s="9"/>
      <c r="P22" s="33"/>
      <c r="Q22" s="39"/>
      <c r="R22" s="45"/>
      <c r="S22" s="45"/>
    </row>
    <row r="23" spans="1:19" x14ac:dyDescent="0.2">
      <c r="A23" s="8"/>
      <c r="B23" s="8"/>
      <c r="C23" s="21">
        <v>100</v>
      </c>
      <c r="D23" s="8"/>
      <c r="E23" s="8">
        <v>9</v>
      </c>
      <c r="F23" s="8"/>
      <c r="G23" s="21">
        <f>C23*E23</f>
        <v>900</v>
      </c>
      <c r="H23" s="9"/>
      <c r="I23" s="10"/>
      <c r="K23" s="30">
        <v>41442</v>
      </c>
      <c r="L23" s="31"/>
      <c r="M23" s="32">
        <v>294000</v>
      </c>
      <c r="N23" s="42"/>
      <c r="O23" s="46"/>
      <c r="P23" s="33"/>
      <c r="Q23" s="39"/>
      <c r="R23" s="45">
        <f>SUM(R14:R22)</f>
        <v>0</v>
      </c>
      <c r="S23" s="45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41443</v>
      </c>
      <c r="L24" s="31"/>
      <c r="M24" s="32">
        <v>12000</v>
      </c>
      <c r="N24" s="42"/>
      <c r="O24" s="46"/>
      <c r="P24" s="33"/>
      <c r="Q24" s="39"/>
      <c r="R24" s="47" t="s">
        <v>22</v>
      </c>
      <c r="S24" s="39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8">
        <v>0</v>
      </c>
      <c r="H25" s="9"/>
      <c r="I25" s="8" t="s">
        <v>7</v>
      </c>
      <c r="K25" s="30">
        <v>41444</v>
      </c>
      <c r="L25" s="31"/>
      <c r="M25" s="49"/>
      <c r="N25" s="42"/>
      <c r="O25" s="46"/>
      <c r="P25" s="33"/>
      <c r="Q25" s="39"/>
      <c r="R25" s="47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22500</v>
      </c>
      <c r="I26" s="9"/>
      <c r="K26" s="30">
        <v>41445</v>
      </c>
      <c r="L26" s="31"/>
      <c r="M26" s="34"/>
      <c r="N26" s="51"/>
      <c r="O26" s="52"/>
      <c r="P26" s="33"/>
      <c r="Q26" s="39"/>
      <c r="R26" s="47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18013500</v>
      </c>
      <c r="K27" s="30">
        <v>41446</v>
      </c>
      <c r="L27" s="31"/>
      <c r="M27" s="34"/>
      <c r="N27" s="33"/>
      <c r="O27" s="52"/>
      <c r="P27" s="33"/>
      <c r="Q27" s="39"/>
      <c r="R27" s="47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41447</v>
      </c>
      <c r="L28" s="53"/>
      <c r="M28" s="54"/>
      <c r="N28" s="33"/>
      <c r="O28" s="52"/>
      <c r="P28" s="33"/>
      <c r="Q28" s="39"/>
      <c r="R28" s="47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+'10 Juli 17  '!I37</f>
        <v>911354308</v>
      </c>
      <c r="K29" s="30">
        <v>41448</v>
      </c>
      <c r="L29" s="53"/>
      <c r="N29" s="33"/>
      <c r="O29" s="52"/>
      <c r="P29" s="33"/>
      <c r="Q29" s="39"/>
      <c r="R29" s="55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+'11 Juli 17'!I52</f>
        <v>16279100</v>
      </c>
      <c r="K30" s="30">
        <v>41449</v>
      </c>
      <c r="L30" s="53"/>
      <c r="M30" s="34"/>
      <c r="N30" s="33"/>
      <c r="O30" s="52"/>
      <c r="P30" s="33"/>
      <c r="Q30" s="39"/>
      <c r="R30" s="47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7"/>
      <c r="K31" s="30">
        <v>41450</v>
      </c>
      <c r="L31" s="53"/>
      <c r="N31" s="42"/>
      <c r="O31" s="52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41451</v>
      </c>
      <c r="L32" s="58"/>
      <c r="M32" s="59"/>
      <c r="N32" s="42"/>
      <c r="O32" s="52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41452</v>
      </c>
      <c r="L33" s="58"/>
      <c r="M33" s="59"/>
      <c r="N33" s="42"/>
      <c r="O33" s="52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41453</v>
      </c>
      <c r="L34" s="58"/>
      <c r="M34" s="59"/>
      <c r="N34" s="42"/>
      <c r="O34" s="52"/>
      <c r="P34" s="2"/>
      <c r="Q34" s="39"/>
      <c r="R34" s="60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41454</v>
      </c>
      <c r="L35" s="61"/>
      <c r="M35" s="62"/>
      <c r="N35" s="42"/>
      <c r="O35" s="52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3">
        <f>P14</f>
        <v>0</v>
      </c>
      <c r="I36" s="8" t="s">
        <v>7</v>
      </c>
      <c r="J36" s="8"/>
      <c r="K36" s="30">
        <v>41455</v>
      </c>
      <c r="L36" s="61"/>
      <c r="M36" s="59"/>
      <c r="N36" s="42"/>
      <c r="O36" s="52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911354308</v>
      </c>
      <c r="J37" s="9"/>
      <c r="K37" s="30">
        <v>41456</v>
      </c>
      <c r="L37" s="61"/>
      <c r="M37" s="59"/>
      <c r="N37" s="42"/>
      <c r="O37" s="52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41457</v>
      </c>
      <c r="L38" s="61"/>
      <c r="M38" s="59"/>
      <c r="N38" s="42"/>
      <c r="O38" s="52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21926962</v>
      </c>
      <c r="J39" s="9"/>
      <c r="K39" s="30">
        <v>41458</v>
      </c>
      <c r="L39" s="61"/>
      <c r="M39" s="59"/>
      <c r="N39" s="42"/>
      <c r="O39" s="52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103156682</v>
      </c>
      <c r="I40" s="9"/>
      <c r="J40" s="9"/>
      <c r="K40" s="30">
        <v>41459</v>
      </c>
      <c r="L40" s="61"/>
      <c r="M40" s="59"/>
      <c r="N40" s="42"/>
      <c r="O40" s="52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4">
        <v>30176250</v>
      </c>
      <c r="I41" s="9"/>
      <c r="J41" s="9"/>
      <c r="K41" s="30">
        <v>41460</v>
      </c>
      <c r="L41" s="61"/>
      <c r="M41" s="59"/>
      <c r="N41" s="42"/>
      <c r="O41" s="52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5">
        <f>SUM(H39:H41)</f>
        <v>155259894</v>
      </c>
      <c r="J42" s="9"/>
      <c r="K42" s="30">
        <v>41461</v>
      </c>
      <c r="L42" s="61"/>
      <c r="M42" s="59"/>
      <c r="N42" s="42"/>
      <c r="O42" s="52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6">
        <f>SUM(I37:I42)</f>
        <v>1066614202</v>
      </c>
      <c r="J43" s="9"/>
      <c r="K43" s="30">
        <v>41462</v>
      </c>
      <c r="L43" s="61"/>
      <c r="M43" s="59"/>
      <c r="N43" s="42"/>
      <c r="O43" s="52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1"/>
      <c r="M44" s="59"/>
      <c r="N44" s="42"/>
      <c r="O44" s="52"/>
      <c r="P44" s="67"/>
      <c r="Q44" s="33"/>
      <c r="R44" s="68"/>
      <c r="S44" s="68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11284600</v>
      </c>
      <c r="I45" s="9"/>
      <c r="J45" s="9"/>
      <c r="L45" s="61"/>
      <c r="M45" s="62"/>
      <c r="N45" s="42"/>
      <c r="O45" s="52"/>
      <c r="P45" s="67"/>
      <c r="Q45" s="33"/>
      <c r="R45" s="69"/>
      <c r="S45" s="68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70">
        <f>+E89</f>
        <v>0</v>
      </c>
      <c r="I46" s="9" t="s">
        <v>7</v>
      </c>
      <c r="J46" s="9"/>
      <c r="L46" s="61"/>
      <c r="M46" s="62"/>
      <c r="N46" s="42"/>
      <c r="O46" s="52"/>
      <c r="P46" s="67"/>
      <c r="Q46" s="33"/>
      <c r="R46" s="67"/>
      <c r="S46" s="68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71"/>
      <c r="I47" s="9">
        <f>H45+H46</f>
        <v>11284600</v>
      </c>
      <c r="J47" s="9"/>
      <c r="L47" s="61"/>
      <c r="M47" s="62"/>
      <c r="N47" s="42"/>
      <c r="O47" s="52"/>
      <c r="P47" s="67"/>
      <c r="Q47" s="68"/>
      <c r="R47" s="67"/>
      <c r="S47" s="68"/>
    </row>
    <row r="48" spans="1:19" x14ac:dyDescent="0.2">
      <c r="A48" s="8"/>
      <c r="B48" s="8"/>
      <c r="C48" s="8"/>
      <c r="D48" s="8"/>
      <c r="E48" s="8"/>
      <c r="F48" s="8"/>
      <c r="G48" s="22"/>
      <c r="H48" s="72"/>
      <c r="I48" s="9" t="s">
        <v>7</v>
      </c>
      <c r="J48" s="9"/>
      <c r="L48" s="61"/>
      <c r="M48" s="62"/>
      <c r="N48" s="42"/>
      <c r="O48" s="52"/>
      <c r="P48" s="73"/>
      <c r="Q48" s="73">
        <f>SUM(Q13:Q46)</f>
        <v>0</v>
      </c>
      <c r="R48" s="67"/>
      <c r="S48" s="68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L131</f>
        <v>12950000</v>
      </c>
      <c r="I49" s="9">
        <v>0</v>
      </c>
      <c r="L49" s="61"/>
      <c r="N49" s="42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3">
        <f>A89</f>
        <v>69000</v>
      </c>
      <c r="I50" s="9"/>
      <c r="J50" s="57"/>
      <c r="L50" s="58"/>
      <c r="N50" s="42"/>
      <c r="O50" s="52"/>
      <c r="P50" s="74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3">
        <f>SUM(H49:H50)</f>
        <v>13019000</v>
      </c>
      <c r="J51" s="50"/>
      <c r="L51" s="58"/>
      <c r="N51" s="42"/>
      <c r="O51" s="52"/>
      <c r="P51" s="75"/>
      <c r="Q51" s="60"/>
      <c r="R51" s="75"/>
      <c r="S51" s="60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18013500</v>
      </c>
      <c r="J52" s="76"/>
      <c r="L52" s="58"/>
      <c r="N52" s="42"/>
      <c r="O52" s="52"/>
      <c r="P52" s="75"/>
      <c r="Q52" s="60"/>
      <c r="R52" s="75"/>
      <c r="S52" s="60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18013500</v>
      </c>
      <c r="J53" s="76"/>
      <c r="L53" s="58"/>
      <c r="N53" s="42"/>
      <c r="O53" s="52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3">
        <v>0</v>
      </c>
      <c r="J54" s="77"/>
      <c r="L54" s="58"/>
      <c r="N54" s="42"/>
      <c r="O54" s="52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6"/>
      <c r="L55" s="58"/>
      <c r="N55" s="42"/>
      <c r="O55" s="52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2"/>
      <c r="O56" s="52"/>
      <c r="P56" s="75"/>
      <c r="Q56" s="60"/>
      <c r="R56" s="75"/>
      <c r="S56" s="75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6"/>
      <c r="J57" s="79"/>
      <c r="L57" s="58"/>
      <c r="N57" s="42"/>
      <c r="O57" s="52"/>
      <c r="P57" s="75"/>
      <c r="Q57" s="60"/>
      <c r="R57" s="75"/>
      <c r="S57" s="75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1"/>
      <c r="J58" s="80"/>
      <c r="L58" s="58"/>
      <c r="N58" s="42"/>
      <c r="O58" s="52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1"/>
      <c r="J59" s="80"/>
      <c r="L59" s="58"/>
      <c r="N59" s="42"/>
      <c r="O59" s="52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2"/>
      <c r="O60" s="52"/>
      <c r="Q60" s="39"/>
    </row>
    <row r="61" spans="1:19" x14ac:dyDescent="0.2">
      <c r="A61" s="81"/>
      <c r="B61" s="82"/>
      <c r="C61" s="82"/>
      <c r="D61" s="83"/>
      <c r="E61" s="83" t="s">
        <v>7</v>
      </c>
      <c r="F61" s="83"/>
      <c r="G61" s="83"/>
      <c r="H61" s="10"/>
      <c r="J61" s="84"/>
      <c r="L61" s="58"/>
      <c r="N61" s="42"/>
      <c r="O61" s="52"/>
      <c r="Q61" s="10"/>
      <c r="R61" s="85"/>
    </row>
    <row r="62" spans="1:19" x14ac:dyDescent="0.2">
      <c r="A62" s="86" t="s">
        <v>54</v>
      </c>
      <c r="B62" s="82"/>
      <c r="C62" s="82"/>
      <c r="D62" s="83"/>
      <c r="E62" s="83"/>
      <c r="F62" s="83"/>
      <c r="G62" s="10" t="s">
        <v>47</v>
      </c>
      <c r="J62" s="84"/>
      <c r="L62" s="58"/>
      <c r="N62" s="42"/>
      <c r="O62" s="52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2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8"/>
      <c r="L64" s="87"/>
      <c r="M64" s="62"/>
      <c r="N64" s="42"/>
      <c r="O64" s="52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50</v>
      </c>
      <c r="H65" s="2"/>
      <c r="I65" s="2"/>
      <c r="J65" s="88"/>
      <c r="L65" s="87"/>
      <c r="M65" s="62"/>
      <c r="N65" s="42"/>
      <c r="O65" s="52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2"/>
      <c r="N66" s="42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8"/>
      <c r="L67" s="87"/>
      <c r="M67" s="89"/>
      <c r="N67" s="42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0"/>
      <c r="J68" s="88"/>
      <c r="L68" s="87"/>
      <c r="M68" s="89"/>
      <c r="N68" s="42"/>
      <c r="O68" s="52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2"/>
      <c r="O69" s="52"/>
    </row>
    <row r="70" spans="1:15" x14ac:dyDescent="0.2">
      <c r="A70" s="83"/>
      <c r="B70" s="83"/>
      <c r="C70" s="83"/>
      <c r="D70" s="83"/>
      <c r="E70" s="83"/>
      <c r="F70" s="83"/>
      <c r="G70" s="91" t="s">
        <v>52</v>
      </c>
      <c r="H70" s="94"/>
      <c r="I70" s="83"/>
      <c r="J70" s="84"/>
      <c r="L70" s="87"/>
      <c r="M70" s="62"/>
      <c r="N70" s="42"/>
      <c r="O70" s="52"/>
    </row>
    <row r="71" spans="1:15" x14ac:dyDescent="0.2">
      <c r="A71" s="95" t="s">
        <v>38</v>
      </c>
      <c r="B71" s="96"/>
      <c r="C71" s="96"/>
      <c r="D71" s="96"/>
      <c r="E71" s="97" t="s">
        <v>53</v>
      </c>
      <c r="F71" s="2"/>
      <c r="G71" s="2"/>
      <c r="H71" s="60"/>
      <c r="I71" s="2"/>
      <c r="J71" s="88"/>
      <c r="L71" s="87"/>
      <c r="M71" s="93"/>
      <c r="N71" s="42"/>
      <c r="O71" s="98"/>
    </row>
    <row r="72" spans="1:15" x14ac:dyDescent="0.2">
      <c r="A72" s="95">
        <v>19000</v>
      </c>
      <c r="B72" s="96"/>
      <c r="C72" s="96"/>
      <c r="D72" s="96"/>
      <c r="E72" s="97"/>
      <c r="F72" s="2"/>
      <c r="G72" s="2"/>
      <c r="H72" s="60"/>
      <c r="I72" s="2"/>
      <c r="J72" s="2"/>
      <c r="L72" s="87"/>
      <c r="M72" s="93"/>
      <c r="N72" s="42"/>
      <c r="O72" s="98"/>
    </row>
    <row r="73" spans="1:15" x14ac:dyDescent="0.2">
      <c r="A73" s="99">
        <v>50000</v>
      </c>
      <c r="B73" s="96"/>
      <c r="C73" s="96"/>
      <c r="D73" s="96"/>
      <c r="E73" s="97"/>
      <c r="F73" s="2"/>
      <c r="G73" s="2"/>
      <c r="H73" s="60"/>
      <c r="I73" s="2"/>
      <c r="J73" s="2"/>
      <c r="L73" s="87"/>
      <c r="M73" s="93"/>
      <c r="N73" s="42"/>
      <c r="O73" s="98"/>
    </row>
    <row r="74" spans="1:15" x14ac:dyDescent="0.2">
      <c r="A74" s="99"/>
      <c r="B74" s="96"/>
      <c r="C74" s="100"/>
      <c r="D74" s="96"/>
      <c r="E74" s="101"/>
      <c r="F74" s="2"/>
      <c r="G74" s="2"/>
      <c r="H74" s="60"/>
      <c r="I74" s="2"/>
      <c r="J74" s="2"/>
      <c r="L74" s="87"/>
      <c r="M74" s="93"/>
      <c r="N74" s="42"/>
      <c r="O74" s="98"/>
    </row>
    <row r="75" spans="1:15" x14ac:dyDescent="0.2">
      <c r="A75" s="97"/>
      <c r="B75" s="96"/>
      <c r="C75" s="100"/>
      <c r="D75" s="100"/>
      <c r="E75" s="102"/>
      <c r="F75" s="74"/>
      <c r="H75" s="75"/>
      <c r="L75" s="87"/>
      <c r="M75" s="93"/>
      <c r="N75" s="42"/>
      <c r="O75" s="98"/>
    </row>
    <row r="76" spans="1:15" x14ac:dyDescent="0.2">
      <c r="A76" s="103"/>
      <c r="B76" s="96"/>
      <c r="C76" s="104"/>
      <c r="D76" s="104"/>
      <c r="E76" s="102"/>
      <c r="H76" s="75"/>
      <c r="L76" s="87"/>
      <c r="M76" s="105"/>
      <c r="N76" s="42"/>
      <c r="O76" s="98"/>
    </row>
    <row r="77" spans="1:15" x14ac:dyDescent="0.2">
      <c r="A77" s="106"/>
      <c r="B77" s="96"/>
      <c r="C77" s="104"/>
      <c r="D77" s="104"/>
      <c r="E77" s="102"/>
      <c r="H77" s="75"/>
      <c r="L77" s="87"/>
      <c r="M77" s="107"/>
      <c r="N77" s="42"/>
      <c r="O77" s="108"/>
    </row>
    <row r="78" spans="1:15" x14ac:dyDescent="0.2">
      <c r="A78" s="106"/>
      <c r="B78" s="96"/>
      <c r="C78" s="104"/>
      <c r="D78" s="104"/>
      <c r="E78" s="102"/>
      <c r="H78" s="75"/>
      <c r="L78" s="87"/>
      <c r="N78" s="42"/>
      <c r="O78" s="108"/>
    </row>
    <row r="79" spans="1:15" x14ac:dyDescent="0.2">
      <c r="A79" s="103"/>
      <c r="B79" s="104"/>
      <c r="C79" s="104"/>
      <c r="D79" s="104"/>
      <c r="E79" s="102"/>
      <c r="H79" s="75"/>
      <c r="L79" s="87"/>
      <c r="N79" s="42"/>
      <c r="O79" s="108"/>
    </row>
    <row r="80" spans="1:15" x14ac:dyDescent="0.2">
      <c r="A80" s="103"/>
      <c r="B80" s="104"/>
      <c r="C80" s="104"/>
      <c r="D80" s="104"/>
      <c r="E80" s="102"/>
      <c r="H80" s="75"/>
      <c r="L80" s="87"/>
      <c r="N80" s="42"/>
      <c r="O80" s="108"/>
    </row>
    <row r="81" spans="1:15" x14ac:dyDescent="0.2">
      <c r="A81" s="103"/>
      <c r="B81" s="109"/>
      <c r="E81" s="75"/>
      <c r="H81" s="75"/>
      <c r="K81" s="30"/>
      <c r="L81" s="87"/>
      <c r="N81" s="42"/>
      <c r="O81" s="108"/>
    </row>
    <row r="82" spans="1:15" x14ac:dyDescent="0.2">
      <c r="A82" s="103"/>
      <c r="B82" s="109"/>
      <c r="H82" s="75"/>
      <c r="K82" s="30"/>
      <c r="L82" s="87"/>
      <c r="M82" s="93"/>
      <c r="N82" s="42"/>
      <c r="O82" s="108"/>
    </row>
    <row r="83" spans="1:15" x14ac:dyDescent="0.2">
      <c r="A83" s="103"/>
      <c r="B83" s="109"/>
      <c r="K83" s="30"/>
      <c r="L83" s="87"/>
      <c r="N83" s="42"/>
      <c r="O83" s="98"/>
    </row>
    <row r="84" spans="1:15" x14ac:dyDescent="0.2">
      <c r="A84" s="103"/>
      <c r="B84" s="109"/>
      <c r="K84" s="30"/>
      <c r="L84" s="87"/>
      <c r="N84" s="42"/>
      <c r="O84" s="98"/>
    </row>
    <row r="85" spans="1:15" x14ac:dyDescent="0.2">
      <c r="A85" s="75"/>
      <c r="B85" s="109"/>
      <c r="K85" s="30"/>
      <c r="L85" s="87"/>
      <c r="N85" s="42"/>
      <c r="O85" s="98"/>
    </row>
    <row r="86" spans="1:15" x14ac:dyDescent="0.2">
      <c r="K86" s="30"/>
      <c r="L86" s="87"/>
      <c r="N86" s="42"/>
      <c r="O86" s="98"/>
    </row>
    <row r="87" spans="1:15" x14ac:dyDescent="0.2">
      <c r="K87" s="30"/>
      <c r="L87" s="87"/>
      <c r="N87" s="42"/>
      <c r="O87" s="98"/>
    </row>
    <row r="88" spans="1:15" x14ac:dyDescent="0.2">
      <c r="K88" s="30"/>
      <c r="L88" s="110"/>
      <c r="N88" s="42"/>
      <c r="O88" s="98"/>
    </row>
    <row r="89" spans="1:15" x14ac:dyDescent="0.2">
      <c r="A89" s="85">
        <f>SUM(A71:A88)</f>
        <v>69000</v>
      </c>
      <c r="E89" s="75">
        <f>SUM(E71:E88)</f>
        <v>0</v>
      </c>
      <c r="H89" s="75">
        <f>SUM(H71:H88)</f>
        <v>0</v>
      </c>
      <c r="K89" s="30"/>
      <c r="L89" s="110"/>
      <c r="N89" s="42"/>
      <c r="O89" s="98"/>
    </row>
    <row r="90" spans="1:15" x14ac:dyDescent="0.2">
      <c r="K90" s="30"/>
      <c r="L90" s="110"/>
      <c r="N90" s="42"/>
      <c r="O90" s="98"/>
    </row>
    <row r="91" spans="1:15" x14ac:dyDescent="0.2">
      <c r="K91" s="30"/>
      <c r="L91" s="110"/>
      <c r="N91" s="42"/>
      <c r="O91" s="98"/>
    </row>
    <row r="92" spans="1:15" x14ac:dyDescent="0.2">
      <c r="K92" s="30"/>
      <c r="L92" s="110"/>
      <c r="N92" s="42"/>
      <c r="O92" s="98"/>
    </row>
    <row r="93" spans="1:15" x14ac:dyDescent="0.2">
      <c r="K93" s="30"/>
      <c r="L93" s="110"/>
      <c r="N93" s="42"/>
      <c r="O93" s="98"/>
    </row>
    <row r="94" spans="1:15" x14ac:dyDescent="0.2">
      <c r="K94" s="30"/>
      <c r="L94" s="110"/>
      <c r="N94" s="42"/>
      <c r="O94" s="98"/>
    </row>
    <row r="95" spans="1:15" x14ac:dyDescent="0.2">
      <c r="K95" s="30"/>
      <c r="L95" s="110"/>
      <c r="N95" s="42"/>
      <c r="O95" s="98"/>
    </row>
    <row r="96" spans="1:15" x14ac:dyDescent="0.2">
      <c r="K96" s="30"/>
      <c r="L96" s="110"/>
      <c r="N96" s="42"/>
      <c r="O96" s="98"/>
    </row>
    <row r="97" spans="1:19" x14ac:dyDescent="0.2">
      <c r="K97" s="30"/>
      <c r="L97" s="110"/>
      <c r="N97" s="42"/>
      <c r="O97" s="98"/>
    </row>
    <row r="98" spans="1:19" x14ac:dyDescent="0.2">
      <c r="K98" s="30"/>
      <c r="L98" s="110"/>
      <c r="N98" s="42"/>
      <c r="O98" s="98"/>
    </row>
    <row r="99" spans="1:19" x14ac:dyDescent="0.2">
      <c r="K99" s="30"/>
      <c r="L99" s="110"/>
      <c r="N99" s="42"/>
      <c r="O99" s="98"/>
    </row>
    <row r="100" spans="1:19" x14ac:dyDescent="0.2">
      <c r="K100" s="30"/>
      <c r="L100" s="110"/>
      <c r="N100" s="42"/>
      <c r="O100" s="98"/>
    </row>
    <row r="101" spans="1:19" x14ac:dyDescent="0.2">
      <c r="K101" s="30"/>
      <c r="L101" s="110"/>
      <c r="N101" s="42"/>
      <c r="O101" s="98"/>
    </row>
    <row r="102" spans="1:19" x14ac:dyDescent="0.2">
      <c r="K102" s="30"/>
      <c r="L102" s="110"/>
      <c r="N102" s="42"/>
      <c r="O102" s="98"/>
    </row>
    <row r="103" spans="1:19" x14ac:dyDescent="0.2">
      <c r="K103" s="30"/>
      <c r="L103" s="110"/>
      <c r="O103" s="98"/>
    </row>
    <row r="104" spans="1:19" x14ac:dyDescent="0.2">
      <c r="K104" s="30"/>
      <c r="L104" s="110"/>
      <c r="O104" s="98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12950000</v>
      </c>
      <c r="M131" s="113">
        <f>SUM(M13:M130)</f>
        <v>11284600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21 juni 17</vt:lpstr>
      <vt:lpstr>03 Juli 17</vt:lpstr>
      <vt:lpstr>04 Juli 17</vt:lpstr>
      <vt:lpstr>05 Juli 17</vt:lpstr>
      <vt:lpstr>06 Juli 17 </vt:lpstr>
      <vt:lpstr>07 Juli 17 </vt:lpstr>
      <vt:lpstr>10 Juli 17  </vt:lpstr>
      <vt:lpstr>11 Juli 17</vt:lpstr>
      <vt:lpstr>12 Juli 17 </vt:lpstr>
      <vt:lpstr>13 Juli 17 </vt:lpstr>
      <vt:lpstr>14 Juli 17 </vt:lpstr>
      <vt:lpstr>15 Juli 17</vt:lpstr>
      <vt:lpstr>17 Juli 17</vt:lpstr>
      <vt:lpstr>18 Juli 17 </vt:lpstr>
      <vt:lpstr>19 Juli 17</vt:lpstr>
      <vt:lpstr>20 Juli 17 </vt:lpstr>
      <vt:lpstr>21 Juli 17  </vt:lpstr>
      <vt:lpstr>22 Juli 17 </vt:lpstr>
      <vt:lpstr>24 Juli 17</vt:lpstr>
      <vt:lpstr>25 Juli 17</vt:lpstr>
      <vt:lpstr>26 Juli 17</vt:lpstr>
      <vt:lpstr>27 Juli 17</vt:lpstr>
      <vt:lpstr>28 Juli 17 </vt:lpstr>
      <vt:lpstr>'03 Juli 17'!Print_Area</vt:lpstr>
      <vt:lpstr>'04 Juli 17'!Print_Area</vt:lpstr>
      <vt:lpstr>'05 Juli 17'!Print_Area</vt:lpstr>
      <vt:lpstr>'06 Juli 17 '!Print_Area</vt:lpstr>
      <vt:lpstr>'07 Juli 17 '!Print_Area</vt:lpstr>
      <vt:lpstr>'10 Juli 17  '!Print_Area</vt:lpstr>
      <vt:lpstr>'11 Juli 17'!Print_Area</vt:lpstr>
      <vt:lpstr>'12 Juli 17 '!Print_Area</vt:lpstr>
      <vt:lpstr>'13 Juli 17 '!Print_Area</vt:lpstr>
      <vt:lpstr>'14 Juli 17 '!Print_Area</vt:lpstr>
      <vt:lpstr>'15 Juli 17'!Print_Area</vt:lpstr>
      <vt:lpstr>'17 Juli 17'!Print_Area</vt:lpstr>
      <vt:lpstr>'18 Juli 17 '!Print_Area</vt:lpstr>
      <vt:lpstr>'19 Juli 17'!Print_Area</vt:lpstr>
      <vt:lpstr>'20 Juli 17 '!Print_Area</vt:lpstr>
      <vt:lpstr>'21 Juli 17  '!Print_Area</vt:lpstr>
      <vt:lpstr>'21 juni 17'!Print_Area</vt:lpstr>
      <vt:lpstr>'22 Juli 17 '!Print_Area</vt:lpstr>
      <vt:lpstr>'24 Juli 17'!Print_Area</vt:lpstr>
      <vt:lpstr>'25 Juli 17'!Print_Area</vt:lpstr>
      <vt:lpstr>'26 Juli 17'!Print_Area</vt:lpstr>
      <vt:lpstr>'27 Juli 17'!Print_Area</vt:lpstr>
      <vt:lpstr>'28 Juli 17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2017-07-28T08:40:22Z</cp:lastPrinted>
  <dcterms:created xsi:type="dcterms:W3CDTF">2017-07-03T06:58:08Z</dcterms:created>
  <dcterms:modified xsi:type="dcterms:W3CDTF">2017-07-29T02:32:11Z</dcterms:modified>
</cp:coreProperties>
</file>