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firstSheet="20" activeTab="26"/>
  </bookViews>
  <sheets>
    <sheet name="28 Ags 17" sheetId="1" r:id="rId1"/>
    <sheet name="29 Ags 17" sheetId="4" r:id="rId2"/>
    <sheet name="30 Ags 17" sheetId="5" r:id="rId3"/>
    <sheet name="31 Ags 17" sheetId="6" r:id="rId4"/>
    <sheet name="02 Sept 17" sheetId="7" r:id="rId5"/>
    <sheet name="04 Sept 17" sheetId="8" r:id="rId6"/>
    <sheet name="05 Sept 17" sheetId="9" r:id="rId7"/>
    <sheet name="06 Sept 17" sheetId="10" r:id="rId8"/>
    <sheet name="07 Sept 17" sheetId="11" r:id="rId9"/>
    <sheet name="08 Sept 17" sheetId="12" r:id="rId10"/>
    <sheet name="09 Sept 17" sheetId="13" r:id="rId11"/>
    <sheet name="13 Sept 17" sheetId="14" r:id="rId12"/>
    <sheet name="14 Sept 17" sheetId="15" r:id="rId13"/>
    <sheet name="15 Sept 17" sheetId="16" r:id="rId14"/>
    <sheet name="16 Sept 17 (2)" sheetId="17" r:id="rId15"/>
    <sheet name="17 Sept 17 (3)" sheetId="18" r:id="rId16"/>
    <sheet name="18 Sept 17" sheetId="19" r:id="rId17"/>
    <sheet name="19 Sept 17" sheetId="20" r:id="rId18"/>
    <sheet name="20 Sept 17 " sheetId="21" r:id="rId19"/>
    <sheet name="22 Sept 17" sheetId="22" r:id="rId20"/>
    <sheet name="23 Sept 17 " sheetId="23" r:id="rId21"/>
    <sheet name="24 Sept 17 " sheetId="24" r:id="rId22"/>
    <sheet name="25 Sept 17" sheetId="25" r:id="rId23"/>
    <sheet name="26 Sept 17" sheetId="26" r:id="rId24"/>
    <sheet name="27 Sept 17" sheetId="27" r:id="rId25"/>
    <sheet name="30 Sept 2017" sheetId="28" r:id="rId26"/>
    <sheet name="02 Okt 17" sheetId="30" r:id="rId27"/>
  </sheets>
  <externalReferences>
    <externalReference r:id="rId28"/>
  </externalReferences>
  <definedNames>
    <definedName name="_xlnm._FilterDatabase" localSheetId="26" hidden="1">'02 Okt 17'!$G$6:$S$65</definedName>
    <definedName name="_xlnm.Print_Area" localSheetId="26">'02 Okt 17'!$A$1:$I$70</definedName>
    <definedName name="_xlnm.Print_Area" localSheetId="4">'02 Sept 17'!$A$1:$I$70</definedName>
    <definedName name="_xlnm.Print_Area" localSheetId="5">'04 Sept 17'!$A$1:$I$70</definedName>
    <definedName name="_xlnm.Print_Area" localSheetId="6">'05 Sept 17'!$A$1:$I$70</definedName>
    <definedName name="_xlnm.Print_Area" localSheetId="7">'06 Sept 17'!$A$1:$I$70</definedName>
    <definedName name="_xlnm.Print_Area" localSheetId="8">'07 Sept 17'!$A$1:$I$70</definedName>
    <definedName name="_xlnm.Print_Area" localSheetId="9">'08 Sept 17'!$A$1:$I$70</definedName>
    <definedName name="_xlnm.Print_Area" localSheetId="10">'09 Sept 17'!$A$1:$I$70</definedName>
    <definedName name="_xlnm.Print_Area" localSheetId="11">'13 Sept 17'!$A$1:$I$70</definedName>
    <definedName name="_xlnm.Print_Area" localSheetId="12">'14 Sept 17'!$A$1:$I$70</definedName>
    <definedName name="_xlnm.Print_Area" localSheetId="13">'15 Sept 17'!$A$1:$I$70</definedName>
    <definedName name="_xlnm.Print_Area" localSheetId="14">'16 Sept 17 (2)'!$A$1:$I$68</definedName>
    <definedName name="_xlnm.Print_Area" localSheetId="15">'17 Sept 17 (3)'!$A$1:$I$68</definedName>
    <definedName name="_xlnm.Print_Area" localSheetId="16">'18 Sept 17'!$A$1:$I$70</definedName>
    <definedName name="_xlnm.Print_Area" localSheetId="17">'19 Sept 17'!$A$1:$I$70</definedName>
    <definedName name="_xlnm.Print_Area" localSheetId="18">'20 Sept 17 '!$A$1:$I$70</definedName>
    <definedName name="_xlnm.Print_Area" localSheetId="19">'22 Sept 17'!$A$1:$I$70</definedName>
    <definedName name="_xlnm.Print_Area" localSheetId="20">'23 Sept 17 '!$A$1:$I$70</definedName>
    <definedName name="_xlnm.Print_Area" localSheetId="21">'24 Sept 17 '!$A$1:$I$70</definedName>
    <definedName name="_xlnm.Print_Area" localSheetId="22">'25 Sept 17'!$A$1:$I$70</definedName>
    <definedName name="_xlnm.Print_Area" localSheetId="23">'26 Sept 17'!$A$1:$I$70</definedName>
    <definedName name="_xlnm.Print_Area" localSheetId="24">'27 Sept 17'!$A$1:$I$70</definedName>
    <definedName name="_xlnm.Print_Area" localSheetId="0">'28 Ags 17'!$A$1:$I$70</definedName>
    <definedName name="_xlnm.Print_Area" localSheetId="1">'29 Ags 17'!$A$1:$I$70</definedName>
    <definedName name="_xlnm.Print_Area" localSheetId="2">'30 Ags 17'!$A$1:$I$70</definedName>
    <definedName name="_xlnm.Print_Area" localSheetId="25">'30 Sept 2017'!$A$1:$I$70</definedName>
    <definedName name="_xlnm.Print_Area" localSheetId="3">'31 Ags 17'!$A$1:$I$70</definedName>
  </definedNames>
  <calcPr calcId="144525"/>
</workbook>
</file>

<file path=xl/calcChain.xml><?xml version="1.0" encoding="utf-8"?>
<calcChain xmlns="http://schemas.openxmlformats.org/spreadsheetml/2006/main">
  <c r="I30" i="30" l="1"/>
  <c r="M114" i="30" l="1"/>
  <c r="H45" i="30" s="1"/>
  <c r="I47" i="30" s="1"/>
  <c r="L114" i="30"/>
  <c r="L115" i="30" s="1"/>
  <c r="O106" i="30"/>
  <c r="H87" i="30"/>
  <c r="E87" i="30"/>
  <c r="A87" i="30"/>
  <c r="H50" i="30" s="1"/>
  <c r="Q48" i="30"/>
  <c r="H46" i="30"/>
  <c r="H41" i="30"/>
  <c r="I42" i="30" s="1"/>
  <c r="H36" i="30"/>
  <c r="H35" i="30"/>
  <c r="G24" i="30"/>
  <c r="S23" i="30"/>
  <c r="R23" i="30"/>
  <c r="G23" i="30"/>
  <c r="G22" i="30"/>
  <c r="G21" i="30"/>
  <c r="G20" i="30"/>
  <c r="G16" i="30"/>
  <c r="G15" i="30"/>
  <c r="G14" i="30"/>
  <c r="G13" i="30"/>
  <c r="G12" i="30"/>
  <c r="G11" i="30"/>
  <c r="G10" i="30"/>
  <c r="G9" i="30"/>
  <c r="G8" i="30"/>
  <c r="H49" i="30" l="1"/>
  <c r="H17" i="30"/>
  <c r="I51" i="30"/>
  <c r="I52" i="30" s="1"/>
  <c r="I37" i="30"/>
  <c r="I43" i="30" s="1"/>
  <c r="H26" i="30"/>
  <c r="E9" i="28"/>
  <c r="E8" i="28"/>
  <c r="I27" i="30" l="1"/>
  <c r="I53" i="30" s="1"/>
  <c r="I55" i="30" s="1"/>
  <c r="I29" i="28"/>
  <c r="I30" i="28"/>
  <c r="M114" i="28"/>
  <c r="H45" i="28" s="1"/>
  <c r="I47" i="28" s="1"/>
  <c r="L114" i="28"/>
  <c r="L115" i="28" s="1"/>
  <c r="O106" i="28"/>
  <c r="H87" i="28"/>
  <c r="E87" i="28"/>
  <c r="A87" i="28"/>
  <c r="H50" i="28" s="1"/>
  <c r="Q48" i="28"/>
  <c r="H46" i="28"/>
  <c r="H41" i="28"/>
  <c r="I42" i="28" s="1"/>
  <c r="H36" i="28"/>
  <c r="H35" i="28"/>
  <c r="I37" i="28"/>
  <c r="I43" i="28" s="1"/>
  <c r="G24" i="28"/>
  <c r="S23" i="28"/>
  <c r="R23" i="28"/>
  <c r="G23" i="28"/>
  <c r="G22" i="28"/>
  <c r="G21" i="28"/>
  <c r="G20" i="28"/>
  <c r="H26" i="28" s="1"/>
  <c r="G16" i="28"/>
  <c r="G15" i="28"/>
  <c r="G14" i="28"/>
  <c r="G13" i="28"/>
  <c r="G12" i="28"/>
  <c r="G11" i="28"/>
  <c r="G10" i="28"/>
  <c r="G9" i="28"/>
  <c r="G8" i="28"/>
  <c r="H17" i="28" l="1"/>
  <c r="I27" i="28" s="1"/>
  <c r="I53" i="28" s="1"/>
  <c r="H49" i="28"/>
  <c r="I51" i="28"/>
  <c r="I52" i="28" s="1"/>
  <c r="I29" i="27"/>
  <c r="I30" i="27"/>
  <c r="M114" i="27"/>
  <c r="H45" i="27" s="1"/>
  <c r="I47" i="27" s="1"/>
  <c r="L114" i="27"/>
  <c r="L115" i="27" s="1"/>
  <c r="O106" i="27"/>
  <c r="H87" i="27"/>
  <c r="E87" i="27"/>
  <c r="A87" i="27"/>
  <c r="H50" i="27" s="1"/>
  <c r="Q48" i="27"/>
  <c r="H46" i="27"/>
  <c r="H41" i="27"/>
  <c r="I42" i="27" s="1"/>
  <c r="H36" i="27"/>
  <c r="H35" i="27"/>
  <c r="G24" i="27"/>
  <c r="S23" i="27"/>
  <c r="R23" i="27"/>
  <c r="G23" i="27"/>
  <c r="G22" i="27"/>
  <c r="G21" i="27"/>
  <c r="G20" i="27"/>
  <c r="H26" i="27" s="1"/>
  <c r="G16" i="27"/>
  <c r="G15" i="27"/>
  <c r="G14" i="27"/>
  <c r="G13" i="27"/>
  <c r="G12" i="27"/>
  <c r="G11" i="27"/>
  <c r="G10" i="27"/>
  <c r="G9" i="27"/>
  <c r="G8" i="27"/>
  <c r="I55" i="28" l="1"/>
  <c r="I37" i="27"/>
  <c r="I43" i="27" s="1"/>
  <c r="H17" i="27"/>
  <c r="I27" i="27" s="1"/>
  <c r="I53" i="27" s="1"/>
  <c r="H49" i="27"/>
  <c r="I51" i="27" s="1"/>
  <c r="I52" i="27" s="1"/>
  <c r="I30" i="26"/>
  <c r="M114" i="26"/>
  <c r="H45" i="26" s="1"/>
  <c r="I47" i="26" s="1"/>
  <c r="L114" i="26"/>
  <c r="L115" i="26" s="1"/>
  <c r="O106" i="26"/>
  <c r="H87" i="26"/>
  <c r="E87" i="26"/>
  <c r="A87" i="26"/>
  <c r="H50" i="26"/>
  <c r="Q48" i="26"/>
  <c r="H46" i="26"/>
  <c r="H41" i="26"/>
  <c r="I42" i="26" s="1"/>
  <c r="H36" i="26"/>
  <c r="H35" i="26"/>
  <c r="I29" i="26"/>
  <c r="I37" i="26" s="1"/>
  <c r="I43" i="26" s="1"/>
  <c r="G24" i="26"/>
  <c r="S23" i="26"/>
  <c r="R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I55" i="27" l="1"/>
  <c r="H17" i="26"/>
  <c r="I27" i="26" s="1"/>
  <c r="I53" i="26" s="1"/>
  <c r="H49" i="26"/>
  <c r="I51" i="26" s="1"/>
  <c r="I52" i="26" s="1"/>
  <c r="E10" i="25"/>
  <c r="I55" i="26" l="1"/>
  <c r="I30" i="25"/>
  <c r="M114" i="25"/>
  <c r="H45" i="25" s="1"/>
  <c r="L114" i="25"/>
  <c r="L115" i="25" s="1"/>
  <c r="O106" i="25"/>
  <c r="H87" i="25"/>
  <c r="E87" i="25"/>
  <c r="H46" i="25" s="1"/>
  <c r="A87" i="25"/>
  <c r="H50" i="25" s="1"/>
  <c r="Q48" i="25"/>
  <c r="H41" i="25"/>
  <c r="I42" i="25" s="1"/>
  <c r="H36" i="25"/>
  <c r="H35" i="25"/>
  <c r="I29" i="25"/>
  <c r="I37" i="25" s="1"/>
  <c r="I43" i="25" s="1"/>
  <c r="G24" i="25"/>
  <c r="S23" i="25"/>
  <c r="R23" i="25"/>
  <c r="G23" i="25"/>
  <c r="G22" i="25"/>
  <c r="G21" i="25"/>
  <c r="G20" i="25"/>
  <c r="H26" i="25" s="1"/>
  <c r="G16" i="25"/>
  <c r="G15" i="25"/>
  <c r="G14" i="25"/>
  <c r="G13" i="25"/>
  <c r="G12" i="25"/>
  <c r="G11" i="25"/>
  <c r="G10" i="25"/>
  <c r="G9" i="25"/>
  <c r="G8" i="25"/>
  <c r="I47" i="25" l="1"/>
  <c r="H17" i="25"/>
  <c r="I27" i="25" s="1"/>
  <c r="I53" i="25" s="1"/>
  <c r="H49" i="25"/>
  <c r="I51" i="25" s="1"/>
  <c r="I52" i="25" s="1"/>
  <c r="E8" i="24"/>
  <c r="E9" i="24"/>
  <c r="I30" i="24"/>
  <c r="M114" i="24"/>
  <c r="H45" i="24" s="1"/>
  <c r="I47" i="24" s="1"/>
  <c r="L114" i="24"/>
  <c r="L115" i="24" s="1"/>
  <c r="O106" i="24"/>
  <c r="H87" i="24"/>
  <c r="E87" i="24"/>
  <c r="A87" i="24"/>
  <c r="H50" i="24" s="1"/>
  <c r="Q48" i="24"/>
  <c r="H46" i="24"/>
  <c r="I42" i="24"/>
  <c r="H41" i="24"/>
  <c r="H36" i="24"/>
  <c r="H35" i="24"/>
  <c r="I29" i="24"/>
  <c r="I37" i="24" s="1"/>
  <c r="I43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H17" i="24" s="1"/>
  <c r="I27" i="24" s="1"/>
  <c r="I53" i="24" s="1"/>
  <c r="I55" i="25" l="1"/>
  <c r="H49" i="24"/>
  <c r="I51" i="24"/>
  <c r="I52" i="24" s="1"/>
  <c r="I55" i="24" s="1"/>
  <c r="I29" i="23"/>
  <c r="E13" i="23"/>
  <c r="J2" i="23"/>
  <c r="J1" i="23"/>
  <c r="I30" i="23"/>
  <c r="M114" i="23"/>
  <c r="H45" i="23" s="1"/>
  <c r="I47" i="23" s="1"/>
  <c r="L114" i="23"/>
  <c r="L115" i="23" s="1"/>
  <c r="O106" i="23"/>
  <c r="H87" i="23"/>
  <c r="E87" i="23"/>
  <c r="A87" i="23"/>
  <c r="H50" i="23" s="1"/>
  <c r="Q48" i="23"/>
  <c r="H46" i="23"/>
  <c r="H41" i="23"/>
  <c r="I42" i="23" s="1"/>
  <c r="H36" i="23"/>
  <c r="H35" i="23"/>
  <c r="I37" i="23"/>
  <c r="I43" i="23" s="1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G8" i="23"/>
  <c r="H17" i="23" l="1"/>
  <c r="I27" i="23" s="1"/>
  <c r="I53" i="23" s="1"/>
  <c r="H49" i="23"/>
  <c r="I51" i="23"/>
  <c r="I52" i="23" s="1"/>
  <c r="I29" i="22"/>
  <c r="I30" i="22"/>
  <c r="M114" i="22"/>
  <c r="H45" i="22" s="1"/>
  <c r="L114" i="22"/>
  <c r="L115" i="22" s="1"/>
  <c r="O106" i="22"/>
  <c r="H87" i="22"/>
  <c r="E87" i="22"/>
  <c r="H46" i="22" s="1"/>
  <c r="A87" i="22"/>
  <c r="H50" i="22" s="1"/>
  <c r="Q48" i="22"/>
  <c r="H41" i="22"/>
  <c r="I42" i="22" s="1"/>
  <c r="H36" i="22"/>
  <c r="H35" i="22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I55" i="23" l="1"/>
  <c r="H17" i="22"/>
  <c r="I27" i="22" s="1"/>
  <c r="I53" i="22" s="1"/>
  <c r="I37" i="22"/>
  <c r="I43" i="22" s="1"/>
  <c r="I47" i="22"/>
  <c r="H49" i="22"/>
  <c r="I51" i="22" s="1"/>
  <c r="I52" i="22" s="1"/>
  <c r="I30" i="21"/>
  <c r="I29" i="21"/>
  <c r="M114" i="21"/>
  <c r="H45" i="21" s="1"/>
  <c r="L114" i="21"/>
  <c r="L115" i="21" s="1"/>
  <c r="O106" i="21"/>
  <c r="H87" i="21"/>
  <c r="E87" i="21"/>
  <c r="A87" i="21"/>
  <c r="H50" i="21" s="1"/>
  <c r="Q48" i="21"/>
  <c r="H46" i="21"/>
  <c r="H41" i="21"/>
  <c r="I42" i="21" s="1"/>
  <c r="H36" i="21"/>
  <c r="H35" i="21"/>
  <c r="G24" i="21"/>
  <c r="S23" i="21"/>
  <c r="R23" i="21"/>
  <c r="G23" i="21"/>
  <c r="G22" i="21"/>
  <c r="G21" i="21"/>
  <c r="G20" i="21"/>
  <c r="G16" i="21"/>
  <c r="G15" i="21"/>
  <c r="G14" i="21"/>
  <c r="G13" i="21"/>
  <c r="G12" i="21"/>
  <c r="G11" i="21"/>
  <c r="G10" i="21"/>
  <c r="G9" i="21"/>
  <c r="G8" i="21"/>
  <c r="I55" i="22" l="1"/>
  <c r="I37" i="21"/>
  <c r="I43" i="21" s="1"/>
  <c r="I47" i="21"/>
  <c r="H26" i="21"/>
  <c r="H17" i="21"/>
  <c r="I27" i="21" s="1"/>
  <c r="I53" i="21" s="1"/>
  <c r="H49" i="21"/>
  <c r="I51" i="21" s="1"/>
  <c r="I52" i="21" l="1"/>
  <c r="I55" i="21" s="1"/>
  <c r="I30" i="20" l="1"/>
  <c r="M114" i="20"/>
  <c r="H45" i="20" s="1"/>
  <c r="I47" i="20" s="1"/>
  <c r="L114" i="20"/>
  <c r="L115" i="20" s="1"/>
  <c r="O106" i="20"/>
  <c r="H87" i="20"/>
  <c r="E87" i="20"/>
  <c r="A87" i="20"/>
  <c r="H50" i="20" s="1"/>
  <c r="Q48" i="20"/>
  <c r="H46" i="20"/>
  <c r="H41" i="20"/>
  <c r="I42" i="20" s="1"/>
  <c r="H36" i="20"/>
  <c r="H35" i="20"/>
  <c r="I29" i="20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G8" i="20"/>
  <c r="I37" i="20" l="1"/>
  <c r="I43" i="20" s="1"/>
  <c r="H17" i="20"/>
  <c r="I27" i="20" s="1"/>
  <c r="I53" i="20" s="1"/>
  <c r="H49" i="20"/>
  <c r="I51" i="20" s="1"/>
  <c r="I52" i="20" s="1"/>
  <c r="E9" i="19"/>
  <c r="E8" i="19"/>
  <c r="L114" i="19"/>
  <c r="L115" i="19" s="1"/>
  <c r="I30" i="19"/>
  <c r="J19" i="19"/>
  <c r="I55" i="20" l="1"/>
  <c r="H49" i="19"/>
  <c r="M114" i="19" l="1"/>
  <c r="H45" i="19" s="1"/>
  <c r="O106" i="19"/>
  <c r="H87" i="19"/>
  <c r="E87" i="19"/>
  <c r="H46" i="19" s="1"/>
  <c r="A87" i="19"/>
  <c r="H50" i="19" s="1"/>
  <c r="Q48" i="19"/>
  <c r="H41" i="19"/>
  <c r="I42" i="19" s="1"/>
  <c r="H36" i="19"/>
  <c r="H35" i="19"/>
  <c r="I29" i="19"/>
  <c r="I37" i="19" s="1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26" i="19" l="1"/>
  <c r="I47" i="19"/>
  <c r="I51" i="19"/>
  <c r="H17" i="19"/>
  <c r="I30" i="18"/>
  <c r="E9" i="18"/>
  <c r="G9" i="18" s="1"/>
  <c r="E8" i="18"/>
  <c r="G8" i="18" s="1"/>
  <c r="M114" i="18"/>
  <c r="H45" i="18" s="1"/>
  <c r="I47" i="18" s="1"/>
  <c r="L114" i="18"/>
  <c r="H49" i="18" s="1"/>
  <c r="I51" i="18" s="1"/>
  <c r="O106" i="18"/>
  <c r="H87" i="18"/>
  <c r="E87" i="18"/>
  <c r="A87" i="18"/>
  <c r="H50" i="18"/>
  <c r="Q48" i="18"/>
  <c r="H46" i="18"/>
  <c r="I42" i="18"/>
  <c r="H41" i="18"/>
  <c r="H36" i="18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I27" i="19" l="1"/>
  <c r="I53" i="19" s="1"/>
  <c r="I52" i="19"/>
  <c r="H26" i="18"/>
  <c r="H17" i="18"/>
  <c r="I52" i="18"/>
  <c r="I53" i="14"/>
  <c r="I30" i="17"/>
  <c r="L114" i="17"/>
  <c r="H49" i="17" s="1"/>
  <c r="O106" i="17"/>
  <c r="H87" i="17"/>
  <c r="E87" i="17"/>
  <c r="A87" i="17"/>
  <c r="H50" i="17" s="1"/>
  <c r="Q48" i="17"/>
  <c r="H46" i="17"/>
  <c r="I42" i="17"/>
  <c r="H41" i="17"/>
  <c r="H36" i="17"/>
  <c r="H35" i="17"/>
  <c r="I29" i="17"/>
  <c r="I37" i="17" s="1"/>
  <c r="I43" i="17" s="1"/>
  <c r="G24" i="17"/>
  <c r="S23" i="17"/>
  <c r="R23" i="17"/>
  <c r="G23" i="17"/>
  <c r="G22" i="17"/>
  <c r="G21" i="17"/>
  <c r="G20" i="17"/>
  <c r="G16" i="17"/>
  <c r="G15" i="17"/>
  <c r="G14" i="17"/>
  <c r="M114" i="17"/>
  <c r="H45" i="17" s="1"/>
  <c r="I47" i="17" s="1"/>
  <c r="G13" i="17"/>
  <c r="G12" i="17"/>
  <c r="G11" i="17"/>
  <c r="G10" i="17"/>
  <c r="G9" i="17"/>
  <c r="G8" i="17"/>
  <c r="I55" i="19" l="1"/>
  <c r="I27" i="18"/>
  <c r="I53" i="18" s="1"/>
  <c r="I55" i="18" s="1"/>
  <c r="I52" i="17"/>
  <c r="I51" i="17"/>
  <c r="H26" i="17"/>
  <c r="H17" i="17"/>
  <c r="M13" i="16"/>
  <c r="M14" i="16"/>
  <c r="I27" i="17" l="1"/>
  <c r="I53" i="17" s="1"/>
  <c r="I55" i="17" s="1"/>
  <c r="I29" i="16"/>
  <c r="I37" i="16" s="1"/>
  <c r="I43" i="16" s="1"/>
  <c r="I30" i="16"/>
  <c r="M116" i="16"/>
  <c r="H45" i="16" s="1"/>
  <c r="L116" i="16"/>
  <c r="H49" i="16" s="1"/>
  <c r="O108" i="16"/>
  <c r="H89" i="16"/>
  <c r="E89" i="16"/>
  <c r="H46" i="16" s="1"/>
  <c r="A89" i="16"/>
  <c r="H50" i="16" s="1"/>
  <c r="Q48" i="16"/>
  <c r="H41" i="16"/>
  <c r="I42" i="16" s="1"/>
  <c r="H36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J66" i="15"/>
  <c r="J67" i="15"/>
  <c r="J65" i="15"/>
  <c r="J64" i="15"/>
  <c r="J63" i="15"/>
  <c r="I27" i="16" l="1"/>
  <c r="I53" i="16" s="1"/>
  <c r="I51" i="16"/>
  <c r="I52" i="16" s="1"/>
  <c r="I47" i="16"/>
  <c r="E20" i="15"/>
  <c r="E13" i="15"/>
  <c r="E12" i="15"/>
  <c r="E9" i="15"/>
  <c r="E8" i="15"/>
  <c r="I55" i="16" l="1"/>
  <c r="I30" i="15"/>
  <c r="M116" i="15"/>
  <c r="H45" i="15" s="1"/>
  <c r="L116" i="15"/>
  <c r="H49" i="15" s="1"/>
  <c r="I51" i="15" s="1"/>
  <c r="O108" i="15"/>
  <c r="H89" i="15"/>
  <c r="E89" i="15"/>
  <c r="H46" i="15" s="1"/>
  <c r="A89" i="15"/>
  <c r="H50" i="15"/>
  <c r="Q48" i="15"/>
  <c r="H41" i="15"/>
  <c r="I42" i="15" s="1"/>
  <c r="H36" i="15"/>
  <c r="H35" i="15"/>
  <c r="I29" i="15"/>
  <c r="I37" i="15" s="1"/>
  <c r="I43" i="15" s="1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I47" i="15" l="1"/>
  <c r="H17" i="15"/>
  <c r="I27" i="15" s="1"/>
  <c r="I53" i="15" s="1"/>
  <c r="I52" i="15"/>
  <c r="E9" i="14"/>
  <c r="E8" i="14"/>
  <c r="I55" i="15" l="1"/>
  <c r="L11" i="14"/>
  <c r="G8" i="14" l="1"/>
  <c r="I30" i="14"/>
  <c r="M116" i="14"/>
  <c r="H45" i="14" s="1"/>
  <c r="L116" i="14"/>
  <c r="H49" i="14" s="1"/>
  <c r="O108" i="14"/>
  <c r="H89" i="14"/>
  <c r="E89" i="14"/>
  <c r="H46" i="14" s="1"/>
  <c r="A89" i="14"/>
  <c r="H50" i="14" s="1"/>
  <c r="Q48" i="14"/>
  <c r="H41" i="14"/>
  <c r="I42" i="14" s="1"/>
  <c r="H36" i="14"/>
  <c r="H35" i="14"/>
  <c r="I29" i="14"/>
  <c r="I37" i="14" s="1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I47" i="14" l="1"/>
  <c r="H17" i="14"/>
  <c r="I27" i="14" s="1"/>
  <c r="I51" i="14"/>
  <c r="I52" i="14"/>
  <c r="I30" i="13"/>
  <c r="I29" i="13"/>
  <c r="I37" i="13" s="1"/>
  <c r="I43" i="13" s="1"/>
  <c r="M116" i="13"/>
  <c r="H45" i="13" s="1"/>
  <c r="L116" i="13"/>
  <c r="H49" i="13" s="1"/>
  <c r="O108" i="13"/>
  <c r="H89" i="13"/>
  <c r="E89" i="13"/>
  <c r="A89" i="13"/>
  <c r="H50" i="13" s="1"/>
  <c r="Q48" i="13"/>
  <c r="H46" i="13"/>
  <c r="H41" i="13"/>
  <c r="I42" i="13" s="1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I55" i="14" l="1"/>
  <c r="H17" i="13"/>
  <c r="I47" i="13"/>
  <c r="H26" i="13"/>
  <c r="I51" i="13"/>
  <c r="I52" i="13" s="1"/>
  <c r="I27" i="13" l="1"/>
  <c r="I53" i="13" s="1"/>
  <c r="I55" i="13" s="1"/>
  <c r="I30" i="12" l="1"/>
  <c r="M116" i="12"/>
  <c r="H45" i="12" s="1"/>
  <c r="I47" i="12" s="1"/>
  <c r="L116" i="12"/>
  <c r="H49" i="12" s="1"/>
  <c r="O108" i="12"/>
  <c r="H89" i="12"/>
  <c r="E89" i="12"/>
  <c r="A89" i="12"/>
  <c r="H50" i="12" s="1"/>
  <c r="Q48" i="12"/>
  <c r="H46" i="12"/>
  <c r="I42" i="12"/>
  <c r="H41" i="12"/>
  <c r="H36" i="12"/>
  <c r="H35" i="12"/>
  <c r="I29" i="12"/>
  <c r="I37" i="12" s="1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26" i="12" l="1"/>
  <c r="H17" i="12"/>
  <c r="I27" i="12" s="1"/>
  <c r="I53" i="12" s="1"/>
  <c r="I51" i="12"/>
  <c r="I52" i="12" s="1"/>
  <c r="A73" i="11"/>
  <c r="I29" i="11"/>
  <c r="I30" i="11"/>
  <c r="L116" i="11"/>
  <c r="H49" i="11" s="1"/>
  <c r="O108" i="11"/>
  <c r="H89" i="11"/>
  <c r="E89" i="11"/>
  <c r="A89" i="11"/>
  <c r="H50" i="11" s="1"/>
  <c r="Q48" i="11"/>
  <c r="H46" i="11"/>
  <c r="I42" i="11"/>
  <c r="H41" i="11"/>
  <c r="H36" i="11"/>
  <c r="H35" i="11"/>
  <c r="G24" i="11"/>
  <c r="S23" i="11"/>
  <c r="R23" i="11"/>
  <c r="G23" i="11"/>
  <c r="G22" i="11"/>
  <c r="G21" i="11"/>
  <c r="G20" i="11"/>
  <c r="H26" i="11" s="1"/>
  <c r="M116" i="11"/>
  <c r="H45" i="11" s="1"/>
  <c r="I47" i="11" s="1"/>
  <c r="G16" i="11"/>
  <c r="G15" i="11"/>
  <c r="G14" i="11"/>
  <c r="G13" i="11"/>
  <c r="G12" i="11"/>
  <c r="G11" i="11"/>
  <c r="G10" i="11"/>
  <c r="G9" i="11"/>
  <c r="G8" i="11"/>
  <c r="I55" i="12" l="1"/>
  <c r="H17" i="11"/>
  <c r="I27" i="11" s="1"/>
  <c r="I53" i="11" s="1"/>
  <c r="I51" i="11"/>
  <c r="I52" i="11" s="1"/>
  <c r="I37" i="11"/>
  <c r="I43" i="11" s="1"/>
  <c r="I55" i="11" l="1"/>
  <c r="M18" i="10" l="1"/>
  <c r="I30" i="10"/>
  <c r="I29" i="10"/>
  <c r="I37" i="10" s="1"/>
  <c r="I43" i="10" s="1"/>
  <c r="M116" i="10"/>
  <c r="H45" i="10" s="1"/>
  <c r="I47" i="10" s="1"/>
  <c r="L116" i="10"/>
  <c r="H49" i="10" s="1"/>
  <c r="O108" i="10"/>
  <c r="H89" i="10"/>
  <c r="E89" i="10"/>
  <c r="A89" i="10"/>
  <c r="H50" i="10" s="1"/>
  <c r="Q48" i="10"/>
  <c r="H46" i="10"/>
  <c r="H41" i="10"/>
  <c r="I42" i="10" s="1"/>
  <c r="H36" i="10"/>
  <c r="H35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H26" i="10" l="1"/>
  <c r="H17" i="10"/>
  <c r="I27" i="10" s="1"/>
  <c r="I53" i="10" s="1"/>
  <c r="I51" i="10"/>
  <c r="I52" i="10" s="1"/>
  <c r="I55" i="10" l="1"/>
  <c r="I29" i="9" l="1"/>
  <c r="I30" i="9"/>
  <c r="M116" i="9"/>
  <c r="H45" i="9" s="1"/>
  <c r="I47" i="9" s="1"/>
  <c r="L116" i="9"/>
  <c r="H49" i="9" s="1"/>
  <c r="O108" i="9"/>
  <c r="H89" i="9"/>
  <c r="E89" i="9"/>
  <c r="A89" i="9"/>
  <c r="H50" i="9" s="1"/>
  <c r="Q48" i="9"/>
  <c r="H46" i="9"/>
  <c r="H41" i="9"/>
  <c r="I42" i="9" s="1"/>
  <c r="H36" i="9"/>
  <c r="I37" i="9" s="1"/>
  <c r="I43" i="9" s="1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l="1"/>
  <c r="I27" i="9" s="1"/>
  <c r="I53" i="9" s="1"/>
  <c r="I51" i="9"/>
  <c r="I52" i="9"/>
  <c r="I55" i="9" l="1"/>
  <c r="I30" i="8" l="1"/>
  <c r="M116" i="8" l="1"/>
  <c r="H45" i="8" s="1"/>
  <c r="I47" i="8" s="1"/>
  <c r="L116" i="8"/>
  <c r="H49" i="8" s="1"/>
  <c r="O108" i="8"/>
  <c r="H89" i="8"/>
  <c r="E89" i="8"/>
  <c r="A89" i="8"/>
  <c r="H50" i="8" s="1"/>
  <c r="Q48" i="8"/>
  <c r="H46" i="8"/>
  <c r="H41" i="8"/>
  <c r="I42" i="8" s="1"/>
  <c r="H36" i="8"/>
  <c r="H35" i="8"/>
  <c r="I29" i="8"/>
  <c r="I37" i="8" s="1"/>
  <c r="I43" i="8" s="1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51" i="8" l="1"/>
  <c r="H17" i="8"/>
  <c r="I27" i="8" s="1"/>
  <c r="I53" i="8" s="1"/>
  <c r="I52" i="8"/>
  <c r="E8" i="7"/>
  <c r="E9" i="7"/>
  <c r="I29" i="7"/>
  <c r="I30" i="7"/>
  <c r="M116" i="7"/>
  <c r="L116" i="7"/>
  <c r="H49" i="7" s="1"/>
  <c r="O108" i="7"/>
  <c r="H89" i="7"/>
  <c r="E89" i="7"/>
  <c r="A89" i="7"/>
  <c r="H50" i="7" s="1"/>
  <c r="Q48" i="7"/>
  <c r="H46" i="7"/>
  <c r="H45" i="7"/>
  <c r="I47" i="7" s="1"/>
  <c r="H41" i="7"/>
  <c r="I42" i="7" s="1"/>
  <c r="H36" i="7"/>
  <c r="H35" i="7"/>
  <c r="I37" i="7"/>
  <c r="I43" i="7" s="1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I55" i="8" l="1"/>
  <c r="H17" i="7"/>
  <c r="I27" i="7" s="1"/>
  <c r="I53" i="7" s="1"/>
  <c r="I51" i="7"/>
  <c r="I52" i="7" s="1"/>
  <c r="I55" i="7" s="1"/>
  <c r="I30" i="6"/>
  <c r="I29" i="6"/>
  <c r="M116" i="6"/>
  <c r="H45" i="6" s="1"/>
  <c r="I47" i="6" s="1"/>
  <c r="L116" i="6"/>
  <c r="H49" i="6" s="1"/>
  <c r="O108" i="6"/>
  <c r="H89" i="6"/>
  <c r="E89" i="6"/>
  <c r="A89" i="6"/>
  <c r="H50" i="6" s="1"/>
  <c r="Q48" i="6"/>
  <c r="H46" i="6"/>
  <c r="I42" i="6"/>
  <c r="H41" i="6"/>
  <c r="H36" i="6"/>
  <c r="H35" i="6"/>
  <c r="I37" i="6"/>
  <c r="I43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51" i="6"/>
  <c r="I52" i="6" s="1"/>
  <c r="I27" i="6" l="1"/>
  <c r="I53" i="6" s="1"/>
  <c r="I55" i="6" s="1"/>
  <c r="H41" i="5"/>
  <c r="I29" i="5" l="1"/>
  <c r="I30" i="5"/>
  <c r="M116" i="5"/>
  <c r="H45" i="5" s="1"/>
  <c r="I47" i="5" s="1"/>
  <c r="L116" i="5"/>
  <c r="H49" i="5" s="1"/>
  <c r="O108" i="5"/>
  <c r="H89" i="5"/>
  <c r="E89" i="5"/>
  <c r="A89" i="5"/>
  <c r="H50" i="5" s="1"/>
  <c r="Q48" i="5"/>
  <c r="H46" i="5"/>
  <c r="I42" i="5"/>
  <c r="H36" i="5"/>
  <c r="H35" i="5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26" i="5" l="1"/>
  <c r="H17" i="5"/>
  <c r="I51" i="5"/>
  <c r="I37" i="5"/>
  <c r="I43" i="5" s="1"/>
  <c r="I52" i="5"/>
  <c r="I30" i="4"/>
  <c r="M116" i="4"/>
  <c r="H45" i="4" s="1"/>
  <c r="L116" i="4"/>
  <c r="H49" i="4" s="1"/>
  <c r="O108" i="4"/>
  <c r="H89" i="4"/>
  <c r="E89" i="4"/>
  <c r="A89" i="4"/>
  <c r="H50" i="4"/>
  <c r="Q48" i="4"/>
  <c r="H46" i="4"/>
  <c r="I42" i="4"/>
  <c r="H36" i="4"/>
  <c r="H35" i="4"/>
  <c r="I37" i="4" s="1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6" i="1"/>
  <c r="L116" i="1"/>
  <c r="O108" i="1"/>
  <c r="H89" i="1"/>
  <c r="E89" i="1"/>
  <c r="A89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E9" i="1"/>
  <c r="G8" i="1"/>
  <c r="H17" i="1" s="1"/>
  <c r="I27" i="1" s="1"/>
  <c r="I53" i="1" s="1"/>
  <c r="I27" i="5" l="1"/>
  <c r="I53" i="5" s="1"/>
  <c r="I55" i="5" s="1"/>
  <c r="H17" i="4"/>
  <c r="I27" i="4" s="1"/>
  <c r="I53" i="4" s="1"/>
  <c r="I43" i="4"/>
  <c r="I47" i="4"/>
  <c r="I51" i="4"/>
  <c r="I52" i="1"/>
  <c r="I55" i="1" s="1"/>
  <c r="I52" i="4" l="1"/>
  <c r="I55" i="4" s="1"/>
</calcChain>
</file>

<file path=xl/sharedStrings.xml><?xml version="1.0" encoding="utf-8"?>
<sst xmlns="http://schemas.openxmlformats.org/spreadsheetml/2006/main" count="2156" uniqueCount="72">
  <si>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</si>
  <si>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</si>
  <si>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</si>
  <si>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</si>
  <si>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</si>
  <si>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</si>
  <si>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</si>
  <si>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</si>
  <si>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</si>
  <si>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</si>
  <si>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</si>
  <si>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</si>
  <si>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</si>
  <si>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</si>
  <si>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</si>
  <si>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</si>
  <si>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</si>
  <si>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</si>
  <si>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</si>
  <si>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</si>
  <si>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</si>
  <si>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</si>
  <si>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</si>
  <si>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</si>
  <si>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</si>
  <si>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</si>
  <si>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</si>
  <si>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</si>
  <si>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</si>
  <si>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</si>
  <si>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</si>
  <si>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</si>
  <si>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</si>
  <si>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</si>
  <si>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</si>
  <si>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</si>
  <si>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</si>
  <si>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</si>
  <si>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</si>
  <si>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</si>
  <si>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</si>
  <si>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</si>
  <si>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</si>
  <si>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</si>
  <si>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</si>
  <si>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</si>
  <si>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</si>
  <si>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</si>
  <si>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</si>
  <si>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</si>
  <si>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</si>
  <si>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</si>
  <si>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</si>
  <si>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</si>
  <si>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Rabu</t>
  </si>
  <si>
    <t>,</t>
  </si>
  <si>
    <t>Sabtu</t>
  </si>
  <si>
    <t>Selasa</t>
  </si>
  <si>
    <t>Kamis</t>
  </si>
  <si>
    <t>Jum'at</t>
  </si>
  <si>
    <t>silmi</t>
  </si>
  <si>
    <t>1. Wafa Tsamrotul Fuadah,S.Pd</t>
  </si>
  <si>
    <t>SILMI</t>
  </si>
  <si>
    <t>Jumat</t>
  </si>
  <si>
    <t>1. Dheri Febiyani Lestari, S.Pd., M.M</t>
  </si>
  <si>
    <t>Minggu</t>
  </si>
  <si>
    <t>Roni</t>
  </si>
  <si>
    <t>Silmi</t>
  </si>
  <si>
    <t>Silmi Nur Addini, ST</t>
  </si>
  <si>
    <t>Roni Nugraha</t>
  </si>
  <si>
    <t>Nijar Kurnia Romdoni, A.Md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</si>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</sst>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&quot;Rp&quot;#,##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50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0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0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0" fontId="3" fillId="0" borderId="0" xfId="4" applyFont="1" applyFill="1" applyAlignment="1"/>
    <xf numFmtId="41" fontId="3" fillId="0" borderId="0" xfId="4" applyNumberFormat="1" applyFont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0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165" fontId="11" fillId="0" borderId="0" xfId="1" applyNumberFormat="1" applyFont="1" applyFill="1" applyBorder="1" applyAlignment="1">
      <alignment vertical="center" wrapText="1"/>
    </xf>
    <xf numFmtId="41" fontId="12" fillId="0" borderId="0" xfId="4" applyNumberFormat="1" applyFont="1" applyFill="1" applyBorder="1" applyAlignment="1"/>
    <xf numFmtId="41" fontId="3" fillId="0" borderId="0" xfId="4" applyNumberFormat="1" applyFont="1" applyFill="1" applyBorder="1"/>
    <xf numFmtId="41" fontId="6" fillId="3" borderId="0" xfId="0" applyNumberFormat="1" applyFont="1" applyFill="1"/>
    <xf numFmtId="166" fontId="5" fillId="0" borderId="0" xfId="5" applyNumberFormat="1" applyFont="1"/>
    <xf numFmtId="166" fontId="6" fillId="0" borderId="0" xfId="5" applyNumberFormat="1" applyFont="1" applyBorder="1"/>
    <xf numFmtId="41" fontId="3" fillId="0" borderId="0" xfId="2" applyFont="1" applyFill="1" applyBorder="1" applyAlignment="1">
      <alignment vertical="center" wrapText="1"/>
    </xf>
    <xf numFmtId="41" fontId="3" fillId="0" borderId="0" xfId="4" applyNumberFormat="1" applyFont="1" applyFill="1" applyBorder="1" applyAlignment="1"/>
    <xf numFmtId="0" fontId="7" fillId="0" borderId="0" xfId="4" applyFont="1" applyFill="1" applyAlignment="1"/>
    <xf numFmtId="41" fontId="3" fillId="3" borderId="0" xfId="4" applyNumberFormat="1" applyFont="1" applyFill="1" applyBorder="1" applyAlignment="1"/>
    <xf numFmtId="41" fontId="3" fillId="0" borderId="0" xfId="4" applyNumberFormat="1" applyFont="1" applyFill="1"/>
    <xf numFmtId="166" fontId="6" fillId="0" borderId="0" xfId="6" applyNumberFormat="1" applyFont="1" applyFill="1" applyBorder="1" applyAlignment="1"/>
    <xf numFmtId="1" fontId="6" fillId="0" borderId="0" xfId="5" quotePrefix="1" applyNumberFormat="1" applyFont="1" applyFill="1" applyBorder="1" applyAlignment="1">
      <alignment horizontal="center" wrapText="1"/>
    </xf>
    <xf numFmtId="41" fontId="3" fillId="3" borderId="0" xfId="4" applyNumberFormat="1" applyFont="1" applyFill="1"/>
    <xf numFmtId="1" fontId="6" fillId="0" borderId="0" xfId="5" applyNumberFormat="1" applyFont="1" applyFill="1" applyBorder="1" applyAlignment="1">
      <alignment horizontal="center" wrapText="1"/>
    </xf>
    <xf numFmtId="166" fontId="3" fillId="0" borderId="0" xfId="4" applyNumberFormat="1" applyFont="1" applyFill="1"/>
    <xf numFmtId="41" fontId="3" fillId="0" borderId="0" xfId="5" applyNumberFormat="1" applyFont="1" applyFill="1" applyBorder="1"/>
    <xf numFmtId="0" fontId="3" fillId="0" borderId="0" xfId="4" applyFont="1" applyFill="1"/>
    <xf numFmtId="41" fontId="3" fillId="0" borderId="1" xfId="4" applyNumberFormat="1" applyFont="1" applyBorder="1" applyAlignment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5" fillId="0" borderId="0" xfId="2" applyFo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164" fontId="5" fillId="0" borderId="0" xfId="0" applyNumberFormat="1" applyFont="1"/>
    <xf numFmtId="42" fontId="5" fillId="0" borderId="0" xfId="5" applyNumberFormat="1" applyFont="1"/>
    <xf numFmtId="164" fontId="3" fillId="0" borderId="1" xfId="4" applyNumberFormat="1" applyFont="1" applyBorder="1" applyAlignment="1"/>
    <xf numFmtId="164" fontId="13" fillId="0" borderId="0" xfId="4" applyNumberFormat="1" applyFont="1" applyBorder="1" applyAlignment="1"/>
    <xf numFmtId="164" fontId="13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3" fillId="0" borderId="0" xfId="2" applyFont="1" applyFill="1" applyBorder="1" applyAlignment="1">
      <alignment horizontal="right" vertical="center"/>
    </xf>
    <xf numFmtId="41" fontId="14" fillId="0" borderId="0" xfId="3" applyNumberFormat="1" applyFont="1" applyFill="1" applyBorder="1"/>
    <xf numFmtId="0" fontId="5" fillId="0" borderId="0" xfId="5" applyFont="1" applyFill="1"/>
    <xf numFmtId="42" fontId="5" fillId="0" borderId="0" xfId="0" applyNumberFormat="1" applyFont="1"/>
    <xf numFmtId="164" fontId="15" fillId="0" borderId="0" xfId="4" applyNumberFormat="1" applyFont="1" applyAlignment="1"/>
    <xf numFmtId="41" fontId="6" fillId="3" borderId="0" xfId="5" applyNumberFormat="1" applyFont="1" applyFill="1"/>
    <xf numFmtId="164" fontId="15" fillId="0" borderId="0" xfId="4" applyNumberFormat="1" applyFont="1" applyBorder="1" applyAlignment="1"/>
    <xf numFmtId="41" fontId="6" fillId="0" borderId="0" xfId="0" applyNumberFormat="1" applyFont="1"/>
    <xf numFmtId="42" fontId="3" fillId="0" borderId="0" xfId="4" applyNumberFormat="1" applyFont="1"/>
    <xf numFmtId="164" fontId="15" fillId="0" borderId="0" xfId="4" applyNumberFormat="1" applyFont="1" applyFill="1" applyAlignment="1"/>
    <xf numFmtId="41" fontId="15" fillId="0" borderId="0" xfId="4" applyNumberFormat="1" applyFont="1" applyAlignment="1"/>
    <xf numFmtId="0" fontId="16" fillId="0" borderId="0" xfId="4" applyFont="1" applyAlignment="1">
      <alignment horizontal="left"/>
    </xf>
    <xf numFmtId="0" fontId="16" fillId="0" borderId="0" xfId="4" applyFont="1"/>
    <xf numFmtId="0" fontId="3" fillId="0" borderId="0" xfId="4" applyFont="1"/>
    <xf numFmtId="0" fontId="15" fillId="0" borderId="0" xfId="4" applyFont="1"/>
    <xf numFmtId="42" fontId="6" fillId="0" borderId="0" xfId="7" applyNumberFormat="1" applyFont="1" applyFill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6" fillId="3" borderId="0" xfId="7" applyNumberFormat="1" applyFont="1" applyFill="1"/>
    <xf numFmtId="0" fontId="17" fillId="0" borderId="0" xfId="5" applyFont="1"/>
    <xf numFmtId="164" fontId="5" fillId="0" borderId="0" xfId="5" applyNumberFormat="1" applyFont="1"/>
    <xf numFmtId="0" fontId="18" fillId="0" borderId="0" xfId="4" applyFont="1" applyBorder="1"/>
    <xf numFmtId="164" fontId="19" fillId="0" borderId="0" xfId="4" applyNumberFormat="1" applyFont="1" applyBorder="1"/>
    <xf numFmtId="164" fontId="3" fillId="0" borderId="0" xfId="4" applyNumberFormat="1" applyFont="1"/>
    <xf numFmtId="41" fontId="20" fillId="0" borderId="0" xfId="0" applyNumberFormat="1" applyFont="1"/>
    <xf numFmtId="0" fontId="21" fillId="0" borderId="0" xfId="5" applyFont="1"/>
    <xf numFmtId="42" fontId="14" fillId="0" borderId="0" xfId="5" applyNumberFormat="1" applyFont="1"/>
    <xf numFmtId="42" fontId="6" fillId="0" borderId="0" xfId="3" applyNumberFormat="1" applyFont="1" applyFill="1"/>
    <xf numFmtId="41" fontId="14" fillId="0" borderId="0" xfId="0" applyNumberFormat="1" applyFont="1"/>
    <xf numFmtId="0" fontId="21" fillId="0" borderId="0" xfId="0" applyFont="1"/>
    <xf numFmtId="42" fontId="21" fillId="0" borderId="0" xfId="5" applyNumberFormat="1" applyFont="1"/>
    <xf numFmtId="42" fontId="21" fillId="0" borderId="0" xfId="0" applyNumberFormat="1" applyFont="1"/>
    <xf numFmtId="42" fontId="6" fillId="0" borderId="0" xfId="0" applyNumberFormat="1" applyFont="1"/>
    <xf numFmtId="0" fontId="14" fillId="0" borderId="0" xfId="0" applyFont="1"/>
    <xf numFmtId="41" fontId="6" fillId="0" borderId="0" xfId="2" applyFont="1" applyFill="1" applyAlignment="1">
      <alignment horizontal="right"/>
    </xf>
    <xf numFmtId="42" fontId="14" fillId="0" borderId="0" xfId="0" applyNumberFormat="1" applyFont="1"/>
    <xf numFmtId="41" fontId="6" fillId="0" borderId="0" xfId="3" applyNumberFormat="1" applyFont="1" applyFill="1"/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21" fillId="0" borderId="0" xfId="5" applyNumberFormat="1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67" fontId="6" fillId="0" borderId="0" xfId="0" applyNumberFormat="1" applyFont="1" applyFill="1" applyAlignment="1">
      <alignment horizontal="right"/>
    </xf>
    <xf numFmtId="167" fontId="3" fillId="0" borderId="0" xfId="2" applyNumberFormat="1" applyFont="1" applyFill="1" applyBorder="1" applyAlignment="1">
      <alignment vertical="center" wrapText="1"/>
    </xf>
    <xf numFmtId="167" fontId="3" fillId="0" borderId="0" xfId="2" applyNumberFormat="1" applyFont="1" applyFill="1" applyBorder="1" applyAlignment="1">
      <alignment horizontal="right" vertical="center"/>
    </xf>
    <xf numFmtId="0" fontId="4" fillId="0" borderId="0" xfId="4" applyFont="1" applyAlignment="1">
      <alignment horizontal="center"/>
    </xf>
    <xf numFmtId="41" fontId="3" fillId="0" borderId="0" xfId="4" applyNumberFormat="1" applyFont="1" applyAlignment="1">
      <alignment horizontal="left"/>
    </xf>
    <xf numFmtId="0" fontId="4" fillId="0" borderId="0" xfId="4" applyFont="1" applyAlignment="1">
      <alignment horizontal="center"/>
    </xf>
    <xf numFmtId="41" fontId="15" fillId="0" borderId="0" xfId="2" applyFont="1"/>
    <xf numFmtId="41" fontId="17" fillId="0" borderId="0" xfId="2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3" fillId="0" borderId="0" xfId="2" applyFont="1" applyFill="1" applyAlignment="1">
      <alignment horizontal="right"/>
    </xf>
    <xf numFmtId="41" fontId="7" fillId="0" borderId="0" xfId="2" applyFont="1" applyFill="1" applyBorder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" fontId="3" fillId="0" borderId="0" xfId="4" applyNumberFormat="1" applyFont="1" applyAlignment="1"/>
    <xf numFmtId="0" fontId="4" fillId="0" borderId="0" xfId="4" applyFont="1" applyAlignment="1">
      <alignment horizontal="center"/>
    </xf>
    <xf numFmtId="41" fontId="0" fillId="0" borderId="0" xfId="2" applyFont="1" applyAlignment="1">
      <alignment horizontal="right" wrapText="1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0" fillId="0" borderId="0" xfId="2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0" fillId="0" borderId="0" xfId="0" applyAlignment="1"/>
    <xf numFmtId="0" fontId="4" fillId="0" borderId="0" xfId="4" applyFont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8.%20Agustus/Cash%20Of%20Name%20Daily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i 17"/>
      <sheetName val="29 Juli 17"/>
      <sheetName val="31 Juli 17"/>
      <sheetName val="01 Agustus 17"/>
      <sheetName val="02 Agustus 17"/>
      <sheetName val="03 Agustus 17"/>
      <sheetName val="04 Agustus 17"/>
      <sheetName val="05 Ags 17"/>
      <sheetName val="07 Ags 17"/>
      <sheetName val="08 Ags 17"/>
      <sheetName val="09 Ags 17"/>
      <sheetName val="10 Ags 17 "/>
      <sheetName val="11 Ags 17 "/>
      <sheetName val="12 Ags 17"/>
      <sheetName val="13 Ags 17"/>
      <sheetName val="14 Ags 17"/>
      <sheetName val="15 Ags 17"/>
      <sheetName val="16 Ags 17"/>
      <sheetName val="18 Ags 17 "/>
      <sheetName val="21 Ags 17"/>
      <sheetName val="22 Ags 17"/>
      <sheetName val="23 Ags 17"/>
      <sheetName val="24 Ags 17"/>
      <sheetName val="25 Ags 17 "/>
      <sheetName val="26 Ags 17  "/>
      <sheetName val="28 Ags 1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52">
          <cell r="I52">
            <v>40646000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sqref="A1:I7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42975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347</v>
      </c>
      <c r="F8" s="21"/>
      <c r="G8" s="17">
        <f>C8*E8</f>
        <v>34700000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157+6</f>
        <v>163</v>
      </c>
      <c r="F9" s="21"/>
      <c r="G9" s="17">
        <f t="shared" ref="G9:G16" si="0">C9*E9</f>
        <v>8150000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26</v>
      </c>
      <c r="F10" s="21"/>
      <c r="G10" s="17">
        <f t="shared" si="0"/>
        <v>520000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45</v>
      </c>
      <c r="F11" s="21"/>
      <c r="G11" s="17">
        <f t="shared" si="0"/>
        <v>450000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17"/>
      <c r="K13" s="30">
        <v>42091</v>
      </c>
      <c r="L13" s="31">
        <v>800000</v>
      </c>
      <c r="M13" s="32">
        <v>282000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42092</v>
      </c>
      <c r="L14" s="31">
        <v>1300000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42093</v>
      </c>
      <c r="L15" s="37">
        <v>1000000</v>
      </c>
      <c r="M15" s="38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42094</v>
      </c>
      <c r="L16" s="37">
        <v>1000000</v>
      </c>
      <c r="M16" s="34">
        <v>390000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44011000</v>
      </c>
      <c r="I17" s="10"/>
      <c r="J17" s="39"/>
      <c r="K17" s="30">
        <v>42095</v>
      </c>
      <c r="L17" s="37">
        <v>750000</v>
      </c>
      <c r="M17" s="40">
        <v>17390000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42096</v>
      </c>
      <c r="L18" s="37">
        <v>1500000</v>
      </c>
      <c r="M18" s="40">
        <v>14300000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42097</v>
      </c>
      <c r="L19" s="37">
        <v>1500000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42098</v>
      </c>
      <c r="L20" s="37">
        <v>1300000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42099</v>
      </c>
      <c r="L21" s="37">
        <v>625000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42100</v>
      </c>
      <c r="L22" s="37">
        <v>800000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42101</v>
      </c>
      <c r="L23" s="37">
        <v>600000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42102</v>
      </c>
      <c r="L24" s="37">
        <v>500000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42103</v>
      </c>
      <c r="L25" s="37">
        <v>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4500</v>
      </c>
      <c r="I26" s="9"/>
      <c r="K26" s="30">
        <v>42104</v>
      </c>
      <c r="L26" s="37">
        <v>1050000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44015500</v>
      </c>
      <c r="J27" s="53"/>
      <c r="K27" s="30">
        <v>42105</v>
      </c>
      <c r="L27" s="37">
        <v>600000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42106</v>
      </c>
      <c r="L28" s="37">
        <v>1100000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887267883</v>
      </c>
      <c r="K29" s="30">
        <v>42107</v>
      </c>
      <c r="L29" s="37">
        <v>1400000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+'[1]26 Ags 17  '!I52</f>
        <v>40646000</v>
      </c>
      <c r="K30" s="30">
        <v>42108</v>
      </c>
      <c r="L30" s="37">
        <v>710000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42109</v>
      </c>
      <c r="L31" s="37">
        <v>1300000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42110</v>
      </c>
      <c r="L32" s="37">
        <v>1081000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42111</v>
      </c>
      <c r="L33" s="37">
        <v>1000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42112</v>
      </c>
      <c r="L34" s="37">
        <v>450000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42113</v>
      </c>
      <c r="L35" s="37">
        <v>400000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42114</v>
      </c>
      <c r="L36" s="37">
        <v>1100000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887267883</v>
      </c>
      <c r="J37" s="9"/>
      <c r="K37" s="30">
        <v>42115</v>
      </c>
      <c r="L37" s="37">
        <v>540000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42116</v>
      </c>
      <c r="L38" s="37">
        <v>950000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31836796</v>
      </c>
      <c r="J39" s="9"/>
      <c r="K39" s="30">
        <v>42117</v>
      </c>
      <c r="L39" s="37">
        <v>1000000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42118</v>
      </c>
      <c r="L40" s="37">
        <v>1900000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v>169967985</v>
      </c>
      <c r="I41" s="9"/>
      <c r="J41" s="9"/>
      <c r="K41" s="30">
        <v>42119</v>
      </c>
      <c r="L41" s="37">
        <v>1000000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305002345</v>
      </c>
      <c r="J42" s="9"/>
      <c r="K42" s="30">
        <v>42120</v>
      </c>
      <c r="L42" s="37">
        <v>5000000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1192270228</v>
      </c>
      <c r="J43" s="9"/>
      <c r="K43" s="30">
        <v>42121</v>
      </c>
      <c r="L43" s="37">
        <v>900000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42122</v>
      </c>
      <c r="L44" s="37">
        <v>1000000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32437000</v>
      </c>
      <c r="I45" s="9"/>
      <c r="J45" s="9"/>
      <c r="K45" s="30">
        <v>42123</v>
      </c>
      <c r="L45" s="37">
        <v>900000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54700</v>
      </c>
      <c r="I46" s="9" t="s">
        <v>7</v>
      </c>
      <c r="J46" s="9"/>
      <c r="K46" s="30">
        <v>42124</v>
      </c>
      <c r="L46" s="37">
        <v>1170000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32491700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35727000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134200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35861200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44015500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44015500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4000</v>
      </c>
      <c r="B72" s="93"/>
      <c r="C72" s="93"/>
      <c r="D72" s="93"/>
      <c r="E72" s="94">
        <v>54700</v>
      </c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75000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24000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>
        <v>31000</v>
      </c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>
        <v>200</v>
      </c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134200</v>
      </c>
      <c r="E89" s="71">
        <f>SUM(E71:E88)</f>
        <v>54700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7">
        <f>SUM(L13:L115)</f>
        <v>35727000</v>
      </c>
      <c r="M116" s="108">
        <f>SUM(M13:M115)</f>
        <v>32437000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E20" sqref="E20:E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42986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</v>
      </c>
      <c r="F8" s="21"/>
      <c r="G8" s="17">
        <f>C8*E8</f>
        <v>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32</v>
      </c>
      <c r="F9" s="21"/>
      <c r="G9" s="17">
        <f t="shared" ref="G9:G16" si="0">C9*E9</f>
        <v>1600000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22</v>
      </c>
      <c r="F12" s="21"/>
      <c r="G12" s="17">
        <f>C12*E12</f>
        <v>110000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92</v>
      </c>
      <c r="F13" s="21"/>
      <c r="G13" s="17">
        <f t="shared" si="0"/>
        <v>184000</v>
      </c>
      <c r="H13" s="9"/>
      <c r="I13" s="17"/>
      <c r="J13" s="17"/>
      <c r="K13" s="30">
        <v>42256</v>
      </c>
      <c r="L13" s="37">
        <v>2500000</v>
      </c>
      <c r="M13" s="32">
        <v>6500000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42257</v>
      </c>
      <c r="L14" s="37">
        <v>800000</v>
      </c>
      <c r="M14" s="34">
        <v>8000000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42258</v>
      </c>
      <c r="L15" s="37">
        <v>1000000</v>
      </c>
      <c r="M15" s="38">
        <v>200000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42259</v>
      </c>
      <c r="L16" s="37">
        <v>800000</v>
      </c>
      <c r="M16" s="34">
        <v>250000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3074000</v>
      </c>
      <c r="I17" s="10"/>
      <c r="J17" s="39"/>
      <c r="K17" s="30">
        <v>42260</v>
      </c>
      <c r="L17" s="37">
        <v>1000000</v>
      </c>
      <c r="M17" s="40">
        <v>250000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42261</v>
      </c>
      <c r="L18" s="37">
        <v>800000</v>
      </c>
      <c r="M18" s="40">
        <v>160000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42262</v>
      </c>
      <c r="L19" s="37">
        <v>2000000</v>
      </c>
      <c r="M19" s="40">
        <v>1411000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11</v>
      </c>
      <c r="F20" s="8"/>
      <c r="G20" s="22">
        <f>C20*E20</f>
        <v>11000</v>
      </c>
      <c r="H20" s="9"/>
      <c r="I20" s="22"/>
      <c r="J20" s="21"/>
      <c r="K20" s="30">
        <v>42263</v>
      </c>
      <c r="L20" s="37">
        <v>1800000</v>
      </c>
      <c r="M20" s="44">
        <v>11469100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24</v>
      </c>
      <c r="F21" s="8"/>
      <c r="G21" s="22">
        <f>C21*E21</f>
        <v>12000</v>
      </c>
      <c r="H21" s="9"/>
      <c r="I21" s="22"/>
      <c r="J21" s="39"/>
      <c r="K21" s="30">
        <v>42264</v>
      </c>
      <c r="L21" s="37">
        <v>900000</v>
      </c>
      <c r="M21" s="40">
        <v>2635000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42265</v>
      </c>
      <c r="L22" s="37">
        <v>900000</v>
      </c>
      <c r="M22" s="40">
        <v>1100000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42266</v>
      </c>
      <c r="L23" s="37">
        <v>800000</v>
      </c>
      <c r="M23" s="40">
        <v>150000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42267</v>
      </c>
      <c r="L24" s="37">
        <v>1150000</v>
      </c>
      <c r="M24" s="40">
        <v>200000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42268</v>
      </c>
      <c r="L25" s="37">
        <v>950000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23300</v>
      </c>
      <c r="I26" s="9"/>
      <c r="K26" s="30">
        <v>42269</v>
      </c>
      <c r="L26" s="37">
        <v>550000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3097300</v>
      </c>
      <c r="J27" s="53"/>
      <c r="K27" s="30">
        <v>42270</v>
      </c>
      <c r="L27" s="37">
        <v>500000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42271</v>
      </c>
      <c r="L28" s="37">
        <v>750000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Sept 17'!I37</f>
        <v>819767883</v>
      </c>
      <c r="K29" s="30">
        <v>42272</v>
      </c>
      <c r="L29" s="37">
        <v>1900000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+'07 Sept 17'!I52</f>
        <v>16322400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32325100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32325100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19100000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19100000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3097300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3097300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19100000</v>
      </c>
      <c r="M116" s="108">
        <f>SUM(M13:M115)</f>
        <v>32325100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5" zoomScaleNormal="100" zoomScaleSheetLayoutView="85" workbookViewId="0">
      <selection activeCell="L33" sqref="K33:L3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42986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181</v>
      </c>
      <c r="F8" s="21"/>
      <c r="G8" s="17">
        <f>C8*E8</f>
        <v>18100000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91</v>
      </c>
      <c r="F9" s="21"/>
      <c r="G9" s="17">
        <f t="shared" ref="G9:G16" si="0">C9*E9</f>
        <v>4550000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20</v>
      </c>
      <c r="F11" s="21"/>
      <c r="G11" s="17">
        <f t="shared" si="0"/>
        <v>200000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28</v>
      </c>
      <c r="F12" s="21"/>
      <c r="G12" s="17">
        <f>C12*E12</f>
        <v>140000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95</v>
      </c>
      <c r="F13" s="21"/>
      <c r="G13" s="17">
        <f t="shared" si="0"/>
        <v>190000</v>
      </c>
      <c r="H13" s="9"/>
      <c r="I13" s="17"/>
      <c r="J13" s="37">
        <v>1150000</v>
      </c>
      <c r="K13" s="30">
        <v>42273</v>
      </c>
      <c r="M13" s="32">
        <v>25800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>
        <v>1000000</v>
      </c>
      <c r="K14" s="30">
        <v>42274</v>
      </c>
      <c r="M14" s="34">
        <v>270000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>
        <v>900000</v>
      </c>
      <c r="K15" s="30">
        <v>42275</v>
      </c>
      <c r="M15" s="38">
        <v>600000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>
        <v>750000</v>
      </c>
      <c r="K16" s="30">
        <v>42276</v>
      </c>
      <c r="M16" s="34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23300000</v>
      </c>
      <c r="I17" s="10"/>
      <c r="J17" s="37">
        <v>1000000</v>
      </c>
      <c r="K17" s="30">
        <v>42277</v>
      </c>
      <c r="M17" s="40">
        <v>220000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>
        <v>1000000</v>
      </c>
      <c r="K18" s="30">
        <v>42278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42279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10</v>
      </c>
      <c r="F20" s="8"/>
      <c r="G20" s="22">
        <f>C20*E20</f>
        <v>10000</v>
      </c>
      <c r="H20" s="9"/>
      <c r="I20" s="22"/>
      <c r="J20" s="21"/>
      <c r="K20" s="30">
        <v>42280</v>
      </c>
      <c r="L20" s="37">
        <v>1250000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23</v>
      </c>
      <c r="F21" s="8"/>
      <c r="G21" s="22">
        <f>C21*E21</f>
        <v>11500</v>
      </c>
      <c r="H21" s="9"/>
      <c r="I21" s="22"/>
      <c r="J21" s="39"/>
      <c r="K21" s="30">
        <v>42281</v>
      </c>
      <c r="L21" s="37">
        <v>2000000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42282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42283</v>
      </c>
      <c r="L23" s="37">
        <v>710000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42284</v>
      </c>
      <c r="L24" s="37">
        <v>2000000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42285</v>
      </c>
      <c r="L25" s="37">
        <v>3025000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22300</v>
      </c>
      <c r="I26" s="9"/>
      <c r="K26" s="30">
        <v>42286</v>
      </c>
      <c r="L26" s="37">
        <v>100000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23322300</v>
      </c>
      <c r="J27" s="53"/>
      <c r="K27" s="30">
        <v>42287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42288</v>
      </c>
      <c r="L28" s="37">
        <v>500000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42289</v>
      </c>
      <c r="L29" s="37">
        <v>400000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+'08 Sept 17'!I52</f>
        <v>3097300</v>
      </c>
      <c r="K30" s="30">
        <v>42290</v>
      </c>
      <c r="L30" s="37">
        <v>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42291</v>
      </c>
      <c r="L31" s="37">
        <v>550000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42292</v>
      </c>
      <c r="L32" s="37">
        <v>1950000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42293</v>
      </c>
      <c r="L33" s="37">
        <v>6000000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1165800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226500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1392300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21585000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32300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21617300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23322300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23322300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32300</v>
      </c>
      <c r="B72" s="93"/>
      <c r="C72" s="93"/>
      <c r="D72" s="93"/>
      <c r="E72" s="94">
        <v>226500</v>
      </c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32300</v>
      </c>
      <c r="E89" s="71">
        <f>SUM(E71:E88)</f>
        <v>226500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21585000</v>
      </c>
      <c r="M116" s="108">
        <f>SUM(M13:M115)</f>
        <v>1165800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30" zoomScale="85" zoomScaleNormal="100" zoomScaleSheetLayoutView="85" workbookViewId="0">
      <selection activeCell="I54" sqref="I5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42991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192+42+18</f>
        <v>252</v>
      </c>
      <c r="F8" s="21"/>
      <c r="G8" s="17">
        <f>C8*E8</f>
        <v>25200000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140+43+33</f>
        <v>216</v>
      </c>
      <c r="F9" s="21"/>
      <c r="G9" s="17">
        <f t="shared" ref="G9:G16" si="0">C9*E9</f>
        <v>10800000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</v>
      </c>
      <c r="F10" s="21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19</v>
      </c>
      <c r="F11" s="21"/>
      <c r="G11" s="17">
        <f t="shared" si="0"/>
        <v>190000</v>
      </c>
      <c r="H11" s="9"/>
      <c r="I11" s="17"/>
      <c r="J11" s="17"/>
      <c r="K11" s="2"/>
      <c r="L11" s="3">
        <f>7950000+1700000</f>
        <v>9650000</v>
      </c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27</v>
      </c>
      <c r="F12" s="21"/>
      <c r="G12" s="17">
        <f>C12*E12</f>
        <v>135000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95</v>
      </c>
      <c r="F13" s="21"/>
      <c r="G13" s="17">
        <f t="shared" si="0"/>
        <v>190000</v>
      </c>
      <c r="H13" s="9"/>
      <c r="I13" s="17"/>
      <c r="J13" s="37" t="s">
        <v>60</v>
      </c>
      <c r="K13" s="30">
        <v>42273</v>
      </c>
      <c r="L13" s="37">
        <v>1150000</v>
      </c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 t="s">
        <v>60</v>
      </c>
      <c r="K14" s="30">
        <v>42274</v>
      </c>
      <c r="L14" s="37">
        <v>1000000</v>
      </c>
      <c r="M14" s="34">
        <v>330000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 t="s">
        <v>60</v>
      </c>
      <c r="K15" s="30">
        <v>42275</v>
      </c>
      <c r="L15" s="37">
        <v>900000</v>
      </c>
      <c r="M15" s="38">
        <v>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 t="s">
        <v>60</v>
      </c>
      <c r="K16" s="30">
        <v>42276</v>
      </c>
      <c r="L16" s="37">
        <v>750000</v>
      </c>
      <c r="M16" s="34">
        <v>1700000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36595000</v>
      </c>
      <c r="I17" s="10"/>
      <c r="J17" s="37" t="s">
        <v>60</v>
      </c>
      <c r="K17" s="30">
        <v>42277</v>
      </c>
      <c r="L17" s="37">
        <v>1000000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 t="s">
        <v>60</v>
      </c>
      <c r="K18" s="30">
        <v>42278</v>
      </c>
      <c r="L18" s="37">
        <v>1000000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>
        <v>800000</v>
      </c>
      <c r="K19" s="30">
        <v>42294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10</v>
      </c>
      <c r="F20" s="8"/>
      <c r="G20" s="22">
        <f>C20*E20</f>
        <v>10000</v>
      </c>
      <c r="H20" s="9"/>
      <c r="I20" s="22"/>
      <c r="J20" s="37">
        <v>250000</v>
      </c>
      <c r="K20" s="30">
        <v>42295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23</v>
      </c>
      <c r="F21" s="8"/>
      <c r="G21" s="22">
        <f>C21*E21</f>
        <v>11500</v>
      </c>
      <c r="H21" s="9"/>
      <c r="I21" s="22"/>
      <c r="J21" s="37">
        <v>150000</v>
      </c>
      <c r="K21" s="30">
        <v>42296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>
        <v>350000</v>
      </c>
      <c r="K22" s="30">
        <v>42297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J23" s="37">
        <v>800000</v>
      </c>
      <c r="K23" s="30">
        <v>42298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7">
        <v>1000000</v>
      </c>
      <c r="K24" s="30">
        <v>42299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37">
        <v>800000</v>
      </c>
      <c r="K25" s="30">
        <v>42300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22300</v>
      </c>
      <c r="I26" s="9"/>
      <c r="J26" s="37">
        <v>1800000</v>
      </c>
      <c r="K26" s="30">
        <v>42301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36617300</v>
      </c>
      <c r="J27" s="37">
        <v>1000000</v>
      </c>
      <c r="K27" s="30">
        <v>42302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7">
        <v>1000000</v>
      </c>
      <c r="K28" s="30">
        <v>42303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42304</v>
      </c>
      <c r="L29" s="37">
        <v>900000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+'09 Sept 17'!I52</f>
        <v>23322300</v>
      </c>
      <c r="K30" s="30">
        <v>42305</v>
      </c>
      <c r="L30" s="37">
        <v>5000000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42306</v>
      </c>
      <c r="L31" s="37">
        <v>500000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 t="s">
        <v>60</v>
      </c>
      <c r="K32" s="30">
        <v>42307</v>
      </c>
      <c r="L32" s="37">
        <v>550000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42308</v>
      </c>
      <c r="L33" s="37">
        <v>1800000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42309</v>
      </c>
      <c r="L34" s="37">
        <v>1625000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42310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42311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42312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42313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2880000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2880000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16175000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16175000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36617300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36617300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16175000</v>
      </c>
      <c r="M116" s="108">
        <f>SUM(M13:M115)</f>
        <v>2880000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7" zoomScale="85" zoomScaleNormal="100" zoomScaleSheetLayoutView="85" workbookViewId="0">
      <selection activeCell="L23" sqref="L23:L4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58</v>
      </c>
      <c r="C3" s="10"/>
      <c r="D3" s="8"/>
      <c r="E3" s="8"/>
      <c r="F3" s="8"/>
      <c r="G3" s="8"/>
      <c r="H3" s="8" t="s">
        <v>3</v>
      </c>
      <c r="I3" s="11">
        <v>42992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300+83</f>
        <v>383</v>
      </c>
      <c r="F8" s="21"/>
      <c r="G8" s="17">
        <f>C8*E8</f>
        <v>38300000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262+20</f>
        <v>282</v>
      </c>
      <c r="F9" s="21"/>
      <c r="G9" s="17">
        <f t="shared" ref="G9:G16" si="0">C9*E9</f>
        <v>14100000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12</v>
      </c>
      <c r="F11" s="21"/>
      <c r="G11" s="17">
        <f t="shared" si="0"/>
        <v>120000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f>34+3</f>
        <v>37</v>
      </c>
      <c r="F12" s="21"/>
      <c r="G12" s="17">
        <f>C12*E12</f>
        <v>185000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95+3</f>
        <v>98</v>
      </c>
      <c r="F13" s="21"/>
      <c r="G13" s="17">
        <f t="shared" si="0"/>
        <v>196000</v>
      </c>
      <c r="H13" s="9"/>
      <c r="I13" s="17"/>
      <c r="J13" s="37"/>
      <c r="K13" s="30">
        <v>42294</v>
      </c>
      <c r="L13" s="37">
        <v>800000</v>
      </c>
      <c r="M13" s="32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42295</v>
      </c>
      <c r="L14" s="37">
        <v>250000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42296</v>
      </c>
      <c r="L15" s="37">
        <v>150000</v>
      </c>
      <c r="M15" s="38">
        <v>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42297</v>
      </c>
      <c r="L16" s="37">
        <v>350000</v>
      </c>
      <c r="M16" s="34">
        <v>202000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52941000</v>
      </c>
      <c r="I17" s="10"/>
      <c r="J17" s="37"/>
      <c r="K17" s="30">
        <v>42298</v>
      </c>
      <c r="L17" s="37">
        <v>800000</v>
      </c>
      <c r="M17" s="40">
        <v>140000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42299</v>
      </c>
      <c r="L18" s="37">
        <v>1000000</v>
      </c>
      <c r="M18" s="40">
        <v>400000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42300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f>10+1</f>
        <v>11</v>
      </c>
      <c r="F20" s="8"/>
      <c r="G20" s="22">
        <f>C20*E20</f>
        <v>11000</v>
      </c>
      <c r="H20" s="9"/>
      <c r="I20" s="22"/>
      <c r="K20" s="30">
        <v>42301</v>
      </c>
      <c r="L20" s="37">
        <v>1800000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24</v>
      </c>
      <c r="F21" s="8"/>
      <c r="G21" s="22">
        <f>C21*E21</f>
        <v>12000</v>
      </c>
      <c r="H21" s="9"/>
      <c r="I21" s="22"/>
      <c r="K21" s="30">
        <v>42302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42303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42310</v>
      </c>
      <c r="L23" s="121">
        <v>500000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42311</v>
      </c>
      <c r="L24" s="121">
        <v>445000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42312</v>
      </c>
      <c r="L25" s="121">
        <v>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23800</v>
      </c>
      <c r="I26" s="9"/>
      <c r="K26" s="30">
        <v>42313</v>
      </c>
      <c r="L26" s="121">
        <v>536000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52964800</v>
      </c>
      <c r="K27" s="30">
        <v>42314</v>
      </c>
      <c r="L27" s="121">
        <v>175000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42315</v>
      </c>
      <c r="L28" s="121">
        <v>611000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42316</v>
      </c>
      <c r="L29" s="122">
        <v>500000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+'13 Sept 17'!I52</f>
        <v>36617300</v>
      </c>
      <c r="K30" s="30">
        <v>42317</v>
      </c>
      <c r="L30" s="122">
        <v>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42318</v>
      </c>
      <c r="L31" s="122">
        <v>605000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42319</v>
      </c>
      <c r="L32" s="122">
        <v>450000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42320</v>
      </c>
      <c r="L33" s="122">
        <v>150000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42321</v>
      </c>
      <c r="L34" s="122">
        <v>750000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42322</v>
      </c>
      <c r="L35" s="122">
        <v>300000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42323</v>
      </c>
      <c r="L36" s="122">
        <v>600000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42324</v>
      </c>
      <c r="L37" s="122">
        <v>300000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42325</v>
      </c>
      <c r="L38" s="122">
        <v>600000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42326</v>
      </c>
      <c r="L39" s="122">
        <v>350000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42327</v>
      </c>
      <c r="L40" s="122">
        <v>300000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42328</v>
      </c>
      <c r="L41" s="122">
        <v>250000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42329</v>
      </c>
      <c r="L42" s="122">
        <v>100000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42330</v>
      </c>
      <c r="L43" s="122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2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892000</v>
      </c>
      <c r="I45" s="9"/>
      <c r="J45" s="9"/>
      <c r="L45" s="122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32500</v>
      </c>
      <c r="I46" s="9" t="s">
        <v>7</v>
      </c>
      <c r="J46" s="9"/>
      <c r="L46" s="122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924500</v>
      </c>
      <c r="J47" s="9"/>
      <c r="L47" s="122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123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17272000</v>
      </c>
      <c r="I49" s="9">
        <v>0</v>
      </c>
      <c r="L49" s="123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123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17272000</v>
      </c>
      <c r="J51" s="50"/>
      <c r="L51" s="123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52964800</v>
      </c>
      <c r="J52" s="72"/>
      <c r="L52" s="123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52964800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61</v>
      </c>
      <c r="B62" s="80"/>
      <c r="C62" s="80"/>
      <c r="D62" s="81"/>
      <c r="E62" s="81"/>
      <c r="F62" s="81"/>
      <c r="G62" s="10" t="s">
        <v>47</v>
      </c>
      <c r="J62" s="127">
        <v>23000</v>
      </c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7">
        <f>35*5000</f>
        <v>175000</v>
      </c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>
        <f>2000*28</f>
        <v>56000</v>
      </c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>
        <f>+J62+J63+J64</f>
        <v>254000</v>
      </c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>
        <f>SUM(J62:J65)</f>
        <v>508000</v>
      </c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8">
        <f>3225000-J66</f>
        <v>2717000</v>
      </c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8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7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127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128"/>
      <c r="L71" s="68"/>
      <c r="N71" s="43"/>
      <c r="O71" s="95"/>
    </row>
    <row r="72" spans="1:15" x14ac:dyDescent="0.2">
      <c r="A72" s="92"/>
      <c r="B72" s="93"/>
      <c r="C72" s="93"/>
      <c r="D72" s="93"/>
      <c r="E72" s="94">
        <v>32500</v>
      </c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53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53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J75" s="53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J76" s="53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J77" s="53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J78" s="53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J80" s="53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J81" s="53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J82" s="53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J83" s="53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32500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17272000</v>
      </c>
      <c r="M116" s="108">
        <f>SUM(M13:M115)</f>
        <v>892000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6" zoomScale="85" zoomScaleNormal="100" zoomScaleSheetLayoutView="85" workbookViewId="0">
      <selection activeCell="A62" sqref="A62:I71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24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63</v>
      </c>
      <c r="C3" s="10"/>
      <c r="D3" s="8"/>
      <c r="E3" s="8"/>
      <c r="F3" s="8"/>
      <c r="G3" s="8"/>
      <c r="H3" s="8" t="s">
        <v>3</v>
      </c>
      <c r="I3" s="11">
        <v>42993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5</v>
      </c>
      <c r="F8" s="21"/>
      <c r="G8" s="17">
        <f>C8*E8</f>
        <v>500000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27</v>
      </c>
      <c r="F9" s="21"/>
      <c r="G9" s="17">
        <f t="shared" ref="G9:G16" si="0">C9*E9</f>
        <v>1350000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60</v>
      </c>
      <c r="F13" s="21"/>
      <c r="G13" s="17">
        <f t="shared" si="0"/>
        <v>120000</v>
      </c>
      <c r="H13" s="9"/>
      <c r="I13" s="17"/>
      <c r="J13" s="37" t="s">
        <v>62</v>
      </c>
      <c r="K13" s="30">
        <v>42331</v>
      </c>
      <c r="L13" s="37">
        <v>3000000</v>
      </c>
      <c r="M13" s="32">
        <f>5831000+80000</f>
        <v>5911000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42332</v>
      </c>
      <c r="L14" s="37">
        <v>3000000</v>
      </c>
      <c r="M14" s="34">
        <f>9000000+5000</f>
        <v>9005000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42333</v>
      </c>
      <c r="L15" s="37">
        <v>1600000</v>
      </c>
      <c r="M15" s="38">
        <v>7500000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42334</v>
      </c>
      <c r="L16" s="37">
        <v>580000</v>
      </c>
      <c r="M16" s="34">
        <v>300000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1980000</v>
      </c>
      <c r="I17" s="10"/>
      <c r="J17" s="37"/>
      <c r="K17" s="30">
        <v>42335</v>
      </c>
      <c r="L17" s="37">
        <v>700000</v>
      </c>
      <c r="M17" s="40">
        <v>550000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42336</v>
      </c>
      <c r="L18" s="37">
        <v>800000</v>
      </c>
      <c r="M18" s="40">
        <v>15000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42337</v>
      </c>
      <c r="L19" s="37">
        <v>800000</v>
      </c>
      <c r="M19" s="40">
        <v>2400000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42338</v>
      </c>
      <c r="L20" s="37">
        <v>800000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42339</v>
      </c>
      <c r="L21" s="37">
        <v>850000</v>
      </c>
      <c r="M21" s="40">
        <v>20000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42340</v>
      </c>
      <c r="L22" s="37">
        <v>710000</v>
      </c>
      <c r="M22" s="40">
        <v>28876000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42341</v>
      </c>
      <c r="L23" s="102">
        <v>500000</v>
      </c>
      <c r="M23" s="40">
        <v>12812000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42342</v>
      </c>
      <c r="L24" s="102">
        <v>1900000</v>
      </c>
      <c r="M24" s="40">
        <v>12745000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42343</v>
      </c>
      <c r="L25" s="102">
        <v>2250000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42344</v>
      </c>
      <c r="L26" s="102">
        <v>1985000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1981300</v>
      </c>
      <c r="K27" s="30">
        <v>42345</v>
      </c>
      <c r="L27" s="102">
        <v>900000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42346</v>
      </c>
      <c r="L28" s="102">
        <v>2700000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42347</v>
      </c>
      <c r="L29" s="37">
        <v>1150000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+'14 Sept 17'!I52</f>
        <v>52964800</v>
      </c>
      <c r="K30" s="30">
        <v>42348</v>
      </c>
      <c r="L30" s="37">
        <v>1050000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42349</v>
      </c>
      <c r="L31" s="37">
        <v>1000000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42350</v>
      </c>
      <c r="L32" s="37">
        <v>900000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42351</v>
      </c>
      <c r="L33" s="37">
        <v>1900000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42352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42353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42354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42355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42356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42357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42358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42359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42360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42361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80154000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287500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80441500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29075000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383000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29458000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1981300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1981300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7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7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8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8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7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127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128"/>
      <c r="L71" s="68"/>
      <c r="N71" s="43"/>
      <c r="O71" s="95"/>
    </row>
    <row r="72" spans="1:15" x14ac:dyDescent="0.2">
      <c r="A72" s="92">
        <v>180000</v>
      </c>
      <c r="B72" s="93"/>
      <c r="C72" s="93"/>
      <c r="D72" s="93"/>
      <c r="E72" s="94">
        <v>287500</v>
      </c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6">
        <v>203000</v>
      </c>
      <c r="B73" s="93"/>
      <c r="C73" s="93"/>
      <c r="D73" s="93"/>
      <c r="E73" s="94"/>
      <c r="F73" s="2"/>
      <c r="G73" s="2"/>
      <c r="H73" s="57"/>
      <c r="I73" s="2"/>
      <c r="J73" s="53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53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J75" s="53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J76" s="53"/>
      <c r="K76" s="30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J77" s="53"/>
      <c r="K77" s="30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J78" s="53"/>
      <c r="K78" s="30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J80" s="53"/>
      <c r="K80" s="30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J81" s="53"/>
      <c r="K81" s="30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J82" s="53"/>
      <c r="K82" s="30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J83" s="53"/>
      <c r="K83" s="30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N88" s="43"/>
      <c r="O88" s="95"/>
    </row>
    <row r="89" spans="1:15" x14ac:dyDescent="0.2">
      <c r="A89" s="84">
        <f>SUM(A71:A88)</f>
        <v>383000</v>
      </c>
      <c r="E89" s="71">
        <f>SUM(E71:E88)</f>
        <v>287500</v>
      </c>
      <c r="H89" s="71">
        <f>SUM(H71:H88)</f>
        <v>0</v>
      </c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N101" s="43"/>
      <c r="O101" s="95"/>
    </row>
    <row r="102" spans="1:19" x14ac:dyDescent="0.2">
      <c r="K102" s="30"/>
      <c r="N102" s="43"/>
      <c r="O102" s="95"/>
    </row>
    <row r="103" spans="1:19" x14ac:dyDescent="0.2">
      <c r="K103" s="30"/>
      <c r="O103" s="95"/>
    </row>
    <row r="104" spans="1:19" x14ac:dyDescent="0.2">
      <c r="K104" s="30"/>
      <c r="O104" s="95"/>
    </row>
    <row r="105" spans="1:19" x14ac:dyDescent="0.2">
      <c r="K105" s="30"/>
    </row>
    <row r="106" spans="1:19" x14ac:dyDescent="0.2">
      <c r="K106" s="30"/>
    </row>
    <row r="107" spans="1:19" x14ac:dyDescent="0.2">
      <c r="K107" s="30"/>
    </row>
    <row r="108" spans="1:19" x14ac:dyDescent="0.2">
      <c r="K108" s="30"/>
      <c r="O108" s="75">
        <f>SUM(O13:O107)</f>
        <v>0</v>
      </c>
    </row>
    <row r="109" spans="1:19" x14ac:dyDescent="0.2">
      <c r="K109" s="30"/>
    </row>
    <row r="110" spans="1:19" x14ac:dyDescent="0.2">
      <c r="K110" s="30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2">
        <f>SUM(L13:L115)</f>
        <v>29075000</v>
      </c>
      <c r="M116" s="108">
        <f>SUM(M13:M115)</f>
        <v>80154000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2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2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85" zoomScaleNormal="100" zoomScaleSheetLayoutView="85" workbookViewId="0">
      <selection activeCell="J41" sqref="J41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26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56</v>
      </c>
      <c r="C3" s="10"/>
      <c r="D3" s="8"/>
      <c r="E3" s="8"/>
      <c r="F3" s="8"/>
      <c r="G3" s="8"/>
      <c r="H3" s="8" t="s">
        <v>3</v>
      </c>
      <c r="I3" s="11">
        <v>42994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0.5625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194</v>
      </c>
      <c r="F8" s="21"/>
      <c r="G8" s="17">
        <f>C8*E8</f>
        <v>19400000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189</v>
      </c>
      <c r="F9" s="21"/>
      <c r="G9" s="17">
        <f t="shared" ref="G9:G16" si="0">C9*E9</f>
        <v>9450000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50</v>
      </c>
      <c r="F13" s="21"/>
      <c r="G13" s="17">
        <f t="shared" si="0"/>
        <v>100000</v>
      </c>
      <c r="H13" s="9"/>
      <c r="I13" s="17"/>
      <c r="J13" s="37" t="s">
        <v>62</v>
      </c>
      <c r="K13" s="30">
        <v>42352</v>
      </c>
      <c r="L13" s="37"/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42353</v>
      </c>
      <c r="L14" s="37">
        <v>1900000</v>
      </c>
      <c r="M14" s="34">
        <v>350000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42354</v>
      </c>
      <c r="L15" s="37">
        <v>4000000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42355</v>
      </c>
      <c r="L16" s="37">
        <v>1200000</v>
      </c>
      <c r="M16" s="34">
        <v>400000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28970000</v>
      </c>
      <c r="I17" s="10"/>
      <c r="J17" s="37"/>
      <c r="K17" s="30">
        <v>42356</v>
      </c>
      <c r="L17" s="37">
        <v>550000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42357</v>
      </c>
      <c r="L18" s="37">
        <v>3200000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42358</v>
      </c>
      <c r="L19" s="37">
        <v>1500000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42359</v>
      </c>
      <c r="L20" s="37">
        <v>950000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42360</v>
      </c>
      <c r="L21" s="37">
        <v>5000000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42361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42362</v>
      </c>
      <c r="L23" s="102">
        <v>800000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42363</v>
      </c>
      <c r="L24" s="102">
        <v>1500000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42364</v>
      </c>
      <c r="L25" s="102">
        <v>2220000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42365</v>
      </c>
      <c r="L26" s="102">
        <v>1020000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28971300</v>
      </c>
      <c r="K27" s="30">
        <v>42366</v>
      </c>
      <c r="L27" s="102">
        <v>850000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42367</v>
      </c>
      <c r="L28" s="102">
        <v>1600000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42368</v>
      </c>
      <c r="L29" s="37">
        <v>950000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'15 Sept 17'!I53</f>
        <v>1981300</v>
      </c>
      <c r="K30" s="30">
        <v>42369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42370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42371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137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1250000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1250000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28240000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28240000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28971300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28971300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 t="s">
        <v>64</v>
      </c>
      <c r="B61" s="2"/>
      <c r="C61" s="2"/>
      <c r="D61" s="2"/>
      <c r="E61" s="2"/>
      <c r="F61" s="2"/>
      <c r="G61" s="10" t="s">
        <v>47</v>
      </c>
      <c r="I61" s="2"/>
      <c r="J61" s="128"/>
      <c r="K61" s="30"/>
      <c r="L61" s="68"/>
      <c r="N61" s="43"/>
      <c r="O61" s="52"/>
      <c r="Q61" s="70"/>
    </row>
    <row r="62" spans="1:19" x14ac:dyDescent="0.2">
      <c r="A62" s="2"/>
      <c r="B62" s="2"/>
      <c r="C62" s="2"/>
      <c r="D62" s="2"/>
      <c r="E62" s="2"/>
      <c r="F62" s="2"/>
      <c r="G62" s="10"/>
      <c r="I62" s="2"/>
      <c r="J62" s="128"/>
      <c r="K62" s="30"/>
      <c r="L62" s="68"/>
      <c r="N62" s="43"/>
      <c r="O62" s="52"/>
      <c r="Q62" s="70"/>
    </row>
    <row r="63" spans="1:19" x14ac:dyDescent="0.2">
      <c r="A63" s="2"/>
      <c r="B63" s="2"/>
      <c r="C63" s="2"/>
      <c r="D63" s="2"/>
      <c r="E63" s="2"/>
      <c r="F63" s="2"/>
      <c r="G63" s="81" t="s">
        <v>50</v>
      </c>
      <c r="H63" s="2"/>
      <c r="I63" s="2"/>
      <c r="J63" s="128"/>
      <c r="K63" s="30"/>
      <c r="L63" s="68"/>
      <c r="N63" s="43"/>
      <c r="O63" s="52"/>
    </row>
    <row r="64" spans="1:19" x14ac:dyDescent="0.2">
      <c r="A64" s="2"/>
      <c r="B64" s="2"/>
      <c r="C64" s="2"/>
      <c r="D64" s="2"/>
      <c r="E64" s="2"/>
      <c r="F64" s="2"/>
      <c r="G64" s="81"/>
      <c r="H64" s="2"/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 t="s">
        <v>51</v>
      </c>
      <c r="F65" s="2"/>
      <c r="G65" s="2"/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 t="s">
        <v>51</v>
      </c>
      <c r="F66" s="2"/>
      <c r="G66" s="2"/>
      <c r="H66" s="2"/>
      <c r="I66" s="88"/>
      <c r="J66" s="128"/>
      <c r="K66" s="30"/>
      <c r="L66" s="68"/>
      <c r="N66" s="43"/>
      <c r="O66" s="52"/>
    </row>
    <row r="67" spans="1:15" x14ac:dyDescent="0.2">
      <c r="A67" s="81"/>
      <c r="B67" s="81"/>
      <c r="C67" s="81"/>
      <c r="D67" s="81"/>
      <c r="E67" s="81"/>
      <c r="F67" s="81"/>
      <c r="G67" s="89"/>
      <c r="H67" s="90"/>
      <c r="I67" s="81"/>
      <c r="J67" s="127"/>
      <c r="K67" s="30"/>
      <c r="L67" s="68"/>
      <c r="N67" s="43"/>
      <c r="O67" s="52"/>
    </row>
    <row r="68" spans="1:15" x14ac:dyDescent="0.2">
      <c r="A68" s="81"/>
      <c r="B68" s="81"/>
      <c r="C68" s="81"/>
      <c r="D68" s="81"/>
      <c r="E68" s="81"/>
      <c r="F68" s="81"/>
      <c r="G68" s="89" t="s">
        <v>52</v>
      </c>
      <c r="H68" s="91"/>
      <c r="I68" s="81"/>
      <c r="J68" s="127"/>
      <c r="L68" s="68"/>
      <c r="N68" s="43"/>
      <c r="O68" s="52"/>
    </row>
    <row r="69" spans="1:15" x14ac:dyDescent="0.2">
      <c r="A69" s="92" t="s">
        <v>38</v>
      </c>
      <c r="B69" s="93"/>
      <c r="C69" s="93"/>
      <c r="D69" s="93"/>
      <c r="E69" s="94" t="s">
        <v>53</v>
      </c>
      <c r="F69" s="2"/>
      <c r="G69" s="2"/>
      <c r="H69" s="57"/>
      <c r="I69" s="2"/>
      <c r="J69" s="128"/>
      <c r="L69" s="68"/>
      <c r="N69" s="43"/>
      <c r="O69" s="95"/>
    </row>
    <row r="70" spans="1:15" x14ac:dyDescent="0.2">
      <c r="A70" s="92"/>
      <c r="B70" s="93"/>
      <c r="C70" s="93"/>
      <c r="D70" s="93"/>
      <c r="E70" s="94"/>
      <c r="F70" s="2"/>
      <c r="G70" s="2"/>
      <c r="H70" s="57"/>
      <c r="I70" s="2"/>
      <c r="J70" s="53"/>
      <c r="L70" s="68"/>
      <c r="N70" s="43"/>
      <c r="O70" s="95"/>
    </row>
    <row r="71" spans="1:15" x14ac:dyDescent="0.2">
      <c r="A71" s="96"/>
      <c r="B71" s="93"/>
      <c r="C71" s="93"/>
      <c r="D71" s="93"/>
      <c r="E71" s="94"/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N87" s="43"/>
      <c r="O87" s="95"/>
    </row>
    <row r="88" spans="1:15" x14ac:dyDescent="0.2">
      <c r="K88" s="30"/>
      <c r="N88" s="43"/>
      <c r="O88" s="95"/>
    </row>
    <row r="89" spans="1:15" x14ac:dyDescent="0.2"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O101" s="95"/>
    </row>
    <row r="102" spans="1:19" x14ac:dyDescent="0.2">
      <c r="K102" s="30"/>
      <c r="O102" s="95"/>
    </row>
    <row r="103" spans="1:19" x14ac:dyDescent="0.2">
      <c r="K103" s="30"/>
    </row>
    <row r="104" spans="1:19" x14ac:dyDescent="0.2">
      <c r="K104" s="30"/>
    </row>
    <row r="105" spans="1:19" x14ac:dyDescent="0.2">
      <c r="K105" s="30"/>
    </row>
    <row r="106" spans="1:19" x14ac:dyDescent="0.2">
      <c r="K106" s="30"/>
      <c r="O106" s="75">
        <f>SUM(O13:O105)</f>
        <v>0</v>
      </c>
    </row>
    <row r="107" spans="1:19" x14ac:dyDescent="0.2">
      <c r="K107" s="30"/>
    </row>
    <row r="108" spans="1:19" x14ac:dyDescent="0.2">
      <c r="K108" s="30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2">
        <f>SUM(L13:L113)</f>
        <v>28240000</v>
      </c>
      <c r="M114" s="108">
        <f>SUM(M13:M113)</f>
        <v>1250000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7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7" zoomScale="85" zoomScaleNormal="100" zoomScaleSheetLayoutView="85" workbookViewId="0">
      <selection activeCell="L13" sqref="L1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29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65</v>
      </c>
      <c r="C3" s="10"/>
      <c r="D3" s="8"/>
      <c r="E3" s="8"/>
      <c r="F3" s="8"/>
      <c r="G3" s="8"/>
      <c r="H3" s="8" t="s">
        <v>3</v>
      </c>
      <c r="I3" s="11">
        <v>42995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194+74</f>
        <v>268</v>
      </c>
      <c r="F8" s="21"/>
      <c r="G8" s="17">
        <f>C8*E8</f>
        <v>26800000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189+86</f>
        <v>275</v>
      </c>
      <c r="F9" s="21"/>
      <c r="G9" s="17">
        <f t="shared" ref="G9:G16" si="0">C9*E9</f>
        <v>13750000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50</v>
      </c>
      <c r="F13" s="21"/>
      <c r="G13" s="17">
        <f t="shared" si="0"/>
        <v>100000</v>
      </c>
      <c r="H13" s="9"/>
      <c r="I13" s="17"/>
      <c r="J13" s="37" t="s">
        <v>62</v>
      </c>
      <c r="K13" s="30">
        <v>42369</v>
      </c>
      <c r="L13" s="37"/>
      <c r="M13" s="32">
        <v>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42370</v>
      </c>
      <c r="L14" s="37">
        <v>800000</v>
      </c>
      <c r="M14" s="34">
        <v>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42371</v>
      </c>
      <c r="L15" s="37">
        <v>400000</v>
      </c>
      <c r="M15" s="38">
        <v>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42372</v>
      </c>
      <c r="L16" s="37">
        <v>1000000</v>
      </c>
      <c r="M16" s="34">
        <v>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40670000</v>
      </c>
      <c r="I17" s="10"/>
      <c r="J17" s="37"/>
      <c r="K17" s="30">
        <v>42373</v>
      </c>
      <c r="L17" s="37">
        <v>2500000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42374</v>
      </c>
      <c r="L18" s="37">
        <v>600000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42375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42376</v>
      </c>
      <c r="L20" s="37">
        <v>2500000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42377</v>
      </c>
      <c r="L21" s="37">
        <v>750000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42378</v>
      </c>
      <c r="L22" s="37">
        <v>550000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42379</v>
      </c>
      <c r="L23" s="102">
        <v>900000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42380</v>
      </c>
      <c r="L24" s="102">
        <v>900000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42381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42382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40671300</v>
      </c>
      <c r="K27" s="30">
        <v>42383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42384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'16 Sept 17 (2)'!I53</f>
        <v>28971300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11700000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11700000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40671300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40671300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 t="s">
        <v>64</v>
      </c>
      <c r="B61" s="2"/>
      <c r="C61" s="2"/>
      <c r="D61" s="2"/>
      <c r="E61" s="2"/>
      <c r="F61" s="2"/>
      <c r="G61" s="10" t="s">
        <v>47</v>
      </c>
      <c r="I61" s="2"/>
      <c r="J61" s="128"/>
      <c r="K61" s="30"/>
      <c r="L61" s="68"/>
      <c r="N61" s="43"/>
      <c r="O61" s="52"/>
      <c r="Q61" s="70"/>
    </row>
    <row r="62" spans="1:19" x14ac:dyDescent="0.2">
      <c r="A62" s="2"/>
      <c r="B62" s="2"/>
      <c r="C62" s="2"/>
      <c r="D62" s="2"/>
      <c r="E62" s="2"/>
      <c r="F62" s="2"/>
      <c r="G62" s="10"/>
      <c r="I62" s="2"/>
      <c r="J62" s="128"/>
      <c r="K62" s="30"/>
      <c r="L62" s="68"/>
      <c r="N62" s="43"/>
      <c r="O62" s="52"/>
      <c r="Q62" s="70"/>
    </row>
    <row r="63" spans="1:19" x14ac:dyDescent="0.2">
      <c r="A63" s="2"/>
      <c r="B63" s="2"/>
      <c r="C63" s="2"/>
      <c r="D63" s="2"/>
      <c r="E63" s="2"/>
      <c r="F63" s="2"/>
      <c r="G63" s="81" t="s">
        <v>50</v>
      </c>
      <c r="H63" s="2"/>
      <c r="I63" s="2"/>
      <c r="J63" s="128"/>
      <c r="K63" s="30"/>
      <c r="L63" s="68"/>
      <c r="N63" s="43"/>
      <c r="O63" s="52"/>
    </row>
    <row r="64" spans="1:19" x14ac:dyDescent="0.2">
      <c r="A64" s="2"/>
      <c r="B64" s="2"/>
      <c r="C64" s="2"/>
      <c r="D64" s="2"/>
      <c r="E64" s="2"/>
      <c r="F64" s="2"/>
      <c r="G64" s="81"/>
      <c r="H64" s="2"/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 t="s">
        <v>51</v>
      </c>
      <c r="F65" s="2"/>
      <c r="G65" s="2"/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 t="s">
        <v>51</v>
      </c>
      <c r="F66" s="2"/>
      <c r="G66" s="2"/>
      <c r="H66" s="2"/>
      <c r="I66" s="88"/>
      <c r="J66" s="128"/>
      <c r="K66" s="30"/>
      <c r="L66" s="68"/>
      <c r="N66" s="43"/>
      <c r="O66" s="52"/>
    </row>
    <row r="67" spans="1:15" x14ac:dyDescent="0.2">
      <c r="A67" s="81"/>
      <c r="B67" s="81"/>
      <c r="C67" s="81"/>
      <c r="D67" s="81"/>
      <c r="E67" s="81"/>
      <c r="F67" s="81"/>
      <c r="G67" s="89"/>
      <c r="H67" s="90"/>
      <c r="I67" s="81"/>
      <c r="J67" s="127"/>
      <c r="K67" s="30"/>
      <c r="L67" s="68"/>
      <c r="N67" s="43"/>
      <c r="O67" s="52"/>
    </row>
    <row r="68" spans="1:15" x14ac:dyDescent="0.2">
      <c r="A68" s="81"/>
      <c r="B68" s="81"/>
      <c r="C68" s="81"/>
      <c r="D68" s="81"/>
      <c r="E68" s="81"/>
      <c r="F68" s="81"/>
      <c r="G68" s="89" t="s">
        <v>52</v>
      </c>
      <c r="H68" s="91"/>
      <c r="I68" s="81"/>
      <c r="J68" s="127"/>
      <c r="L68" s="68"/>
      <c r="N68" s="43"/>
      <c r="O68" s="52"/>
    </row>
    <row r="69" spans="1:15" x14ac:dyDescent="0.2">
      <c r="A69" s="92" t="s">
        <v>38</v>
      </c>
      <c r="B69" s="93"/>
      <c r="C69" s="93"/>
      <c r="D69" s="93"/>
      <c r="E69" s="94" t="s">
        <v>53</v>
      </c>
      <c r="F69" s="2"/>
      <c r="G69" s="2"/>
      <c r="H69" s="57"/>
      <c r="I69" s="2"/>
      <c r="J69" s="128"/>
      <c r="L69" s="68"/>
      <c r="N69" s="43"/>
      <c r="O69" s="95"/>
    </row>
    <row r="70" spans="1:15" x14ac:dyDescent="0.2">
      <c r="A70" s="92"/>
      <c r="B70" s="93"/>
      <c r="C70" s="93"/>
      <c r="D70" s="93"/>
      <c r="E70" s="94"/>
      <c r="F70" s="2"/>
      <c r="G70" s="2"/>
      <c r="H70" s="57"/>
      <c r="I70" s="2"/>
      <c r="J70" s="53"/>
      <c r="L70" s="68"/>
      <c r="N70" s="43"/>
      <c r="O70" s="95"/>
    </row>
    <row r="71" spans="1:15" x14ac:dyDescent="0.2">
      <c r="A71" s="96"/>
      <c r="B71" s="93"/>
      <c r="C71" s="93"/>
      <c r="D71" s="93"/>
      <c r="E71" s="94"/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N87" s="43"/>
      <c r="O87" s="95"/>
    </row>
    <row r="88" spans="1:15" x14ac:dyDescent="0.2">
      <c r="K88" s="30"/>
      <c r="N88" s="43"/>
      <c r="O88" s="95"/>
    </row>
    <row r="89" spans="1:15" x14ac:dyDescent="0.2"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O101" s="95"/>
    </row>
    <row r="102" spans="1:19" x14ac:dyDescent="0.2">
      <c r="K102" s="30"/>
      <c r="O102" s="95"/>
    </row>
    <row r="103" spans="1:19" x14ac:dyDescent="0.2">
      <c r="K103" s="30"/>
    </row>
    <row r="104" spans="1:19" x14ac:dyDescent="0.2">
      <c r="K104" s="30"/>
    </row>
    <row r="105" spans="1:19" x14ac:dyDescent="0.2">
      <c r="K105" s="30"/>
    </row>
    <row r="106" spans="1:19" x14ac:dyDescent="0.2">
      <c r="K106" s="30"/>
      <c r="O106" s="75">
        <f>SUM(O13:O105)</f>
        <v>0</v>
      </c>
    </row>
    <row r="107" spans="1:19" x14ac:dyDescent="0.2">
      <c r="K107" s="30"/>
    </row>
    <row r="108" spans="1:19" x14ac:dyDescent="0.2">
      <c r="K108" s="30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2">
        <f>SUM(L13:L113)</f>
        <v>11700000</v>
      </c>
      <c r="M114" s="108">
        <f>SUM(M13:M113)</f>
        <v>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7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85" zoomScaleNormal="100" zoomScaleSheetLayoutView="85" workbookViewId="0">
      <selection activeCell="G37" sqref="G37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42996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266+180</f>
        <v>446</v>
      </c>
      <c r="F8" s="21"/>
      <c r="G8" s="17">
        <f>C8*E8</f>
        <v>44600000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315+200+13</f>
        <v>528</v>
      </c>
      <c r="F9" s="21"/>
      <c r="G9" s="17">
        <f t="shared" ref="G9:G16" si="0">C9*E9</f>
        <v>26400000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7</v>
      </c>
      <c r="F10" s="21"/>
      <c r="G10" s="17">
        <f t="shared" si="0"/>
        <v>140000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37" t="s">
        <v>67</v>
      </c>
      <c r="K13" s="30">
        <v>42352</v>
      </c>
      <c r="L13" s="37">
        <v>2500000</v>
      </c>
      <c r="M13" s="32">
        <v>143000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 t="s">
        <v>66</v>
      </c>
      <c r="K14" s="30">
        <v>42369</v>
      </c>
      <c r="L14" s="37">
        <v>1200000</v>
      </c>
      <c r="M14" s="34">
        <v>280000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42381</v>
      </c>
      <c r="L15" s="37">
        <v>650000</v>
      </c>
      <c r="M15" s="38">
        <v>360000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42382</v>
      </c>
      <c r="L16" s="37">
        <v>2000000</v>
      </c>
      <c r="M16" s="34">
        <v>400000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71237000</v>
      </c>
      <c r="I17" s="10"/>
      <c r="J17" s="37"/>
      <c r="K17" s="30">
        <v>42383</v>
      </c>
      <c r="L17" s="37">
        <v>750000</v>
      </c>
      <c r="M17" s="40">
        <v>870000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42384</v>
      </c>
      <c r="L18" s="37">
        <v>950000</v>
      </c>
      <c r="M18" s="40">
        <v>1000000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>
        <f>6100000+1200000</f>
        <v>7300000</v>
      </c>
      <c r="K19" s="30">
        <v>42385</v>
      </c>
      <c r="L19" s="37">
        <v>1000000</v>
      </c>
      <c r="M19" s="40">
        <v>1355000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42386</v>
      </c>
      <c r="L20" s="37">
        <v>800000</v>
      </c>
      <c r="M20" s="44">
        <v>200000</v>
      </c>
      <c r="N20" s="43" t="s">
        <v>17</v>
      </c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0">
        <v>42387</v>
      </c>
      <c r="L21" s="37">
        <v>450000</v>
      </c>
      <c r="M21" s="40">
        <v>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42388</v>
      </c>
      <c r="L22" s="37">
        <v>5000000</v>
      </c>
      <c r="M22" s="40">
        <v>65000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42389</v>
      </c>
      <c r="L23" s="37">
        <v>994000</v>
      </c>
      <c r="M23" s="40">
        <v>5500000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42390</v>
      </c>
      <c r="L24" s="37">
        <v>800000</v>
      </c>
      <c r="M24" s="40">
        <v>1345000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42391</v>
      </c>
      <c r="L25" s="37">
        <v>2280000</v>
      </c>
      <c r="M25" s="40">
        <v>400000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42392</v>
      </c>
      <c r="L26" s="37">
        <v>620000</v>
      </c>
      <c r="M26" s="40">
        <v>410000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71237600</v>
      </c>
      <c r="K27" s="30">
        <v>42393</v>
      </c>
      <c r="L27" s="37">
        <v>1150000</v>
      </c>
      <c r="M27" s="40">
        <v>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42394</v>
      </c>
      <c r="L28" s="37">
        <v>825000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42395</v>
      </c>
      <c r="L29" s="37">
        <v>800000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+'17 Sept 17 (3)'!I52</f>
        <v>40671300</v>
      </c>
      <c r="K30" s="30">
        <v>42396</v>
      </c>
      <c r="L30" s="37">
        <v>1600000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42397</v>
      </c>
      <c r="L31" s="37">
        <v>900000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42398</v>
      </c>
      <c r="L32" s="37">
        <v>1000000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42399</v>
      </c>
      <c r="L33" s="37">
        <v>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42400</v>
      </c>
      <c r="L34" s="37">
        <v>950000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42401</v>
      </c>
      <c r="L35" s="37">
        <v>2700000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42402</v>
      </c>
      <c r="L36" s="37">
        <v>1000000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42403</v>
      </c>
      <c r="L37" s="37">
        <v>950000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42404</v>
      </c>
      <c r="L38" s="37">
        <v>700000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42405</v>
      </c>
      <c r="L39" s="37">
        <v>1020000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42406</v>
      </c>
      <c r="L40" s="37">
        <v>500000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42407</v>
      </c>
      <c r="L41" s="37">
        <v>500000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42408</v>
      </c>
      <c r="L42" s="37">
        <v>2000000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42409</v>
      </c>
      <c r="L43" s="37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42410</v>
      </c>
      <c r="L44" s="37">
        <v>900000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12328000</v>
      </c>
      <c r="I45" s="9"/>
      <c r="J45" s="9"/>
      <c r="K45" s="30">
        <v>42411</v>
      </c>
      <c r="L45" s="37">
        <v>1000000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42412</v>
      </c>
      <c r="L46" s="37">
        <v>1000000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12328000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41189000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1705300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42894300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71237600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71237600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>
        <v>1700000</v>
      </c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>
        <v>5300</v>
      </c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1705300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41189000</v>
      </c>
      <c r="M114" s="108">
        <f>SUM(M13:M113)</f>
        <v>12328000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79878000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40" zoomScale="85" zoomScaleNormal="100" zoomScaleSheetLayoutView="85" workbookViewId="0">
      <selection activeCell="J57" sqref="J57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42996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60</v>
      </c>
      <c r="F8" s="21"/>
      <c r="G8" s="17">
        <f>C8*E8</f>
        <v>6000000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222</v>
      </c>
      <c r="F9" s="21"/>
      <c r="G9" s="17">
        <f t="shared" ref="G9:G16" si="0">C9*E9</f>
        <v>11100000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9</v>
      </c>
      <c r="F10" s="21"/>
      <c r="G10" s="17">
        <f t="shared" si="0"/>
        <v>180000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6</v>
      </c>
      <c r="F11" s="21"/>
      <c r="G11" s="17">
        <f t="shared" si="0"/>
        <v>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J13" s="37"/>
      <c r="K13" s="30">
        <v>42413</v>
      </c>
      <c r="L13" s="37">
        <v>550000</v>
      </c>
      <c r="M13" s="32">
        <v>50000000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/>
      <c r="K14" s="30">
        <v>42414</v>
      </c>
      <c r="L14" s="37">
        <v>1150000</v>
      </c>
      <c r="M14" s="34">
        <v>450000</v>
      </c>
      <c r="N14" s="33"/>
      <c r="O14" s="35">
        <v>25000000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42415</v>
      </c>
      <c r="L15" s="37">
        <v>900000</v>
      </c>
      <c r="M15" s="38">
        <v>285000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42416</v>
      </c>
      <c r="L16" s="37">
        <v>900000</v>
      </c>
      <c r="M16" s="34">
        <v>60000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17420000</v>
      </c>
      <c r="I17" s="10"/>
      <c r="J17" s="37"/>
      <c r="K17" s="30">
        <v>42417</v>
      </c>
      <c r="L17" s="37">
        <v>900000</v>
      </c>
      <c r="M17" s="40">
        <v>200000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42418</v>
      </c>
      <c r="L18" s="37">
        <v>950000</v>
      </c>
      <c r="M18" s="40">
        <v>322000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/>
      <c r="K19" s="30">
        <v>42419</v>
      </c>
      <c r="L19" s="37">
        <v>850000</v>
      </c>
      <c r="M19" s="40">
        <v>2400000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42420</v>
      </c>
      <c r="L20" s="37">
        <v>500000</v>
      </c>
      <c r="M20" s="44">
        <v>25000000</v>
      </c>
      <c r="N20" s="43" t="s">
        <v>17</v>
      </c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0">
        <v>42421</v>
      </c>
      <c r="L21" s="37">
        <v>2400000</v>
      </c>
      <c r="M21" s="40">
        <v>250000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42422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42423</v>
      </c>
      <c r="L23" s="37">
        <v>900000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42424</v>
      </c>
      <c r="L24" s="37">
        <v>550000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42425</v>
      </c>
      <c r="L25" s="37">
        <v>1650000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42426</v>
      </c>
      <c r="L26" s="37">
        <v>800000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17420600</v>
      </c>
      <c r="K27" s="30">
        <v>42427</v>
      </c>
      <c r="L27" s="37">
        <v>750000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42428</v>
      </c>
      <c r="L28" s="37">
        <v>5000000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42429</v>
      </c>
      <c r="L29" s="37">
        <v>2500000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+'18 Sept 17'!I52</f>
        <v>71237600</v>
      </c>
      <c r="K30" s="30">
        <v>42430</v>
      </c>
      <c r="L30" s="37">
        <v>350000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42431</v>
      </c>
      <c r="L31" s="37">
        <v>800000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42432</v>
      </c>
      <c r="L32" s="37">
        <v>850000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42433</v>
      </c>
      <c r="L33" s="37">
        <v>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42434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25000000</v>
      </c>
      <c r="I35" s="9"/>
      <c r="J35" s="9"/>
      <c r="K35" s="30">
        <v>42435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42436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844767883</v>
      </c>
      <c r="J37" s="9"/>
      <c r="K37" s="30">
        <v>42437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42438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42439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42440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42441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42442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1057923283</v>
      </c>
      <c r="J43" s="9"/>
      <c r="K43" s="30">
        <v>42443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42444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78967000</v>
      </c>
      <c r="I45" s="9"/>
      <c r="J45" s="9"/>
      <c r="K45" s="30">
        <v>42445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42446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78967000</v>
      </c>
      <c r="J47" s="9"/>
      <c r="K47" s="30">
        <v>42447</v>
      </c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25150000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25150000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17420600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17420600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25000000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25150000</v>
      </c>
      <c r="M114" s="108">
        <f>SUM(M13:M113)</f>
        <v>78967000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49750000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85" zoomScaleNormal="100" zoomScaleSheetLayoutView="85" workbookViewId="0">
      <selection activeCell="H31" sqref="H31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54</v>
      </c>
      <c r="C3" s="10"/>
      <c r="D3" s="8"/>
      <c r="E3" s="8"/>
      <c r="F3" s="8"/>
      <c r="G3" s="8"/>
      <c r="H3" s="8" t="s">
        <v>3</v>
      </c>
      <c r="I3" s="11">
        <v>42998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110</v>
      </c>
      <c r="F8" s="21"/>
      <c r="G8" s="17">
        <f>C8*E8</f>
        <v>11000000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307</v>
      </c>
      <c r="F9" s="21"/>
      <c r="G9" s="17">
        <f t="shared" ref="G9:G16" si="0">C9*E9</f>
        <v>15350000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34</v>
      </c>
      <c r="F10" s="21"/>
      <c r="G10" s="17">
        <f t="shared" si="0"/>
        <v>680000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6</v>
      </c>
      <c r="F11" s="21"/>
      <c r="G11" s="17">
        <f t="shared" si="0"/>
        <v>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37</v>
      </c>
      <c r="F13" s="21"/>
      <c r="G13" s="17">
        <f t="shared" si="0"/>
        <v>74000</v>
      </c>
      <c r="H13" s="9"/>
      <c r="I13" s="17"/>
      <c r="J13" s="37"/>
      <c r="K13" s="30">
        <v>42434</v>
      </c>
      <c r="L13" s="37">
        <v>300000</v>
      </c>
      <c r="M13" s="32">
        <v>1500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/>
      <c r="K14" s="30">
        <v>42435</v>
      </c>
      <c r="L14" s="37">
        <v>700000</v>
      </c>
      <c r="M14" s="34">
        <v>1900000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>
        <v>2400000</v>
      </c>
      <c r="K15" s="30">
        <v>42436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42437</v>
      </c>
      <c r="L16" s="37">
        <v>950000</v>
      </c>
      <c r="M16" s="34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27181000</v>
      </c>
      <c r="I17" s="10"/>
      <c r="J17" s="37"/>
      <c r="K17" s="30">
        <v>42438</v>
      </c>
      <c r="L17" s="37">
        <v>1000000</v>
      </c>
      <c r="M17" s="4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42439</v>
      </c>
      <c r="L18" s="37">
        <v>1000000</v>
      </c>
      <c r="M18" s="40">
        <v>150000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/>
      <c r="K19" s="30">
        <v>42440</v>
      </c>
      <c r="L19" s="37">
        <v>2100000</v>
      </c>
      <c r="M19" s="40">
        <v>200000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0">
        <v>42441</v>
      </c>
      <c r="L20" s="37">
        <v>800000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42442</v>
      </c>
      <c r="L21" s="37">
        <v>800000</v>
      </c>
      <c r="M21" s="40">
        <v>20000000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42443</v>
      </c>
      <c r="L22" s="37">
        <v>2000000</v>
      </c>
      <c r="M22" s="40">
        <v>296000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42444</v>
      </c>
      <c r="L23" s="37">
        <v>1650000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7">
        <v>2100000</v>
      </c>
      <c r="K24" s="30">
        <v>42445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37">
        <v>100000</v>
      </c>
      <c r="K25" s="30">
        <v>42446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2100</v>
      </c>
      <c r="I26" s="9"/>
      <c r="K26" s="30">
        <v>42447</v>
      </c>
      <c r="L26" s="37">
        <v>800000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27183100</v>
      </c>
      <c r="K27" s="30">
        <v>42448</v>
      </c>
      <c r="L27" s="37">
        <v>3000000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42449</v>
      </c>
      <c r="L28" s="37">
        <v>900000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Sept 17'!I37</f>
        <v>844767883</v>
      </c>
      <c r="K29" s="30">
        <v>42450</v>
      </c>
      <c r="L29" s="37">
        <v>950000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+'19 Sept 17'!I52</f>
        <v>17420600</v>
      </c>
      <c r="K30" s="30">
        <v>42451</v>
      </c>
      <c r="L30" s="37">
        <v>1500000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42452</v>
      </c>
      <c r="L31" s="37">
        <v>2000000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42453</v>
      </c>
      <c r="L32" s="37">
        <v>500000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42454</v>
      </c>
      <c r="L33" s="37">
        <v>2100000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42455</v>
      </c>
      <c r="L34" s="37">
        <v>2000000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20000000</v>
      </c>
      <c r="I35" s="9"/>
      <c r="J35" s="37">
        <v>1150000</v>
      </c>
      <c r="K35" s="30">
        <v>42456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42457</v>
      </c>
      <c r="L36" s="37">
        <v>3000000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864767883</v>
      </c>
      <c r="J37" s="9"/>
      <c r="K37" s="30">
        <v>42458</v>
      </c>
      <c r="L37" s="37">
        <v>3000000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42459</v>
      </c>
      <c r="L38" s="37">
        <v>480000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42460</v>
      </c>
      <c r="L39" s="37">
        <v>950000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1077923283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22817500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22817500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32480000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100000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32580000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27183100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27183100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>
        <v>100000</v>
      </c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100000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20000000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32480000</v>
      </c>
      <c r="M114" s="108">
        <f>SUM(M13:M113)</f>
        <v>22817500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64660000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6" zoomScale="85" zoomScaleNormal="100" zoomScaleSheetLayoutView="85" workbookViewId="0">
      <selection activeCell="L13" sqref="L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42975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106</v>
      </c>
      <c r="F8" s="21"/>
      <c r="G8" s="17">
        <f>C8*E8</f>
        <v>10600000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170</v>
      </c>
      <c r="F9" s="21"/>
      <c r="G9" s="17">
        <f t="shared" ref="G9:G16" si="0">C9*E9</f>
        <v>8500000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44</v>
      </c>
      <c r="F11" s="21"/>
      <c r="G11" s="17">
        <f t="shared" si="0"/>
        <v>440000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17"/>
      <c r="K13" s="30">
        <v>42125</v>
      </c>
      <c r="L13" s="31">
        <v>950000</v>
      </c>
      <c r="M13" s="32">
        <v>4200000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42126</v>
      </c>
      <c r="L14" s="31">
        <v>800000</v>
      </c>
      <c r="M14" s="34">
        <v>200000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42127</v>
      </c>
      <c r="L15" s="37">
        <v>950000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42128</v>
      </c>
      <c r="L16" s="37">
        <v>540000</v>
      </c>
      <c r="M16" s="34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20231000</v>
      </c>
      <c r="I17" s="10"/>
      <c r="J17" s="39"/>
      <c r="K17" s="30">
        <v>42129</v>
      </c>
      <c r="L17" s="37">
        <v>900000</v>
      </c>
      <c r="M17" s="40">
        <v>20720000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42130</v>
      </c>
      <c r="L18" s="37">
        <v>750000</v>
      </c>
      <c r="M18" s="40">
        <v>4110000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42131</v>
      </c>
      <c r="L19" s="37">
        <v>500000</v>
      </c>
      <c r="M19" s="40">
        <v>90000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42132</v>
      </c>
      <c r="L20" s="37">
        <v>800000</v>
      </c>
      <c r="M20" s="44">
        <v>200000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42133</v>
      </c>
      <c r="L21" s="37">
        <v>1000000</v>
      </c>
      <c r="M21" s="40">
        <v>1000000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42134</v>
      </c>
      <c r="L22" s="37"/>
      <c r="M22" s="40">
        <v>100000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42135</v>
      </c>
      <c r="L23" s="37"/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42136</v>
      </c>
      <c r="L24" s="37"/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42137</v>
      </c>
      <c r="L25" s="37"/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4500</v>
      </c>
      <c r="I26" s="9"/>
      <c r="K26" s="30">
        <v>42138</v>
      </c>
      <c r="L26" s="37"/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20235500</v>
      </c>
      <c r="J27" s="53"/>
      <c r="K27" s="30">
        <v>42139</v>
      </c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42140</v>
      </c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887267883</v>
      </c>
      <c r="K29" s="30">
        <v>42141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+'28 Ags 17'!I52</f>
        <v>44015500</v>
      </c>
      <c r="K30" s="30">
        <v>42142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42143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42144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42145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42146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42147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42148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887267883</v>
      </c>
      <c r="J37" s="9"/>
      <c r="K37" s="30">
        <v>42149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42150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42151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42152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v>208895443</v>
      </c>
      <c r="I41" s="9"/>
      <c r="J41" s="9"/>
      <c r="K41" s="30">
        <v>42153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331037751</v>
      </c>
      <c r="J42" s="9"/>
      <c r="K42" s="30">
        <v>42154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1218305634</v>
      </c>
      <c r="J43" s="9"/>
      <c r="K43" s="30">
        <v>42155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42156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30970000</v>
      </c>
      <c r="I45" s="9"/>
      <c r="J45" s="9"/>
      <c r="K45" s="30">
        <v>42157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42158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30970000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7190000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7190000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20235500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20235500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7">
        <f>SUM(L13:L115)</f>
        <v>7190000</v>
      </c>
      <c r="M116" s="108">
        <f>SUM(M13:M115)</f>
        <v>30970000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5" zoomScaleNormal="100" zoomScaleSheetLayoutView="85" workbookViewId="0">
      <selection activeCell="I43" sqref="I4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63</v>
      </c>
      <c r="C3" s="10"/>
      <c r="D3" s="8"/>
      <c r="E3" s="8"/>
      <c r="F3" s="8"/>
      <c r="G3" s="8"/>
      <c r="H3" s="8" t="s">
        <v>3</v>
      </c>
      <c r="I3" s="11">
        <v>43000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22</v>
      </c>
      <c r="F8" s="21"/>
      <c r="G8" s="17">
        <f>C8*E8</f>
        <v>2200000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0</v>
      </c>
      <c r="F9" s="21"/>
      <c r="G9" s="17">
        <f t="shared" ref="G9:G16" si="0">C9*E9</f>
        <v>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29</v>
      </c>
      <c r="F13" s="21"/>
      <c r="G13" s="17">
        <f t="shared" si="0"/>
        <v>58000</v>
      </c>
      <c r="H13" s="9"/>
      <c r="I13" s="17"/>
      <c r="J13" s="37" t="s">
        <v>66</v>
      </c>
      <c r="K13" s="30">
        <v>42436</v>
      </c>
      <c r="L13" s="37">
        <v>2400000</v>
      </c>
      <c r="M13" s="32">
        <v>75000000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 t="s">
        <v>66</v>
      </c>
      <c r="K14" s="30">
        <v>42445</v>
      </c>
      <c r="L14" s="37">
        <v>2100000</v>
      </c>
      <c r="M14" s="34">
        <v>125000</v>
      </c>
      <c r="N14" s="33"/>
      <c r="O14" s="35">
        <v>75000000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 t="s">
        <v>66</v>
      </c>
      <c r="K15" s="30">
        <v>42446</v>
      </c>
      <c r="L15" s="37">
        <v>100000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 t="s">
        <v>66</v>
      </c>
      <c r="K16" s="30">
        <v>42456</v>
      </c>
      <c r="L16" s="37">
        <v>1150000</v>
      </c>
      <c r="M16" s="34">
        <v>150000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2308000</v>
      </c>
      <c r="I17" s="10"/>
      <c r="J17" s="37" t="s">
        <v>67</v>
      </c>
      <c r="K17" s="30">
        <v>42461</v>
      </c>
      <c r="L17" s="37">
        <v>1000000</v>
      </c>
      <c r="M17" s="40">
        <v>175000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 t="s">
        <v>67</v>
      </c>
      <c r="K18" s="30">
        <v>42462</v>
      </c>
      <c r="L18" s="37">
        <v>650000</v>
      </c>
      <c r="M18" s="40">
        <v>100000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 t="s">
        <v>67</v>
      </c>
      <c r="K19" s="30">
        <v>42463</v>
      </c>
      <c r="L19" s="37">
        <v>625000</v>
      </c>
      <c r="M19" s="40">
        <v>300000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7" t="s">
        <v>67</v>
      </c>
      <c r="K20" s="30">
        <v>42464</v>
      </c>
      <c r="L20" s="37">
        <v>542000</v>
      </c>
      <c r="M20" s="44">
        <v>137000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 t="s">
        <v>67</v>
      </c>
      <c r="K21" s="30">
        <v>42465</v>
      </c>
      <c r="L21" s="37">
        <v>850000</v>
      </c>
      <c r="M21" s="40">
        <v>120000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 t="s">
        <v>67</v>
      </c>
      <c r="K22" s="30">
        <v>42466</v>
      </c>
      <c r="L22" s="37">
        <v>1000000</v>
      </c>
      <c r="M22" s="40">
        <v>120000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14</v>
      </c>
      <c r="F23" s="8"/>
      <c r="G23" s="22">
        <f>C23*E23</f>
        <v>1400</v>
      </c>
      <c r="H23" s="9"/>
      <c r="I23" s="10"/>
      <c r="J23" s="37" t="s">
        <v>67</v>
      </c>
      <c r="K23" s="30">
        <v>42467</v>
      </c>
      <c r="L23" s="37">
        <v>2000000</v>
      </c>
      <c r="M23" s="40">
        <v>2642000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42468</v>
      </c>
      <c r="L24" s="37">
        <v>2000000</v>
      </c>
      <c r="M24" s="40">
        <v>203500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42469</v>
      </c>
      <c r="L25" s="37">
        <v>700000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42470</v>
      </c>
      <c r="L26" s="37">
        <v>2550000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2311100</v>
      </c>
      <c r="K27" s="30">
        <v>42471</v>
      </c>
      <c r="L27" s="37">
        <v>250000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42472</v>
      </c>
      <c r="L28" s="37">
        <v>2000000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+'20 Sept 17 '!I37</f>
        <v>864767883</v>
      </c>
      <c r="K29" s="30">
        <v>42473</v>
      </c>
      <c r="L29" s="37">
        <v>950000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+'20 Sept 17 '!I52</f>
        <v>27183100</v>
      </c>
      <c r="K30" s="30">
        <v>42474</v>
      </c>
      <c r="L30" s="37">
        <v>150000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42475</v>
      </c>
      <c r="L31" s="37">
        <v>1000000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42476</v>
      </c>
      <c r="L32" s="37">
        <v>3200000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42477</v>
      </c>
      <c r="L33" s="37">
        <v>700000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42478</v>
      </c>
      <c r="L34" s="37">
        <v>950000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75000000</v>
      </c>
      <c r="I35" s="9"/>
      <c r="K35" s="30">
        <v>42479</v>
      </c>
      <c r="L35" s="37">
        <v>920000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42480</v>
      </c>
      <c r="L36" s="37">
        <v>950000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939767883</v>
      </c>
      <c r="J37" s="9"/>
      <c r="K37" s="30">
        <v>42481</v>
      </c>
      <c r="L37" s="37">
        <v>1000000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42482</v>
      </c>
      <c r="L38" s="37">
        <v>900000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42483</v>
      </c>
      <c r="L39" s="37">
        <v>850000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42484</v>
      </c>
      <c r="L40" s="37">
        <v>800000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42485</v>
      </c>
      <c r="L41" s="37">
        <v>2250000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42486</v>
      </c>
      <c r="L42" s="37">
        <v>1000000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1152923283</v>
      </c>
      <c r="J43" s="9"/>
      <c r="K43" s="30">
        <v>42487</v>
      </c>
      <c r="L43" s="37">
        <v>1000000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42488</v>
      </c>
      <c r="L44" s="37">
        <v>1600000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79222500</v>
      </c>
      <c r="I45" s="9"/>
      <c r="J45" s="9"/>
      <c r="K45" s="30">
        <v>42489</v>
      </c>
      <c r="L45" s="37">
        <v>900000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257000</v>
      </c>
      <c r="I46" s="9" t="s">
        <v>7</v>
      </c>
      <c r="J46" s="9"/>
      <c r="K46" s="30">
        <v>42490</v>
      </c>
      <c r="L46" s="37">
        <v>1100000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79479500</v>
      </c>
      <c r="J47" s="9"/>
      <c r="K47" s="30">
        <v>42491</v>
      </c>
      <c r="L47" s="37">
        <v>1900000</v>
      </c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42492</v>
      </c>
      <c r="L48" s="37">
        <v>1000000</v>
      </c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54497000</v>
      </c>
      <c r="I49" s="9">
        <v>0</v>
      </c>
      <c r="K49" s="30">
        <v>42493</v>
      </c>
      <c r="L49" s="37">
        <v>510000</v>
      </c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110500</v>
      </c>
      <c r="I50" s="9"/>
      <c r="J50" s="56"/>
      <c r="K50" s="30">
        <v>42494</v>
      </c>
      <c r="L50" s="37">
        <v>950000</v>
      </c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54607500</v>
      </c>
      <c r="J51" s="50"/>
      <c r="K51" s="30">
        <v>42495</v>
      </c>
      <c r="L51" s="37">
        <v>800000</v>
      </c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2311100</v>
      </c>
      <c r="J52" s="72"/>
      <c r="K52" s="30">
        <v>42496</v>
      </c>
      <c r="L52" s="37">
        <v>2250000</v>
      </c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2311100</v>
      </c>
      <c r="J53" s="72"/>
      <c r="K53" s="30">
        <v>42497</v>
      </c>
      <c r="L53" s="37">
        <v>950000</v>
      </c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>
        <v>42498</v>
      </c>
      <c r="L54" s="37">
        <v>6000000</v>
      </c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K55" s="30">
        <v>42499</v>
      </c>
      <c r="L55" s="37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K56" s="30">
        <v>42500</v>
      </c>
      <c r="L56" s="37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K57" s="30">
        <v>42501</v>
      </c>
      <c r="L57" s="37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K58" s="30">
        <v>42502</v>
      </c>
      <c r="L58" s="37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K59" s="30">
        <v>42503</v>
      </c>
      <c r="L59" s="37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>
        <v>42504</v>
      </c>
      <c r="L60" s="37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>
        <v>42505</v>
      </c>
      <c r="L61" s="37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>
        <v>42506</v>
      </c>
      <c r="L62" s="37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>
        <v>42507</v>
      </c>
      <c r="L63" s="37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>
        <v>42508</v>
      </c>
      <c r="L64" s="37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>
        <v>42509</v>
      </c>
      <c r="L65" s="37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>
        <v>42510</v>
      </c>
      <c r="L66" s="37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>
        <v>42511</v>
      </c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K68" s="30">
        <v>42512</v>
      </c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K69" s="30">
        <v>42513</v>
      </c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K70" s="30">
        <v>42514</v>
      </c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K71" s="30">
        <v>42515</v>
      </c>
      <c r="L71" s="68"/>
      <c r="N71" s="43"/>
      <c r="O71" s="95"/>
    </row>
    <row r="72" spans="1:15" x14ac:dyDescent="0.2">
      <c r="A72" s="96">
        <v>30000</v>
      </c>
      <c r="B72" s="117"/>
      <c r="C72" s="97"/>
      <c r="D72" s="93"/>
      <c r="E72" s="98">
        <v>257000</v>
      </c>
      <c r="F72" s="2"/>
      <c r="G72" s="2"/>
      <c r="H72" s="57"/>
      <c r="I72" s="2"/>
      <c r="J72" s="53"/>
      <c r="K72" s="30">
        <v>42516</v>
      </c>
      <c r="L72" s="68"/>
      <c r="N72" s="43"/>
      <c r="O72" s="95"/>
    </row>
    <row r="73" spans="1:15" x14ac:dyDescent="0.2">
      <c r="A73" s="94">
        <v>30000</v>
      </c>
      <c r="B73" s="93"/>
      <c r="C73" s="97"/>
      <c r="D73" s="97"/>
      <c r="E73" s="99"/>
      <c r="F73" s="70"/>
      <c r="H73" s="71"/>
      <c r="J73" s="53"/>
      <c r="K73" s="30">
        <v>42517</v>
      </c>
      <c r="L73" s="68"/>
      <c r="N73" s="43"/>
      <c r="O73" s="95"/>
    </row>
    <row r="74" spans="1:15" x14ac:dyDescent="0.2">
      <c r="A74" s="100">
        <v>44000</v>
      </c>
      <c r="B74" s="93"/>
      <c r="C74" s="101"/>
      <c r="D74" s="101"/>
      <c r="E74" s="99"/>
      <c r="H74" s="71"/>
      <c r="J74" s="53"/>
      <c r="K74" s="30">
        <v>42518</v>
      </c>
      <c r="L74" s="102"/>
      <c r="N74" s="43"/>
      <c r="O74" s="95"/>
    </row>
    <row r="75" spans="1:15" x14ac:dyDescent="0.2">
      <c r="A75" s="103">
        <v>5000</v>
      </c>
      <c r="B75" s="93"/>
      <c r="C75" s="101"/>
      <c r="D75" s="101"/>
      <c r="E75" s="99"/>
      <c r="H75" s="71"/>
      <c r="J75" s="53"/>
      <c r="K75" s="30">
        <v>42519</v>
      </c>
      <c r="L75" s="102"/>
      <c r="N75" s="43"/>
      <c r="O75" s="104"/>
    </row>
    <row r="76" spans="1:15" x14ac:dyDescent="0.2">
      <c r="A76" s="103">
        <v>1500</v>
      </c>
      <c r="B76" s="93"/>
      <c r="C76" s="101"/>
      <c r="D76" s="101"/>
      <c r="E76" s="99"/>
      <c r="H76" s="71"/>
      <c r="J76" s="53"/>
      <c r="K76" s="30">
        <v>42520</v>
      </c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>
        <v>42521</v>
      </c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>
        <v>42522</v>
      </c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>
        <v>42523</v>
      </c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>
        <v>42524</v>
      </c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>
        <v>42525</v>
      </c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>
        <v>42526</v>
      </c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>
        <v>42527</v>
      </c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>
        <v>42528</v>
      </c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>
        <v>42529</v>
      </c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>
        <v>42530</v>
      </c>
      <c r="L86" s="102"/>
      <c r="N86" s="43"/>
      <c r="O86" s="95"/>
    </row>
    <row r="87" spans="1:15" x14ac:dyDescent="0.2">
      <c r="A87" s="84">
        <f>SUM(A69:A86)</f>
        <v>110500</v>
      </c>
      <c r="E87" s="71">
        <f>SUM(E69:E86)</f>
        <v>257000</v>
      </c>
      <c r="H87" s="71">
        <f>SUM(H69:H86)</f>
        <v>0</v>
      </c>
      <c r="K87" s="30">
        <v>42531</v>
      </c>
      <c r="L87" s="102"/>
      <c r="N87" s="43"/>
      <c r="O87" s="95"/>
    </row>
    <row r="88" spans="1:15" x14ac:dyDescent="0.2">
      <c r="K88" s="30">
        <v>42532</v>
      </c>
      <c r="L88" s="102"/>
      <c r="N88" s="43"/>
      <c r="O88" s="95"/>
    </row>
    <row r="89" spans="1:15" x14ac:dyDescent="0.2">
      <c r="K89" s="30">
        <v>42533</v>
      </c>
      <c r="L89" s="102"/>
      <c r="N89" s="43"/>
      <c r="O89" s="95"/>
    </row>
    <row r="90" spans="1:15" x14ac:dyDescent="0.2">
      <c r="K90" s="30">
        <v>42534</v>
      </c>
      <c r="L90" s="102"/>
      <c r="N90" s="43"/>
      <c r="O90" s="95"/>
    </row>
    <row r="91" spans="1:15" x14ac:dyDescent="0.2">
      <c r="K91" s="30">
        <v>42535</v>
      </c>
      <c r="L91" s="102"/>
      <c r="N91" s="43"/>
      <c r="O91" s="95"/>
    </row>
    <row r="92" spans="1:15" x14ac:dyDescent="0.2">
      <c r="K92" s="30">
        <v>42536</v>
      </c>
      <c r="L92" s="102"/>
      <c r="N92" s="43"/>
      <c r="O92" s="95"/>
    </row>
    <row r="93" spans="1:15" x14ac:dyDescent="0.2">
      <c r="K93" s="30">
        <v>42537</v>
      </c>
      <c r="L93" s="102"/>
      <c r="N93" s="43"/>
      <c r="O93" s="95"/>
    </row>
    <row r="94" spans="1:15" x14ac:dyDescent="0.2">
      <c r="K94" s="30">
        <v>42538</v>
      </c>
      <c r="L94" s="102"/>
      <c r="N94" s="43"/>
      <c r="O94" s="95"/>
    </row>
    <row r="95" spans="1:15" x14ac:dyDescent="0.2">
      <c r="K95" s="30">
        <v>42539</v>
      </c>
      <c r="L95" s="102"/>
      <c r="N95" s="43"/>
      <c r="O95" s="95"/>
    </row>
    <row r="96" spans="1:15" x14ac:dyDescent="0.2">
      <c r="K96" s="30">
        <v>42540</v>
      </c>
      <c r="L96" s="102"/>
      <c r="N96" s="43"/>
      <c r="O96" s="95"/>
    </row>
    <row r="97" spans="1:19" x14ac:dyDescent="0.2">
      <c r="K97" s="30">
        <v>42541</v>
      </c>
      <c r="L97" s="102"/>
      <c r="N97" s="43"/>
      <c r="O97" s="95"/>
    </row>
    <row r="98" spans="1:19" x14ac:dyDescent="0.2">
      <c r="K98" s="30">
        <v>42542</v>
      </c>
      <c r="L98" s="102"/>
      <c r="N98" s="43"/>
      <c r="O98" s="95"/>
    </row>
    <row r="99" spans="1:19" x14ac:dyDescent="0.2">
      <c r="K99" s="30">
        <v>42543</v>
      </c>
      <c r="L99" s="102"/>
      <c r="N99" s="43"/>
      <c r="O99" s="95"/>
    </row>
    <row r="100" spans="1:19" x14ac:dyDescent="0.2">
      <c r="K100" s="30">
        <v>42544</v>
      </c>
      <c r="L100" s="102"/>
      <c r="N100" s="43"/>
      <c r="O100" s="95"/>
    </row>
    <row r="101" spans="1:19" x14ac:dyDescent="0.2">
      <c r="K101" s="30">
        <v>42545</v>
      </c>
      <c r="L101" s="102"/>
      <c r="O101" s="95"/>
    </row>
    <row r="102" spans="1:19" x14ac:dyDescent="0.2">
      <c r="K102" s="30">
        <v>42546</v>
      </c>
      <c r="L102" s="102"/>
      <c r="O102" s="95"/>
    </row>
    <row r="103" spans="1:19" x14ac:dyDescent="0.2">
      <c r="K103" s="30">
        <v>42547</v>
      </c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75000000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54497000</v>
      </c>
      <c r="M114" s="108">
        <f>SUM(M13:M113)</f>
        <v>79222500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106594000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2" zoomScale="83" zoomScaleNormal="100" zoomScaleSheetLayoutView="83" workbookViewId="0">
      <selection activeCell="I89" sqref="I89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6">
        <f>37600000+950000</f>
        <v>38550000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>
        <f>38574000-J1</f>
        <v>24000</v>
      </c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56</v>
      </c>
      <c r="C3" s="10"/>
      <c r="D3" s="8"/>
      <c r="E3" s="8"/>
      <c r="F3" s="8"/>
      <c r="G3" s="8"/>
      <c r="H3" s="8" t="s">
        <v>3</v>
      </c>
      <c r="I3" s="11">
        <v>43001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531</v>
      </c>
      <c r="F8" s="21"/>
      <c r="G8" s="17">
        <f>C8*E8</f>
        <v>53100000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381</v>
      </c>
      <c r="F9" s="21"/>
      <c r="G9" s="17">
        <f t="shared" ref="G9:G16" si="0">C9*E9</f>
        <v>19050000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46</v>
      </c>
      <c r="F10" s="21"/>
      <c r="G10" s="17">
        <f t="shared" si="0"/>
        <v>920000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14</v>
      </c>
      <c r="F11" s="21"/>
      <c r="G11" s="17">
        <f t="shared" si="0"/>
        <v>140000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f>29+15</f>
        <v>44</v>
      </c>
      <c r="F13" s="21"/>
      <c r="G13" s="17">
        <f t="shared" si="0"/>
        <v>88000</v>
      </c>
      <c r="H13" s="9"/>
      <c r="I13" s="17"/>
      <c r="J13" s="37" t="s">
        <v>66</v>
      </c>
      <c r="K13" s="30">
        <v>42499</v>
      </c>
      <c r="L13" s="139">
        <v>800000</v>
      </c>
      <c r="M13" s="32">
        <v>610000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 t="s">
        <v>66</v>
      </c>
      <c r="K14" s="30">
        <v>42500</v>
      </c>
      <c r="L14" s="139">
        <v>500000</v>
      </c>
      <c r="M14" s="34">
        <v>100000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 t="s">
        <v>66</v>
      </c>
      <c r="K15" s="30">
        <v>42501</v>
      </c>
      <c r="L15" s="139">
        <v>800000</v>
      </c>
      <c r="M15" s="38">
        <v>20000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 t="s">
        <v>66</v>
      </c>
      <c r="K16" s="30">
        <v>42502</v>
      </c>
      <c r="L16" s="139">
        <v>1800000</v>
      </c>
      <c r="M16" s="34">
        <v>800000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73683000</v>
      </c>
      <c r="I17" s="10"/>
      <c r="J17" s="37" t="s">
        <v>67</v>
      </c>
      <c r="K17" s="30">
        <v>42503</v>
      </c>
      <c r="L17" s="139">
        <v>745000</v>
      </c>
      <c r="M17" s="40">
        <v>150000</v>
      </c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7" t="s">
        <v>67</v>
      </c>
      <c r="K18" s="30">
        <v>42504</v>
      </c>
      <c r="L18" s="139">
        <v>950000</v>
      </c>
      <c r="M18" s="40">
        <v>45000</v>
      </c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 t="s">
        <v>67</v>
      </c>
      <c r="K19" s="30">
        <v>42505</v>
      </c>
      <c r="L19" s="139">
        <v>3200000</v>
      </c>
      <c r="M19" s="40"/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7" t="s">
        <v>67</v>
      </c>
      <c r="K20" s="30">
        <v>42506</v>
      </c>
      <c r="L20" s="139">
        <v>900000</v>
      </c>
      <c r="M20" s="44"/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 t="s">
        <v>67</v>
      </c>
      <c r="K21" s="30">
        <v>42507</v>
      </c>
      <c r="L21" s="139">
        <v>650000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 t="s">
        <v>67</v>
      </c>
      <c r="K22" s="30">
        <v>42508</v>
      </c>
      <c r="L22" s="139">
        <v>1700000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14</v>
      </c>
      <c r="F23" s="8"/>
      <c r="G23" s="22">
        <f>C23*E23</f>
        <v>1400</v>
      </c>
      <c r="H23" s="9"/>
      <c r="I23" s="10"/>
      <c r="J23" s="37" t="s">
        <v>67</v>
      </c>
      <c r="K23" s="30">
        <v>42509</v>
      </c>
      <c r="L23" s="139">
        <v>575000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42510</v>
      </c>
      <c r="L24" s="139">
        <v>1500000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42511</v>
      </c>
      <c r="L25" s="139">
        <v>1000000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42512</v>
      </c>
      <c r="L26" s="139">
        <v>500000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73686100</v>
      </c>
      <c r="K27" s="30">
        <v>42513</v>
      </c>
      <c r="L27" s="139">
        <v>1500000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42514</v>
      </c>
      <c r="L28" s="139">
        <v>900000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+'22 Sept 17'!I37</f>
        <v>939767883</v>
      </c>
      <c r="K29" s="30">
        <v>42515</v>
      </c>
      <c r="L29" s="139">
        <v>2000000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+'22 Sept 17'!I52</f>
        <v>2311100</v>
      </c>
      <c r="K30" s="30">
        <v>42516</v>
      </c>
      <c r="L30" s="139">
        <v>2300000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42517</v>
      </c>
      <c r="L31" s="139">
        <v>800000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42518</v>
      </c>
      <c r="L32" s="139">
        <v>1400000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42519</v>
      </c>
      <c r="L33" s="139">
        <v>1124000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42520</v>
      </c>
      <c r="L34" s="139">
        <v>1950000</v>
      </c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K35" s="30">
        <v>42521</v>
      </c>
      <c r="L35" s="139">
        <v>400000</v>
      </c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42522</v>
      </c>
      <c r="L36" s="139">
        <v>700000</v>
      </c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939767883</v>
      </c>
      <c r="J37" s="9"/>
      <c r="K37" s="30">
        <v>42523</v>
      </c>
      <c r="L37" s="139">
        <v>500000</v>
      </c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42524</v>
      </c>
      <c r="L38" s="139">
        <v>2250000</v>
      </c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42525</v>
      </c>
      <c r="L39" s="139">
        <v>1950000</v>
      </c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42526</v>
      </c>
      <c r="L40" s="139">
        <v>1875000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42527</v>
      </c>
      <c r="L41" s="139">
        <v>700000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42528</v>
      </c>
      <c r="L42" s="139">
        <v>700000</v>
      </c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1152923283</v>
      </c>
      <c r="J43" s="9"/>
      <c r="K43" s="30">
        <v>42529</v>
      </c>
      <c r="L43" s="139">
        <v>550000</v>
      </c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42530</v>
      </c>
      <c r="L44" s="139">
        <v>650000</v>
      </c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1725000</v>
      </c>
      <c r="I45" s="9"/>
      <c r="J45" s="9"/>
      <c r="K45" s="30">
        <v>42531</v>
      </c>
      <c r="L45" s="139">
        <v>600000</v>
      </c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42532</v>
      </c>
      <c r="L46" s="139">
        <v>1000000</v>
      </c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1725000</v>
      </c>
      <c r="J47" s="9"/>
      <c r="K47" s="30">
        <v>42533</v>
      </c>
      <c r="L47" s="139">
        <v>2000000</v>
      </c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42534</v>
      </c>
      <c r="L48" s="139">
        <v>750000</v>
      </c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73089000</v>
      </c>
      <c r="I49" s="9">
        <v>0</v>
      </c>
      <c r="K49" s="30">
        <v>42535</v>
      </c>
      <c r="L49" s="139">
        <v>650000</v>
      </c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11000</v>
      </c>
      <c r="I50" s="9"/>
      <c r="J50" s="56"/>
      <c r="K50" s="30">
        <v>42536</v>
      </c>
      <c r="L50" s="139">
        <v>600000</v>
      </c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73100000</v>
      </c>
      <c r="J51" s="50"/>
      <c r="K51" s="30">
        <v>42537</v>
      </c>
      <c r="L51" s="139">
        <v>600000</v>
      </c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73686100</v>
      </c>
      <c r="J52" s="72"/>
      <c r="K52" s="30">
        <v>42538</v>
      </c>
      <c r="L52" s="139">
        <v>750000</v>
      </c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73686100</v>
      </c>
      <c r="J53" s="72"/>
      <c r="K53" s="30">
        <v>42539</v>
      </c>
      <c r="L53" s="139">
        <v>450000</v>
      </c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>
        <v>42540</v>
      </c>
      <c r="L54" s="139">
        <v>800000</v>
      </c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K55" s="30">
        <v>42541</v>
      </c>
      <c r="L55" s="139">
        <v>300000</v>
      </c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K56" s="30">
        <v>42542</v>
      </c>
      <c r="L56" s="139">
        <v>1420000</v>
      </c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K57" s="30">
        <v>42543</v>
      </c>
      <c r="L57" s="139">
        <v>750000</v>
      </c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K58" s="30">
        <v>42544</v>
      </c>
      <c r="L58" s="139">
        <v>1300000</v>
      </c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K59" s="30">
        <v>42545</v>
      </c>
      <c r="L59" s="139">
        <v>600000</v>
      </c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K60" s="30">
        <v>42546</v>
      </c>
      <c r="L60" s="139">
        <v>1000000</v>
      </c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K61" s="30">
        <v>42547</v>
      </c>
      <c r="L61" s="139">
        <v>2400000</v>
      </c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>
        <v>42548</v>
      </c>
      <c r="L62" s="139">
        <v>800000</v>
      </c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K63" s="30">
        <v>42549</v>
      </c>
      <c r="L63" s="139">
        <v>1500000</v>
      </c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>
        <v>42550</v>
      </c>
      <c r="L64" s="139">
        <v>900000</v>
      </c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>
        <v>42551</v>
      </c>
      <c r="L65" s="139">
        <v>1100000</v>
      </c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K66" s="30">
        <v>42552</v>
      </c>
      <c r="L66" s="139">
        <v>970000</v>
      </c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>
        <v>42553</v>
      </c>
      <c r="L67" s="139">
        <v>30000</v>
      </c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K68" s="30">
        <v>42554</v>
      </c>
      <c r="L68" s="139">
        <v>1500000</v>
      </c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K69" s="30">
        <v>42555</v>
      </c>
      <c r="L69" s="139">
        <v>600000</v>
      </c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K70" s="30">
        <v>42556</v>
      </c>
      <c r="L70" s="139">
        <v>400000</v>
      </c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K71" s="30">
        <v>42557</v>
      </c>
      <c r="L71" s="139">
        <v>1500000</v>
      </c>
      <c r="N71" s="43"/>
      <c r="O71" s="95"/>
    </row>
    <row r="72" spans="1:15" ht="15" x14ac:dyDescent="0.25">
      <c r="A72" s="96">
        <v>11000</v>
      </c>
      <c r="B72" s="117"/>
      <c r="C72" s="97"/>
      <c r="D72" s="93"/>
      <c r="E72" s="98"/>
      <c r="F72" s="2"/>
      <c r="G72" s="2"/>
      <c r="H72" s="57"/>
      <c r="I72" s="2"/>
      <c r="J72" s="53"/>
      <c r="K72" s="30">
        <v>42558</v>
      </c>
      <c r="L72" s="139">
        <v>700000</v>
      </c>
      <c r="N72" s="43"/>
      <c r="O72" s="95"/>
    </row>
    <row r="73" spans="1:15" ht="15" x14ac:dyDescent="0.25">
      <c r="A73" s="94"/>
      <c r="B73" s="93"/>
      <c r="C73" s="97"/>
      <c r="D73" s="97"/>
      <c r="E73" s="99"/>
      <c r="F73" s="70"/>
      <c r="H73" s="71"/>
      <c r="J73" s="53"/>
      <c r="K73" s="30">
        <v>42559</v>
      </c>
      <c r="L73" s="139">
        <v>950000</v>
      </c>
      <c r="N73" s="43"/>
      <c r="O73" s="95"/>
    </row>
    <row r="74" spans="1:15" ht="15" x14ac:dyDescent="0.25">
      <c r="A74" s="100"/>
      <c r="B74" s="93"/>
      <c r="C74" s="101"/>
      <c r="D74" s="101"/>
      <c r="E74" s="99"/>
      <c r="H74" s="71"/>
      <c r="J74" s="53"/>
      <c r="K74" s="30">
        <v>42560</v>
      </c>
      <c r="L74" s="139">
        <v>1000000</v>
      </c>
      <c r="N74" s="43"/>
      <c r="O74" s="95"/>
    </row>
    <row r="75" spans="1:15" ht="15" x14ac:dyDescent="0.25">
      <c r="A75" s="103"/>
      <c r="B75" s="93"/>
      <c r="C75" s="101"/>
      <c r="D75" s="101"/>
      <c r="E75" s="99"/>
      <c r="H75" s="71"/>
      <c r="J75" s="53"/>
      <c r="K75" s="30">
        <v>42561</v>
      </c>
      <c r="L75" s="139">
        <v>650000</v>
      </c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K76" s="30">
        <v>42562</v>
      </c>
      <c r="L76" s="139">
        <v>1100000</v>
      </c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>
        <v>42563</v>
      </c>
      <c r="L77" s="139">
        <v>650000</v>
      </c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>
        <v>42564</v>
      </c>
      <c r="L78" s="139">
        <v>400000</v>
      </c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>
        <v>42565</v>
      </c>
      <c r="L79" s="139">
        <v>1600000</v>
      </c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>
        <v>42566</v>
      </c>
      <c r="L80" s="139">
        <v>300000</v>
      </c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>
        <v>42567</v>
      </c>
      <c r="L81" s="139">
        <v>400000</v>
      </c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>
        <v>42568</v>
      </c>
      <c r="L82" s="139">
        <v>500000</v>
      </c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>
        <v>42569</v>
      </c>
      <c r="L83" s="139">
        <v>750000</v>
      </c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>
        <v>42570</v>
      </c>
      <c r="L84" s="102">
        <v>950000</v>
      </c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11000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73089000</v>
      </c>
      <c r="M114" s="108">
        <f>SUM(M13:M113)</f>
        <v>1725000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145378000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83" zoomScaleNormal="100" zoomScaleSheetLayoutView="83" workbookViewId="0">
      <selection activeCell="G44" sqref="G44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65</v>
      </c>
      <c r="C3" s="10"/>
      <c r="D3" s="8"/>
      <c r="E3" s="8"/>
      <c r="F3" s="8"/>
      <c r="G3" s="8"/>
      <c r="H3" s="8" t="s">
        <v>3</v>
      </c>
      <c r="I3" s="11">
        <v>43002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531+156-9</f>
        <v>678</v>
      </c>
      <c r="F8" s="21"/>
      <c r="G8" s="17">
        <f>C8*E8</f>
        <v>67800000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381+223</f>
        <v>604</v>
      </c>
      <c r="F9" s="21"/>
      <c r="G9" s="17">
        <f t="shared" ref="G9:G16" si="0">C9*E9</f>
        <v>30200000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48</v>
      </c>
      <c r="F10" s="21"/>
      <c r="G10" s="17">
        <f t="shared" si="0"/>
        <v>960000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14</v>
      </c>
      <c r="F11" s="21"/>
      <c r="G11" s="17">
        <f t="shared" si="0"/>
        <v>140000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43</v>
      </c>
      <c r="F13" s="21"/>
      <c r="G13" s="17">
        <f t="shared" si="0"/>
        <v>86000</v>
      </c>
      <c r="H13" s="9"/>
      <c r="I13" s="17"/>
      <c r="J13" s="37"/>
      <c r="K13" s="30">
        <v>42571</v>
      </c>
      <c r="L13" s="139">
        <v>708000</v>
      </c>
      <c r="M13" s="32">
        <v>1650000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42572</v>
      </c>
      <c r="L14" s="139">
        <v>650000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42573</v>
      </c>
      <c r="L15" s="139">
        <v>600000</v>
      </c>
      <c r="M15" s="38"/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42574</v>
      </c>
      <c r="L16" s="139">
        <v>600000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99581000</v>
      </c>
      <c r="I17" s="10"/>
      <c r="J17" s="37"/>
      <c r="K17" s="30">
        <v>42575</v>
      </c>
      <c r="L17" s="139">
        <v>1350000</v>
      </c>
      <c r="M17" s="40"/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42576</v>
      </c>
      <c r="L18" s="139">
        <v>1400000</v>
      </c>
      <c r="M18" s="40"/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42577</v>
      </c>
      <c r="L19" s="139">
        <v>850000</v>
      </c>
      <c r="M19" s="40"/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7"/>
      <c r="K20" s="30">
        <v>42578</v>
      </c>
      <c r="L20" s="139">
        <v>850000</v>
      </c>
      <c r="M20" s="44"/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42579</v>
      </c>
      <c r="L21" s="139">
        <v>750000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/>
      <c r="K22" s="30">
        <v>42580</v>
      </c>
      <c r="L22" s="139">
        <v>250000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14</v>
      </c>
      <c r="F23" s="8"/>
      <c r="G23" s="22">
        <f>C23*E23</f>
        <v>1400</v>
      </c>
      <c r="H23" s="9"/>
      <c r="I23" s="10"/>
      <c r="J23" s="37"/>
      <c r="K23" s="30">
        <v>42581</v>
      </c>
      <c r="L23" s="139">
        <v>400000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42582</v>
      </c>
      <c r="L24" s="139">
        <v>1100000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42583</v>
      </c>
      <c r="L25" s="139">
        <v>2100000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42584</v>
      </c>
      <c r="L26" s="139">
        <v>540000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99584100</v>
      </c>
      <c r="K27" s="30">
        <v>42585</v>
      </c>
      <c r="L27" s="139">
        <v>1000000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42586</v>
      </c>
      <c r="L28" s="139">
        <v>500000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+'22 Sept 17'!I37</f>
        <v>939767883</v>
      </c>
      <c r="K29" s="30">
        <v>42587</v>
      </c>
      <c r="L29" s="139">
        <v>650000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+'23 Sept 17 '!I52</f>
        <v>73686100</v>
      </c>
      <c r="K30" s="30">
        <v>42588</v>
      </c>
      <c r="L30" s="139">
        <v>1000000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42589</v>
      </c>
      <c r="L31" s="139">
        <v>900000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42590</v>
      </c>
      <c r="L32" s="139">
        <v>500000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42591</v>
      </c>
      <c r="L33" s="139">
        <v>3000000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42592</v>
      </c>
      <c r="L34" s="139">
        <v>500000</v>
      </c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K35" s="30">
        <v>42593</v>
      </c>
      <c r="L35" s="139">
        <v>800000</v>
      </c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42594</v>
      </c>
      <c r="L36" s="139">
        <v>900000</v>
      </c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939767883</v>
      </c>
      <c r="J37" s="9"/>
      <c r="K37" s="30">
        <v>42595</v>
      </c>
      <c r="L37" s="139">
        <v>900000</v>
      </c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42596</v>
      </c>
      <c r="L38" s="139">
        <v>2000000</v>
      </c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42597</v>
      </c>
      <c r="L39" s="139">
        <v>600000</v>
      </c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42598</v>
      </c>
      <c r="L40" s="139">
        <v>600000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42599</v>
      </c>
      <c r="L41" s="139">
        <v>550000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42600</v>
      </c>
      <c r="L42" s="139">
        <v>1000000</v>
      </c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1152923283</v>
      </c>
      <c r="J43" s="9"/>
      <c r="K43" s="30">
        <v>42601</v>
      </c>
      <c r="L43" s="139"/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42602</v>
      </c>
      <c r="L44" s="139"/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1650000</v>
      </c>
      <c r="I45" s="9"/>
      <c r="J45" s="9"/>
      <c r="K45" s="30">
        <v>42603</v>
      </c>
      <c r="L45" s="139"/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42604</v>
      </c>
      <c r="L46" s="139"/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1650000</v>
      </c>
      <c r="J47" s="9"/>
      <c r="K47" s="30">
        <v>42605</v>
      </c>
      <c r="L47" s="139"/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42606</v>
      </c>
      <c r="L48" s="139"/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27548000</v>
      </c>
      <c r="I49" s="9">
        <v>0</v>
      </c>
      <c r="K49" s="30">
        <v>42607</v>
      </c>
      <c r="L49" s="139"/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K50" s="30">
        <v>42608</v>
      </c>
      <c r="L50" s="139"/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27548000</v>
      </c>
      <c r="J51" s="50"/>
      <c r="K51" s="30">
        <v>42609</v>
      </c>
      <c r="L51" s="139"/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99584100</v>
      </c>
      <c r="J52" s="72"/>
      <c r="K52" s="30">
        <v>42610</v>
      </c>
      <c r="L52" s="139"/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99584100</v>
      </c>
      <c r="J53" s="72"/>
      <c r="K53" s="30">
        <v>42611</v>
      </c>
      <c r="L53" s="139"/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>
        <v>42612</v>
      </c>
      <c r="L54" s="139"/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K55" s="30">
        <v>42613</v>
      </c>
      <c r="L55" s="139"/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K56" s="30">
        <v>42614</v>
      </c>
      <c r="L56" s="139"/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K57" s="30">
        <v>42615</v>
      </c>
      <c r="L57" s="139"/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K58" s="30">
        <v>42616</v>
      </c>
      <c r="L58" s="139"/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K59" s="30">
        <v>42617</v>
      </c>
      <c r="L59" s="139"/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K60" s="30">
        <v>42618</v>
      </c>
      <c r="L60" s="139"/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K61" s="30">
        <v>42619</v>
      </c>
      <c r="L61" s="139"/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>
        <v>42620</v>
      </c>
      <c r="L62" s="139"/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K63" s="30">
        <v>42621</v>
      </c>
      <c r="L63" s="139"/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>
        <v>42622</v>
      </c>
      <c r="L64" s="139"/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>
        <v>42623</v>
      </c>
      <c r="L65" s="139"/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K66" s="30">
        <v>42624</v>
      </c>
      <c r="L66" s="139"/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>
        <v>42625</v>
      </c>
      <c r="L67" s="139"/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K68" s="30">
        <v>42626</v>
      </c>
      <c r="L68" s="139"/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K69" s="30">
        <v>42627</v>
      </c>
      <c r="L69" s="139"/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K70" s="30">
        <v>42628</v>
      </c>
      <c r="L70" s="139"/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K71" s="30">
        <v>42629</v>
      </c>
      <c r="L71" s="139"/>
      <c r="N71" s="43"/>
      <c r="O71" s="95"/>
    </row>
    <row r="72" spans="1:15" ht="15" x14ac:dyDescent="0.25">
      <c r="A72" s="96"/>
      <c r="B72" s="117"/>
      <c r="C72" s="97"/>
      <c r="D72" s="93"/>
      <c r="E72" s="98"/>
      <c r="F72" s="2"/>
      <c r="G72" s="2"/>
      <c r="H72" s="57"/>
      <c r="I72" s="2"/>
      <c r="J72" s="53"/>
      <c r="K72" s="30">
        <v>42630</v>
      </c>
      <c r="L72" s="139"/>
      <c r="N72" s="43"/>
      <c r="O72" s="95"/>
    </row>
    <row r="73" spans="1:15" ht="15" x14ac:dyDescent="0.25">
      <c r="A73" s="94"/>
      <c r="B73" s="93"/>
      <c r="C73" s="97"/>
      <c r="D73" s="97"/>
      <c r="E73" s="99"/>
      <c r="F73" s="70"/>
      <c r="H73" s="71"/>
      <c r="J73" s="53"/>
      <c r="K73" s="30">
        <v>42631</v>
      </c>
      <c r="L73" s="139"/>
      <c r="N73" s="43"/>
      <c r="O73" s="95"/>
    </row>
    <row r="74" spans="1:15" ht="15" x14ac:dyDescent="0.25">
      <c r="A74" s="100"/>
      <c r="B74" s="93"/>
      <c r="C74" s="101"/>
      <c r="D74" s="101"/>
      <c r="E74" s="99"/>
      <c r="H74" s="71"/>
      <c r="J74" s="53"/>
      <c r="K74" s="30">
        <v>42632</v>
      </c>
      <c r="L74" s="139"/>
      <c r="N74" s="43"/>
      <c r="O74" s="95"/>
    </row>
    <row r="75" spans="1:15" ht="15" x14ac:dyDescent="0.25">
      <c r="A75" s="103"/>
      <c r="B75" s="93"/>
      <c r="C75" s="101"/>
      <c r="D75" s="101"/>
      <c r="E75" s="99"/>
      <c r="H75" s="71"/>
      <c r="J75" s="53"/>
      <c r="K75" s="30">
        <v>42633</v>
      </c>
      <c r="L75" s="139"/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K76" s="30">
        <v>42634</v>
      </c>
      <c r="L76" s="139"/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>
        <v>42635</v>
      </c>
      <c r="L77" s="139"/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>
        <v>42636</v>
      </c>
      <c r="L78" s="139"/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39"/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/>
      <c r="L80" s="139"/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/>
      <c r="L81" s="139"/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/>
      <c r="L82" s="139"/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/>
      <c r="L83" s="139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27548000</v>
      </c>
      <c r="M114" s="108">
        <f>SUM(M13:M113)</f>
        <v>1650000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54388000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6" zoomScale="83" zoomScaleNormal="100" zoomScaleSheetLayoutView="83" workbookViewId="0">
      <selection activeCell="L38" sqref="L38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43003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831</v>
      </c>
      <c r="F8" s="21"/>
      <c r="G8" s="17">
        <f>C8*E8</f>
        <v>83100000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781</v>
      </c>
      <c r="F9" s="21"/>
      <c r="G9" s="17">
        <f t="shared" ref="G9:G16" si="0">C9*E9</f>
        <v>39050000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f>46-17</f>
        <v>29</v>
      </c>
      <c r="F10" s="21"/>
      <c r="G10" s="17">
        <f t="shared" si="0"/>
        <v>580000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11</v>
      </c>
      <c r="F11" s="21"/>
      <c r="G11" s="17">
        <f t="shared" si="0"/>
        <v>110000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91</v>
      </c>
      <c r="F12" s="21"/>
      <c r="G12" s="17">
        <f>C12*E12</f>
        <v>455000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41</v>
      </c>
      <c r="F13" s="21"/>
      <c r="G13" s="17">
        <f t="shared" si="0"/>
        <v>82000</v>
      </c>
      <c r="H13" s="9"/>
      <c r="I13" s="17"/>
      <c r="J13" s="37"/>
      <c r="K13" s="30">
        <v>42601</v>
      </c>
      <c r="L13" s="139">
        <v>655000</v>
      </c>
      <c r="M13" s="32">
        <v>2200000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42602</v>
      </c>
      <c r="L14" s="139">
        <v>800000</v>
      </c>
      <c r="M14" s="34">
        <v>340000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42603</v>
      </c>
      <c r="L15" s="139">
        <v>950000</v>
      </c>
      <c r="M15" s="38">
        <v>35000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42604</v>
      </c>
      <c r="L16" s="139">
        <v>750000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123377000</v>
      </c>
      <c r="I17" s="10"/>
      <c r="J17" s="37"/>
      <c r="K17" s="30">
        <v>42605</v>
      </c>
      <c r="L17" s="139">
        <v>800000</v>
      </c>
      <c r="M17" s="40"/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42606</v>
      </c>
      <c r="L18" s="139">
        <v>700000</v>
      </c>
      <c r="M18" s="40"/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42607</v>
      </c>
      <c r="L19" s="139">
        <v>800000</v>
      </c>
      <c r="M19" s="40"/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7"/>
      <c r="K20" s="30">
        <v>42608</v>
      </c>
      <c r="L20" s="139">
        <v>950000</v>
      </c>
      <c r="M20" s="44"/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42609</v>
      </c>
      <c r="L21" s="139">
        <v>950000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/>
      <c r="K22" s="30">
        <v>42610</v>
      </c>
      <c r="L22" s="139">
        <v>950000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14</v>
      </c>
      <c r="F23" s="8"/>
      <c r="G23" s="22">
        <f>C23*E23</f>
        <v>1400</v>
      </c>
      <c r="H23" s="9"/>
      <c r="I23" s="10"/>
      <c r="J23" s="37"/>
      <c r="K23" s="30">
        <v>42611</v>
      </c>
      <c r="L23" s="139">
        <v>950000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42612</v>
      </c>
      <c r="L24" s="139">
        <v>1650000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42613</v>
      </c>
      <c r="L25" s="139">
        <v>800000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42614</v>
      </c>
      <c r="L26" s="139">
        <v>875000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123380100</v>
      </c>
      <c r="K27" s="30">
        <v>42615</v>
      </c>
      <c r="L27" s="139">
        <v>900000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42616</v>
      </c>
      <c r="L28" s="139">
        <v>800000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+'22 Sept 17'!I37</f>
        <v>939767883</v>
      </c>
      <c r="K29" s="30">
        <v>42617</v>
      </c>
      <c r="L29" s="139">
        <v>950000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+'24 Sept 17 '!I52</f>
        <v>99584100</v>
      </c>
      <c r="K30" s="30">
        <v>42618</v>
      </c>
      <c r="L30" s="139">
        <v>850000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42619</v>
      </c>
      <c r="L31" s="139">
        <v>1000000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42620</v>
      </c>
      <c r="L32" s="139">
        <v>1020000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42621</v>
      </c>
      <c r="L33" s="139">
        <v>850000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42622</v>
      </c>
      <c r="L34" s="139">
        <v>800000</v>
      </c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K35" s="30">
        <v>42623</v>
      </c>
      <c r="L35" s="139">
        <v>800000</v>
      </c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42624</v>
      </c>
      <c r="L36" s="139">
        <v>850000</v>
      </c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939767883</v>
      </c>
      <c r="J37" s="9"/>
      <c r="K37" s="30">
        <v>42625</v>
      </c>
      <c r="L37" s="139">
        <v>2000000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42626</v>
      </c>
      <c r="L38" s="109">
        <v>3000000</v>
      </c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42627</v>
      </c>
      <c r="L39" s="139"/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42628</v>
      </c>
      <c r="L40" s="139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42629</v>
      </c>
      <c r="L41" s="139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42630</v>
      </c>
      <c r="L42" s="139"/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1152923283</v>
      </c>
      <c r="J43" s="9"/>
      <c r="K43" s="30">
        <v>42631</v>
      </c>
      <c r="L43" s="139"/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42632</v>
      </c>
      <c r="L44" s="139"/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2575000</v>
      </c>
      <c r="I45" s="9"/>
      <c r="J45" s="9"/>
      <c r="K45" s="30">
        <v>42633</v>
      </c>
      <c r="L45" s="139"/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40000</v>
      </c>
      <c r="I46" s="9" t="s">
        <v>7</v>
      </c>
      <c r="J46" s="9"/>
      <c r="K46" s="30">
        <v>42634</v>
      </c>
      <c r="L46" s="139"/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2615000</v>
      </c>
      <c r="J47" s="9"/>
      <c r="K47" s="30">
        <v>42635</v>
      </c>
      <c r="L47" s="139"/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42636</v>
      </c>
      <c r="L48" s="139"/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26400000</v>
      </c>
      <c r="I49" s="9">
        <v>0</v>
      </c>
      <c r="L49" s="139"/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11000</v>
      </c>
      <c r="I50" s="9"/>
      <c r="J50" s="56"/>
      <c r="L50" s="139"/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26411000</v>
      </c>
      <c r="J51" s="50"/>
      <c r="L51" s="139"/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123380100</v>
      </c>
      <c r="J52" s="72"/>
      <c r="L52" s="139"/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123380100</v>
      </c>
      <c r="J53" s="72"/>
      <c r="L53" s="139"/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39"/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39"/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139"/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39"/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139"/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139"/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L60" s="139"/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L61" s="139"/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L62" s="139"/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L63" s="139"/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L64" s="139"/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L65" s="139"/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L66" s="139"/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L67" s="139"/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139"/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139"/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139"/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139"/>
      <c r="N71" s="43"/>
      <c r="O71" s="95"/>
    </row>
    <row r="72" spans="1:15" ht="15" x14ac:dyDescent="0.25">
      <c r="A72" s="96">
        <v>8000</v>
      </c>
      <c r="B72" s="117"/>
      <c r="C72" s="97"/>
      <c r="D72" s="93"/>
      <c r="E72" s="98">
        <v>40000</v>
      </c>
      <c r="F72" s="2"/>
      <c r="G72" s="2"/>
      <c r="H72" s="57"/>
      <c r="I72" s="2"/>
      <c r="J72" s="53"/>
      <c r="L72" s="139"/>
      <c r="N72" s="43"/>
      <c r="O72" s="95"/>
    </row>
    <row r="73" spans="1:15" ht="15" x14ac:dyDescent="0.25">
      <c r="A73" s="94">
        <v>3000</v>
      </c>
      <c r="B73" s="93"/>
      <c r="C73" s="97"/>
      <c r="D73" s="97"/>
      <c r="E73" s="99"/>
      <c r="F73" s="70"/>
      <c r="H73" s="71"/>
      <c r="J73" s="53"/>
      <c r="L73" s="139"/>
      <c r="N73" s="43"/>
      <c r="O73" s="95"/>
    </row>
    <row r="74" spans="1:15" ht="15" x14ac:dyDescent="0.25">
      <c r="A74" s="100"/>
      <c r="B74" s="93"/>
      <c r="C74" s="101"/>
      <c r="D74" s="101"/>
      <c r="E74" s="99"/>
      <c r="H74" s="71"/>
      <c r="J74" s="53"/>
      <c r="L74" s="139"/>
      <c r="N74" s="43"/>
      <c r="O74" s="95"/>
    </row>
    <row r="75" spans="1:15" ht="15" x14ac:dyDescent="0.25">
      <c r="A75" s="103"/>
      <c r="B75" s="93"/>
      <c r="C75" s="101"/>
      <c r="D75" s="101"/>
      <c r="E75" s="99"/>
      <c r="H75" s="71"/>
      <c r="J75" s="53"/>
      <c r="L75" s="139"/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L76" s="139"/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L77" s="139"/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L78" s="139"/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39"/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/>
      <c r="L80" s="139"/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/>
      <c r="L81" s="139"/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/>
      <c r="L82" s="139"/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/>
      <c r="L83" s="139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11000</v>
      </c>
      <c r="E87" s="71">
        <f>SUM(E69:E86)</f>
        <v>40000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26400000</v>
      </c>
      <c r="M114" s="108">
        <f>SUM(M13:M113)</f>
        <v>2575000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52800000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5" zoomScale="83" zoomScaleNormal="100" zoomScaleSheetLayoutView="83" workbookViewId="0">
      <selection activeCell="I14" sqref="I14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57</v>
      </c>
      <c r="C3" s="10"/>
      <c r="D3" s="8"/>
      <c r="E3" s="8"/>
      <c r="F3" s="8"/>
      <c r="G3" s="8"/>
      <c r="H3" s="8" t="s">
        <v>3</v>
      </c>
      <c r="I3" s="11">
        <v>43004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142</v>
      </c>
      <c r="F8" s="21"/>
      <c r="G8" s="17">
        <f>C8*E8</f>
        <v>14200000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19</v>
      </c>
      <c r="F9" s="21"/>
      <c r="G9" s="17">
        <f t="shared" ref="G9:G16" si="0">C9*E9</f>
        <v>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26</v>
      </c>
      <c r="F10" s="21"/>
      <c r="G10" s="17">
        <f t="shared" si="0"/>
        <v>520000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</v>
      </c>
      <c r="F11" s="21"/>
      <c r="G11" s="17">
        <f t="shared" si="0"/>
        <v>100000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89</v>
      </c>
      <c r="F12" s="21"/>
      <c r="G12" s="17">
        <f>C12*E12</f>
        <v>445000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37</v>
      </c>
      <c r="F13" s="21"/>
      <c r="G13" s="17">
        <f t="shared" si="0"/>
        <v>74000</v>
      </c>
      <c r="H13" s="9"/>
      <c r="I13" s="17"/>
      <c r="J13" s="37"/>
      <c r="K13" s="30">
        <v>42627</v>
      </c>
      <c r="L13" s="139">
        <v>950000</v>
      </c>
      <c r="M13" s="32">
        <v>250000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42628</v>
      </c>
      <c r="L14" s="139">
        <v>500000</v>
      </c>
      <c r="M14" s="34">
        <v>1300000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42629</v>
      </c>
      <c r="L15" s="139">
        <v>4500000</v>
      </c>
      <c r="M15" s="38">
        <v>5285000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42630</v>
      </c>
      <c r="L16" s="139">
        <v>585000</v>
      </c>
      <c r="M16" s="34">
        <v>20000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16289000</v>
      </c>
      <c r="I17" s="10"/>
      <c r="J17" s="37"/>
      <c r="K17" s="30">
        <v>42631</v>
      </c>
      <c r="L17" s="139">
        <v>7200000</v>
      </c>
      <c r="M17" s="40">
        <v>116376000</v>
      </c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42632</v>
      </c>
      <c r="L18" s="139">
        <v>2700000</v>
      </c>
      <c r="M18" s="40">
        <v>12467000</v>
      </c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42633</v>
      </c>
      <c r="L19" s="139">
        <v>950000</v>
      </c>
      <c r="M19" s="40">
        <v>2500000</v>
      </c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7"/>
      <c r="K20" s="30">
        <v>42634</v>
      </c>
      <c r="L20" s="139">
        <v>1000000</v>
      </c>
      <c r="M20" s="40">
        <v>125000</v>
      </c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42635</v>
      </c>
      <c r="L21" s="139">
        <v>900000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/>
      <c r="K22" s="30">
        <v>42636</v>
      </c>
      <c r="L22" s="139">
        <v>1000000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14</v>
      </c>
      <c r="F23" s="8"/>
      <c r="G23" s="22">
        <f>C23*E23</f>
        <v>1400</v>
      </c>
      <c r="H23" s="9"/>
      <c r="I23" s="10"/>
      <c r="J23" s="37"/>
      <c r="K23" s="30">
        <v>42637</v>
      </c>
      <c r="L23" s="139">
        <v>900000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42638</v>
      </c>
      <c r="L24" s="139">
        <v>400000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42639</v>
      </c>
      <c r="L25" s="139">
        <v>950000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3100</v>
      </c>
      <c r="I26" s="9"/>
      <c r="K26" s="30">
        <v>42640</v>
      </c>
      <c r="L26" s="139">
        <v>950000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16292100</v>
      </c>
      <c r="K27" s="30">
        <v>42641</v>
      </c>
      <c r="L27" s="139">
        <v>900000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42642</v>
      </c>
      <c r="L28" s="139">
        <v>950000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+'22 Sept 17'!I37</f>
        <v>939767883</v>
      </c>
      <c r="K29" s="30">
        <v>42643</v>
      </c>
      <c r="L29" s="139">
        <v>800000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+'25 Sept 17'!I52</f>
        <v>123380100</v>
      </c>
      <c r="K30" s="30">
        <v>42644</v>
      </c>
      <c r="L30" s="139">
        <v>2500000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42645</v>
      </c>
      <c r="L31" s="139">
        <v>900000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42646</v>
      </c>
      <c r="L32" s="139">
        <v>800000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42647</v>
      </c>
      <c r="L33" s="142">
        <v>900000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42648</v>
      </c>
      <c r="L34" s="142"/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K35" s="30">
        <v>42649</v>
      </c>
      <c r="L35" s="142"/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42650</v>
      </c>
      <c r="L36" s="142"/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939767883</v>
      </c>
      <c r="J37" s="9"/>
      <c r="K37" s="30">
        <v>42651</v>
      </c>
      <c r="L37" s="142"/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42652</v>
      </c>
      <c r="L38" s="142"/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142"/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142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142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142"/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1152923283</v>
      </c>
      <c r="J43" s="9"/>
      <c r="L43" s="142"/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42"/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138323000</v>
      </c>
      <c r="I45" s="9"/>
      <c r="J45" s="9"/>
      <c r="L45" s="142"/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142"/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138323000</v>
      </c>
      <c r="J47" s="9"/>
      <c r="L47" s="142"/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142"/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31235000</v>
      </c>
      <c r="I49" s="9">
        <v>0</v>
      </c>
      <c r="L49" s="142"/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142"/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31235000</v>
      </c>
      <c r="J51" s="50"/>
      <c r="L51" s="142"/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16292100</v>
      </c>
      <c r="J52" s="72"/>
      <c r="L52" s="139"/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16292100</v>
      </c>
      <c r="J53" s="72"/>
      <c r="L53" s="139"/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39"/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39"/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139"/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39"/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139"/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139"/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L60" s="139"/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L61" s="139"/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L62" s="139"/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L63" s="139"/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L64" s="139"/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L65" s="139"/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L66" s="139"/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L67" s="139"/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139"/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139"/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139"/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139"/>
      <c r="N71" s="43"/>
      <c r="O71" s="95"/>
    </row>
    <row r="72" spans="1:15" ht="15" x14ac:dyDescent="0.25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139"/>
      <c r="N72" s="43"/>
      <c r="O72" s="95"/>
    </row>
    <row r="73" spans="1:15" ht="15" x14ac:dyDescent="0.25">
      <c r="A73" s="94"/>
      <c r="B73" s="93"/>
      <c r="C73" s="97"/>
      <c r="D73" s="97"/>
      <c r="E73" s="99"/>
      <c r="F73" s="70"/>
      <c r="H73" s="71"/>
      <c r="J73" s="53"/>
      <c r="L73" s="139"/>
      <c r="N73" s="43"/>
      <c r="O73" s="95"/>
    </row>
    <row r="74" spans="1:15" ht="15" x14ac:dyDescent="0.25">
      <c r="A74" s="100"/>
      <c r="B74" s="93"/>
      <c r="C74" s="101"/>
      <c r="D74" s="101"/>
      <c r="E74" s="99"/>
      <c r="H74" s="71"/>
      <c r="J74" s="53"/>
      <c r="L74" s="139"/>
      <c r="N74" s="43"/>
      <c r="O74" s="95"/>
    </row>
    <row r="75" spans="1:15" ht="15" x14ac:dyDescent="0.25">
      <c r="A75" s="103"/>
      <c r="B75" s="93"/>
      <c r="C75" s="101"/>
      <c r="D75" s="101"/>
      <c r="E75" s="99"/>
      <c r="H75" s="71"/>
      <c r="J75" s="53"/>
      <c r="L75" s="139"/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L76" s="139"/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L77" s="139"/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L78" s="139"/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39"/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/>
      <c r="L80" s="139"/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/>
      <c r="L81" s="139"/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/>
      <c r="L82" s="139"/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/>
      <c r="L83" s="139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31235000</v>
      </c>
      <c r="M114" s="108">
        <f>SUM(M13:M113)</f>
        <v>138323000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62470000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9" zoomScale="83" zoomScaleNormal="100" zoomScaleSheetLayoutView="83" workbookViewId="0">
      <selection activeCell="K33" sqref="K3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54</v>
      </c>
      <c r="C3" s="10"/>
      <c r="D3" s="8"/>
      <c r="E3" s="8"/>
      <c r="F3" s="8"/>
      <c r="G3" s="8"/>
      <c r="H3" s="8" t="s">
        <v>3</v>
      </c>
      <c r="I3" s="11">
        <v>43005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16</v>
      </c>
      <c r="F8" s="21"/>
      <c r="G8" s="17">
        <f>C8*E8</f>
        <v>1600000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27</v>
      </c>
      <c r="F10" s="21"/>
      <c r="G10" s="17">
        <f t="shared" si="0"/>
        <v>540000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90</v>
      </c>
      <c r="F12" s="21"/>
      <c r="G12" s="17">
        <f>C12*E12</f>
        <v>450000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J13" s="37"/>
      <c r="K13" s="30">
        <v>42648</v>
      </c>
      <c r="L13" s="139">
        <v>800000</v>
      </c>
      <c r="M13" s="32">
        <v>255000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42649</v>
      </c>
      <c r="L14" s="139">
        <v>2500000</v>
      </c>
      <c r="M14" s="34">
        <v>1040000</v>
      </c>
      <c r="N14" s="33"/>
      <c r="O14" s="35">
        <v>40000000</v>
      </c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42650</v>
      </c>
      <c r="L15" s="139">
        <v>1720000</v>
      </c>
      <c r="M15" s="38">
        <v>350000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42651</v>
      </c>
      <c r="L16" s="139">
        <v>3000000</v>
      </c>
      <c r="M16" s="34">
        <v>75000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3544000</v>
      </c>
      <c r="I17" s="10"/>
      <c r="J17" s="37"/>
      <c r="K17" s="30">
        <v>42652</v>
      </c>
      <c r="L17" s="139">
        <v>2400000</v>
      </c>
      <c r="M17" s="40">
        <v>960000</v>
      </c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42653</v>
      </c>
      <c r="L18" s="139">
        <v>1000000</v>
      </c>
      <c r="M18" s="40">
        <v>266000</v>
      </c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42654</v>
      </c>
      <c r="L19" s="139">
        <v>3150000</v>
      </c>
      <c r="M19" s="40">
        <v>40000000</v>
      </c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7"/>
      <c r="K20" s="30">
        <v>42655</v>
      </c>
      <c r="L20" s="139">
        <v>1800000</v>
      </c>
      <c r="M20" s="40">
        <v>20000</v>
      </c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7"/>
      <c r="K21" s="30">
        <v>42656</v>
      </c>
      <c r="L21" s="139">
        <v>2400000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7"/>
      <c r="K22" s="30">
        <v>42657</v>
      </c>
      <c r="L22" s="139">
        <v>950000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7"/>
      <c r="K23" s="30">
        <v>42658</v>
      </c>
      <c r="L23" s="139">
        <v>1500000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42659</v>
      </c>
      <c r="L24" s="139">
        <v>1500000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42660</v>
      </c>
      <c r="L25" s="139">
        <v>900000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5600</v>
      </c>
      <c r="I26" s="9"/>
      <c r="K26" s="30">
        <v>42661</v>
      </c>
      <c r="L26" s="139">
        <v>667000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3549600</v>
      </c>
      <c r="K27" s="30">
        <v>42662</v>
      </c>
      <c r="L27" s="139">
        <v>650000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42663</v>
      </c>
      <c r="L28" s="139">
        <v>1200000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+'26 Sept 17'!I37</f>
        <v>939767883</v>
      </c>
      <c r="K29" s="30">
        <v>42664</v>
      </c>
      <c r="L29" s="139">
        <v>445000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+'26 Sept 17'!I52</f>
        <v>16292100</v>
      </c>
      <c r="K30" s="30">
        <v>42665</v>
      </c>
      <c r="L30" s="139">
        <v>1300000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42666</v>
      </c>
      <c r="L31" s="139">
        <v>400000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42667</v>
      </c>
      <c r="L32" s="139">
        <v>1000000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42668</v>
      </c>
      <c r="L33" s="142">
        <v>700000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42669</v>
      </c>
      <c r="L34" s="142"/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40000000</v>
      </c>
      <c r="I35" s="9"/>
      <c r="L35" s="142"/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142"/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979767883</v>
      </c>
      <c r="J37" s="9"/>
      <c r="L37" s="142"/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L38" s="142"/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142"/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142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142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142"/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1192923283</v>
      </c>
      <c r="J43" s="9"/>
      <c r="L43" s="142"/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42"/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42966000</v>
      </c>
      <c r="I45" s="9"/>
      <c r="J45" s="9"/>
      <c r="L45" s="142"/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142"/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42966000</v>
      </c>
      <c r="J47" s="9"/>
      <c r="L47" s="142"/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142"/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29982000</v>
      </c>
      <c r="I49" s="9">
        <v>0</v>
      </c>
      <c r="L49" s="142"/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241500</v>
      </c>
      <c r="I50" s="9"/>
      <c r="J50" s="56"/>
      <c r="L50" s="142"/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30223500</v>
      </c>
      <c r="J51" s="50"/>
      <c r="L51" s="142"/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3549600</v>
      </c>
      <c r="J52" s="72"/>
      <c r="L52" s="139"/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3549600</v>
      </c>
      <c r="J53" s="72"/>
      <c r="L53" s="139"/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39"/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39"/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139"/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39"/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139"/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139"/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L60" s="139"/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L61" s="139"/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L62" s="139"/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L63" s="139"/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L64" s="139"/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L65" s="139"/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L66" s="139"/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L67" s="139"/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139"/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139"/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139"/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139"/>
      <c r="N71" s="43"/>
      <c r="O71" s="95"/>
    </row>
    <row r="72" spans="1:15" ht="15" x14ac:dyDescent="0.25">
      <c r="A72" s="96">
        <v>5000</v>
      </c>
      <c r="B72" s="117"/>
      <c r="C72" s="97"/>
      <c r="D72" s="93"/>
      <c r="E72" s="98"/>
      <c r="F72" s="2"/>
      <c r="G72" s="2"/>
      <c r="H72" s="57"/>
      <c r="I72" s="2"/>
      <c r="J72" s="53"/>
      <c r="L72" s="139"/>
      <c r="N72" s="43"/>
      <c r="O72" s="95"/>
    </row>
    <row r="73" spans="1:15" ht="15" x14ac:dyDescent="0.25">
      <c r="A73" s="94">
        <v>127200</v>
      </c>
      <c r="B73" s="93"/>
      <c r="C73" s="97"/>
      <c r="D73" s="97"/>
      <c r="E73" s="99"/>
      <c r="F73" s="70"/>
      <c r="H73" s="71"/>
      <c r="J73" s="53"/>
      <c r="L73" s="139"/>
      <c r="N73" s="43"/>
      <c r="O73" s="95"/>
    </row>
    <row r="74" spans="1:15" ht="15" x14ac:dyDescent="0.25">
      <c r="A74" s="100">
        <v>109300</v>
      </c>
      <c r="B74" s="93"/>
      <c r="C74" s="101"/>
      <c r="D74" s="101"/>
      <c r="E74" s="99"/>
      <c r="H74" s="71"/>
      <c r="J74" s="53"/>
      <c r="L74" s="139"/>
      <c r="N74" s="43"/>
      <c r="O74" s="95"/>
    </row>
    <row r="75" spans="1:15" ht="15" x14ac:dyDescent="0.25">
      <c r="A75" s="103">
        <v>0</v>
      </c>
      <c r="B75" s="93"/>
      <c r="C75" s="101"/>
      <c r="D75" s="101"/>
      <c r="E75" s="99"/>
      <c r="H75" s="71"/>
      <c r="J75" s="53"/>
      <c r="L75" s="139"/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L76" s="139"/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L77" s="139"/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L78" s="139"/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39"/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/>
      <c r="L80" s="139"/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/>
      <c r="L81" s="139"/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/>
      <c r="L82" s="139"/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/>
      <c r="L83" s="139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241500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40000000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29982000</v>
      </c>
      <c r="M114" s="108">
        <f>SUM(M13:M113)</f>
        <v>42966000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59964000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83" zoomScaleNormal="100" zoomScaleSheetLayoutView="83" workbookViewId="0">
      <selection activeCell="K17" sqref="K17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54</v>
      </c>
      <c r="C3" s="10"/>
      <c r="D3" s="8"/>
      <c r="E3" s="8"/>
      <c r="F3" s="8"/>
      <c r="G3" s="8"/>
      <c r="H3" s="8" t="s">
        <v>3</v>
      </c>
      <c r="I3" s="11">
        <v>43005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16+121</f>
        <v>137</v>
      </c>
      <c r="F8" s="21"/>
      <c r="G8" s="17">
        <f>C8*E8</f>
        <v>13700000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16+232</f>
        <v>248</v>
      </c>
      <c r="F9" s="21"/>
      <c r="G9" s="17">
        <f t="shared" ref="G9:G16" si="0">C9*E9</f>
        <v>12400000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28</v>
      </c>
      <c r="F10" s="21"/>
      <c r="G10" s="17">
        <f t="shared" si="0"/>
        <v>560000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8</v>
      </c>
      <c r="F11" s="21"/>
      <c r="G11" s="17">
        <f t="shared" si="0"/>
        <v>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90</v>
      </c>
      <c r="F12" s="21"/>
      <c r="G12" s="17">
        <f>C12*E12</f>
        <v>450000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J13" s="145" t="s">
        <v>68</v>
      </c>
      <c r="K13" s="30">
        <v>42669</v>
      </c>
      <c r="L13" s="139">
        <v>700000</v>
      </c>
      <c r="M13" s="32">
        <v>2500000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45" t="s">
        <v>68</v>
      </c>
      <c r="K14" s="30">
        <v>42670</v>
      </c>
      <c r="L14" s="139">
        <v>1100000</v>
      </c>
      <c r="M14" s="34">
        <v>50000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145" t="s">
        <v>68</v>
      </c>
      <c r="K15" s="30">
        <v>42671</v>
      </c>
      <c r="L15" s="139">
        <v>3000000</v>
      </c>
      <c r="M15" s="38">
        <v>5500000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145" t="s">
        <v>68</v>
      </c>
      <c r="K16" s="30">
        <v>42672</v>
      </c>
      <c r="L16" s="139">
        <v>900000</v>
      </c>
      <c r="M16" s="34">
        <v>900000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27274000</v>
      </c>
      <c r="I17" s="10"/>
      <c r="J17" s="145" t="s">
        <v>69</v>
      </c>
      <c r="K17" s="30">
        <v>42673</v>
      </c>
      <c r="L17" s="139">
        <v>3200000</v>
      </c>
      <c r="M17" s="40">
        <v>300000</v>
      </c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145" t="s">
        <v>70</v>
      </c>
      <c r="K18" s="30">
        <v>42674</v>
      </c>
      <c r="L18" s="139">
        <v>1000000</v>
      </c>
      <c r="M18" s="40">
        <v>210000</v>
      </c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145" t="s">
        <v>68</v>
      </c>
      <c r="K19" s="30">
        <v>42675</v>
      </c>
      <c r="L19" s="139">
        <v>2000000</v>
      </c>
      <c r="M19" s="40">
        <v>500000</v>
      </c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145" t="s">
        <v>68</v>
      </c>
      <c r="K20" s="30">
        <v>42676</v>
      </c>
      <c r="L20" s="139">
        <v>800000</v>
      </c>
      <c r="M20" s="40">
        <v>3200000</v>
      </c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145" t="s">
        <v>68</v>
      </c>
      <c r="K21" s="30">
        <v>42677</v>
      </c>
      <c r="L21" s="139">
        <v>1900000</v>
      </c>
      <c r="M21" s="40"/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145" t="s">
        <v>68</v>
      </c>
      <c r="K22" s="30">
        <v>42678</v>
      </c>
      <c r="L22" s="139">
        <v>900000</v>
      </c>
      <c r="M22" s="40"/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145" t="s">
        <v>68</v>
      </c>
      <c r="K23" s="30">
        <v>42679</v>
      </c>
      <c r="L23" s="139">
        <v>820000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145" t="s">
        <v>68</v>
      </c>
      <c r="K24" s="30">
        <v>42680</v>
      </c>
      <c r="L24" s="139">
        <v>1000000</v>
      </c>
      <c r="M24" s="40"/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145" t="s">
        <v>68</v>
      </c>
      <c r="K25" s="30">
        <v>42681</v>
      </c>
      <c r="L25" s="139">
        <v>1900000</v>
      </c>
      <c r="M25" s="40"/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5600</v>
      </c>
      <c r="I26" s="9"/>
      <c r="J26" s="145" t="s">
        <v>68</v>
      </c>
      <c r="K26" s="30">
        <v>42682</v>
      </c>
      <c r="L26" s="139">
        <v>850000</v>
      </c>
      <c r="M26" s="40"/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27279600</v>
      </c>
      <c r="J27" s="145" t="s">
        <v>68</v>
      </c>
      <c r="K27" s="30">
        <v>42683</v>
      </c>
      <c r="L27" s="139">
        <v>600000</v>
      </c>
      <c r="M27" s="40"/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45" t="s">
        <v>68</v>
      </c>
      <c r="K28" s="30">
        <v>42684</v>
      </c>
      <c r="L28" s="139">
        <v>800000</v>
      </c>
      <c r="M28" s="40"/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Sept 17'!I37</f>
        <v>979767883</v>
      </c>
      <c r="J29" s="145" t="s">
        <v>68</v>
      </c>
      <c r="K29" s="30">
        <v>42685</v>
      </c>
      <c r="L29" s="139">
        <v>900000</v>
      </c>
      <c r="M29" s="40"/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+'27 Sept 17'!I52</f>
        <v>3549600</v>
      </c>
      <c r="J30" s="145" t="s">
        <v>68</v>
      </c>
      <c r="K30" s="30">
        <v>42686</v>
      </c>
      <c r="L30" s="139">
        <v>1020000</v>
      </c>
      <c r="M30" s="44"/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145" t="s">
        <v>68</v>
      </c>
      <c r="K31" s="30">
        <v>42687</v>
      </c>
      <c r="L31" s="139">
        <v>2000000</v>
      </c>
      <c r="M31" s="44"/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45" t="s">
        <v>68</v>
      </c>
      <c r="K32" s="30">
        <v>42688</v>
      </c>
      <c r="L32" s="139">
        <v>900000</v>
      </c>
      <c r="M32" s="44"/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45" t="s">
        <v>68</v>
      </c>
      <c r="K33" s="30">
        <v>42689</v>
      </c>
      <c r="L33" s="139">
        <v>1400000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45" t="s">
        <v>68</v>
      </c>
      <c r="K34" s="30">
        <v>42690</v>
      </c>
      <c r="L34" s="139">
        <v>2300000</v>
      </c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145" t="s">
        <v>68</v>
      </c>
      <c r="K35" s="30">
        <v>42691</v>
      </c>
      <c r="L35" s="139">
        <v>450000</v>
      </c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145" t="s">
        <v>68</v>
      </c>
      <c r="K36" s="30">
        <v>42692</v>
      </c>
      <c r="L36" s="139">
        <v>1000000</v>
      </c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979767883</v>
      </c>
      <c r="J37" s="145" t="s">
        <v>68</v>
      </c>
      <c r="K37" s="30">
        <v>42693</v>
      </c>
      <c r="L37" s="139">
        <v>1500000</v>
      </c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145" t="s">
        <v>68</v>
      </c>
      <c r="K38" s="30">
        <v>42694</v>
      </c>
      <c r="L38" s="139">
        <v>1500000</v>
      </c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145" t="s">
        <v>68</v>
      </c>
      <c r="K39" s="30">
        <v>42695</v>
      </c>
      <c r="L39" s="139">
        <v>950000</v>
      </c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145" t="s">
        <v>68</v>
      </c>
      <c r="K40" s="30">
        <v>42696</v>
      </c>
      <c r="L40" s="142">
        <v>1000000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145" t="s">
        <v>68</v>
      </c>
      <c r="K41" s="30">
        <v>42697</v>
      </c>
      <c r="L41" s="142">
        <v>500000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145"/>
      <c r="L42" s="142"/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1192923283</v>
      </c>
      <c r="J43" s="145"/>
      <c r="L43" s="142"/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45"/>
      <c r="L44" s="142"/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13160000</v>
      </c>
      <c r="I45" s="9"/>
      <c r="J45" s="145"/>
      <c r="L45" s="142"/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142"/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13160000</v>
      </c>
      <c r="J47" s="9"/>
      <c r="L47" s="142"/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142"/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36890000</v>
      </c>
      <c r="I49" s="9">
        <v>0</v>
      </c>
      <c r="L49" s="142"/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142"/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36890000</v>
      </c>
      <c r="J51" s="50"/>
      <c r="L51" s="142"/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27279600</v>
      </c>
      <c r="J52" s="72"/>
      <c r="L52" s="139"/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27279600</v>
      </c>
      <c r="J53" s="72"/>
      <c r="L53" s="139"/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39"/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39"/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139"/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39"/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139"/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139"/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27"/>
      <c r="L60" s="139"/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28"/>
      <c r="L61" s="139"/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L62" s="139"/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28"/>
      <c r="L63" s="139"/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L64" s="139"/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L65" s="139"/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28"/>
      <c r="L66" s="139"/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L67" s="139"/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139"/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139"/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139"/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139"/>
      <c r="N71" s="43"/>
      <c r="O71" s="95"/>
    </row>
    <row r="72" spans="1:15" ht="15" x14ac:dyDescent="0.25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139"/>
      <c r="N72" s="43"/>
      <c r="O72" s="95"/>
    </row>
    <row r="73" spans="1:15" ht="15" x14ac:dyDescent="0.25">
      <c r="A73" s="94"/>
      <c r="B73" s="93"/>
      <c r="C73" s="97"/>
      <c r="D73" s="97"/>
      <c r="E73" s="99"/>
      <c r="F73" s="70"/>
      <c r="H73" s="71"/>
      <c r="J73" s="53"/>
      <c r="L73" s="139"/>
      <c r="N73" s="43"/>
      <c r="O73" s="95"/>
    </row>
    <row r="74" spans="1:15" ht="15" x14ac:dyDescent="0.25">
      <c r="A74" s="100"/>
      <c r="B74" s="93"/>
      <c r="C74" s="101"/>
      <c r="D74" s="101"/>
      <c r="E74" s="99"/>
      <c r="H74" s="71"/>
      <c r="J74" s="53"/>
      <c r="L74" s="139"/>
      <c r="N74" s="43"/>
      <c r="O74" s="95"/>
    </row>
    <row r="75" spans="1:15" ht="15" x14ac:dyDescent="0.25">
      <c r="A75" s="103"/>
      <c r="B75" s="93"/>
      <c r="C75" s="101"/>
      <c r="D75" s="101"/>
      <c r="E75" s="99"/>
      <c r="H75" s="71"/>
      <c r="J75" s="53"/>
      <c r="L75" s="139"/>
      <c r="N75" s="43"/>
      <c r="O75" s="104"/>
    </row>
    <row r="76" spans="1:15" ht="15" x14ac:dyDescent="0.25">
      <c r="A76" s="103"/>
      <c r="B76" s="93"/>
      <c r="C76" s="101"/>
      <c r="D76" s="101"/>
      <c r="E76" s="99"/>
      <c r="H76" s="71"/>
      <c r="J76" s="53"/>
      <c r="L76" s="139"/>
      <c r="N76" s="43"/>
      <c r="O76" s="104"/>
    </row>
    <row r="77" spans="1:15" ht="15" x14ac:dyDescent="0.25">
      <c r="A77" s="92"/>
      <c r="B77" s="93"/>
      <c r="C77" s="93"/>
      <c r="D77" s="93"/>
      <c r="E77" s="94"/>
      <c r="F77" s="2"/>
      <c r="G77" s="2"/>
      <c r="H77" s="57"/>
      <c r="I77" s="2"/>
      <c r="J77" s="53"/>
      <c r="L77" s="139"/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53"/>
      <c r="L78" s="139"/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39"/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53"/>
      <c r="K80" s="30"/>
      <c r="L80" s="139"/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53"/>
      <c r="K81" s="30"/>
      <c r="L81" s="139"/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K82" s="30"/>
      <c r="L82" s="139"/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K83" s="30"/>
      <c r="L83" s="139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36890000</v>
      </c>
      <c r="M114" s="108">
        <f>SUM(M13:M113)</f>
        <v>13160000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73780000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46" zoomScale="80" zoomScaleNormal="100" zoomScaleSheetLayoutView="80" workbookViewId="0">
      <selection activeCell="L13" sqref="L13:L9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43010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 t="s">
        <v>71</v>
      </c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147" t="s">
        <v>68</v>
      </c>
      <c r="K13" s="30">
        <v>42698</v>
      </c>
      <c r="L13" s="148">
        <v>1100000</v>
      </c>
      <c r="M13" s="32">
        <v>3740000</v>
      </c>
      <c r="N13" s="33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47" t="s">
        <v>68</v>
      </c>
      <c r="K14" s="30">
        <v>42699</v>
      </c>
      <c r="L14" s="148">
        <v>1100000</v>
      </c>
      <c r="M14" s="34">
        <v>12724000</v>
      </c>
      <c r="N14" s="33"/>
      <c r="O14" s="35"/>
      <c r="P14" s="36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147" t="s">
        <v>68</v>
      </c>
      <c r="K15" s="30">
        <v>42700</v>
      </c>
      <c r="L15" s="148">
        <v>500000</v>
      </c>
      <c r="M15" s="38">
        <v>20000</v>
      </c>
      <c r="N15" s="33"/>
      <c r="O15" s="35"/>
      <c r="P15" s="36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147" t="s">
        <v>68</v>
      </c>
      <c r="K16" s="30">
        <v>42701</v>
      </c>
      <c r="L16" s="148">
        <v>625000</v>
      </c>
      <c r="M16" s="34">
        <v>160000</v>
      </c>
      <c r="N16" s="33"/>
      <c r="O16" s="35"/>
      <c r="P16" s="36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147" t="s">
        <v>68</v>
      </c>
      <c r="K17" s="30">
        <v>42702</v>
      </c>
      <c r="L17" s="148">
        <v>650000</v>
      </c>
      <c r="M17" s="40">
        <v>195000</v>
      </c>
      <c r="N17" s="33"/>
      <c r="O17" s="35"/>
      <c r="P17" s="36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147" t="s">
        <v>68</v>
      </c>
      <c r="K18" s="30">
        <v>42703</v>
      </c>
      <c r="L18" s="148">
        <v>1000000</v>
      </c>
      <c r="M18" s="40">
        <v>8500000</v>
      </c>
      <c r="N18" s="41"/>
      <c r="O18" s="35"/>
      <c r="P18" s="42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147" t="s">
        <v>68</v>
      </c>
      <c r="K19" s="30">
        <v>42704</v>
      </c>
      <c r="L19" s="148">
        <v>1000000</v>
      </c>
      <c r="M19" s="40">
        <v>250000</v>
      </c>
      <c r="N19" s="43"/>
      <c r="O19" s="35"/>
      <c r="P19" s="42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147" t="s">
        <v>68</v>
      </c>
      <c r="K20" s="30">
        <v>42705</v>
      </c>
      <c r="L20" s="148">
        <v>2000000</v>
      </c>
      <c r="M20" s="40">
        <v>63350000</v>
      </c>
      <c r="N20" s="43"/>
      <c r="O20" s="35"/>
      <c r="P20" s="42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147" t="s">
        <v>68</v>
      </c>
      <c r="K21" s="30">
        <v>42706</v>
      </c>
      <c r="L21" s="148">
        <v>1000000</v>
      </c>
      <c r="M21" s="40">
        <v>2000000</v>
      </c>
      <c r="N21" s="45"/>
      <c r="O21" s="46"/>
      <c r="P21" s="46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147" t="s">
        <v>68</v>
      </c>
      <c r="K22" s="30">
        <v>42707</v>
      </c>
      <c r="L22" s="148">
        <v>2000000</v>
      </c>
      <c r="M22" s="40">
        <v>1880000</v>
      </c>
      <c r="N22" s="45"/>
      <c r="O22" s="9"/>
      <c r="P22" s="33"/>
      <c r="Q22" s="41"/>
      <c r="R22" s="46"/>
      <c r="S22" s="46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147" t="s">
        <v>69</v>
      </c>
      <c r="K23" s="30">
        <v>42708</v>
      </c>
      <c r="L23" s="148">
        <v>3600000</v>
      </c>
      <c r="M23" s="40">
        <v>575000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147" t="s">
        <v>69</v>
      </c>
      <c r="K24" s="30">
        <v>42709</v>
      </c>
      <c r="L24" s="148">
        <v>600000</v>
      </c>
      <c r="M24" s="40">
        <v>2440000</v>
      </c>
      <c r="N24" s="43"/>
      <c r="O24" s="47"/>
      <c r="P24" s="33"/>
      <c r="Q24" s="41"/>
      <c r="R24" s="48" t="s">
        <v>22</v>
      </c>
      <c r="S24" s="41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147" t="s">
        <v>69</v>
      </c>
      <c r="K25" s="30">
        <v>42710</v>
      </c>
      <c r="L25" s="148">
        <v>1800000</v>
      </c>
      <c r="M25" s="40">
        <v>3447500</v>
      </c>
      <c r="N25" s="43"/>
      <c r="O25" s="47"/>
      <c r="P25" s="33"/>
      <c r="Q25" s="41"/>
      <c r="R25" s="48"/>
      <c r="S25" s="41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50">
        <f>SUM(G20:G25)</f>
        <v>6100</v>
      </c>
      <c r="I26" s="9"/>
      <c r="J26" s="147" t="s">
        <v>69</v>
      </c>
      <c r="K26" s="30">
        <v>42711</v>
      </c>
      <c r="L26" s="148">
        <v>400000</v>
      </c>
      <c r="M26" s="40">
        <v>5650000</v>
      </c>
      <c r="N26" s="51"/>
      <c r="O26" s="52"/>
      <c r="P26" s="33"/>
      <c r="Q26" s="41"/>
      <c r="R26" s="48"/>
      <c r="S26" s="41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147" t="s">
        <v>70</v>
      </c>
      <c r="K27" s="30">
        <v>42712</v>
      </c>
      <c r="L27" s="148">
        <v>525000</v>
      </c>
      <c r="M27" s="40">
        <v>25000</v>
      </c>
      <c r="N27" s="33"/>
      <c r="O27" s="52"/>
      <c r="P27" s="33"/>
      <c r="Q27" s="41"/>
      <c r="R27" s="48"/>
      <c r="S27" s="41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47" t="s">
        <v>70</v>
      </c>
      <c r="K28" s="30">
        <v>42713</v>
      </c>
      <c r="L28" s="148">
        <v>25000</v>
      </c>
      <c r="M28" s="40">
        <v>100000</v>
      </c>
      <c r="N28" s="33"/>
      <c r="O28" s="52"/>
      <c r="P28" s="33"/>
      <c r="Q28" s="41"/>
      <c r="R28" s="48"/>
      <c r="S28" s="41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147" t="s">
        <v>70</v>
      </c>
      <c r="K29" s="30">
        <v>42714</v>
      </c>
      <c r="L29" s="148">
        <v>2850000</v>
      </c>
      <c r="M29" s="40">
        <v>5450000</v>
      </c>
      <c r="N29" s="33"/>
      <c r="O29" s="52"/>
      <c r="P29" s="33"/>
      <c r="Q29" s="41"/>
      <c r="R29" s="54"/>
      <c r="S29" s="41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+'30 Sept 2017'!I52</f>
        <v>27279600</v>
      </c>
      <c r="J30" s="147" t="s">
        <v>68</v>
      </c>
      <c r="K30" s="30">
        <v>42715</v>
      </c>
      <c r="L30" s="148">
        <v>1000000</v>
      </c>
      <c r="M30" s="44">
        <v>250000</v>
      </c>
      <c r="N30" s="33"/>
      <c r="O30" s="52"/>
      <c r="P30" s="33"/>
      <c r="Q30" s="41"/>
      <c r="R30" s="48"/>
      <c r="S30" s="41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147" t="s">
        <v>68</v>
      </c>
      <c r="K31" s="30">
        <v>42716</v>
      </c>
      <c r="L31" s="148">
        <v>900000</v>
      </c>
      <c r="M31" s="44">
        <v>900000</v>
      </c>
      <c r="N31" s="43"/>
      <c r="O31" s="52"/>
      <c r="P31" s="2"/>
      <c r="Q31" s="41"/>
      <c r="R31" s="2"/>
      <c r="S31" s="41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47" t="s">
        <v>70</v>
      </c>
      <c r="K32" s="30">
        <v>42717</v>
      </c>
      <c r="L32" s="148">
        <v>1000000</v>
      </c>
      <c r="M32" s="44">
        <v>2000000</v>
      </c>
      <c r="N32" s="43"/>
      <c r="O32" s="52"/>
      <c r="P32" s="2"/>
      <c r="Q32" s="41"/>
      <c r="R32" s="2"/>
      <c r="S32" s="41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47" t="s">
        <v>68</v>
      </c>
      <c r="K33" s="30">
        <v>42718</v>
      </c>
      <c r="L33" s="148">
        <v>660000</v>
      </c>
      <c r="M33" s="44"/>
      <c r="N33" s="43"/>
      <c r="O33" s="52"/>
      <c r="P33" s="2"/>
      <c r="Q33" s="41"/>
      <c r="R33" s="2"/>
      <c r="S33" s="41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47" t="s">
        <v>68</v>
      </c>
      <c r="K34" s="30">
        <v>42719</v>
      </c>
      <c r="L34" s="148">
        <v>800000</v>
      </c>
      <c r="N34" s="43"/>
      <c r="O34" s="52"/>
      <c r="P34" s="2"/>
      <c r="Q34" s="41"/>
      <c r="R34" s="57"/>
      <c r="S34" s="41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147" t="s">
        <v>70</v>
      </c>
      <c r="K35" s="30">
        <v>42720</v>
      </c>
      <c r="L35" s="148">
        <v>2050000</v>
      </c>
      <c r="N35" s="43"/>
      <c r="O35" s="52"/>
      <c r="P35" s="41"/>
      <c r="Q35" s="41"/>
      <c r="R35" s="2"/>
      <c r="S35" s="41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147" t="s">
        <v>68</v>
      </c>
      <c r="K36" s="30">
        <v>42721</v>
      </c>
      <c r="L36" s="148">
        <v>900000</v>
      </c>
      <c r="N36" s="43"/>
      <c r="O36" s="52"/>
      <c r="P36" s="10"/>
      <c r="Q36" s="41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147" t="s">
        <v>70</v>
      </c>
      <c r="K37" s="30">
        <v>42722</v>
      </c>
      <c r="L37" s="148">
        <v>650000</v>
      </c>
      <c r="N37" s="43"/>
      <c r="O37" s="52"/>
      <c r="Q37" s="41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147" t="s">
        <v>68</v>
      </c>
      <c r="K38" s="30">
        <v>42723</v>
      </c>
      <c r="L38" s="148">
        <v>2400000</v>
      </c>
      <c r="N38" s="43"/>
      <c r="O38" s="52"/>
      <c r="Q38" s="41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147" t="s">
        <v>70</v>
      </c>
      <c r="K39" s="30">
        <v>42724</v>
      </c>
      <c r="L39" s="148">
        <v>25000</v>
      </c>
      <c r="N39" s="43"/>
      <c r="O39" s="52"/>
      <c r="Q39" s="41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147" t="s">
        <v>68</v>
      </c>
      <c r="K40" s="30">
        <v>42725</v>
      </c>
      <c r="L40" s="148">
        <v>1900000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147" t="s">
        <v>68</v>
      </c>
      <c r="K41" s="30">
        <v>42726</v>
      </c>
      <c r="L41" s="148">
        <v>600000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147" t="s">
        <v>68</v>
      </c>
      <c r="K42" s="30">
        <v>42727</v>
      </c>
      <c r="L42" s="148">
        <v>550000</v>
      </c>
      <c r="N42" s="43"/>
      <c r="O42" s="52"/>
      <c r="Q42" s="41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61">
        <f>SUM(I37:I42)</f>
        <v>1195070003</v>
      </c>
      <c r="J43" s="147" t="s">
        <v>68</v>
      </c>
      <c r="K43" s="30">
        <v>42728</v>
      </c>
      <c r="L43" s="148">
        <v>700000</v>
      </c>
      <c r="N43" s="43"/>
      <c r="O43" s="52"/>
      <c r="Q43" s="41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47" t="s">
        <v>68</v>
      </c>
      <c r="K44" s="30">
        <v>42729</v>
      </c>
      <c r="L44" s="148">
        <v>660000</v>
      </c>
      <c r="N44" s="43"/>
      <c r="O44" s="52"/>
      <c r="P44" s="62"/>
      <c r="Q44" s="33"/>
      <c r="R44" s="63"/>
      <c r="S44" s="63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147" t="s">
        <v>68</v>
      </c>
      <c r="K45" s="30">
        <v>42730</v>
      </c>
      <c r="L45" s="148">
        <v>500000</v>
      </c>
      <c r="N45" s="43"/>
      <c r="O45" s="52"/>
      <c r="P45" s="62"/>
      <c r="Q45" s="33"/>
      <c r="R45" s="64"/>
      <c r="S45" s="63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147" t="s">
        <v>68</v>
      </c>
      <c r="K46" s="30">
        <v>42731</v>
      </c>
      <c r="L46" s="148">
        <v>1475000</v>
      </c>
      <c r="N46" s="43"/>
      <c r="O46" s="52"/>
      <c r="P46" s="62"/>
      <c r="Q46" s="33"/>
      <c r="R46" s="62"/>
      <c r="S46" s="63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113656500</v>
      </c>
      <c r="J47" s="147" t="s">
        <v>68</v>
      </c>
      <c r="K47" s="30">
        <v>42732</v>
      </c>
      <c r="L47" s="148">
        <v>2000000</v>
      </c>
      <c r="N47" s="43"/>
      <c r="O47" s="52"/>
      <c r="P47" s="62"/>
      <c r="Q47" s="63"/>
      <c r="R47" s="62"/>
      <c r="S47" s="63"/>
    </row>
    <row r="48" spans="1:19" ht="15" x14ac:dyDescent="0.25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147" t="s">
        <v>68</v>
      </c>
      <c r="K48" s="30">
        <v>42733</v>
      </c>
      <c r="L48" s="148">
        <v>1020000</v>
      </c>
      <c r="N48" s="43"/>
      <c r="O48" s="52"/>
      <c r="P48" s="69"/>
      <c r="Q48" s="69">
        <f>SUM(Q13:Q46)</f>
        <v>0</v>
      </c>
      <c r="R48" s="62"/>
      <c r="S48" s="63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50">
        <f>L114</f>
        <v>100197000</v>
      </c>
      <c r="I49" s="9">
        <v>0</v>
      </c>
      <c r="J49" s="147" t="s">
        <v>68</v>
      </c>
      <c r="K49" s="30">
        <v>42734</v>
      </c>
      <c r="L49" s="148">
        <v>1000000</v>
      </c>
      <c r="M49" s="44"/>
      <c r="N49" s="43"/>
      <c r="O49" s="52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8">
        <f>A87</f>
        <v>4816000</v>
      </c>
      <c r="I50" s="9"/>
      <c r="J50" s="147" t="s">
        <v>68</v>
      </c>
      <c r="K50" s="30">
        <v>42735</v>
      </c>
      <c r="L50" s="148">
        <v>300000</v>
      </c>
      <c r="M50" s="44"/>
      <c r="N50" s="43"/>
      <c r="O50" s="52"/>
      <c r="P50" s="70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8">
        <f>SUM(H49:H50)</f>
        <v>105013000</v>
      </c>
      <c r="J51" s="147" t="s">
        <v>68</v>
      </c>
      <c r="K51" s="30">
        <v>42736</v>
      </c>
      <c r="L51" s="148">
        <v>900000</v>
      </c>
      <c r="M51" s="44"/>
      <c r="N51" s="43"/>
      <c r="O51" s="52"/>
      <c r="P51" s="71"/>
      <c r="Q51" s="57"/>
      <c r="R51" s="71"/>
      <c r="S51" s="57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147" t="s">
        <v>68</v>
      </c>
      <c r="K52" s="30">
        <v>42737</v>
      </c>
      <c r="L52" s="148">
        <v>2000000</v>
      </c>
      <c r="M52" s="73"/>
      <c r="N52" s="43"/>
      <c r="O52" s="52"/>
      <c r="P52" s="71"/>
      <c r="Q52" s="57"/>
      <c r="R52" s="71"/>
      <c r="S52" s="57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147" t="s">
        <v>68</v>
      </c>
      <c r="K53" s="30">
        <v>42738</v>
      </c>
      <c r="L53" s="148">
        <v>2100000</v>
      </c>
      <c r="M53" s="73"/>
      <c r="N53" s="43"/>
      <c r="O53" s="52"/>
      <c r="P53" s="71"/>
      <c r="Q53" s="57"/>
      <c r="R53" s="71"/>
      <c r="S53" s="57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147" t="s">
        <v>68</v>
      </c>
      <c r="K54" s="30">
        <v>42739</v>
      </c>
      <c r="L54" s="148">
        <v>2000000</v>
      </c>
      <c r="M54" s="75"/>
      <c r="N54" s="43"/>
      <c r="O54" s="52"/>
      <c r="P54" s="71"/>
      <c r="Q54" s="57"/>
      <c r="R54" s="71"/>
      <c r="S54" s="76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47" t="s">
        <v>68</v>
      </c>
      <c r="K55" s="30">
        <v>42740</v>
      </c>
      <c r="L55" s="148">
        <v>2700000</v>
      </c>
      <c r="M55" s="44"/>
      <c r="N55" s="43"/>
      <c r="O55" s="52"/>
      <c r="P55" s="71"/>
      <c r="Q55" s="57"/>
      <c r="R55" s="71"/>
      <c r="S55" s="71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147" t="s">
        <v>69</v>
      </c>
      <c r="K56" s="30">
        <v>42741</v>
      </c>
      <c r="L56" s="148">
        <v>2000000</v>
      </c>
      <c r="M56" s="75"/>
      <c r="N56" s="43"/>
      <c r="O56" s="52"/>
      <c r="P56" s="71"/>
      <c r="Q56" s="57"/>
      <c r="R56" s="71"/>
      <c r="S56" s="71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147" t="s">
        <v>69</v>
      </c>
      <c r="K57" s="30">
        <v>42742</v>
      </c>
      <c r="L57" s="148">
        <v>700000</v>
      </c>
      <c r="M57" s="75"/>
      <c r="N57" s="43"/>
      <c r="O57" s="52"/>
      <c r="P57" s="71"/>
      <c r="Q57" s="57"/>
      <c r="R57" s="71"/>
      <c r="S57" s="71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147" t="s">
        <v>69</v>
      </c>
      <c r="K58" s="30">
        <v>42743</v>
      </c>
      <c r="L58" s="148">
        <v>1000000</v>
      </c>
      <c r="M58" s="75"/>
      <c r="N58" s="43"/>
      <c r="O58" s="52"/>
      <c r="P58" s="71"/>
      <c r="Q58" s="57"/>
      <c r="R58" s="71"/>
      <c r="S58" s="71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147" t="s">
        <v>69</v>
      </c>
      <c r="K59" s="30">
        <v>42744</v>
      </c>
      <c r="L59" s="148">
        <v>2850000</v>
      </c>
      <c r="M59" s="75"/>
      <c r="N59" s="43"/>
      <c r="O59" s="52"/>
      <c r="Q59" s="41"/>
    </row>
    <row r="60" spans="1:19" ht="15" x14ac:dyDescent="0.25">
      <c r="A60" s="79"/>
      <c r="B60" s="80"/>
      <c r="C60" s="80"/>
      <c r="D60" s="81"/>
      <c r="E60" s="81"/>
      <c r="F60" s="81"/>
      <c r="G60" s="81"/>
      <c r="H60" s="81"/>
      <c r="J60" s="147" t="s">
        <v>69</v>
      </c>
      <c r="K60" s="30">
        <v>42745</v>
      </c>
      <c r="L60" s="148">
        <v>950000</v>
      </c>
      <c r="N60" s="43"/>
      <c r="O60" s="52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147" t="s">
        <v>69</v>
      </c>
      <c r="K61" s="30">
        <v>42746</v>
      </c>
      <c r="L61" s="148">
        <v>2250000</v>
      </c>
      <c r="N61" s="43"/>
      <c r="O61" s="52"/>
      <c r="Q61" s="70"/>
    </row>
    <row r="62" spans="1:19" ht="15" x14ac:dyDescent="0.25">
      <c r="A62" s="85" t="s">
        <v>46</v>
      </c>
      <c r="B62" s="80"/>
      <c r="C62" s="80"/>
      <c r="D62" s="81"/>
      <c r="E62" s="81"/>
      <c r="F62" s="81"/>
      <c r="G62" s="10" t="s">
        <v>47</v>
      </c>
      <c r="J62" s="147" t="s">
        <v>68</v>
      </c>
      <c r="K62" s="30">
        <v>42747</v>
      </c>
      <c r="L62" s="148">
        <v>3850000</v>
      </c>
      <c r="N62" s="43"/>
      <c r="O62" s="52"/>
      <c r="Q62" s="70"/>
    </row>
    <row r="63" spans="1:19" ht="15" x14ac:dyDescent="0.25">
      <c r="A63" s="79"/>
      <c r="B63" s="80"/>
      <c r="C63" s="80"/>
      <c r="D63" s="81"/>
      <c r="E63" s="81"/>
      <c r="F63" s="81"/>
      <c r="G63" s="81"/>
      <c r="H63" s="81"/>
      <c r="J63" s="147" t="s">
        <v>69</v>
      </c>
      <c r="K63" s="30">
        <v>42748</v>
      </c>
      <c r="L63" s="148">
        <v>850000</v>
      </c>
      <c r="N63" s="43"/>
      <c r="O63" s="52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47" t="s">
        <v>68</v>
      </c>
      <c r="K64" s="30">
        <v>42749</v>
      </c>
      <c r="L64" s="148">
        <v>950000</v>
      </c>
      <c r="N64" s="43"/>
      <c r="O64" s="52"/>
    </row>
    <row r="65" spans="1:15" ht="15" x14ac:dyDescent="0.25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47" t="s">
        <v>69</v>
      </c>
      <c r="K65" s="30">
        <v>42750</v>
      </c>
      <c r="L65" s="148">
        <v>250000</v>
      </c>
      <c r="M65" s="75"/>
      <c r="N65" s="43"/>
      <c r="O65" s="52"/>
    </row>
    <row r="66" spans="1:15" ht="15" x14ac:dyDescent="0.25">
      <c r="A66" s="2"/>
      <c r="B66" s="2"/>
      <c r="C66" s="2"/>
      <c r="D66" s="2"/>
      <c r="E66" s="2"/>
      <c r="F66" s="2"/>
      <c r="G66" s="81"/>
      <c r="H66" s="2"/>
      <c r="I66" s="2"/>
      <c r="J66" s="147" t="s">
        <v>69</v>
      </c>
      <c r="K66" s="30">
        <v>42751</v>
      </c>
      <c r="L66" s="148">
        <v>3000000</v>
      </c>
      <c r="N66" s="43"/>
      <c r="O66" s="52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47" t="s">
        <v>68</v>
      </c>
      <c r="K67" s="30">
        <v>42752</v>
      </c>
      <c r="L67" s="148">
        <v>550000</v>
      </c>
      <c r="N67" s="43"/>
      <c r="O67" s="52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47" t="s">
        <v>68</v>
      </c>
      <c r="K68" s="30">
        <v>42753</v>
      </c>
      <c r="L68" s="148">
        <v>1900000</v>
      </c>
      <c r="N68" s="43"/>
      <c r="O68" s="52"/>
    </row>
    <row r="69" spans="1:15" ht="15" x14ac:dyDescent="0.25">
      <c r="A69" s="81"/>
      <c r="B69" s="81"/>
      <c r="C69" s="81"/>
      <c r="D69" s="81"/>
      <c r="E69" s="81"/>
      <c r="F69" s="81"/>
      <c r="G69" s="89"/>
      <c r="H69" s="90"/>
      <c r="I69" s="81"/>
      <c r="J69" s="147" t="s">
        <v>69</v>
      </c>
      <c r="K69" s="30">
        <v>42754</v>
      </c>
      <c r="L69" s="148">
        <v>2000000</v>
      </c>
      <c r="N69" s="43"/>
      <c r="O69" s="95"/>
    </row>
    <row r="70" spans="1:15" ht="15" x14ac:dyDescent="0.25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147" t="s">
        <v>68</v>
      </c>
      <c r="K70" s="30">
        <v>42755</v>
      </c>
      <c r="L70" s="148">
        <v>1900000</v>
      </c>
      <c r="N70" s="43"/>
      <c r="O70" s="95"/>
    </row>
    <row r="71" spans="1:15" ht="15" x14ac:dyDescent="0.25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147" t="s">
        <v>68</v>
      </c>
      <c r="K71" s="30">
        <v>42756</v>
      </c>
      <c r="L71" s="148">
        <v>1200000</v>
      </c>
      <c r="N71" s="43"/>
      <c r="O71" s="95"/>
    </row>
    <row r="72" spans="1:15" ht="15" x14ac:dyDescent="0.25">
      <c r="A72" s="96">
        <v>125000</v>
      </c>
      <c r="B72" s="117"/>
      <c r="C72" s="97"/>
      <c r="D72" s="93"/>
      <c r="E72" s="98"/>
      <c r="F72" s="2"/>
      <c r="G72" s="2"/>
      <c r="H72" s="57"/>
      <c r="I72" s="2"/>
      <c r="J72" s="147" t="s">
        <v>68</v>
      </c>
      <c r="K72" s="30">
        <v>42757</v>
      </c>
      <c r="L72" s="148">
        <v>950000</v>
      </c>
      <c r="N72" s="43"/>
      <c r="O72" s="95"/>
    </row>
    <row r="73" spans="1:15" ht="15" x14ac:dyDescent="0.25">
      <c r="A73" s="94">
        <v>25000</v>
      </c>
      <c r="B73" s="93"/>
      <c r="C73" s="97"/>
      <c r="D73" s="97"/>
      <c r="E73" s="99"/>
      <c r="F73" s="70"/>
      <c r="H73" s="71"/>
      <c r="J73" s="147" t="s">
        <v>68</v>
      </c>
      <c r="K73" s="30">
        <v>42758</v>
      </c>
      <c r="L73" s="148">
        <v>500000</v>
      </c>
      <c r="N73" s="43"/>
      <c r="O73" s="95"/>
    </row>
    <row r="74" spans="1:15" ht="15" x14ac:dyDescent="0.25">
      <c r="A74" s="100">
        <v>7000</v>
      </c>
      <c r="B74" s="93"/>
      <c r="C74" s="101"/>
      <c r="D74" s="101"/>
      <c r="E74" s="99"/>
      <c r="H74" s="71"/>
      <c r="J74" s="147" t="s">
        <v>68</v>
      </c>
      <c r="K74" s="30">
        <v>42759</v>
      </c>
      <c r="L74" s="148">
        <v>1700000</v>
      </c>
      <c r="N74" s="43"/>
      <c r="O74" s="95"/>
    </row>
    <row r="75" spans="1:15" ht="15" x14ac:dyDescent="0.25">
      <c r="A75" s="103">
        <v>4000</v>
      </c>
      <c r="B75" s="93"/>
      <c r="C75" s="101"/>
      <c r="D75" s="101"/>
      <c r="E75" s="99"/>
      <c r="H75" s="71"/>
      <c r="J75" s="147" t="s">
        <v>68</v>
      </c>
      <c r="K75" s="30">
        <v>42760</v>
      </c>
      <c r="L75" s="148">
        <v>3000000</v>
      </c>
      <c r="N75" s="43"/>
      <c r="O75" s="104"/>
    </row>
    <row r="76" spans="1:15" ht="15" x14ac:dyDescent="0.25">
      <c r="A76" s="103">
        <v>1455000</v>
      </c>
      <c r="B76" s="93"/>
      <c r="C76" s="101"/>
      <c r="D76" s="101"/>
      <c r="E76" s="99"/>
      <c r="H76" s="71"/>
      <c r="J76" s="147" t="s">
        <v>69</v>
      </c>
      <c r="K76" s="30">
        <v>42761</v>
      </c>
      <c r="L76" s="148">
        <v>650000</v>
      </c>
      <c r="N76" s="43"/>
      <c r="O76" s="104"/>
    </row>
    <row r="77" spans="1:15" ht="15" x14ac:dyDescent="0.25">
      <c r="A77" s="92">
        <v>3200000</v>
      </c>
      <c r="B77" s="93"/>
      <c r="C77" s="93"/>
      <c r="D77" s="93"/>
      <c r="E77" s="94"/>
      <c r="F77" s="2"/>
      <c r="G77" s="2"/>
      <c r="H77" s="57"/>
      <c r="I77" s="2"/>
      <c r="J77" s="147" t="s">
        <v>68</v>
      </c>
      <c r="K77" s="30">
        <v>42762</v>
      </c>
      <c r="L77" s="148">
        <v>950000</v>
      </c>
      <c r="N77" s="43"/>
      <c r="O77" s="104"/>
    </row>
    <row r="78" spans="1:15" ht="15" x14ac:dyDescent="0.25">
      <c r="A78" s="96"/>
      <c r="B78" s="93"/>
      <c r="C78" s="93"/>
      <c r="D78" s="93"/>
      <c r="E78" s="94"/>
      <c r="F78" s="2"/>
      <c r="G78" s="2"/>
      <c r="H78" s="57"/>
      <c r="I78" s="2"/>
      <c r="J78" s="147" t="s">
        <v>68</v>
      </c>
      <c r="K78" s="30">
        <v>42763</v>
      </c>
      <c r="L78" s="148">
        <v>1755000</v>
      </c>
      <c r="N78" s="43"/>
      <c r="O78" s="104"/>
    </row>
    <row r="79" spans="1:15" ht="15" x14ac:dyDescent="0.25">
      <c r="A79" s="96"/>
      <c r="B79" s="93"/>
      <c r="C79" s="97"/>
      <c r="D79" s="93"/>
      <c r="E79" s="98"/>
      <c r="F79" s="2"/>
      <c r="G79" s="2"/>
      <c r="H79" s="57"/>
      <c r="I79" s="2"/>
      <c r="J79" s="147" t="s">
        <v>68</v>
      </c>
      <c r="K79" s="30">
        <v>42764</v>
      </c>
      <c r="L79" s="148">
        <v>476000</v>
      </c>
      <c r="N79" s="43"/>
      <c r="O79" s="104"/>
    </row>
    <row r="80" spans="1:15" ht="15" x14ac:dyDescent="0.25">
      <c r="A80" s="94"/>
      <c r="B80" s="93"/>
      <c r="C80" s="97"/>
      <c r="D80" s="97"/>
      <c r="E80" s="99"/>
      <c r="F80" s="70"/>
      <c r="H80" s="71"/>
      <c r="J80" s="147" t="s">
        <v>68</v>
      </c>
      <c r="K80" s="30">
        <v>42765</v>
      </c>
      <c r="L80" s="148">
        <v>1000</v>
      </c>
      <c r="N80" s="43"/>
      <c r="O80" s="104"/>
    </row>
    <row r="81" spans="1:15" ht="15" x14ac:dyDescent="0.25">
      <c r="A81" s="100"/>
      <c r="B81" s="93"/>
      <c r="C81" s="101"/>
      <c r="D81" s="101"/>
      <c r="E81" s="99"/>
      <c r="H81" s="71"/>
      <c r="J81" s="147" t="s">
        <v>69</v>
      </c>
      <c r="K81" s="30">
        <v>42766</v>
      </c>
      <c r="L81" s="148">
        <v>550000</v>
      </c>
      <c r="N81" s="43"/>
      <c r="O81" s="95"/>
    </row>
    <row r="82" spans="1:15" ht="15" x14ac:dyDescent="0.25">
      <c r="A82" s="103"/>
      <c r="B82" s="93"/>
      <c r="C82" s="101"/>
      <c r="D82" s="101"/>
      <c r="E82" s="99"/>
      <c r="H82" s="71"/>
      <c r="J82" s="147" t="s">
        <v>68</v>
      </c>
      <c r="K82" s="30">
        <v>42767</v>
      </c>
      <c r="L82" s="148">
        <v>1000000</v>
      </c>
      <c r="N82" s="43"/>
      <c r="O82" s="95"/>
    </row>
    <row r="83" spans="1:15" ht="15" x14ac:dyDescent="0.25">
      <c r="A83" s="103"/>
      <c r="B83" s="93"/>
      <c r="C83" s="101"/>
      <c r="D83" s="101"/>
      <c r="E83" s="99"/>
      <c r="H83" s="71"/>
      <c r="J83" s="147" t="s">
        <v>68</v>
      </c>
      <c r="K83" s="30">
        <v>42768</v>
      </c>
      <c r="L83" s="148">
        <v>700000</v>
      </c>
      <c r="N83" s="43"/>
      <c r="O83" s="95"/>
    </row>
    <row r="84" spans="1:15" ht="15" x14ac:dyDescent="0.25">
      <c r="A84" s="92"/>
      <c r="B84" s="93"/>
      <c r="C84" s="93"/>
      <c r="D84" s="93"/>
      <c r="E84" s="94"/>
      <c r="F84" s="2"/>
      <c r="G84" s="2"/>
      <c r="H84" s="57"/>
      <c r="I84" s="2"/>
      <c r="J84" s="147" t="s">
        <v>69</v>
      </c>
      <c r="K84" s="30">
        <v>42769</v>
      </c>
      <c r="L84" s="148">
        <v>500000</v>
      </c>
      <c r="N84" s="43"/>
      <c r="O84" s="95"/>
    </row>
    <row r="85" spans="1:15" ht="15" x14ac:dyDescent="0.25">
      <c r="A85" s="96"/>
      <c r="B85" s="93"/>
      <c r="C85" s="93"/>
      <c r="D85" s="93"/>
      <c r="E85" s="94"/>
      <c r="F85" s="2"/>
      <c r="G85" s="2"/>
      <c r="H85" s="57"/>
      <c r="I85" s="2"/>
      <c r="J85" s="147" t="s">
        <v>68</v>
      </c>
      <c r="K85" s="30">
        <v>42770</v>
      </c>
      <c r="L85" s="148">
        <v>500000</v>
      </c>
      <c r="N85" s="43"/>
      <c r="O85" s="95"/>
    </row>
    <row r="86" spans="1:15" ht="15" x14ac:dyDescent="0.25">
      <c r="A86" s="96"/>
      <c r="B86" s="93"/>
      <c r="C86" s="97"/>
      <c r="D86" s="93"/>
      <c r="E86" s="98"/>
      <c r="F86" s="2"/>
      <c r="G86" s="2"/>
      <c r="H86" s="57"/>
      <c r="I86" s="2"/>
      <c r="J86" s="147" t="s">
        <v>68</v>
      </c>
      <c r="K86" s="30">
        <v>42771</v>
      </c>
      <c r="L86" s="148">
        <v>500000</v>
      </c>
      <c r="N86" s="43"/>
      <c r="O86" s="95"/>
    </row>
    <row r="87" spans="1:15" ht="15" x14ac:dyDescent="0.25">
      <c r="A87" s="84">
        <f>SUM(A69:A86)</f>
        <v>4816000</v>
      </c>
      <c r="E87" s="71">
        <f>SUM(E69:E86)</f>
        <v>0</v>
      </c>
      <c r="H87" s="71">
        <f>SUM(H69:H86)</f>
        <v>0</v>
      </c>
      <c r="J87" s="147" t="s">
        <v>68</v>
      </c>
      <c r="K87" s="30">
        <v>42772</v>
      </c>
      <c r="L87" s="148">
        <v>250000</v>
      </c>
      <c r="N87" s="43"/>
      <c r="O87" s="95"/>
    </row>
    <row r="88" spans="1:15" ht="15" x14ac:dyDescent="0.25">
      <c r="J88" s="147" t="s">
        <v>68</v>
      </c>
      <c r="K88" s="30">
        <v>42773</v>
      </c>
      <c r="L88" s="148">
        <v>1200000</v>
      </c>
      <c r="N88" s="43"/>
      <c r="O88" s="95"/>
    </row>
    <row r="89" spans="1:15" ht="15" x14ac:dyDescent="0.25">
      <c r="J89" s="147" t="s">
        <v>68</v>
      </c>
      <c r="K89" s="30">
        <v>42774</v>
      </c>
      <c r="L89" s="148">
        <v>2000000</v>
      </c>
      <c r="N89" s="43"/>
      <c r="O89" s="95"/>
    </row>
    <row r="90" spans="1:15" ht="15" x14ac:dyDescent="0.25">
      <c r="J90" s="147" t="s">
        <v>68</v>
      </c>
      <c r="K90" s="30">
        <v>42775</v>
      </c>
      <c r="L90" s="148">
        <v>950000</v>
      </c>
      <c r="N90" s="43"/>
      <c r="O90" s="95"/>
    </row>
    <row r="91" spans="1:15" ht="15" x14ac:dyDescent="0.25">
      <c r="J91" s="147" t="s">
        <v>68</v>
      </c>
      <c r="K91" s="30">
        <v>42776</v>
      </c>
      <c r="L91" s="148">
        <v>1500000</v>
      </c>
      <c r="N91" s="43"/>
      <c r="O91" s="95"/>
    </row>
    <row r="92" spans="1:15" ht="15" x14ac:dyDescent="0.25">
      <c r="J92" s="147" t="s">
        <v>68</v>
      </c>
      <c r="K92" s="30">
        <v>42777</v>
      </c>
      <c r="L92" s="148">
        <v>800000</v>
      </c>
      <c r="N92" s="43"/>
      <c r="O92" s="95"/>
    </row>
    <row r="93" spans="1:15" ht="15" x14ac:dyDescent="0.25">
      <c r="J93" s="147" t="s">
        <v>68</v>
      </c>
      <c r="K93" s="30">
        <v>42778</v>
      </c>
      <c r="L93" s="148">
        <v>1000000</v>
      </c>
      <c r="N93" s="43"/>
      <c r="O93" s="95"/>
    </row>
    <row r="94" spans="1:15" ht="15" x14ac:dyDescent="0.25">
      <c r="K94" s="30">
        <v>42779</v>
      </c>
      <c r="L94" s="148">
        <v>1000000</v>
      </c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100197000</v>
      </c>
      <c r="M114" s="108">
        <f>SUM(M13:M113)</f>
        <v>113656500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200394000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autoFilter ref="G6:S65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5" zoomScaleNormal="100" zoomScaleSheetLayoutView="85" workbookViewId="0">
      <selection activeCell="L15" sqref="L15:L2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42977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</v>
      </c>
      <c r="F8" s="21"/>
      <c r="G8" s="17">
        <f>C8*E8</f>
        <v>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</v>
      </c>
      <c r="F9" s="21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</v>
      </c>
      <c r="F10" s="21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100</v>
      </c>
      <c r="F11" s="21"/>
      <c r="G11" s="17">
        <f t="shared" si="0"/>
        <v>1000000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100</v>
      </c>
      <c r="F12" s="21"/>
      <c r="G12" s="17">
        <f>C12*E12</f>
        <v>500000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42134</v>
      </c>
      <c r="L13" s="31">
        <v>1000000</v>
      </c>
      <c r="M13" s="32">
        <v>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42135</v>
      </c>
      <c r="L14" s="31">
        <v>800000</v>
      </c>
      <c r="M14" s="34">
        <v>20000</v>
      </c>
      <c r="N14" s="33"/>
      <c r="O14" s="35">
        <v>25000000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42136</v>
      </c>
      <c r="L15" s="37">
        <v>950000</v>
      </c>
      <c r="M15" s="38">
        <v>9623000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42137</v>
      </c>
      <c r="L16" s="37">
        <v>900000</v>
      </c>
      <c r="M16" s="34">
        <v>30000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3926000</v>
      </c>
      <c r="I17" s="10"/>
      <c r="J17" s="39"/>
      <c r="K17" s="30">
        <v>42138</v>
      </c>
      <c r="L17" s="37">
        <v>1900000</v>
      </c>
      <c r="M17" s="40">
        <v>11000000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42139</v>
      </c>
      <c r="L18" s="37">
        <v>80000000</v>
      </c>
      <c r="M18" s="40">
        <v>70307900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42140</v>
      </c>
      <c r="L19" s="37">
        <v>500000</v>
      </c>
      <c r="M19" s="40">
        <v>25000000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42141</v>
      </c>
      <c r="L20" s="37">
        <v>950000</v>
      </c>
      <c r="M20" s="44">
        <v>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42142</v>
      </c>
      <c r="L21" s="37">
        <v>1420000</v>
      </c>
      <c r="M21" s="40">
        <v>700000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42143</v>
      </c>
      <c r="L22" s="37">
        <v>2000000</v>
      </c>
      <c r="M22" s="40">
        <v>10000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0">
        <v>42144</v>
      </c>
      <c r="L23" s="37"/>
      <c r="M23" s="40" t="s">
        <v>55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42145</v>
      </c>
      <c r="L24" s="37"/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42146</v>
      </c>
      <c r="L25" s="37"/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42147</v>
      </c>
      <c r="L26" s="37"/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3926600</v>
      </c>
      <c r="J27" s="53"/>
      <c r="K27" s="30">
        <v>42148</v>
      </c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42149</v>
      </c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+'29 Ags 17'!I29</f>
        <v>887267883</v>
      </c>
      <c r="K29" s="30">
        <v>42150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+'29 Ags 17'!I52</f>
        <v>20235500</v>
      </c>
      <c r="K30" s="30">
        <v>42151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42152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42153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42154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42155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25000000</v>
      </c>
      <c r="I35" s="9"/>
      <c r="J35" s="9"/>
      <c r="K35" s="30">
        <v>42156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42157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>
        <v>42158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116730900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116730900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90420000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10002000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100422000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3926600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3926600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10000000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10002000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25000000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90420000</v>
      </c>
      <c r="M116" s="108">
        <f>SUM(M13:M115)</f>
        <v>116730900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9" zoomScale="85" zoomScaleNormal="100" zoomScaleSheetLayoutView="85" workbookViewId="0">
      <selection activeCell="H65" sqref="H6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42977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15</v>
      </c>
      <c r="F8" s="21"/>
      <c r="G8" s="17">
        <f>C8*E8</f>
        <v>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J13" s="17"/>
      <c r="K13" s="30">
        <v>42144</v>
      </c>
      <c r="L13" s="37">
        <v>1500000</v>
      </c>
      <c r="M13" s="32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42145</v>
      </c>
      <c r="L14" s="37">
        <v>1000000</v>
      </c>
      <c r="M14" s="34">
        <v>360000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42146</v>
      </c>
      <c r="L15" s="37">
        <v>800000</v>
      </c>
      <c r="M15" s="38">
        <v>143000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42147</v>
      </c>
      <c r="L16" s="37">
        <v>2000000</v>
      </c>
      <c r="M16" s="34">
        <v>143000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2528000</v>
      </c>
      <c r="I17" s="10"/>
      <c r="J17" s="39"/>
      <c r="K17" s="30">
        <v>42148</v>
      </c>
      <c r="L17" s="37">
        <v>950000</v>
      </c>
      <c r="M17" s="40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42149</v>
      </c>
      <c r="L18" s="37">
        <v>1000000</v>
      </c>
      <c r="M18" s="40">
        <v>70000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42150</v>
      </c>
      <c r="L19" s="37">
        <v>950000</v>
      </c>
      <c r="M19" s="40">
        <v>28000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42151</v>
      </c>
      <c r="L20" s="37"/>
      <c r="M20" s="44">
        <v>3000000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42152</v>
      </c>
      <c r="L21" s="37"/>
      <c r="M21" s="40">
        <v>1435000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42153</v>
      </c>
      <c r="L22" s="37"/>
      <c r="M22" s="40">
        <v>300000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0">
        <v>42154</v>
      </c>
      <c r="L23" s="37"/>
      <c r="M23" s="40">
        <v>3542500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42155</v>
      </c>
      <c r="L24" s="37"/>
      <c r="M24" s="40">
        <v>75000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42156</v>
      </c>
      <c r="L25" s="37"/>
      <c r="M25" s="40">
        <v>158000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</v>
      </c>
      <c r="I26" s="9"/>
      <c r="K26" s="30">
        <v>42157</v>
      </c>
      <c r="L26" s="37"/>
      <c r="M26" s="40">
        <v>160000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2529400</v>
      </c>
      <c r="J27" s="53"/>
      <c r="K27" s="30">
        <v>42158</v>
      </c>
      <c r="L27" s="37"/>
      <c r="M27" s="40">
        <v>253000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+'30 Ags 17'!I37</f>
        <v>912267883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+'30 Ags 17'!I52</f>
        <v>3926600</v>
      </c>
      <c r="K30" s="30"/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9797500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9797500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8200000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200300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8400300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2529400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2529400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156000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27000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14000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>
        <v>3300</v>
      </c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200300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8200000</v>
      </c>
      <c r="M116" s="108">
        <f>SUM(M13:M115)</f>
        <v>9797500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9" zoomScale="85" zoomScaleNormal="100" zoomScaleSheetLayoutView="85" workbookViewId="0">
      <selection activeCell="I10" sqref="I1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42980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15+62</f>
        <v>77</v>
      </c>
      <c r="F8" s="21"/>
      <c r="G8" s="17">
        <f>C8*E8</f>
        <v>7700000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16+87</f>
        <v>103</v>
      </c>
      <c r="F9" s="21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J13" s="17"/>
      <c r="K13" s="30">
        <v>42151</v>
      </c>
      <c r="L13" s="37"/>
      <c r="M13" s="32"/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42152</v>
      </c>
      <c r="L14" s="37"/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42153</v>
      </c>
      <c r="L15" s="37">
        <v>1320000</v>
      </c>
      <c r="M15" s="38"/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42154</v>
      </c>
      <c r="L16" s="37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13098000</v>
      </c>
      <c r="I17" s="10"/>
      <c r="J17" s="39"/>
      <c r="K17" s="30">
        <v>42155</v>
      </c>
      <c r="L17" s="37">
        <v>450000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42156</v>
      </c>
      <c r="L18" s="37">
        <v>1000000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42157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42158</v>
      </c>
      <c r="L20" s="37">
        <v>700000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42159</v>
      </c>
      <c r="L21" s="37">
        <v>825000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42160</v>
      </c>
      <c r="L22" s="37">
        <v>1125000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0">
        <v>42161</v>
      </c>
      <c r="L23" s="37">
        <v>1300000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42162</v>
      </c>
      <c r="L24" s="37">
        <v>1000000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42163</v>
      </c>
      <c r="L25" s="37">
        <v>1500000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</v>
      </c>
      <c r="I26" s="9"/>
      <c r="K26" s="30">
        <v>42164</v>
      </c>
      <c r="L26" s="37">
        <v>500000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13099400</v>
      </c>
      <c r="J27" s="53"/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Ags 17'!I37</f>
        <v>912267883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+'31 Ags 17'!I52</f>
        <v>2529400</v>
      </c>
      <c r="K30" s="30"/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10570000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10570000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13099400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13099400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10570000</v>
      </c>
      <c r="M116" s="108">
        <f>SUM(M13:M115)</f>
        <v>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33" zoomScale="85" zoomScaleNormal="100" zoomScaleSheetLayoutView="85" workbookViewId="0">
      <selection activeCell="J55" sqref="J5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42982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218</v>
      </c>
      <c r="F9" s="21"/>
      <c r="G9" s="17">
        <f t="shared" ref="G9:G16" si="0">C9*E9</f>
        <v>10900000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13</v>
      </c>
      <c r="F11" s="21"/>
      <c r="G11" s="17">
        <f t="shared" si="0"/>
        <v>130000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108</v>
      </c>
      <c r="F13" s="21"/>
      <c r="G13" s="17">
        <f t="shared" si="0"/>
        <v>216000</v>
      </c>
      <c r="H13" s="9"/>
      <c r="I13" s="17"/>
      <c r="J13" s="17"/>
      <c r="K13" s="30">
        <v>42151</v>
      </c>
      <c r="L13" s="37">
        <v>1800000</v>
      </c>
      <c r="M13" s="32">
        <v>3320000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42152</v>
      </c>
      <c r="L14" s="37">
        <v>1500000</v>
      </c>
      <c r="M14" s="34">
        <v>3850000</v>
      </c>
      <c r="N14" s="33"/>
      <c r="O14" s="35">
        <v>35000000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42165</v>
      </c>
      <c r="L15" s="37">
        <v>650000</v>
      </c>
      <c r="M15" s="38">
        <v>101000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42166</v>
      </c>
      <c r="L16" s="37">
        <v>50000</v>
      </c>
      <c r="M16" s="34">
        <v>175000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11486000</v>
      </c>
      <c r="I17" s="10"/>
      <c r="J17" s="39"/>
      <c r="K17" s="30">
        <v>42167</v>
      </c>
      <c r="L17" s="37">
        <v>4000000</v>
      </c>
      <c r="M17" s="40">
        <v>2380000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42168</v>
      </c>
      <c r="L18" s="37">
        <v>800000</v>
      </c>
      <c r="M18" s="40">
        <v>38000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42169</v>
      </c>
      <c r="L19" s="37">
        <v>2000000</v>
      </c>
      <c r="M19" s="40">
        <v>1605000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42170</v>
      </c>
      <c r="L20" s="37">
        <v>1000000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9"/>
      <c r="K21" s="30">
        <v>42171</v>
      </c>
      <c r="L21" s="37">
        <v>400000</v>
      </c>
      <c r="M21" s="40">
        <v>35000000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42172</v>
      </c>
      <c r="L22" s="37">
        <v>800000</v>
      </c>
      <c r="M22" s="40">
        <v>2500000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42173</v>
      </c>
      <c r="L23" s="37">
        <v>1600000</v>
      </c>
      <c r="M23" s="40">
        <v>2440000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42174</v>
      </c>
      <c r="L24" s="37">
        <v>1000000</v>
      </c>
      <c r="M24" s="40">
        <v>240000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42175</v>
      </c>
      <c r="L25" s="37">
        <v>600000</v>
      </c>
      <c r="M25" s="40">
        <v>550000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0</v>
      </c>
      <c r="I26" s="9"/>
      <c r="K26" s="30">
        <v>42176</v>
      </c>
      <c r="L26" s="37">
        <v>100000</v>
      </c>
      <c r="M26" s="40">
        <v>30000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11486000</v>
      </c>
      <c r="J27" s="53"/>
      <c r="K27" s="30">
        <v>42177</v>
      </c>
      <c r="L27" s="37">
        <v>900000</v>
      </c>
      <c r="M27" s="40">
        <v>600000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42178</v>
      </c>
      <c r="L28" s="37">
        <v>800000</v>
      </c>
      <c r="M28" s="40">
        <v>280000</v>
      </c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Ags 17'!I37</f>
        <v>912267883</v>
      </c>
      <c r="K29" s="30">
        <v>42179</v>
      </c>
      <c r="L29" s="37">
        <v>562500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+'02 Sept 17'!I52</f>
        <v>13099400</v>
      </c>
      <c r="K30" s="30">
        <v>42180</v>
      </c>
      <c r="L30" s="37">
        <v>2000000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42181</v>
      </c>
      <c r="L31" s="37">
        <v>2010000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42182</v>
      </c>
      <c r="L32" s="37">
        <v>700000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42183</v>
      </c>
      <c r="L33" s="37">
        <v>500000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42184</v>
      </c>
      <c r="L34" s="37">
        <v>2000000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35000000</v>
      </c>
      <c r="I35" s="9"/>
      <c r="J35" s="9"/>
      <c r="K35" s="30">
        <v>42185</v>
      </c>
      <c r="L35" s="37">
        <v>1500000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42186</v>
      </c>
      <c r="L36" s="37">
        <v>500000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947267883</v>
      </c>
      <c r="J37" s="9"/>
      <c r="K37" s="30">
        <v>42187</v>
      </c>
      <c r="L37" s="37">
        <v>3000000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42188</v>
      </c>
      <c r="L38" s="37">
        <v>4000000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42189</v>
      </c>
      <c r="L39" s="37">
        <v>800000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42190</v>
      </c>
      <c r="L40" s="37">
        <v>900000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42191</v>
      </c>
      <c r="L41" s="37">
        <v>900000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42192</v>
      </c>
      <c r="L42" s="37">
        <v>800000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1160423283</v>
      </c>
      <c r="J43" s="9"/>
      <c r="K43" s="30">
        <v>42193</v>
      </c>
      <c r="L43" s="37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42194</v>
      </c>
      <c r="L44" s="37">
        <v>900000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53129000</v>
      </c>
      <c r="I45" s="9"/>
      <c r="J45" s="9"/>
      <c r="K45" s="30">
        <v>42195</v>
      </c>
      <c r="L45" s="37">
        <v>900000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42196</v>
      </c>
      <c r="L46" s="37">
        <v>950000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53129000</v>
      </c>
      <c r="J47" s="9"/>
      <c r="K47" s="30">
        <v>42197</v>
      </c>
      <c r="L47" s="37">
        <v>2850000</v>
      </c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42198</v>
      </c>
      <c r="L48" s="68">
        <v>950000</v>
      </c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51272500</v>
      </c>
      <c r="I49" s="9">
        <v>0</v>
      </c>
      <c r="K49" s="30">
        <v>42199</v>
      </c>
      <c r="L49" s="68">
        <v>1800000</v>
      </c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243100</v>
      </c>
      <c r="I50" s="9"/>
      <c r="J50" s="56"/>
      <c r="K50" s="30">
        <v>42200</v>
      </c>
      <c r="L50" s="68">
        <v>950000</v>
      </c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51515600</v>
      </c>
      <c r="J51" s="50"/>
      <c r="K51" s="30">
        <v>42201</v>
      </c>
      <c r="L51" s="68">
        <v>1000000</v>
      </c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11486000</v>
      </c>
      <c r="J52" s="72"/>
      <c r="K52" s="30">
        <v>42202</v>
      </c>
      <c r="L52" s="68">
        <v>1000000</v>
      </c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11486000</v>
      </c>
      <c r="J53" s="72"/>
      <c r="K53" s="30">
        <v>42203</v>
      </c>
      <c r="L53" s="68">
        <v>1000000</v>
      </c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>
        <v>42204</v>
      </c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K55" s="30">
        <v>42205</v>
      </c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K56" s="30">
        <v>42206</v>
      </c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43100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200000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243100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35000000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51272500</v>
      </c>
      <c r="M116" s="108">
        <f>SUM(M13:M115)</f>
        <v>53129000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G31" zoomScale="85" zoomScaleNormal="100" zoomScaleSheetLayoutView="85" workbookViewId="0">
      <selection activeCell="P15" sqref="P1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42983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61</v>
      </c>
      <c r="F8" s="21"/>
      <c r="G8" s="17">
        <f>C8*E8</f>
        <v>6100000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222</v>
      </c>
      <c r="F9" s="21"/>
      <c r="G9" s="17">
        <f t="shared" ref="G9:G16" si="0">C9*E9</f>
        <v>11100000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13</v>
      </c>
      <c r="F10" s="21"/>
      <c r="G10" s="17">
        <f t="shared" si="0"/>
        <v>260000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13</v>
      </c>
      <c r="F12" s="21"/>
      <c r="G12" s="17">
        <f>C12*E12</f>
        <v>65000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109</v>
      </c>
      <c r="F13" s="21"/>
      <c r="G13" s="17">
        <f t="shared" si="0"/>
        <v>218000</v>
      </c>
      <c r="H13" s="9"/>
      <c r="I13" s="17"/>
      <c r="J13" s="17"/>
      <c r="K13" s="30">
        <v>42203</v>
      </c>
      <c r="L13" s="37">
        <v>1000000</v>
      </c>
      <c r="M13" s="32">
        <v>2500000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42204</v>
      </c>
      <c r="L14" s="37">
        <v>5000000</v>
      </c>
      <c r="M14" s="34">
        <v>20000000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42205</v>
      </c>
      <c r="L15" s="37">
        <v>1020000</v>
      </c>
      <c r="M15" s="38">
        <v>1050000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42206</v>
      </c>
      <c r="L16" s="37">
        <v>0</v>
      </c>
      <c r="M16" s="34">
        <v>70000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17903000</v>
      </c>
      <c r="I17" s="10"/>
      <c r="J17" s="39"/>
      <c r="K17" s="30">
        <v>42207</v>
      </c>
      <c r="L17" s="37">
        <v>950000</v>
      </c>
      <c r="M17" s="40">
        <v>470000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42208</v>
      </c>
      <c r="L18" s="37">
        <v>2100000</v>
      </c>
      <c r="M18" s="40">
        <v>100000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42209</v>
      </c>
      <c r="L19" s="37">
        <v>1600000</v>
      </c>
      <c r="M19" s="40">
        <v>50000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42210</v>
      </c>
      <c r="L20" s="37">
        <v>1416000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42211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42212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42213</v>
      </c>
      <c r="L23" s="37">
        <v>3000000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42214</v>
      </c>
      <c r="L24" s="37">
        <v>850000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42215</v>
      </c>
      <c r="L25" s="37">
        <v>700000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500</v>
      </c>
      <c r="I26" s="9"/>
      <c r="K26" s="30">
        <v>42216</v>
      </c>
      <c r="L26" s="37">
        <v>1000000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17903500</v>
      </c>
      <c r="J27" s="53"/>
      <c r="K27" s="30">
        <v>42217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42218</v>
      </c>
      <c r="L28" s="37">
        <v>1000000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+'04 Sept 17'!I37</f>
        <v>947267883</v>
      </c>
      <c r="K29" s="30">
        <v>42219</v>
      </c>
      <c r="L29" s="37">
        <v>1000000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+'04 Sept 17'!I52</f>
        <v>11486000</v>
      </c>
      <c r="K30" s="30">
        <v>42220</v>
      </c>
      <c r="L30" s="37">
        <v>4700000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42221</v>
      </c>
      <c r="L31" s="37">
        <v>850000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42222</v>
      </c>
      <c r="L32" s="37">
        <v>950000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42223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42224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20000000</v>
      </c>
      <c r="I35" s="9"/>
      <c r="J35" s="9"/>
      <c r="K35" s="30">
        <v>42225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42226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967267883</v>
      </c>
      <c r="J37" s="9"/>
      <c r="K37" s="30">
        <v>42227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42228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42229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42230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42231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42232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1180423283</v>
      </c>
      <c r="J43" s="9"/>
      <c r="K43" s="30">
        <v>42233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42234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24240000</v>
      </c>
      <c r="I45" s="9"/>
      <c r="J45" s="9"/>
      <c r="K45" s="30">
        <v>42235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42236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24240000</v>
      </c>
      <c r="J47" s="9"/>
      <c r="K47" s="30">
        <v>42237</v>
      </c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42238</v>
      </c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29936000</v>
      </c>
      <c r="I49" s="9">
        <v>0</v>
      </c>
      <c r="K49" s="30">
        <v>42239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721500</v>
      </c>
      <c r="I50" s="9"/>
      <c r="J50" s="56"/>
      <c r="K50" s="30">
        <v>42240</v>
      </c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30657500</v>
      </c>
      <c r="J51" s="50"/>
      <c r="K51" s="30">
        <v>42241</v>
      </c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17903500</v>
      </c>
      <c r="J52" s="72"/>
      <c r="K52" s="30">
        <v>42242</v>
      </c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17903500</v>
      </c>
      <c r="J53" s="72"/>
      <c r="K53" s="30">
        <v>42243</v>
      </c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421500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721500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20000000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29936000</v>
      </c>
      <c r="M116" s="108">
        <f>SUM(M13:M115)</f>
        <v>24240000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42984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277</v>
      </c>
      <c r="F9" s="21"/>
      <c r="G9" s="17">
        <f t="shared" ref="G9:G16" si="0">C9*E9</f>
        <v>13850000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13</v>
      </c>
      <c r="F10" s="21"/>
      <c r="G10" s="17">
        <f t="shared" si="0"/>
        <v>260000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17</v>
      </c>
      <c r="F11" s="21"/>
      <c r="G11" s="17">
        <f t="shared" si="0"/>
        <v>170000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10</v>
      </c>
      <c r="F12" s="21"/>
      <c r="G12" s="17">
        <f>C12*E12</f>
        <v>50000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102</v>
      </c>
      <c r="F13" s="21"/>
      <c r="G13" s="17">
        <f t="shared" si="0"/>
        <v>204000</v>
      </c>
      <c r="H13" s="9"/>
      <c r="I13" s="17"/>
      <c r="J13" s="17"/>
      <c r="K13" s="30">
        <v>42223</v>
      </c>
      <c r="L13" s="37">
        <v>1550000</v>
      </c>
      <c r="M13" s="32">
        <v>9257500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42224</v>
      </c>
      <c r="L14" s="37">
        <v>2500000</v>
      </c>
      <c r="M14" s="34">
        <v>2362500</v>
      </c>
      <c r="N14" s="33"/>
      <c r="O14" s="35"/>
      <c r="P14" s="36">
        <v>147500000</v>
      </c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42225</v>
      </c>
      <c r="L15" s="37">
        <v>1000000</v>
      </c>
      <c r="M15" s="38">
        <v>42000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42226</v>
      </c>
      <c r="L16" s="37">
        <v>1000000</v>
      </c>
      <c r="M16" s="34">
        <v>25000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16434000</v>
      </c>
      <c r="I17" s="10"/>
      <c r="J17" s="39"/>
      <c r="K17" s="30">
        <v>42227</v>
      </c>
      <c r="L17" s="37">
        <v>2300000</v>
      </c>
      <c r="M17" s="4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42228</v>
      </c>
      <c r="L18" s="37">
        <v>900000</v>
      </c>
      <c r="M18" s="40">
        <f>8872000+7000</f>
        <v>8879000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42229</v>
      </c>
      <c r="L19" s="37">
        <v>850000</v>
      </c>
      <c r="M19" s="40">
        <v>450000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42230</v>
      </c>
      <c r="L20" s="37">
        <v>900000</v>
      </c>
      <c r="M20" s="44">
        <v>100000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9"/>
      <c r="K21" s="30">
        <v>42231</v>
      </c>
      <c r="L21" s="37">
        <v>800000</v>
      </c>
      <c r="M21" s="40">
        <v>300000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42232</v>
      </c>
      <c r="L22" s="37">
        <v>800000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42233</v>
      </c>
      <c r="L23" s="37">
        <v>950000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42234</v>
      </c>
      <c r="L24" s="37">
        <v>1900000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42235</v>
      </c>
      <c r="L25" s="37">
        <v>1000000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400</v>
      </c>
      <c r="I26" s="9"/>
      <c r="K26" s="30">
        <v>42236</v>
      </c>
      <c r="L26" s="37">
        <v>850000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16434400</v>
      </c>
      <c r="J27" s="53"/>
      <c r="K27" s="30">
        <v>42237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42238</v>
      </c>
      <c r="L28" s="37">
        <v>770000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Sept 17'!I37</f>
        <v>967267883</v>
      </c>
      <c r="K29" s="30">
        <v>42239</v>
      </c>
      <c r="L29" s="37">
        <v>800000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+'05 Sept 17'!I52</f>
        <v>17903500</v>
      </c>
      <c r="K30" s="30">
        <v>42240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42241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42242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42243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147500000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21466000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21466000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19670000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326900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19996900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16434400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16434400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8000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18500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>
        <v>400</v>
      </c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326900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19670000</v>
      </c>
      <c r="M116" s="108">
        <f>SUM(M13:M115)</f>
        <v>21466000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M31" sqref="M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42985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136</v>
      </c>
      <c r="F8" s="21"/>
      <c r="G8" s="17">
        <f>C8*E8</f>
        <v>13600000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40</v>
      </c>
      <c r="F9" s="21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14</v>
      </c>
      <c r="F10" s="21"/>
      <c r="G10" s="17">
        <f t="shared" si="0"/>
        <v>280000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100</v>
      </c>
      <c r="F13" s="21"/>
      <c r="G13" s="17">
        <f t="shared" si="0"/>
        <v>200000</v>
      </c>
      <c r="H13" s="9"/>
      <c r="I13" s="17"/>
      <c r="J13" s="17"/>
      <c r="K13" s="30">
        <v>42240</v>
      </c>
      <c r="L13" s="37">
        <v>2010000</v>
      </c>
      <c r="M13" s="32">
        <v>1958000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42241</v>
      </c>
      <c r="L14" s="37">
        <v>1050000</v>
      </c>
      <c r="M14" s="34">
        <v>13600000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42242</v>
      </c>
      <c r="L15" s="37">
        <v>500000</v>
      </c>
      <c r="M15" s="38">
        <v>605000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42243</v>
      </c>
      <c r="L16" s="37">
        <v>750000</v>
      </c>
      <c r="M16" s="34">
        <v>1185000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16320000</v>
      </c>
      <c r="I17" s="10"/>
      <c r="J17" s="39"/>
      <c r="K17" s="30">
        <v>42244</v>
      </c>
      <c r="L17" s="37">
        <v>1000000</v>
      </c>
      <c r="M17" s="40">
        <v>160000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42245</v>
      </c>
      <c r="L18" s="37">
        <v>1000000</v>
      </c>
      <c r="M18" s="40">
        <v>50000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42246</v>
      </c>
      <c r="L19" s="37">
        <v>950000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42247</v>
      </c>
      <c r="L20" s="37">
        <v>875000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42248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42249</v>
      </c>
      <c r="L22" s="37">
        <v>1400000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42250</v>
      </c>
      <c r="L23" s="37">
        <v>1090000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42251</v>
      </c>
      <c r="L24" s="37">
        <v>1000000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42252</v>
      </c>
      <c r="L25" s="37">
        <v>1600000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2400</v>
      </c>
      <c r="I26" s="9"/>
      <c r="K26" s="30">
        <v>42253</v>
      </c>
      <c r="L26" s="37">
        <v>250000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16322400</v>
      </c>
      <c r="J27" s="53"/>
      <c r="K27" s="30">
        <v>42254</v>
      </c>
      <c r="L27" s="37">
        <v>900000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42255</v>
      </c>
      <c r="L28" s="37">
        <v>1700000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Sept 17'!I37</f>
        <v>819767883</v>
      </c>
      <c r="K29" s="30">
        <v>42256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+'06 Sept 17'!I52</f>
        <v>16434400</v>
      </c>
      <c r="K30" s="30">
        <v>42257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17558000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17558000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17075000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371000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17446000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16322400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16322400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f>2380000-2082100</f>
        <v>297900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73000</v>
      </c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371000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17075000</v>
      </c>
      <c r="M116" s="108">
        <f>SUM(M13:M115)</f>
        <v>17558000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28 Ags 17</vt:lpstr>
      <vt:lpstr>29 Ags 17</vt:lpstr>
      <vt:lpstr>30 Ags 17</vt:lpstr>
      <vt:lpstr>31 Ags 17</vt:lpstr>
      <vt:lpstr>02 Sept 17</vt:lpstr>
      <vt:lpstr>04 Sept 17</vt:lpstr>
      <vt:lpstr>05 Sept 17</vt:lpstr>
      <vt:lpstr>06 Sept 17</vt:lpstr>
      <vt:lpstr>07 Sept 17</vt:lpstr>
      <vt:lpstr>08 Sept 17</vt:lpstr>
      <vt:lpstr>09 Sept 17</vt:lpstr>
      <vt:lpstr>13 Sept 17</vt:lpstr>
      <vt:lpstr>14 Sept 17</vt:lpstr>
      <vt:lpstr>15 Sept 17</vt:lpstr>
      <vt:lpstr>16 Sept 17 (2)</vt:lpstr>
      <vt:lpstr>17 Sept 17 (3)</vt:lpstr>
      <vt:lpstr>18 Sept 17</vt:lpstr>
      <vt:lpstr>19 Sept 17</vt:lpstr>
      <vt:lpstr>20 Sept 17 </vt:lpstr>
      <vt:lpstr>22 Sept 17</vt:lpstr>
      <vt:lpstr>23 Sept 17 </vt:lpstr>
      <vt:lpstr>24 Sept 17 </vt:lpstr>
      <vt:lpstr>25 Sept 17</vt:lpstr>
      <vt:lpstr>26 Sept 17</vt:lpstr>
      <vt:lpstr>27 Sept 17</vt:lpstr>
      <vt:lpstr>30 Sept 2017</vt:lpstr>
      <vt:lpstr>02 Okt 17</vt:lpstr>
      <vt:lpstr>'02 Okt 17'!Print_Area</vt:lpstr>
      <vt:lpstr>'02 Sept 17'!Print_Area</vt:lpstr>
      <vt:lpstr>'04 Sept 17'!Print_Area</vt:lpstr>
      <vt:lpstr>'05 Sept 17'!Print_Area</vt:lpstr>
      <vt:lpstr>'06 Sept 17'!Print_Area</vt:lpstr>
      <vt:lpstr>'07 Sept 17'!Print_Area</vt:lpstr>
      <vt:lpstr>'08 Sept 17'!Print_Area</vt:lpstr>
      <vt:lpstr>'09 Sept 17'!Print_Area</vt:lpstr>
      <vt:lpstr>'13 Sept 17'!Print_Area</vt:lpstr>
      <vt:lpstr>'14 Sept 17'!Print_Area</vt:lpstr>
      <vt:lpstr>'15 Sept 17'!Print_Area</vt:lpstr>
      <vt:lpstr>'16 Sept 17 (2)'!Print_Area</vt:lpstr>
      <vt:lpstr>'17 Sept 17 (3)'!Print_Area</vt:lpstr>
      <vt:lpstr>'18 Sept 17'!Print_Area</vt:lpstr>
      <vt:lpstr>'19 Sept 17'!Print_Area</vt:lpstr>
      <vt:lpstr>'20 Sept 17 '!Print_Area</vt:lpstr>
      <vt:lpstr>'22 Sept 17'!Print_Area</vt:lpstr>
      <vt:lpstr>'23 Sept 17 '!Print_Area</vt:lpstr>
      <vt:lpstr>'24 Sept 17 '!Print_Area</vt:lpstr>
      <vt:lpstr>'25 Sept 17'!Print_Area</vt:lpstr>
      <vt:lpstr>'26 Sept 17'!Print_Area</vt:lpstr>
      <vt:lpstr>'27 Sept 17'!Print_Area</vt:lpstr>
      <vt:lpstr>'28 Ags 17'!Print_Area</vt:lpstr>
      <vt:lpstr>'29 Ags 17'!Print_Area</vt:lpstr>
      <vt:lpstr>'30 Ags 17'!Print_Area</vt:lpstr>
      <vt:lpstr>'30 Sept 2017'!Print_Area</vt:lpstr>
      <vt:lpstr>'31 Ags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2017-10-02T09:18:37Z</cp:lastPrinted>
  <dcterms:created xsi:type="dcterms:W3CDTF">2017-08-29T04:09:09Z</dcterms:created>
  <dcterms:modified xsi:type="dcterms:W3CDTF">2017-10-02T09:57:41Z</dcterms:modified>
</cp:coreProperties>
</file>