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15" windowWidth="19875" windowHeight="6690" firstSheet="18" activeTab="25"/>
  </bookViews>
  <sheets>
    <sheet name="30 Sept" sheetId="1" r:id="rId1"/>
    <sheet name="1 Okt" sheetId="4" r:id="rId2"/>
    <sheet name="2 OKT" sheetId="5" r:id="rId3"/>
    <sheet name="3 OKT" sheetId="6" r:id="rId4"/>
    <sheet name="4 Okt" sheetId="7" r:id="rId5"/>
    <sheet name="5 Okt " sheetId="8" r:id="rId6"/>
    <sheet name="6 Okt" sheetId="9" r:id="rId7"/>
    <sheet name="8 OKT " sheetId="10" r:id="rId8"/>
    <sheet name="9 okt" sheetId="11" r:id="rId9"/>
    <sheet name="10 Okt" sheetId="12" r:id="rId10"/>
    <sheet name="11 OKT" sheetId="13" r:id="rId11"/>
    <sheet name="12 Okt" sheetId="14" r:id="rId12"/>
    <sheet name="13 Okt " sheetId="15" r:id="rId13"/>
    <sheet name="14 Okt" sheetId="16" r:id="rId14"/>
    <sheet name="15 oKT" sheetId="17" r:id="rId15"/>
    <sheet name="18 Okt" sheetId="18" r:id="rId16"/>
    <sheet name="19 Okt " sheetId="19" r:id="rId17"/>
    <sheet name="20 Okt" sheetId="20" r:id="rId18"/>
    <sheet name="21 Okt (2)" sheetId="23" r:id="rId19"/>
    <sheet name="22 Okt" sheetId="21" r:id="rId20"/>
    <sheet name="23 Okt" sheetId="24" r:id="rId21"/>
    <sheet name="24 Okt" sheetId="25" r:id="rId22"/>
    <sheet name="25 Okt" sheetId="26" r:id="rId23"/>
    <sheet name="26 Okt" sheetId="27" r:id="rId24"/>
    <sheet name="27 okt" sheetId="28" r:id="rId25"/>
    <sheet name="29 Okt" sheetId="29" r:id="rId26"/>
    <sheet name="30 Okt" sheetId="30" r:id="rId27"/>
    <sheet name="31 Okt " sheetId="31" r:id="rId28"/>
    <sheet name="1 Nov " sheetId="32" r:id="rId29"/>
  </sheets>
  <externalReferences>
    <externalReference r:id="rId30"/>
  </externalReferences>
  <definedNames>
    <definedName name="_xlnm.Print_Area" localSheetId="28">'1 Nov '!$A$1:$I$75</definedName>
    <definedName name="_xlnm.Print_Area" localSheetId="1">'1 Okt'!$A$1:$I$75</definedName>
    <definedName name="_xlnm.Print_Area" localSheetId="9">'10 Okt'!$A$1:$I$75</definedName>
    <definedName name="_xlnm.Print_Area" localSheetId="10">'11 OKT'!$A$1:$I$75</definedName>
    <definedName name="_xlnm.Print_Area" localSheetId="11">'12 Okt'!$A$1:$I$75</definedName>
    <definedName name="_xlnm.Print_Area" localSheetId="12">'13 Okt '!$A$1:$I$75</definedName>
    <definedName name="_xlnm.Print_Area" localSheetId="13">'14 Okt'!$A$1:$I$75</definedName>
    <definedName name="_xlnm.Print_Area" localSheetId="14">'15 oKT'!$A$1:$I$75</definedName>
    <definedName name="_xlnm.Print_Area" localSheetId="15">'18 Okt'!$A$1:$I$75</definedName>
    <definedName name="_xlnm.Print_Area" localSheetId="16">'19 Okt '!$A$1:$I$75</definedName>
    <definedName name="_xlnm.Print_Area" localSheetId="2">'2 OKT'!$A$1:$I$75</definedName>
    <definedName name="_xlnm.Print_Area" localSheetId="17">'20 Okt'!$A$1:$I$75</definedName>
    <definedName name="_xlnm.Print_Area" localSheetId="18">'21 Okt (2)'!$A$1:$I$75</definedName>
    <definedName name="_xlnm.Print_Area" localSheetId="19">'22 Okt'!$A$1:$I$75</definedName>
    <definedName name="_xlnm.Print_Area" localSheetId="20">'23 Okt'!$A$1:$I$75</definedName>
    <definedName name="_xlnm.Print_Area" localSheetId="21">'24 Okt'!$A$1:$I$75</definedName>
    <definedName name="_xlnm.Print_Area" localSheetId="22">'25 Okt'!$A$1:$I$75</definedName>
    <definedName name="_xlnm.Print_Area" localSheetId="23">'26 Okt'!$A$1:$I$75</definedName>
    <definedName name="_xlnm.Print_Area" localSheetId="24">'27 okt'!$A$1:$I$75</definedName>
    <definedName name="_xlnm.Print_Area" localSheetId="25">'29 Okt'!$A$1:$I$75</definedName>
    <definedName name="_xlnm.Print_Area" localSheetId="3">'3 OKT'!$A$1:$I$75</definedName>
    <definedName name="_xlnm.Print_Area" localSheetId="26">'30 Okt'!$A$1:$I$75</definedName>
    <definedName name="_xlnm.Print_Area" localSheetId="0">'30 Sept'!$A$1:$I$75</definedName>
    <definedName name="_xlnm.Print_Area" localSheetId="27">'31 Okt '!$A$1:$I$75</definedName>
    <definedName name="_xlnm.Print_Area" localSheetId="4">'4 Okt'!$A$1:$I$75</definedName>
    <definedName name="_xlnm.Print_Area" localSheetId="5">'5 Okt '!$A$1:$I$75</definedName>
    <definedName name="_xlnm.Print_Area" localSheetId="6">'6 Okt'!$A$1:$I$75</definedName>
    <definedName name="_xlnm.Print_Area" localSheetId="7">'8 OKT '!$A$1:$I$75</definedName>
    <definedName name="_xlnm.Print_Area" localSheetId="8">'9 okt'!$A$1:$I$75</definedName>
  </definedNames>
  <calcPr calcId="144525"/>
</workbook>
</file>

<file path=xl/calcChain.xml><?xml version="1.0" encoding="utf-8"?>
<calcChain xmlns="http://schemas.openxmlformats.org/spreadsheetml/2006/main">
  <c r="I31" i="32" l="1"/>
  <c r="P119" i="32"/>
  <c r="N119" i="32"/>
  <c r="M119" i="32"/>
  <c r="H47" i="32" s="1"/>
  <c r="I49" i="32" s="1"/>
  <c r="L119" i="32"/>
  <c r="L120" i="32" s="1"/>
  <c r="Q111" i="32"/>
  <c r="H85" i="32"/>
  <c r="E85" i="32"/>
  <c r="A85" i="32"/>
  <c r="S46" i="32"/>
  <c r="I44" i="32"/>
  <c r="I30" i="32"/>
  <c r="I38" i="32" s="1"/>
  <c r="I45" i="32" s="1"/>
  <c r="O24" i="32"/>
  <c r="G24" i="32"/>
  <c r="G23" i="32"/>
  <c r="G22" i="32"/>
  <c r="G21" i="32"/>
  <c r="E21" i="32"/>
  <c r="G20" i="32"/>
  <c r="H26" i="32" s="1"/>
  <c r="U16" i="32"/>
  <c r="T16" i="32"/>
  <c r="G16" i="32"/>
  <c r="G15" i="32"/>
  <c r="G14" i="32"/>
  <c r="G13" i="32"/>
  <c r="G12" i="32"/>
  <c r="G11" i="32"/>
  <c r="G10" i="32"/>
  <c r="G9" i="32"/>
  <c r="G8" i="32"/>
  <c r="H17" i="32" s="1"/>
  <c r="I27" i="32" s="1"/>
  <c r="I57" i="32" s="1"/>
  <c r="J5" i="32"/>
  <c r="J4" i="32"/>
  <c r="J9" i="32" s="1"/>
  <c r="K9" i="32" s="1"/>
  <c r="H52" i="32" l="1"/>
  <c r="H53" i="32"/>
  <c r="I55" i="32" s="1"/>
  <c r="O119" i="32"/>
  <c r="O120" i="32" s="1"/>
  <c r="E9" i="31"/>
  <c r="I31" i="31"/>
  <c r="I30" i="31"/>
  <c r="P119" i="31"/>
  <c r="N119" i="31"/>
  <c r="M119" i="31"/>
  <c r="H47" i="31" s="1"/>
  <c r="I49" i="31" s="1"/>
  <c r="L119" i="31"/>
  <c r="L120" i="31" s="1"/>
  <c r="Q111" i="31"/>
  <c r="H85" i="31"/>
  <c r="E85" i="31"/>
  <c r="A85" i="31"/>
  <c r="S46" i="31"/>
  <c r="I44" i="31"/>
  <c r="I38" i="31"/>
  <c r="I45" i="31" s="1"/>
  <c r="O24" i="31"/>
  <c r="G24" i="31"/>
  <c r="G23" i="31"/>
  <c r="G22" i="31"/>
  <c r="E21" i="31"/>
  <c r="G21" i="31" s="1"/>
  <c r="G20" i="31"/>
  <c r="H26" i="31" s="1"/>
  <c r="U16" i="31"/>
  <c r="T16" i="31"/>
  <c r="G16" i="31"/>
  <c r="G15" i="31"/>
  <c r="G14" i="31"/>
  <c r="G13" i="31"/>
  <c r="G12" i="31"/>
  <c r="G11" i="31"/>
  <c r="G10" i="31"/>
  <c r="G9" i="31"/>
  <c r="G8" i="31"/>
  <c r="J5" i="31"/>
  <c r="J4" i="31"/>
  <c r="J9" i="31" s="1"/>
  <c r="K9" i="31" s="1"/>
  <c r="L9" i="32" l="1"/>
  <c r="I56" i="32"/>
  <c r="I59" i="32" s="1"/>
  <c r="H17" i="31"/>
  <c r="H52" i="31"/>
  <c r="I27" i="31"/>
  <c r="I57" i="31" s="1"/>
  <c r="H53" i="31"/>
  <c r="I55" i="31" s="1"/>
  <c r="O119" i="31"/>
  <c r="O120" i="31" s="1"/>
  <c r="I31" i="30"/>
  <c r="P119" i="30"/>
  <c r="N119" i="30"/>
  <c r="M119" i="30"/>
  <c r="H47" i="30" s="1"/>
  <c r="I49" i="30" s="1"/>
  <c r="L119" i="30"/>
  <c r="L120" i="30" s="1"/>
  <c r="Q111" i="30"/>
  <c r="H85" i="30"/>
  <c r="E85" i="30"/>
  <c r="A85" i="30"/>
  <c r="S46" i="30"/>
  <c r="I44" i="30"/>
  <c r="I38" i="30"/>
  <c r="I45" i="30" s="1"/>
  <c r="O24" i="30"/>
  <c r="G24" i="30"/>
  <c r="G23" i="30"/>
  <c r="G22" i="30"/>
  <c r="E21" i="30"/>
  <c r="G21" i="30" s="1"/>
  <c r="H26" i="30" s="1"/>
  <c r="G20" i="30"/>
  <c r="U16" i="30"/>
  <c r="T16" i="30"/>
  <c r="G16" i="30"/>
  <c r="G15" i="30"/>
  <c r="G14" i="30"/>
  <c r="G13" i="30"/>
  <c r="G12" i="30"/>
  <c r="G11" i="30"/>
  <c r="G10" i="30"/>
  <c r="G9" i="30"/>
  <c r="G8" i="30"/>
  <c r="J5" i="30"/>
  <c r="J4" i="30"/>
  <c r="J9" i="30" s="1"/>
  <c r="K9" i="30" s="1"/>
  <c r="I56" i="31" l="1"/>
  <c r="L9" i="31"/>
  <c r="I59" i="31"/>
  <c r="H17" i="30"/>
  <c r="I27" i="30" s="1"/>
  <c r="I57" i="30" s="1"/>
  <c r="H52" i="30"/>
  <c r="H53" i="30"/>
  <c r="O119" i="30"/>
  <c r="O120" i="30" s="1"/>
  <c r="I55" i="30" l="1"/>
  <c r="L9" i="30" s="1"/>
  <c r="I56" i="30"/>
  <c r="I59" i="30" s="1"/>
  <c r="E8" i="29" l="1"/>
  <c r="E9" i="29"/>
  <c r="I31" i="29"/>
  <c r="P119" i="29"/>
  <c r="N119" i="29"/>
  <c r="M119" i="29"/>
  <c r="H47" i="29" s="1"/>
  <c r="I49" i="29" s="1"/>
  <c r="L119" i="29"/>
  <c r="L120" i="29" s="1"/>
  <c r="Q111" i="29"/>
  <c r="H85" i="29"/>
  <c r="E85" i="29"/>
  <c r="A85" i="29"/>
  <c r="S46" i="29"/>
  <c r="I44" i="29"/>
  <c r="I38" i="29"/>
  <c r="O24" i="29"/>
  <c r="G24" i="29"/>
  <c r="G23" i="29"/>
  <c r="G22" i="29"/>
  <c r="G21" i="29"/>
  <c r="E21" i="29"/>
  <c r="G20" i="29"/>
  <c r="H26" i="29" s="1"/>
  <c r="U16" i="29"/>
  <c r="T16" i="29"/>
  <c r="G16" i="29"/>
  <c r="G15" i="29"/>
  <c r="G14" i="29"/>
  <c r="G13" i="29"/>
  <c r="G12" i="29"/>
  <c r="G11" i="29"/>
  <c r="G10" i="29"/>
  <c r="G9" i="29"/>
  <c r="G8" i="29"/>
  <c r="J5" i="29"/>
  <c r="J4" i="29"/>
  <c r="J9" i="29" s="1"/>
  <c r="K9" i="29" s="1"/>
  <c r="I45" i="29" l="1"/>
  <c r="H17" i="29"/>
  <c r="I27" i="29" s="1"/>
  <c r="I57" i="29" s="1"/>
  <c r="H52" i="29"/>
  <c r="H53" i="29"/>
  <c r="O119" i="29"/>
  <c r="O120" i="29" s="1"/>
  <c r="E21" i="28"/>
  <c r="I55" i="29" l="1"/>
  <c r="L9" i="29"/>
  <c r="I56" i="29"/>
  <c r="I59" i="29" s="1"/>
  <c r="I31" i="28"/>
  <c r="P119" i="28"/>
  <c r="N119" i="28"/>
  <c r="M119" i="28"/>
  <c r="H47" i="28" s="1"/>
  <c r="I49" i="28" s="1"/>
  <c r="L119" i="28"/>
  <c r="H52" i="28" s="1"/>
  <c r="Q111" i="28"/>
  <c r="H85" i="28"/>
  <c r="E85" i="28"/>
  <c r="A85" i="28"/>
  <c r="S46" i="28"/>
  <c r="I44" i="28"/>
  <c r="I30" i="28"/>
  <c r="I38" i="28" s="1"/>
  <c r="I45" i="28" s="1"/>
  <c r="O24" i="28"/>
  <c r="G24" i="28"/>
  <c r="G23" i="28"/>
  <c r="G22" i="28"/>
  <c r="G21" i="28"/>
  <c r="G20" i="28"/>
  <c r="H26" i="28" s="1"/>
  <c r="U16" i="28"/>
  <c r="T16" i="28"/>
  <c r="G16" i="28"/>
  <c r="G15" i="28"/>
  <c r="G14" i="28"/>
  <c r="G13" i="28"/>
  <c r="G12" i="28"/>
  <c r="G11" i="28"/>
  <c r="G10" i="28"/>
  <c r="G9" i="28"/>
  <c r="G8" i="28"/>
  <c r="J5" i="28"/>
  <c r="J4" i="28"/>
  <c r="J9" i="28" s="1"/>
  <c r="K9" i="28" s="1"/>
  <c r="H17" i="28" l="1"/>
  <c r="I27" i="28" s="1"/>
  <c r="I57" i="28" s="1"/>
  <c r="L120" i="28"/>
  <c r="H53" i="28"/>
  <c r="I55" i="28" s="1"/>
  <c r="O119" i="28"/>
  <c r="O120" i="28" s="1"/>
  <c r="I31" i="27"/>
  <c r="E9" i="26"/>
  <c r="E8" i="26"/>
  <c r="P119" i="27"/>
  <c r="N119" i="27"/>
  <c r="M119" i="27"/>
  <c r="H47" i="27" s="1"/>
  <c r="I49" i="27" s="1"/>
  <c r="L119" i="27"/>
  <c r="L120" i="27" s="1"/>
  <c r="Q111" i="27"/>
  <c r="H85" i="27"/>
  <c r="E85" i="27"/>
  <c r="A85" i="27"/>
  <c r="S46" i="27"/>
  <c r="I44" i="27"/>
  <c r="I30" i="27"/>
  <c r="I38" i="27" s="1"/>
  <c r="I45" i="27" s="1"/>
  <c r="O24" i="27"/>
  <c r="G24" i="27"/>
  <c r="G23" i="27"/>
  <c r="G22" i="27"/>
  <c r="G21" i="27"/>
  <c r="G20" i="27"/>
  <c r="H26" i="27" s="1"/>
  <c r="U16" i="27"/>
  <c r="T16" i="27"/>
  <c r="G16" i="27"/>
  <c r="G15" i="27"/>
  <c r="G14" i="27"/>
  <c r="G13" i="27"/>
  <c r="G12" i="27"/>
  <c r="G11" i="27"/>
  <c r="G10" i="27"/>
  <c r="G9" i="27"/>
  <c r="G8" i="27"/>
  <c r="J5" i="27"/>
  <c r="J4" i="27"/>
  <c r="J9" i="27" s="1"/>
  <c r="K9" i="27" s="1"/>
  <c r="I56" i="28" l="1"/>
  <c r="I59" i="28" s="1"/>
  <c r="L9" i="28"/>
  <c r="H17" i="27"/>
  <c r="I27" i="27" s="1"/>
  <c r="I57" i="27" s="1"/>
  <c r="H52" i="27"/>
  <c r="H53" i="27"/>
  <c r="O119" i="27"/>
  <c r="O120" i="27" s="1"/>
  <c r="I31" i="26"/>
  <c r="I55" i="27" l="1"/>
  <c r="L9" i="27" s="1"/>
  <c r="P119" i="26"/>
  <c r="N119" i="26"/>
  <c r="M119" i="26"/>
  <c r="H47" i="26" s="1"/>
  <c r="I49" i="26" s="1"/>
  <c r="L119" i="26"/>
  <c r="L120" i="26" s="1"/>
  <c r="Q111" i="26"/>
  <c r="H85" i="26"/>
  <c r="E85" i="26"/>
  <c r="A85" i="26"/>
  <c r="S46" i="26"/>
  <c r="I44" i="26"/>
  <c r="I30" i="26"/>
  <c r="I38" i="26" s="1"/>
  <c r="I45" i="26" s="1"/>
  <c r="O24" i="26"/>
  <c r="G24" i="26"/>
  <c r="G23" i="26"/>
  <c r="G22" i="26"/>
  <c r="G21" i="26"/>
  <c r="G20" i="26"/>
  <c r="H26" i="26" s="1"/>
  <c r="U16" i="26"/>
  <c r="T16" i="26"/>
  <c r="G16" i="26"/>
  <c r="G15" i="26"/>
  <c r="G14" i="26"/>
  <c r="G13" i="26"/>
  <c r="G12" i="26"/>
  <c r="G11" i="26"/>
  <c r="G10" i="26"/>
  <c r="G9" i="26"/>
  <c r="G8" i="26"/>
  <c r="J5" i="26"/>
  <c r="J9" i="26" s="1"/>
  <c r="K9" i="26" s="1"/>
  <c r="J4" i="26"/>
  <c r="E8" i="25"/>
  <c r="I31" i="25"/>
  <c r="P119" i="25"/>
  <c r="N119" i="25"/>
  <c r="M119" i="25"/>
  <c r="H47" i="25" s="1"/>
  <c r="I49" i="25" s="1"/>
  <c r="L119" i="25"/>
  <c r="L120" i="25" s="1"/>
  <c r="Q111" i="25"/>
  <c r="H85" i="25"/>
  <c r="E85" i="25"/>
  <c r="A85" i="25"/>
  <c r="S46" i="25"/>
  <c r="I44" i="25"/>
  <c r="I30" i="25"/>
  <c r="I38" i="25" s="1"/>
  <c r="O24" i="25"/>
  <c r="G24" i="25"/>
  <c r="G23" i="25"/>
  <c r="G22" i="25"/>
  <c r="G21" i="25"/>
  <c r="G20" i="25"/>
  <c r="H26" i="25" s="1"/>
  <c r="U16" i="25"/>
  <c r="T16" i="25"/>
  <c r="G16" i="25"/>
  <c r="G15" i="25"/>
  <c r="G14" i="25"/>
  <c r="G13" i="25"/>
  <c r="G12" i="25"/>
  <c r="G11" i="25"/>
  <c r="G10" i="25"/>
  <c r="G9" i="25"/>
  <c r="G8" i="25"/>
  <c r="J5" i="25"/>
  <c r="J4" i="25"/>
  <c r="J9" i="25" s="1"/>
  <c r="K9" i="25" s="1"/>
  <c r="I56" i="27" l="1"/>
  <c r="I59" i="27" s="1"/>
  <c r="H52" i="26"/>
  <c r="H17" i="26"/>
  <c r="I27" i="26" s="1"/>
  <c r="I57" i="26" s="1"/>
  <c r="H53" i="26"/>
  <c r="I55" i="26" s="1"/>
  <c r="O119" i="26"/>
  <c r="O120" i="26" s="1"/>
  <c r="H17" i="25"/>
  <c r="I27" i="25" s="1"/>
  <c r="I57" i="25" s="1"/>
  <c r="I45" i="25"/>
  <c r="H52" i="25"/>
  <c r="O119" i="25"/>
  <c r="O120" i="25" s="1"/>
  <c r="H53" i="25"/>
  <c r="I55" i="25" s="1"/>
  <c r="H54" i="24"/>
  <c r="I31" i="24"/>
  <c r="P119" i="24"/>
  <c r="N119" i="24"/>
  <c r="M119" i="24"/>
  <c r="H47" i="24" s="1"/>
  <c r="I49" i="24" s="1"/>
  <c r="L119" i="24"/>
  <c r="L120" i="24" s="1"/>
  <c r="Q111" i="24"/>
  <c r="H85" i="24"/>
  <c r="E85" i="24"/>
  <c r="A85" i="24"/>
  <c r="S46" i="24"/>
  <c r="I44" i="24"/>
  <c r="I30" i="24"/>
  <c r="I38" i="24" s="1"/>
  <c r="I45" i="24" s="1"/>
  <c r="O24" i="24"/>
  <c r="G24" i="24"/>
  <c r="G23" i="24"/>
  <c r="G22" i="24"/>
  <c r="G21" i="24"/>
  <c r="G20" i="24"/>
  <c r="H26" i="24" s="1"/>
  <c r="U16" i="24"/>
  <c r="T16" i="24"/>
  <c r="G16" i="24"/>
  <c r="G15" i="24"/>
  <c r="G14" i="24"/>
  <c r="G13" i="24"/>
  <c r="G12" i="24"/>
  <c r="G11" i="24"/>
  <c r="G10" i="24"/>
  <c r="G9" i="24"/>
  <c r="G8" i="24"/>
  <c r="H17" i="24" s="1"/>
  <c r="I27" i="24" s="1"/>
  <c r="I57" i="24" s="1"/>
  <c r="J5" i="24"/>
  <c r="J4" i="24"/>
  <c r="J9" i="24" s="1"/>
  <c r="K9" i="24" s="1"/>
  <c r="L9" i="26" l="1"/>
  <c r="I56" i="26"/>
  <c r="I59" i="26" s="1"/>
  <c r="I56" i="25"/>
  <c r="I59" i="25" s="1"/>
  <c r="L9" i="25"/>
  <c r="H52" i="24"/>
  <c r="H53" i="24"/>
  <c r="I55" i="24" s="1"/>
  <c r="O119" i="24"/>
  <c r="O120" i="24" s="1"/>
  <c r="L9" i="24" l="1"/>
  <c r="I56" i="24"/>
  <c r="I59" i="24" s="1"/>
  <c r="E9" i="21" l="1"/>
  <c r="E8" i="21"/>
  <c r="I31" i="21" l="1"/>
  <c r="I30" i="21"/>
  <c r="P119" i="23"/>
  <c r="N119" i="23"/>
  <c r="M119" i="23"/>
  <c r="L119" i="23"/>
  <c r="L120" i="23" s="1"/>
  <c r="Q111" i="23"/>
  <c r="H85" i="23"/>
  <c r="E85" i="23"/>
  <c r="A85" i="23"/>
  <c r="H52" i="23"/>
  <c r="H47" i="23"/>
  <c r="I49" i="23" s="1"/>
  <c r="S46" i="23"/>
  <c r="I44" i="23"/>
  <c r="I31" i="23"/>
  <c r="I30" i="23"/>
  <c r="I38" i="23" s="1"/>
  <c r="I45" i="23" s="1"/>
  <c r="O24" i="23"/>
  <c r="G24" i="23"/>
  <c r="G23" i="23"/>
  <c r="G22" i="23"/>
  <c r="G21" i="23"/>
  <c r="G20" i="23"/>
  <c r="H26" i="23" s="1"/>
  <c r="U16" i="23"/>
  <c r="T16" i="23"/>
  <c r="G16" i="23"/>
  <c r="G15" i="23"/>
  <c r="G14" i="23"/>
  <c r="G13" i="23"/>
  <c r="G12" i="23"/>
  <c r="G11" i="23"/>
  <c r="G10" i="23"/>
  <c r="G9" i="23"/>
  <c r="E9" i="23"/>
  <c r="G8" i="23"/>
  <c r="H17" i="23" s="1"/>
  <c r="I27" i="23" s="1"/>
  <c r="I57" i="23" s="1"/>
  <c r="E8" i="23"/>
  <c r="J5" i="23"/>
  <c r="J4" i="23"/>
  <c r="J9" i="23" s="1"/>
  <c r="K9" i="23" s="1"/>
  <c r="I55" i="23" l="1"/>
  <c r="L9" i="23" s="1"/>
  <c r="H53" i="23"/>
  <c r="O119" i="23"/>
  <c r="O120" i="23" s="1"/>
  <c r="I56" i="23" l="1"/>
  <c r="I59" i="23" s="1"/>
  <c r="P119" i="21"/>
  <c r="N119" i="21"/>
  <c r="M119" i="21"/>
  <c r="H47" i="21" s="1"/>
  <c r="I49" i="21" s="1"/>
  <c r="L119" i="21"/>
  <c r="L120" i="21" s="1"/>
  <c r="Q111" i="21"/>
  <c r="H85" i="21"/>
  <c r="E85" i="21"/>
  <c r="A85" i="21"/>
  <c r="S46" i="21"/>
  <c r="I44" i="21"/>
  <c r="I38" i="21"/>
  <c r="I45" i="21" s="1"/>
  <c r="O24" i="21"/>
  <c r="G24" i="21"/>
  <c r="G23" i="21"/>
  <c r="G22" i="21"/>
  <c r="G21" i="21"/>
  <c r="G20" i="21"/>
  <c r="H26" i="21" s="1"/>
  <c r="U16" i="21"/>
  <c r="T16" i="21"/>
  <c r="G16" i="21"/>
  <c r="G15" i="21"/>
  <c r="G14" i="21"/>
  <c r="G13" i="21"/>
  <c r="G12" i="21"/>
  <c r="G11" i="21"/>
  <c r="G10" i="21"/>
  <c r="G9" i="21"/>
  <c r="G8" i="21"/>
  <c r="J5" i="21"/>
  <c r="J4" i="21"/>
  <c r="J9" i="21" s="1"/>
  <c r="K9" i="21" s="1"/>
  <c r="H17" i="21" l="1"/>
  <c r="I27" i="21" s="1"/>
  <c r="I57" i="21" s="1"/>
  <c r="H52" i="21"/>
  <c r="H53" i="21"/>
  <c r="O119" i="21"/>
  <c r="O120" i="21" s="1"/>
  <c r="I55" i="21" l="1"/>
  <c r="I56" i="21" s="1"/>
  <c r="I59" i="21" s="1"/>
  <c r="L9" i="21" l="1"/>
  <c r="I31" i="20"/>
  <c r="P119" i="20"/>
  <c r="N119" i="20"/>
  <c r="M119" i="20"/>
  <c r="H47" i="20" s="1"/>
  <c r="I49" i="20" s="1"/>
  <c r="L119" i="20"/>
  <c r="L120" i="20" s="1"/>
  <c r="Q111" i="20"/>
  <c r="H85" i="20"/>
  <c r="E85" i="20"/>
  <c r="A85" i="20"/>
  <c r="S46" i="20"/>
  <c r="I44" i="20"/>
  <c r="I30" i="20"/>
  <c r="I38" i="20" s="1"/>
  <c r="I45" i="20" s="1"/>
  <c r="O24" i="20"/>
  <c r="G24" i="20"/>
  <c r="G23" i="20"/>
  <c r="G22" i="20"/>
  <c r="G21" i="20"/>
  <c r="G20" i="20"/>
  <c r="H26" i="20" s="1"/>
  <c r="U16" i="20"/>
  <c r="T16" i="20"/>
  <c r="G16" i="20"/>
  <c r="G15" i="20"/>
  <c r="G14" i="20"/>
  <c r="G13" i="20"/>
  <c r="G12" i="20"/>
  <c r="G11" i="20"/>
  <c r="G10" i="20"/>
  <c r="G9" i="20"/>
  <c r="G8" i="20"/>
  <c r="H17" i="20" s="1"/>
  <c r="I27" i="20" s="1"/>
  <c r="I57" i="20" s="1"/>
  <c r="J5" i="20"/>
  <c r="J4" i="20"/>
  <c r="J9" i="20" s="1"/>
  <c r="K9" i="20" s="1"/>
  <c r="H52" i="20" l="1"/>
  <c r="H53" i="20"/>
  <c r="I55" i="20" s="1"/>
  <c r="O119" i="20"/>
  <c r="O120" i="20" s="1"/>
  <c r="I31" i="19"/>
  <c r="L9" i="20" l="1"/>
  <c r="I56" i="20"/>
  <c r="I59" i="20" s="1"/>
  <c r="P119" i="19"/>
  <c r="N119" i="19"/>
  <c r="M119" i="19"/>
  <c r="H47" i="19" s="1"/>
  <c r="I49" i="19" s="1"/>
  <c r="L119" i="19"/>
  <c r="L120" i="19" s="1"/>
  <c r="Q111" i="19"/>
  <c r="H85" i="19"/>
  <c r="E85" i="19"/>
  <c r="A85" i="19"/>
  <c r="S46" i="19"/>
  <c r="I44" i="19"/>
  <c r="I30" i="19"/>
  <c r="I38" i="19" s="1"/>
  <c r="I45" i="19" s="1"/>
  <c r="O24" i="19"/>
  <c r="G24" i="19"/>
  <c r="G23" i="19"/>
  <c r="G22" i="19"/>
  <c r="G21" i="19"/>
  <c r="G20" i="19"/>
  <c r="H26" i="19" s="1"/>
  <c r="U16" i="19"/>
  <c r="T16" i="19"/>
  <c r="G16" i="19"/>
  <c r="G15" i="19"/>
  <c r="G14" i="19"/>
  <c r="G13" i="19"/>
  <c r="G12" i="19"/>
  <c r="G11" i="19"/>
  <c r="G10" i="19"/>
  <c r="G9" i="19"/>
  <c r="G8" i="19"/>
  <c r="J5" i="19"/>
  <c r="J4" i="19"/>
  <c r="J9" i="19" s="1"/>
  <c r="K9" i="19" s="1"/>
  <c r="H17" i="19" l="1"/>
  <c r="I27" i="19" s="1"/>
  <c r="I57" i="19" s="1"/>
  <c r="H52" i="19"/>
  <c r="H53" i="19"/>
  <c r="O119" i="19"/>
  <c r="O120" i="19" s="1"/>
  <c r="I55" i="19" l="1"/>
  <c r="L9" i="19" s="1"/>
  <c r="I56" i="19" l="1"/>
  <c r="I59" i="19" s="1"/>
  <c r="I31" i="18" l="1"/>
  <c r="P119" i="18"/>
  <c r="N119" i="18"/>
  <c r="M119" i="18"/>
  <c r="H47" i="18" s="1"/>
  <c r="I49" i="18" s="1"/>
  <c r="L119" i="18"/>
  <c r="L120" i="18" s="1"/>
  <c r="Q111" i="18"/>
  <c r="H85" i="18"/>
  <c r="E85" i="18"/>
  <c r="A85" i="18"/>
  <c r="S46" i="18"/>
  <c r="I44" i="18"/>
  <c r="I30" i="18"/>
  <c r="I38" i="18" s="1"/>
  <c r="I45" i="18" s="1"/>
  <c r="O24" i="18"/>
  <c r="G24" i="18"/>
  <c r="G23" i="18"/>
  <c r="G22" i="18"/>
  <c r="G21" i="18"/>
  <c r="G20" i="18"/>
  <c r="H26" i="18" s="1"/>
  <c r="U16" i="18"/>
  <c r="T16" i="18"/>
  <c r="G16" i="18"/>
  <c r="G15" i="18"/>
  <c r="G14" i="18"/>
  <c r="G13" i="18"/>
  <c r="G12" i="18"/>
  <c r="G11" i="18"/>
  <c r="G10" i="18"/>
  <c r="G9" i="18"/>
  <c r="G8" i="18"/>
  <c r="J5" i="18"/>
  <c r="J4" i="18"/>
  <c r="J9" i="18" s="1"/>
  <c r="K9" i="18" s="1"/>
  <c r="H52" i="18" l="1"/>
  <c r="H17" i="18"/>
  <c r="I27" i="18" s="1"/>
  <c r="I57" i="18" s="1"/>
  <c r="H53" i="18"/>
  <c r="I55" i="18" s="1"/>
  <c r="O119" i="18"/>
  <c r="O120" i="18" s="1"/>
  <c r="E8" i="17"/>
  <c r="E9" i="17"/>
  <c r="I31" i="17"/>
  <c r="L9" i="18" l="1"/>
  <c r="I56" i="18"/>
  <c r="I59" i="18" s="1"/>
  <c r="P119" i="17"/>
  <c r="N119" i="17"/>
  <c r="M119" i="17"/>
  <c r="H47" i="17" s="1"/>
  <c r="I49" i="17" s="1"/>
  <c r="L119" i="17"/>
  <c r="L120" i="17" s="1"/>
  <c r="Q111" i="17"/>
  <c r="H85" i="17"/>
  <c r="E85" i="17"/>
  <c r="A85" i="17"/>
  <c r="S46" i="17"/>
  <c r="I44" i="17"/>
  <c r="I30" i="17"/>
  <c r="I38" i="17" s="1"/>
  <c r="I45" i="17" s="1"/>
  <c r="G24" i="17"/>
  <c r="G23" i="17"/>
  <c r="G22" i="17"/>
  <c r="G21" i="17"/>
  <c r="G20" i="17"/>
  <c r="H26" i="17" s="1"/>
  <c r="U16" i="17"/>
  <c r="T16" i="17"/>
  <c r="G16" i="17"/>
  <c r="G15" i="17"/>
  <c r="G14" i="17"/>
  <c r="G13" i="17"/>
  <c r="G12" i="17"/>
  <c r="G11" i="17"/>
  <c r="G10" i="17"/>
  <c r="G9" i="17"/>
  <c r="G8" i="17"/>
  <c r="J5" i="17"/>
  <c r="J4" i="17"/>
  <c r="J9" i="17" s="1"/>
  <c r="K9" i="17" s="1"/>
  <c r="H17" i="17" l="1"/>
  <c r="H52" i="17"/>
  <c r="I27" i="17"/>
  <c r="I57" i="17" s="1"/>
  <c r="O24" i="17"/>
  <c r="H53" i="17" s="1"/>
  <c r="I55" i="17" s="1"/>
  <c r="E9" i="16"/>
  <c r="E8" i="16"/>
  <c r="I31" i="16"/>
  <c r="O13" i="16"/>
  <c r="P119" i="16"/>
  <c r="N119" i="16"/>
  <c r="M119" i="16"/>
  <c r="H47" i="16" s="1"/>
  <c r="I49" i="16" s="1"/>
  <c r="L119" i="16"/>
  <c r="L120" i="16" s="1"/>
  <c r="Q111" i="16"/>
  <c r="H85" i="16"/>
  <c r="E85" i="16"/>
  <c r="A85" i="16"/>
  <c r="S46" i="16"/>
  <c r="I44" i="16"/>
  <c r="I30" i="16"/>
  <c r="I38" i="16" s="1"/>
  <c r="O24" i="16"/>
  <c r="O119" i="16" s="1"/>
  <c r="G24" i="16"/>
  <c r="G23" i="16"/>
  <c r="G22" i="16"/>
  <c r="G21" i="16"/>
  <c r="G20" i="16"/>
  <c r="H26" i="16" s="1"/>
  <c r="U16" i="16"/>
  <c r="T16" i="16"/>
  <c r="G16" i="16"/>
  <c r="G15" i="16"/>
  <c r="G14" i="16"/>
  <c r="G13" i="16"/>
  <c r="G12" i="16"/>
  <c r="G11" i="16"/>
  <c r="G10" i="16"/>
  <c r="G9" i="16"/>
  <c r="G8" i="16"/>
  <c r="J5" i="16"/>
  <c r="J4" i="16"/>
  <c r="O119" i="17" l="1"/>
  <c r="L9" i="17"/>
  <c r="I56" i="17"/>
  <c r="I59" i="17" s="1"/>
  <c r="O120" i="17"/>
  <c r="J9" i="16"/>
  <c r="K9" i="16" s="1"/>
  <c r="H17" i="16"/>
  <c r="I27" i="16" s="1"/>
  <c r="I57" i="16" s="1"/>
  <c r="I45" i="16"/>
  <c r="H52" i="16"/>
  <c r="O120" i="16"/>
  <c r="H53" i="16"/>
  <c r="E9" i="15"/>
  <c r="E8" i="15"/>
  <c r="I31" i="15"/>
  <c r="P119" i="15"/>
  <c r="N119" i="15"/>
  <c r="M119" i="15"/>
  <c r="H47" i="15" s="1"/>
  <c r="I49" i="15" s="1"/>
  <c r="L119" i="15"/>
  <c r="L120" i="15" s="1"/>
  <c r="Q111" i="15"/>
  <c r="H85" i="15"/>
  <c r="E85" i="15"/>
  <c r="A85" i="15"/>
  <c r="S46" i="15"/>
  <c r="H43" i="15"/>
  <c r="I44" i="15" s="1"/>
  <c r="I30" i="15"/>
  <c r="I38" i="15" s="1"/>
  <c r="I45" i="15" s="1"/>
  <c r="O24" i="15"/>
  <c r="G24" i="15"/>
  <c r="G23" i="15"/>
  <c r="G22" i="15"/>
  <c r="G21" i="15"/>
  <c r="G20" i="15"/>
  <c r="H26" i="15" s="1"/>
  <c r="U16" i="15"/>
  <c r="T16" i="15"/>
  <c r="G16" i="15"/>
  <c r="G15" i="15"/>
  <c r="G14" i="15"/>
  <c r="G13" i="15"/>
  <c r="G12" i="15"/>
  <c r="G11" i="15"/>
  <c r="G10" i="15"/>
  <c r="G9" i="15"/>
  <c r="G8" i="15"/>
  <c r="J5" i="15"/>
  <c r="J4" i="15"/>
  <c r="J9" i="15" s="1"/>
  <c r="K9" i="15" s="1"/>
  <c r="I55" i="16" l="1"/>
  <c r="L9" i="16" s="1"/>
  <c r="H17" i="15"/>
  <c r="H52" i="15"/>
  <c r="I27" i="15"/>
  <c r="I57" i="15" s="1"/>
  <c r="H53" i="15"/>
  <c r="I55" i="15" s="1"/>
  <c r="O119" i="15"/>
  <c r="O120" i="15" s="1"/>
  <c r="I31" i="14"/>
  <c r="P119" i="14"/>
  <c r="N119" i="14"/>
  <c r="M119" i="14"/>
  <c r="H47" i="14" s="1"/>
  <c r="I49" i="14" s="1"/>
  <c r="L119" i="14"/>
  <c r="L120" i="14" s="1"/>
  <c r="Q111" i="14"/>
  <c r="H85" i="14"/>
  <c r="E85" i="14"/>
  <c r="A85" i="14"/>
  <c r="H53" i="14"/>
  <c r="S46" i="14"/>
  <c r="I44" i="14"/>
  <c r="H43" i="14"/>
  <c r="I30" i="14"/>
  <c r="I38" i="14" s="1"/>
  <c r="I45" i="14" s="1"/>
  <c r="O24" i="14"/>
  <c r="O119" i="14" s="1"/>
  <c r="G24" i="14"/>
  <c r="G23" i="14"/>
  <c r="G22" i="14"/>
  <c r="G21" i="14"/>
  <c r="G20" i="14"/>
  <c r="H26" i="14" s="1"/>
  <c r="U16" i="14"/>
  <c r="T16" i="14"/>
  <c r="G16" i="14"/>
  <c r="G15" i="14"/>
  <c r="G14" i="14"/>
  <c r="G13" i="14"/>
  <c r="G12" i="14"/>
  <c r="G11" i="14"/>
  <c r="G10" i="14"/>
  <c r="G9" i="14"/>
  <c r="G8" i="14"/>
  <c r="H17" i="14" s="1"/>
  <c r="I27" i="14" s="1"/>
  <c r="I57" i="14" s="1"/>
  <c r="J5" i="14"/>
  <c r="J4" i="14"/>
  <c r="J9" i="14" s="1"/>
  <c r="K9" i="14" s="1"/>
  <c r="I56" i="16" l="1"/>
  <c r="I59" i="16" s="1"/>
  <c r="L9" i="15"/>
  <c r="I56" i="15"/>
  <c r="I59" i="15" s="1"/>
  <c r="H52" i="14"/>
  <c r="O120" i="14"/>
  <c r="I55" i="14"/>
  <c r="L9" i="14" s="1"/>
  <c r="I31" i="13"/>
  <c r="P119" i="13"/>
  <c r="N119" i="13"/>
  <c r="M119" i="13"/>
  <c r="H47" i="13" s="1"/>
  <c r="I49" i="13" s="1"/>
  <c r="L119" i="13"/>
  <c r="L120" i="13" s="1"/>
  <c r="Q111" i="13"/>
  <c r="H85" i="13"/>
  <c r="E85" i="13"/>
  <c r="A85" i="13"/>
  <c r="S46" i="13"/>
  <c r="I44" i="13"/>
  <c r="H43" i="13"/>
  <c r="I30" i="13"/>
  <c r="I38" i="13" s="1"/>
  <c r="I45" i="13" s="1"/>
  <c r="O24" i="13"/>
  <c r="G24" i="13"/>
  <c r="G23" i="13"/>
  <c r="G22" i="13"/>
  <c r="G21" i="13"/>
  <c r="G20" i="13"/>
  <c r="H26" i="13" s="1"/>
  <c r="U16" i="13"/>
  <c r="T16" i="13"/>
  <c r="G16" i="13"/>
  <c r="G15" i="13"/>
  <c r="G14" i="13"/>
  <c r="G13" i="13"/>
  <c r="G12" i="13"/>
  <c r="G11" i="13"/>
  <c r="G10" i="13"/>
  <c r="G9" i="13"/>
  <c r="G8" i="13"/>
  <c r="J5" i="13"/>
  <c r="J4" i="13"/>
  <c r="J9" i="13" s="1"/>
  <c r="K9" i="13" s="1"/>
  <c r="I56" i="14" l="1"/>
  <c r="I59" i="14" s="1"/>
  <c r="H52" i="13"/>
  <c r="H17" i="13"/>
  <c r="I27" i="13" s="1"/>
  <c r="I57" i="13" s="1"/>
  <c r="H53" i="13"/>
  <c r="O119" i="13"/>
  <c r="O120" i="13" s="1"/>
  <c r="E12" i="12"/>
  <c r="E10" i="12"/>
  <c r="E9" i="12"/>
  <c r="E8" i="12"/>
  <c r="I31" i="12"/>
  <c r="P119" i="12"/>
  <c r="N119" i="12"/>
  <c r="M119" i="12"/>
  <c r="H47" i="12" s="1"/>
  <c r="I49" i="12" s="1"/>
  <c r="L119" i="12"/>
  <c r="L120" i="12" s="1"/>
  <c r="Q111" i="12"/>
  <c r="H85" i="12"/>
  <c r="E85" i="12"/>
  <c r="A85" i="12"/>
  <c r="S46" i="12"/>
  <c r="H43" i="12"/>
  <c r="I44" i="12" s="1"/>
  <c r="I30" i="12"/>
  <c r="I38" i="12" s="1"/>
  <c r="I45" i="12" s="1"/>
  <c r="O24" i="12"/>
  <c r="G24" i="12"/>
  <c r="G23" i="12"/>
  <c r="G22" i="12"/>
  <c r="G21" i="12"/>
  <c r="G20" i="12"/>
  <c r="H26" i="12" s="1"/>
  <c r="U16" i="12"/>
  <c r="T16" i="12"/>
  <c r="G16" i="12"/>
  <c r="G15" i="12"/>
  <c r="G14" i="12"/>
  <c r="G13" i="12"/>
  <c r="G12" i="12"/>
  <c r="G11" i="12"/>
  <c r="G10" i="12"/>
  <c r="G9" i="12"/>
  <c r="G8" i="12"/>
  <c r="J5" i="12"/>
  <c r="J4" i="12"/>
  <c r="J9" i="12" s="1"/>
  <c r="K9" i="12" s="1"/>
  <c r="I55" i="13" l="1"/>
  <c r="L9" i="13" s="1"/>
  <c r="I56" i="13"/>
  <c r="I59" i="13" s="1"/>
  <c r="H17" i="12"/>
  <c r="I27" i="12" s="1"/>
  <c r="I57" i="12" s="1"/>
  <c r="H52" i="12"/>
  <c r="I55" i="12" s="1"/>
  <c r="L9" i="12" s="1"/>
  <c r="H53" i="12"/>
  <c r="O119" i="12"/>
  <c r="O120" i="12" s="1"/>
  <c r="I31" i="11"/>
  <c r="P119" i="11"/>
  <c r="N119" i="11"/>
  <c r="M119" i="11"/>
  <c r="H47" i="11" s="1"/>
  <c r="I49" i="11" s="1"/>
  <c r="L119" i="11"/>
  <c r="L120" i="11" s="1"/>
  <c r="Q111" i="11"/>
  <c r="H85" i="11"/>
  <c r="E85" i="11"/>
  <c r="A85" i="11"/>
  <c r="S46" i="11"/>
  <c r="I44" i="11"/>
  <c r="H43" i="11"/>
  <c r="I30" i="11"/>
  <c r="I38" i="11" s="1"/>
  <c r="I45" i="11" s="1"/>
  <c r="O24" i="11"/>
  <c r="G24" i="11"/>
  <c r="G23" i="11"/>
  <c r="G22" i="11"/>
  <c r="E21" i="11"/>
  <c r="G21" i="11" s="1"/>
  <c r="H26" i="11" s="1"/>
  <c r="G20" i="11"/>
  <c r="U16" i="11"/>
  <c r="T16" i="11"/>
  <c r="G16" i="11"/>
  <c r="G15" i="11"/>
  <c r="G14" i="11"/>
  <c r="G13" i="11"/>
  <c r="G12" i="11"/>
  <c r="G11" i="11"/>
  <c r="E11" i="11"/>
  <c r="G10" i="11"/>
  <c r="G9" i="11"/>
  <c r="G8" i="11"/>
  <c r="H17" i="11" s="1"/>
  <c r="I27" i="11" s="1"/>
  <c r="I57" i="11" s="1"/>
  <c r="J5" i="11"/>
  <c r="J4" i="11"/>
  <c r="J9" i="11" s="1"/>
  <c r="K9" i="11" s="1"/>
  <c r="I56" i="12" l="1"/>
  <c r="I59" i="12" s="1"/>
  <c r="H53" i="11"/>
  <c r="O119" i="11"/>
  <c r="O120" i="11" s="1"/>
  <c r="H52" i="11"/>
  <c r="I55" i="11" s="1"/>
  <c r="L9" i="11" s="1"/>
  <c r="I56" i="11"/>
  <c r="I59" i="11" s="1"/>
  <c r="E8" i="10"/>
  <c r="E9" i="10"/>
  <c r="E11" i="10" l="1"/>
  <c r="E10" i="10"/>
  <c r="I31" i="10" l="1"/>
  <c r="P119" i="10"/>
  <c r="N119" i="10"/>
  <c r="M119" i="10"/>
  <c r="H47" i="10" s="1"/>
  <c r="I49" i="10" s="1"/>
  <c r="L119" i="10"/>
  <c r="L120" i="10" s="1"/>
  <c r="Q111" i="10"/>
  <c r="H85" i="10"/>
  <c r="E85" i="10"/>
  <c r="A85" i="10"/>
  <c r="S46" i="10"/>
  <c r="H43" i="10"/>
  <c r="I44" i="10" s="1"/>
  <c r="I30" i="10"/>
  <c r="I38" i="10" s="1"/>
  <c r="I45" i="10" s="1"/>
  <c r="O24" i="10"/>
  <c r="G24" i="10"/>
  <c r="G23" i="10"/>
  <c r="G22" i="10"/>
  <c r="E21" i="10"/>
  <c r="G21" i="10" s="1"/>
  <c r="G20" i="10"/>
  <c r="H26" i="10" s="1"/>
  <c r="U16" i="10"/>
  <c r="T16" i="10"/>
  <c r="G16" i="10"/>
  <c r="G15" i="10"/>
  <c r="G14" i="10"/>
  <c r="G13" i="10"/>
  <c r="G12" i="10"/>
  <c r="G11" i="10"/>
  <c r="G10" i="10"/>
  <c r="G9" i="10"/>
  <c r="G8" i="10"/>
  <c r="J5" i="10"/>
  <c r="J4" i="10"/>
  <c r="J9" i="10" s="1"/>
  <c r="K9" i="10" s="1"/>
  <c r="H17" i="10" l="1"/>
  <c r="I27" i="10" s="1"/>
  <c r="I57" i="10" s="1"/>
  <c r="H52" i="10"/>
  <c r="H53" i="10"/>
  <c r="O119" i="10"/>
  <c r="O120" i="10" s="1"/>
  <c r="E21" i="9"/>
  <c r="E10" i="9"/>
  <c r="I55" i="10" l="1"/>
  <c r="L9" i="10" s="1"/>
  <c r="I30" i="9"/>
  <c r="I31" i="9"/>
  <c r="P119" i="9"/>
  <c r="N119" i="9"/>
  <c r="M119" i="9"/>
  <c r="H47" i="9" s="1"/>
  <c r="I49" i="9" s="1"/>
  <c r="L119" i="9"/>
  <c r="L120" i="9" s="1"/>
  <c r="Q111" i="9"/>
  <c r="H85" i="9"/>
  <c r="E85" i="9"/>
  <c r="A85" i="9"/>
  <c r="S46" i="9"/>
  <c r="H43" i="9"/>
  <c r="I44" i="9" s="1"/>
  <c r="I38" i="9"/>
  <c r="O24" i="9"/>
  <c r="G24" i="9"/>
  <c r="G23" i="9"/>
  <c r="G22" i="9"/>
  <c r="G21" i="9"/>
  <c r="G20" i="9"/>
  <c r="U16" i="9"/>
  <c r="T16" i="9"/>
  <c r="G16" i="9"/>
  <c r="G15" i="9"/>
  <c r="G14" i="9"/>
  <c r="G13" i="9"/>
  <c r="G12" i="9"/>
  <c r="G11" i="9"/>
  <c r="G10" i="9"/>
  <c r="G9" i="9"/>
  <c r="G8" i="9"/>
  <c r="J5" i="9"/>
  <c r="J4" i="9"/>
  <c r="J9" i="9" s="1"/>
  <c r="K9" i="9" s="1"/>
  <c r="I56" i="10" l="1"/>
  <c r="I59" i="10" s="1"/>
  <c r="H26" i="9"/>
  <c r="H17" i="9"/>
  <c r="H52" i="9"/>
  <c r="I45" i="9"/>
  <c r="H53" i="9"/>
  <c r="I55" i="9" s="1"/>
  <c r="O119" i="9"/>
  <c r="O120" i="9" s="1"/>
  <c r="I27" i="9" l="1"/>
  <c r="I57" i="9" s="1"/>
  <c r="I56" i="9"/>
  <c r="L9" i="9"/>
  <c r="I59" i="9" l="1"/>
  <c r="I31" i="8"/>
  <c r="P119" i="8"/>
  <c r="N119" i="8"/>
  <c r="M119" i="8"/>
  <c r="H47" i="8" s="1"/>
  <c r="I49" i="8" s="1"/>
  <c r="L119" i="8"/>
  <c r="L120" i="8" s="1"/>
  <c r="Q111" i="8"/>
  <c r="H85" i="8"/>
  <c r="E85" i="8"/>
  <c r="A85" i="8"/>
  <c r="S46" i="8"/>
  <c r="H43" i="8"/>
  <c r="I44" i="8" s="1"/>
  <c r="I38" i="8"/>
  <c r="O24" i="8"/>
  <c r="G24" i="8"/>
  <c r="G23" i="8"/>
  <c r="G22" i="8"/>
  <c r="G21" i="8"/>
  <c r="G20" i="8"/>
  <c r="H26" i="8" s="1"/>
  <c r="U16" i="8"/>
  <c r="T16" i="8"/>
  <c r="G16" i="8"/>
  <c r="G15" i="8"/>
  <c r="G14" i="8"/>
  <c r="G13" i="8"/>
  <c r="G12" i="8"/>
  <c r="G11" i="8"/>
  <c r="G10" i="8"/>
  <c r="G9" i="8"/>
  <c r="G8" i="8"/>
  <c r="J5" i="8"/>
  <c r="J4" i="8"/>
  <c r="J9" i="8" s="1"/>
  <c r="K9" i="8" s="1"/>
  <c r="H17" i="8" l="1"/>
  <c r="H52" i="8"/>
  <c r="I27" i="8"/>
  <c r="I57" i="8" s="1"/>
  <c r="I45" i="8"/>
  <c r="H53" i="8"/>
  <c r="O119" i="8"/>
  <c r="O120" i="8" s="1"/>
  <c r="I31" i="7"/>
  <c r="P119" i="7"/>
  <c r="N119" i="7"/>
  <c r="M119" i="7"/>
  <c r="H47" i="7" s="1"/>
  <c r="I49" i="7" s="1"/>
  <c r="L119" i="7"/>
  <c r="L120" i="7" s="1"/>
  <c r="Q111" i="7"/>
  <c r="H85" i="7"/>
  <c r="E85" i="7"/>
  <c r="A85" i="7"/>
  <c r="S46" i="7"/>
  <c r="I44" i="7"/>
  <c r="H43" i="7"/>
  <c r="I38" i="7"/>
  <c r="I45" i="7" s="1"/>
  <c r="O24" i="7"/>
  <c r="G24" i="7"/>
  <c r="G23" i="7"/>
  <c r="G22" i="7"/>
  <c r="G21" i="7"/>
  <c r="G20" i="7"/>
  <c r="H26" i="7" s="1"/>
  <c r="U16" i="7"/>
  <c r="T16" i="7"/>
  <c r="G16" i="7"/>
  <c r="G15" i="7"/>
  <c r="G14" i="7"/>
  <c r="G13" i="7"/>
  <c r="G12" i="7"/>
  <c r="G11" i="7"/>
  <c r="G10" i="7"/>
  <c r="G9" i="7"/>
  <c r="G8" i="7"/>
  <c r="H17" i="7" s="1"/>
  <c r="I27" i="7" s="1"/>
  <c r="I57" i="7" s="1"/>
  <c r="J5" i="7"/>
  <c r="J4" i="7"/>
  <c r="J9" i="7" s="1"/>
  <c r="K9" i="7" s="1"/>
  <c r="I55" i="8" l="1"/>
  <c r="I56" i="8" s="1"/>
  <c r="I59" i="8" s="1"/>
  <c r="H52" i="7"/>
  <c r="H53" i="7"/>
  <c r="I55" i="7" s="1"/>
  <c r="O119" i="7"/>
  <c r="O120" i="7" s="1"/>
  <c r="I31" i="6"/>
  <c r="P119" i="6"/>
  <c r="N119" i="6"/>
  <c r="M119" i="6"/>
  <c r="H47" i="6" s="1"/>
  <c r="I49" i="6" s="1"/>
  <c r="L119" i="6"/>
  <c r="L120" i="6" s="1"/>
  <c r="Q111" i="6"/>
  <c r="H85" i="6"/>
  <c r="E85" i="6"/>
  <c r="A85" i="6"/>
  <c r="S46" i="6"/>
  <c r="H43" i="6"/>
  <c r="I44" i="6" s="1"/>
  <c r="I45" i="6" s="1"/>
  <c r="I38" i="6"/>
  <c r="O24" i="6"/>
  <c r="O119" i="6" s="1"/>
  <c r="G24" i="6"/>
  <c r="G23" i="6"/>
  <c r="G22" i="6"/>
  <c r="G21" i="6"/>
  <c r="G20" i="6"/>
  <c r="H26" i="6" s="1"/>
  <c r="U16" i="6"/>
  <c r="T16" i="6"/>
  <c r="G16" i="6"/>
  <c r="G15" i="6"/>
  <c r="G14" i="6"/>
  <c r="G13" i="6"/>
  <c r="G12" i="6"/>
  <c r="G11" i="6"/>
  <c r="G10" i="6"/>
  <c r="G9" i="6"/>
  <c r="G8" i="6"/>
  <c r="H17" i="6" s="1"/>
  <c r="J5" i="6"/>
  <c r="J4" i="6"/>
  <c r="J9" i="6" s="1"/>
  <c r="K9" i="6" s="1"/>
  <c r="L9" i="8" l="1"/>
  <c r="L9" i="7"/>
  <c r="I56" i="7"/>
  <c r="I59" i="7" s="1"/>
  <c r="I27" i="6"/>
  <c r="I57" i="6" s="1"/>
  <c r="H52" i="6"/>
  <c r="O120" i="6"/>
  <c r="H53" i="6"/>
  <c r="I55" i="6" l="1"/>
  <c r="L9" i="6" s="1"/>
  <c r="I56" i="6"/>
  <c r="I59" i="6" s="1"/>
  <c r="E8" i="5"/>
  <c r="E9" i="5"/>
  <c r="H54" i="5"/>
  <c r="P119" i="5" l="1"/>
  <c r="N119" i="5"/>
  <c r="M119" i="5"/>
  <c r="H47" i="5" s="1"/>
  <c r="I49" i="5" s="1"/>
  <c r="L119" i="5"/>
  <c r="L120" i="5" s="1"/>
  <c r="Q111" i="5"/>
  <c r="H85" i="5"/>
  <c r="E85" i="5"/>
  <c r="A85" i="5"/>
  <c r="S46" i="5"/>
  <c r="I44" i="5"/>
  <c r="H43" i="5"/>
  <c r="I38" i="5"/>
  <c r="I45" i="5" s="1"/>
  <c r="O24" i="5"/>
  <c r="G24" i="5"/>
  <c r="G23" i="5"/>
  <c r="G22" i="5"/>
  <c r="G21" i="5"/>
  <c r="G20" i="5"/>
  <c r="U16" i="5"/>
  <c r="T16" i="5"/>
  <c r="G16" i="5"/>
  <c r="G15" i="5"/>
  <c r="G14" i="5"/>
  <c r="G13" i="5"/>
  <c r="G12" i="5"/>
  <c r="G11" i="5"/>
  <c r="G10" i="5"/>
  <c r="G9" i="5"/>
  <c r="G8" i="5"/>
  <c r="J5" i="5"/>
  <c r="J4" i="5"/>
  <c r="J9" i="5" s="1"/>
  <c r="K9" i="5" s="1"/>
  <c r="H26" i="5" l="1"/>
  <c r="H17" i="5"/>
  <c r="H52" i="5"/>
  <c r="H53" i="5"/>
  <c r="O119" i="5"/>
  <c r="O120" i="5" s="1"/>
  <c r="E8" i="4"/>
  <c r="E9" i="4"/>
  <c r="I55" i="5" l="1"/>
  <c r="I27" i="5"/>
  <c r="I57" i="5" s="1"/>
  <c r="L9" i="5"/>
  <c r="P119" i="4"/>
  <c r="N119" i="4"/>
  <c r="M119" i="4"/>
  <c r="H47" i="4" s="1"/>
  <c r="I49" i="4" s="1"/>
  <c r="L119" i="4"/>
  <c r="L120" i="4" s="1"/>
  <c r="Q111" i="4"/>
  <c r="H85" i="4"/>
  <c r="E85" i="4"/>
  <c r="A85" i="4"/>
  <c r="S46" i="4"/>
  <c r="I44" i="4"/>
  <c r="H43" i="4"/>
  <c r="I38" i="4"/>
  <c r="I45" i="4" s="1"/>
  <c r="O24" i="4"/>
  <c r="G24" i="4"/>
  <c r="G23" i="4"/>
  <c r="G22" i="4"/>
  <c r="G21" i="4"/>
  <c r="G20" i="4"/>
  <c r="H26" i="4" s="1"/>
  <c r="U16" i="4"/>
  <c r="T16" i="4"/>
  <c r="G16" i="4"/>
  <c r="G15" i="4"/>
  <c r="G14" i="4"/>
  <c r="G13" i="4"/>
  <c r="G12" i="4"/>
  <c r="G11" i="4"/>
  <c r="G10" i="4"/>
  <c r="G9" i="4"/>
  <c r="G8" i="4"/>
  <c r="J5" i="4"/>
  <c r="J4" i="4"/>
  <c r="J9" i="4" s="1"/>
  <c r="K9" i="4" s="1"/>
  <c r="L120" i="1"/>
  <c r="P119" i="1"/>
  <c r="N119" i="1"/>
  <c r="M119" i="1"/>
  <c r="H47" i="1" s="1"/>
  <c r="I49" i="1" s="1"/>
  <c r="L119" i="1"/>
  <c r="Q111" i="1"/>
  <c r="H85" i="1"/>
  <c r="E85" i="1"/>
  <c r="A85" i="1"/>
  <c r="H52" i="1"/>
  <c r="S46" i="1"/>
  <c r="I44" i="1"/>
  <c r="H43" i="1"/>
  <c r="I38" i="1"/>
  <c r="I45" i="1" s="1"/>
  <c r="I31" i="1"/>
  <c r="O24" i="1"/>
  <c r="G24" i="1"/>
  <c r="G23" i="1"/>
  <c r="G22" i="1"/>
  <c r="G21" i="1"/>
  <c r="G20" i="1"/>
  <c r="H26" i="1" s="1"/>
  <c r="U16" i="1"/>
  <c r="T16" i="1"/>
  <c r="G16" i="1"/>
  <c r="G15" i="1"/>
  <c r="G14" i="1"/>
  <c r="G13" i="1"/>
  <c r="G12" i="1"/>
  <c r="G11" i="1"/>
  <c r="G10" i="1"/>
  <c r="E9" i="1"/>
  <c r="G9" i="1" s="1"/>
  <c r="E8" i="1"/>
  <c r="G8" i="1" s="1"/>
  <c r="H17" i="1" s="1"/>
  <c r="I27" i="1" s="1"/>
  <c r="I57" i="1" s="1"/>
  <c r="J5" i="1"/>
  <c r="J4" i="1"/>
  <c r="J9" i="1" s="1"/>
  <c r="K9" i="1" s="1"/>
  <c r="H17" i="4" l="1"/>
  <c r="I27" i="4" s="1"/>
  <c r="I57" i="4" s="1"/>
  <c r="H52" i="4"/>
  <c r="H53" i="4"/>
  <c r="O119" i="4"/>
  <c r="O120" i="4" s="1"/>
  <c r="H53" i="1"/>
  <c r="I55" i="1" s="1"/>
  <c r="O119" i="1"/>
  <c r="O120" i="1" s="1"/>
  <c r="I55" i="4" l="1"/>
  <c r="L9" i="4" s="1"/>
  <c r="I56" i="1"/>
  <c r="L9" i="1"/>
  <c r="I59" i="1" l="1"/>
  <c r="I31" i="4"/>
  <c r="I56" i="4" s="1"/>
  <c r="I59" i="4" l="1"/>
  <c r="I31" i="5"/>
  <c r="I56" i="5" s="1"/>
  <c r="I59" i="5" s="1"/>
</calcChain>
</file>

<file path=xl/comments1.xml><?xml version="1.0" encoding="utf-8"?>
<comments xmlns="http://schemas.openxmlformats.org/spreadsheetml/2006/main">
  <authors>
    <author>Nijar</author>
  </authors>
  <commentList>
    <comment ref="M14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HONOR DOSEN PA DAN STT
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AVIA
</t>
        </r>
      </text>
    </comment>
    <comment ref="M18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SERVICE LIFT
</t>
        </r>
      </text>
    </comment>
  </commentList>
</comments>
</file>

<file path=xl/comments2.xml><?xml version="1.0" encoding="utf-8"?>
<comments xmlns="http://schemas.openxmlformats.org/spreadsheetml/2006/main">
  <authors>
    <author>Nijar</author>
  </authors>
  <commentList>
    <comment ref="M15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dp orin
</t>
        </r>
      </text>
    </comment>
    <comment ref="M18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psdku</t>
        </r>
      </text>
    </comment>
  </commentList>
</comments>
</file>

<file path=xl/comments3.xml><?xml version="1.0" encoding="utf-8"?>
<comments xmlns="http://schemas.openxmlformats.org/spreadsheetml/2006/main">
  <authors>
    <author>Nijar</author>
  </authors>
  <commentList>
    <comment ref="M17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blangko khs
</t>
        </r>
      </text>
    </comment>
    <comment ref="M18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Kerjasama STT
</t>
        </r>
      </text>
    </comment>
  </commentList>
</comments>
</file>

<file path=xl/sharedStrings.xml><?xml version="1.0" encoding="utf-8"?>
<sst xmlns="http://schemas.openxmlformats.org/spreadsheetml/2006/main" count="2387" uniqueCount="82">
  <si>
    <t>CASH OPNAME</t>
  </si>
  <si>
    <t>Hari             :</t>
  </si>
  <si>
    <t xml:space="preserve">Minggu </t>
  </si>
  <si>
    <t>Tanggal  :</t>
  </si>
  <si>
    <t>Pelaksana    :</t>
  </si>
  <si>
    <t>Keuangan</t>
  </si>
  <si>
    <t>Pukul       :</t>
  </si>
  <si>
    <t xml:space="preserve"> </t>
  </si>
  <si>
    <t>NOMINAL</t>
  </si>
  <si>
    <t>LEMBAR</t>
  </si>
  <si>
    <t>JUMLAH</t>
  </si>
  <si>
    <t xml:space="preserve">  </t>
  </si>
  <si>
    <t>kas Profesi</t>
  </si>
  <si>
    <t>kas kerjasama</t>
  </si>
  <si>
    <t>BPRSA</t>
  </si>
  <si>
    <t>BTK</t>
  </si>
  <si>
    <t>in</t>
  </si>
  <si>
    <t>out</t>
  </si>
  <si>
    <t>No Bukti</t>
  </si>
  <si>
    <t>lebih</t>
  </si>
  <si>
    <t>kurang</t>
  </si>
  <si>
    <t>MUTASI</t>
  </si>
  <si>
    <t>Sub Total</t>
  </si>
  <si>
    <t xml:space="preserve">lebih </t>
  </si>
  <si>
    <t>KEPING</t>
  </si>
  <si>
    <t>penyesuaian</t>
  </si>
  <si>
    <t>Jumlah Kas Sebelumnya :</t>
  </si>
  <si>
    <t>Kas BPRSA</t>
  </si>
  <si>
    <t>Kas</t>
  </si>
  <si>
    <t>Jumlah Kas Hari Ini :</t>
  </si>
  <si>
    <t>Bank:</t>
  </si>
  <si>
    <t>Penerimaan BPRSA</t>
  </si>
  <si>
    <t>,</t>
  </si>
  <si>
    <t>Pengeluaran</t>
  </si>
  <si>
    <t>Jumlah Kas di Bank</t>
  </si>
  <si>
    <t>BPRSA 2</t>
  </si>
  <si>
    <t>BTN</t>
  </si>
  <si>
    <t>BNI</t>
  </si>
  <si>
    <t>BRI Syariah</t>
  </si>
  <si>
    <t>Kas LP3I</t>
  </si>
  <si>
    <t>Realisasi Kurang</t>
  </si>
  <si>
    <t xml:space="preserve">Penyesuaian </t>
  </si>
  <si>
    <t>Penerimaan</t>
  </si>
  <si>
    <t>- Profesi</t>
  </si>
  <si>
    <t>- Kelas Kerjasama</t>
  </si>
  <si>
    <t>Realisasi Lebih</t>
  </si>
  <si>
    <t>Total</t>
  </si>
  <si>
    <t/>
  </si>
  <si>
    <t>Menurut kas hari ini (Kas Ditangan)</t>
  </si>
  <si>
    <t>Selisih</t>
  </si>
  <si>
    <t>Demikian berita acara ini dibuat dan dilaksanakan oleh:</t>
  </si>
  <si>
    <t>LP3I</t>
  </si>
  <si>
    <t>Tanda Tangan</t>
  </si>
  <si>
    <t>1. Nijar Kurnia Romdoni, S.E</t>
  </si>
  <si>
    <t>1…………………............</t>
  </si>
  <si>
    <t>2. Dheri Febiyani Lestari, S.Pd,MM</t>
  </si>
  <si>
    <t>2.............................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</si>
  <si>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</si>
  <si>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</si>
  <si>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</si>
  <si>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 xml:space="preserve">      </t>
  </si>
  <si>
    <t>Senin</t>
  </si>
  <si>
    <t>Selasa</t>
  </si>
  <si>
    <t xml:space="preserve">Rabu </t>
  </si>
  <si>
    <t>Kamis</t>
  </si>
  <si>
    <t>Jum'at</t>
  </si>
  <si>
    <t>Sabtu</t>
  </si>
  <si>
    <t>1. Wafa Tsamrotul Fuadah</t>
  </si>
  <si>
    <t xml:space="preserve">Senin </t>
  </si>
  <si>
    <t xml:space="preserve">Sabtu </t>
  </si>
  <si>
    <t>Minggu</t>
  </si>
  <si>
    <t>CB KELAS Kerjasama</t>
  </si>
  <si>
    <t>Unwim</t>
  </si>
  <si>
    <t xml:space="preserve">Jum'at </t>
  </si>
  <si>
    <t>48835-48846</t>
  </si>
  <si>
    <t>1. Ririn Puspita Sari Dewi</t>
  </si>
  <si>
    <t>sampai 48850</t>
  </si>
  <si>
    <t xml:space="preserve">Selasa </t>
  </si>
  <si>
    <t>sd 48880</t>
  </si>
  <si>
    <t>pa bini</t>
  </si>
  <si>
    <t>Daber BM</t>
  </si>
  <si>
    <t>1. Wafa Tsamrotul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</si>
</sst>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  <numFmt numFmtId="166" formatCode="&quot;Rp&quot;#,##0"/>
  </numFmts>
  <fonts count="3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1"/>
      <color theme="1"/>
      <name val="Times New Roman"/>
      <family val="1"/>
    </font>
    <font>
      <b/>
      <sz val="10"/>
      <color rgb="FFFF0000"/>
      <name val="Arial"/>
      <family val="2"/>
    </font>
    <font>
      <b/>
      <sz val="10"/>
      <name val="Times New Roman"/>
      <family val="1"/>
    </font>
    <font>
      <sz val="10"/>
      <color theme="1"/>
      <name val="Times New Roman"/>
      <family val="1"/>
    </font>
    <font>
      <u/>
      <sz val="11"/>
      <color theme="10"/>
      <name val="Calibri"/>
      <family val="2"/>
      <charset val="1"/>
      <scheme val="minor"/>
    </font>
    <font>
      <u/>
      <sz val="11"/>
      <name val="Calibri"/>
      <family val="2"/>
      <charset val="1"/>
      <scheme val="minor"/>
    </font>
    <font>
      <sz val="12"/>
      <name val="Times New Roman"/>
      <family val="1"/>
    </font>
    <font>
      <u/>
      <sz val="11"/>
      <color theme="10"/>
      <name val="Times New Roman"/>
      <family val="1"/>
    </font>
    <font>
      <sz val="11"/>
      <color theme="1"/>
      <name val="Times New Roman"/>
      <family val="1"/>
    </font>
    <font>
      <sz val="11"/>
      <name val="Calibri"/>
      <family val="2"/>
      <charset val="1"/>
      <scheme val="minor"/>
    </font>
    <font>
      <sz val="11"/>
      <color theme="10"/>
      <name val="Times New Roman"/>
      <family val="1"/>
    </font>
    <font>
      <sz val="14"/>
      <color theme="1"/>
      <name val="Times New Roman"/>
      <family val="1"/>
    </font>
    <font>
      <b/>
      <sz val="11"/>
      <name val="Arial"/>
      <family val="2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12"/>
      <color theme="1"/>
      <name val="Times New Roman"/>
      <family val="1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theme="0"/>
      <name val="Arial"/>
      <family val="2"/>
    </font>
    <font>
      <sz val="11"/>
      <color rgb="FFFFFF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0" fontId="15" fillId="0" borderId="0" applyNumberFormat="0" applyFill="0" applyBorder="0" applyAlignment="0" applyProtection="0"/>
    <xf numFmtId="41" fontId="3" fillId="0" borderId="0" applyFont="0" applyFill="0" applyBorder="0" applyAlignment="0" applyProtection="0"/>
  </cellStyleXfs>
  <cellXfs count="188">
    <xf numFmtId="0" fontId="0" fillId="0" borderId="0" xfId="0"/>
    <xf numFmtId="0" fontId="4" fillId="0" borderId="0" xfId="3" applyFont="1" applyAlignment="1">
      <alignment horizontal="center"/>
    </xf>
    <xf numFmtId="0" fontId="5" fillId="0" borderId="0" xfId="4" applyFont="1"/>
    <xf numFmtId="0" fontId="6" fillId="0" borderId="0" xfId="4" applyFont="1" applyFill="1" applyAlignment="1">
      <alignment horizontal="right"/>
    </xf>
    <xf numFmtId="41" fontId="7" fillId="0" borderId="0" xfId="4" applyNumberFormat="1" applyFont="1" applyFill="1"/>
    <xf numFmtId="0" fontId="7" fillId="0" borderId="0" xfId="4" applyFont="1"/>
    <xf numFmtId="0" fontId="5" fillId="0" borderId="0" xfId="0" applyFont="1"/>
    <xf numFmtId="0" fontId="3" fillId="0" borderId="0" xfId="3" applyFont="1" applyAlignment="1"/>
    <xf numFmtId="164" fontId="3" fillId="0" borderId="0" xfId="3" applyNumberFormat="1" applyFont="1" applyAlignment="1"/>
    <xf numFmtId="41" fontId="3" fillId="0" borderId="0" xfId="3" applyNumberFormat="1" applyFont="1"/>
    <xf numFmtId="41" fontId="3" fillId="0" borderId="0" xfId="3" applyNumberFormat="1" applyFont="1" applyAlignment="1">
      <alignment horizontal="left"/>
    </xf>
    <xf numFmtId="14" fontId="3" fillId="0" borderId="0" xfId="3" applyNumberFormat="1" applyFont="1" applyAlignment="1">
      <alignment horizontal="left"/>
    </xf>
    <xf numFmtId="41" fontId="3" fillId="0" borderId="0" xfId="1" applyFont="1" applyAlignment="1">
      <alignment horizontal="left"/>
    </xf>
    <xf numFmtId="41" fontId="8" fillId="0" borderId="0" xfId="3" applyNumberFormat="1" applyFont="1" applyFill="1" applyAlignment="1">
      <alignment horizontal="right"/>
    </xf>
    <xf numFmtId="20" fontId="3" fillId="0" borderId="0" xfId="3" applyNumberFormat="1" applyFont="1" applyAlignment="1">
      <alignment horizontal="left"/>
    </xf>
    <xf numFmtId="41" fontId="3" fillId="0" borderId="0" xfId="1" applyFont="1" applyAlignment="1"/>
    <xf numFmtId="41" fontId="3" fillId="0" borderId="0" xfId="3" applyNumberFormat="1" applyFont="1" applyFill="1" applyAlignment="1"/>
    <xf numFmtId="0" fontId="9" fillId="0" borderId="0" xfId="3" applyFont="1" applyAlignment="1"/>
    <xf numFmtId="0" fontId="10" fillId="0" borderId="0" xfId="3" applyFont="1" applyAlignment="1"/>
    <xf numFmtId="1" fontId="5" fillId="0" borderId="0" xfId="4" applyNumberFormat="1" applyFont="1"/>
    <xf numFmtId="0" fontId="3" fillId="0" borderId="0" xfId="3" applyFont="1" applyAlignment="1">
      <alignment horizontal="center"/>
    </xf>
    <xf numFmtId="0" fontId="3" fillId="0" borderId="0" xfId="3" applyFont="1" applyFill="1" applyAlignment="1"/>
    <xf numFmtId="41" fontId="3" fillId="0" borderId="0" xfId="3" applyNumberFormat="1" applyFont="1" applyAlignment="1"/>
    <xf numFmtId="0" fontId="9" fillId="0" borderId="0" xfId="3" applyFont="1" applyFill="1" applyAlignment="1"/>
    <xf numFmtId="41" fontId="3" fillId="0" borderId="0" xfId="1" applyFont="1" applyFill="1" applyAlignment="1"/>
    <xf numFmtId="41" fontId="5" fillId="0" borderId="0" xfId="4" applyNumberFormat="1" applyFont="1"/>
    <xf numFmtId="41" fontId="6" fillId="0" borderId="0" xfId="4" applyNumberFormat="1" applyFont="1" applyFill="1" applyAlignment="1">
      <alignment horizontal="right"/>
    </xf>
    <xf numFmtId="0" fontId="3" fillId="0" borderId="0" xfId="3" applyNumberFormat="1" applyFont="1" applyFill="1" applyBorder="1"/>
    <xf numFmtId="41" fontId="3" fillId="0" borderId="1" xfId="3" applyNumberFormat="1" applyFont="1" applyFill="1" applyBorder="1" applyAlignment="1"/>
    <xf numFmtId="0" fontId="5" fillId="0" borderId="1" xfId="4" applyFont="1" applyBorder="1"/>
    <xf numFmtId="41" fontId="7" fillId="0" borderId="1" xfId="4" applyNumberFormat="1" applyFont="1" applyFill="1" applyBorder="1"/>
    <xf numFmtId="0" fontId="5" fillId="0" borderId="1" xfId="0" applyFont="1" applyBorder="1"/>
    <xf numFmtId="0" fontId="11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right"/>
    </xf>
    <xf numFmtId="41" fontId="12" fillId="3" borderId="1" xfId="3" applyNumberFormat="1" applyFont="1" applyFill="1" applyBorder="1" applyAlignment="1">
      <alignment horizontal="center"/>
    </xf>
    <xf numFmtId="41" fontId="13" fillId="0" borderId="1" xfId="3" applyNumberFormat="1" applyFont="1" applyFill="1" applyBorder="1" applyAlignment="1">
      <alignment horizontal="center"/>
    </xf>
    <xf numFmtId="0" fontId="9" fillId="0" borderId="0" xfId="3" applyFont="1" applyAlignment="1">
      <alignment horizontal="center"/>
    </xf>
    <xf numFmtId="0" fontId="14" fillId="3" borderId="1" xfId="0" applyFont="1" applyFill="1" applyBorder="1" applyAlignment="1">
      <alignment horizontal="center" vertical="center" wrapText="1"/>
    </xf>
    <xf numFmtId="0" fontId="16" fillId="4" borderId="1" xfId="5" applyFont="1" applyFill="1" applyBorder="1" applyAlignment="1">
      <alignment vertical="top" wrapText="1"/>
    </xf>
    <xf numFmtId="41" fontId="17" fillId="4" borderId="1" xfId="1" applyFont="1" applyFill="1" applyBorder="1" applyAlignment="1">
      <alignment horizontal="right" vertical="top" wrapText="1"/>
    </xf>
    <xf numFmtId="41" fontId="7" fillId="3" borderId="3" xfId="0" applyNumberFormat="1" applyFont="1" applyFill="1" applyBorder="1"/>
    <xf numFmtId="0" fontId="18" fillId="0" borderId="1" xfId="5" applyFont="1" applyBorder="1" applyAlignment="1">
      <alignment vertical="center" wrapText="1"/>
    </xf>
    <xf numFmtId="41" fontId="19" fillId="0" borderId="1" xfId="1" applyFont="1" applyBorder="1" applyAlignment="1">
      <alignment vertical="center"/>
    </xf>
    <xf numFmtId="41" fontId="7" fillId="3" borderId="5" xfId="0" applyNumberFormat="1" applyFont="1" applyFill="1" applyBorder="1"/>
    <xf numFmtId="41" fontId="7" fillId="0" borderId="0" xfId="4" applyNumberFormat="1" applyFont="1" applyFill="1" applyBorder="1"/>
    <xf numFmtId="0" fontId="5" fillId="0" borderId="0" xfId="0" applyFont="1" applyBorder="1"/>
    <xf numFmtId="41" fontId="3" fillId="0" borderId="0" xfId="3" applyNumberFormat="1" applyFont="1" applyFill="1" applyBorder="1"/>
    <xf numFmtId="0" fontId="5" fillId="0" borderId="0" xfId="4" applyFont="1" applyBorder="1"/>
    <xf numFmtId="0" fontId="20" fillId="0" borderId="1" xfId="0" applyFont="1" applyBorder="1" applyAlignment="1"/>
    <xf numFmtId="41" fontId="17" fillId="0" borderId="1" xfId="1" applyFont="1" applyBorder="1" applyAlignment="1"/>
    <xf numFmtId="0" fontId="21" fillId="0" borderId="1" xfId="5" applyFont="1" applyBorder="1" applyAlignment="1">
      <alignment vertical="center" wrapText="1"/>
    </xf>
    <xf numFmtId="3" fontId="19" fillId="0" borderId="1" xfId="0" applyNumberFormat="1" applyFont="1" applyBorder="1" applyAlignment="1">
      <alignment horizontal="right" vertical="center" wrapText="1"/>
    </xf>
    <xf numFmtId="41" fontId="7" fillId="0" borderId="1" xfId="1" applyFont="1" applyFill="1" applyBorder="1" applyAlignment="1">
      <alignment horizontal="center" wrapText="1"/>
    </xf>
    <xf numFmtId="41" fontId="19" fillId="0" borderId="0" xfId="1" applyFont="1" applyBorder="1" applyAlignment="1">
      <alignment horizontal="right" vertical="center" wrapText="1"/>
    </xf>
    <xf numFmtId="165" fontId="3" fillId="0" borderId="0" xfId="3" applyNumberFormat="1" applyFont="1" applyFill="1"/>
    <xf numFmtId="41" fontId="17" fillId="5" borderId="1" xfId="1" applyFont="1" applyFill="1" applyBorder="1" applyAlignment="1">
      <alignment horizontal="right" vertical="top" wrapText="1"/>
    </xf>
    <xf numFmtId="41" fontId="22" fillId="3" borderId="1" xfId="1" applyFont="1" applyFill="1" applyBorder="1" applyAlignment="1">
      <alignment horizontal="left"/>
    </xf>
    <xf numFmtId="41" fontId="19" fillId="0" borderId="1" xfId="1" applyFont="1" applyBorder="1" applyAlignment="1">
      <alignment horizontal="right" vertical="center" wrapText="1"/>
    </xf>
    <xf numFmtId="41" fontId="3" fillId="0" borderId="0" xfId="3" applyNumberFormat="1" applyFont="1" applyFill="1"/>
    <xf numFmtId="41" fontId="7" fillId="0" borderId="1" xfId="1" quotePrefix="1" applyFont="1" applyFill="1" applyBorder="1" applyAlignment="1">
      <alignment horizontal="center" wrapText="1"/>
    </xf>
    <xf numFmtId="41" fontId="19" fillId="0" borderId="1" xfId="1" applyFont="1" applyBorder="1" applyAlignment="1">
      <alignment vertical="center" wrapText="1"/>
    </xf>
    <xf numFmtId="165" fontId="5" fillId="0" borderId="1" xfId="4" applyNumberFormat="1" applyFont="1" applyBorder="1"/>
    <xf numFmtId="165" fontId="7" fillId="0" borderId="0" xfId="4" applyNumberFormat="1" applyFont="1" applyBorder="1"/>
    <xf numFmtId="41" fontId="3" fillId="0" borderId="1" xfId="4" applyNumberFormat="1" applyFont="1" applyFill="1" applyBorder="1"/>
    <xf numFmtId="0" fontId="3" fillId="0" borderId="0" xfId="3" applyFont="1" applyFill="1"/>
    <xf numFmtId="41" fontId="5" fillId="0" borderId="1" xfId="1" applyFont="1" applyFill="1" applyBorder="1"/>
    <xf numFmtId="41" fontId="3" fillId="0" borderId="1" xfId="1" applyFont="1" applyFill="1" applyBorder="1"/>
    <xf numFmtId="41" fontId="3" fillId="0" borderId="6" xfId="3" applyNumberFormat="1" applyFont="1" applyBorder="1" applyAlignment="1"/>
    <xf numFmtId="41" fontId="9" fillId="0" borderId="1" xfId="1" applyFont="1" applyFill="1" applyBorder="1"/>
    <xf numFmtId="165" fontId="7" fillId="0" borderId="0" xfId="6" applyNumberFormat="1" applyFont="1" applyFill="1" applyBorder="1" applyAlignment="1"/>
    <xf numFmtId="164" fontId="3" fillId="0" borderId="0" xfId="3" applyNumberFormat="1" applyFont="1" applyBorder="1" applyAlignment="1"/>
    <xf numFmtId="41" fontId="23" fillId="0" borderId="1" xfId="1" quotePrefix="1" applyFont="1" applyFill="1" applyBorder="1" applyAlignment="1">
      <alignment horizontal="center" wrapText="1"/>
    </xf>
    <xf numFmtId="41" fontId="7" fillId="0" borderId="3" xfId="1" quotePrefix="1" applyFont="1" applyFill="1" applyBorder="1" applyAlignment="1">
      <alignment horizontal="center" wrapText="1"/>
    </xf>
    <xf numFmtId="41" fontId="3" fillId="0" borderId="0" xfId="4" applyNumberFormat="1" applyFont="1" applyFill="1" applyBorder="1"/>
    <xf numFmtId="41" fontId="23" fillId="0" borderId="0" xfId="1" quotePrefix="1" applyFont="1" applyFill="1" applyBorder="1" applyAlignment="1">
      <alignment horizontal="center" wrapText="1"/>
    </xf>
    <xf numFmtId="3" fontId="0" fillId="0" borderId="0" xfId="0" applyNumberFormat="1" applyAlignment="1">
      <alignment horizontal="right" wrapText="1"/>
    </xf>
    <xf numFmtId="41" fontId="17" fillId="6" borderId="1" xfId="1" applyFont="1" applyFill="1" applyBorder="1" applyAlignment="1">
      <alignment horizontal="right" vertical="top" wrapText="1"/>
    </xf>
    <xf numFmtId="41" fontId="17" fillId="4" borderId="1" xfId="1" applyFont="1" applyFill="1" applyBorder="1" applyAlignment="1">
      <alignment horizontal="right" vertical="top"/>
    </xf>
    <xf numFmtId="0" fontId="16" fillId="5" borderId="1" xfId="5" applyFont="1" applyFill="1" applyBorder="1" applyAlignment="1">
      <alignment vertical="top" wrapText="1"/>
    </xf>
    <xf numFmtId="42" fontId="5" fillId="0" borderId="0" xfId="4" applyNumberFormat="1" applyFont="1"/>
    <xf numFmtId="41" fontId="7" fillId="3" borderId="0" xfId="0" applyNumberFormat="1" applyFont="1" applyFill="1"/>
    <xf numFmtId="0" fontId="14" fillId="3" borderId="1" xfId="0" applyFont="1" applyFill="1" applyBorder="1" applyAlignment="1">
      <alignment horizontal="right" vertical="center" wrapText="1"/>
    </xf>
    <xf numFmtId="0" fontId="19" fillId="0" borderId="3" xfId="0" applyFont="1" applyBorder="1" applyAlignment="1">
      <alignment horizontal="right" wrapText="1"/>
    </xf>
    <xf numFmtId="164" fontId="3" fillId="0" borderId="6" xfId="3" applyNumberFormat="1" applyFont="1" applyBorder="1" applyAlignment="1"/>
    <xf numFmtId="164" fontId="24" fillId="0" borderId="0" xfId="3" applyNumberFormat="1" applyFont="1" applyBorder="1" applyAlignment="1"/>
    <xf numFmtId="0" fontId="19" fillId="0" borderId="1" xfId="0" applyFont="1" applyBorder="1" applyAlignment="1">
      <alignment vertical="center"/>
    </xf>
    <xf numFmtId="164" fontId="24" fillId="0" borderId="0" xfId="3" applyNumberFormat="1" applyFont="1" applyAlignment="1"/>
    <xf numFmtId="164" fontId="9" fillId="0" borderId="0" xfId="3" applyNumberFormat="1" applyFont="1" applyAlignment="1"/>
    <xf numFmtId="0" fontId="19" fillId="0" borderId="1" xfId="0" applyFont="1" applyBorder="1" applyAlignment="1">
      <alignment vertical="center" wrapText="1"/>
    </xf>
    <xf numFmtId="41" fontId="25" fillId="0" borderId="0" xfId="2" applyNumberFormat="1" applyFont="1" applyFill="1" applyBorder="1"/>
    <xf numFmtId="41" fontId="3" fillId="3" borderId="0" xfId="3" applyNumberFormat="1" applyFont="1" applyFill="1"/>
    <xf numFmtId="164" fontId="3" fillId="0" borderId="6" xfId="6" applyNumberFormat="1" applyFont="1" applyFill="1" applyBorder="1" applyAlignment="1">
      <alignment horizontal="left"/>
    </xf>
    <xf numFmtId="164" fontId="19" fillId="0" borderId="1" xfId="0" applyNumberFormat="1" applyFont="1" applyBorder="1" applyAlignment="1">
      <alignment vertical="center" wrapText="1"/>
    </xf>
    <xf numFmtId="0" fontId="5" fillId="0" borderId="0" xfId="4" applyFont="1" applyFill="1"/>
    <xf numFmtId="41" fontId="3" fillId="0" borderId="0" xfId="6" applyNumberFormat="1" applyFont="1" applyFill="1" applyBorder="1" applyAlignment="1"/>
    <xf numFmtId="41" fontId="3" fillId="0" borderId="0" xfId="6" applyNumberFormat="1" applyFont="1" applyFill="1" applyAlignment="1"/>
    <xf numFmtId="41" fontId="7" fillId="3" borderId="1" xfId="0" applyNumberFormat="1" applyFont="1" applyFill="1" applyBorder="1"/>
    <xf numFmtId="164" fontId="19" fillId="0" borderId="1" xfId="0" applyNumberFormat="1" applyFont="1" applyBorder="1" applyAlignment="1">
      <alignment wrapText="1"/>
    </xf>
    <xf numFmtId="0" fontId="3" fillId="0" borderId="0" xfId="3" quotePrefix="1" applyFont="1" applyAlignment="1"/>
    <xf numFmtId="0" fontId="19" fillId="0" borderId="1" xfId="0" applyFont="1" applyBorder="1" applyAlignment="1">
      <alignment wrapText="1"/>
    </xf>
    <xf numFmtId="0" fontId="16" fillId="6" borderId="1" xfId="5" applyFont="1" applyFill="1" applyBorder="1" applyAlignment="1">
      <alignment vertical="top" wrapText="1"/>
    </xf>
    <xf numFmtId="164" fontId="19" fillId="0" borderId="2" xfId="0" applyNumberFormat="1" applyFont="1" applyBorder="1" applyAlignment="1">
      <alignment wrapText="1"/>
    </xf>
    <xf numFmtId="41" fontId="26" fillId="0" borderId="1" xfId="1" applyFont="1" applyBorder="1" applyAlignment="1">
      <alignment horizontal="right" wrapText="1"/>
    </xf>
    <xf numFmtId="42" fontId="5" fillId="0" borderId="0" xfId="0" applyNumberFormat="1" applyFont="1"/>
    <xf numFmtId="0" fontId="19" fillId="0" borderId="2" xfId="0" applyFont="1" applyBorder="1" applyAlignment="1">
      <alignment wrapText="1"/>
    </xf>
    <xf numFmtId="41" fontId="26" fillId="0" borderId="1" xfId="1" applyFont="1" applyBorder="1"/>
    <xf numFmtId="41" fontId="7" fillId="3" borderId="0" xfId="4" applyNumberFormat="1" applyFont="1" applyFill="1"/>
    <xf numFmtId="0" fontId="0" fillId="0" borderId="0" xfId="0" applyAlignment="1">
      <alignment wrapText="1"/>
    </xf>
    <xf numFmtId="41" fontId="7" fillId="0" borderId="0" xfId="0" applyNumberFormat="1" applyFont="1"/>
    <xf numFmtId="42" fontId="3" fillId="0" borderId="0" xfId="3" applyNumberFormat="1" applyFont="1"/>
    <xf numFmtId="3" fontId="0" fillId="0" borderId="1" xfId="0" applyNumberFormat="1" applyBorder="1"/>
    <xf numFmtId="164" fontId="3" fillId="0" borderId="0" xfId="3" applyNumberFormat="1" applyFont="1" applyFill="1" applyAlignment="1"/>
    <xf numFmtId="3" fontId="19" fillId="7" borderId="1" xfId="0" applyNumberFormat="1" applyFont="1" applyFill="1" applyBorder="1" applyAlignment="1">
      <alignment horizontal="right" wrapText="1"/>
    </xf>
    <xf numFmtId="41" fontId="7" fillId="0" borderId="1" xfId="0" applyNumberFormat="1" applyFont="1" applyBorder="1"/>
    <xf numFmtId="0" fontId="27" fillId="0" borderId="0" xfId="3" applyFont="1" applyAlignment="1">
      <alignment horizontal="left"/>
    </xf>
    <xf numFmtId="0" fontId="27" fillId="0" borderId="0" xfId="3" applyFont="1"/>
    <xf numFmtId="0" fontId="3" fillId="0" borderId="0" xfId="3" applyFont="1"/>
    <xf numFmtId="0" fontId="6" fillId="0" borderId="1" xfId="0" applyFont="1" applyFill="1" applyBorder="1" applyAlignment="1">
      <alignment horizontal="right"/>
    </xf>
    <xf numFmtId="0" fontId="7" fillId="0" borderId="0" xfId="0" applyFont="1"/>
    <xf numFmtId="0" fontId="7" fillId="0" borderId="0" xfId="3" applyFont="1" applyAlignment="1">
      <alignment horizontal="left"/>
    </xf>
    <xf numFmtId="0" fontId="18" fillId="0" borderId="0" xfId="5" applyFont="1" applyBorder="1" applyAlignment="1">
      <alignment vertical="center" wrapText="1"/>
    </xf>
    <xf numFmtId="166" fontId="0" fillId="0" borderId="1" xfId="0" applyNumberFormat="1" applyBorder="1"/>
    <xf numFmtId="0" fontId="15" fillId="0" borderId="0" xfId="5" applyAlignment="1">
      <alignment wrapText="1"/>
    </xf>
    <xf numFmtId="166" fontId="0" fillId="0" borderId="0" xfId="0" applyNumberFormat="1"/>
    <xf numFmtId="0" fontId="0" fillId="0" borderId="0" xfId="0" applyAlignment="1">
      <alignment horizontal="center"/>
    </xf>
    <xf numFmtId="0" fontId="19" fillId="0" borderId="0" xfId="0" applyFont="1" applyBorder="1" applyAlignment="1">
      <alignment vertical="center"/>
    </xf>
    <xf numFmtId="41" fontId="3" fillId="0" borderId="0" xfId="3" applyNumberFormat="1" applyFont="1" applyBorder="1"/>
    <xf numFmtId="164" fontId="5" fillId="0" borderId="0" xfId="4" applyNumberFormat="1" applyFont="1"/>
    <xf numFmtId="0" fontId="28" fillId="0" borderId="0" xfId="3" applyFont="1" applyBorder="1"/>
    <xf numFmtId="164" fontId="29" fillId="0" borderId="0" xfId="3" applyNumberFormat="1" applyFont="1" applyBorder="1"/>
    <xf numFmtId="42" fontId="7" fillId="0" borderId="0" xfId="2" applyNumberFormat="1" applyFont="1" applyFill="1"/>
    <xf numFmtId="164" fontId="3" fillId="0" borderId="0" xfId="3" applyNumberFormat="1" applyFont="1"/>
    <xf numFmtId="3" fontId="19" fillId="0" borderId="0" xfId="0" applyNumberFormat="1" applyFont="1" applyBorder="1" applyAlignment="1">
      <alignment horizontal="right" vertical="center" wrapText="1"/>
    </xf>
    <xf numFmtId="41" fontId="25" fillId="0" borderId="0" xfId="0" applyNumberFormat="1" applyFont="1"/>
    <xf numFmtId="0" fontId="30" fillId="0" borderId="0" xfId="4" applyFont="1"/>
    <xf numFmtId="42" fontId="25" fillId="0" borderId="0" xfId="4" applyNumberFormat="1" applyFont="1"/>
    <xf numFmtId="0" fontId="18" fillId="0" borderId="1" xfId="5" applyFont="1" applyBorder="1" applyAlignment="1">
      <alignment wrapText="1"/>
    </xf>
    <xf numFmtId="3" fontId="19" fillId="0" borderId="5" xfId="0" applyNumberFormat="1" applyFont="1" applyBorder="1" applyAlignment="1">
      <alignment horizontal="right" vertical="center" wrapText="1"/>
    </xf>
    <xf numFmtId="0" fontId="30" fillId="0" borderId="0" xfId="0" applyFont="1"/>
    <xf numFmtId="42" fontId="30" fillId="0" borderId="0" xfId="4" applyNumberFormat="1" applyFont="1"/>
    <xf numFmtId="0" fontId="19" fillId="0" borderId="1" xfId="0" applyFont="1" applyBorder="1"/>
    <xf numFmtId="42" fontId="30" fillId="0" borderId="0" xfId="0" applyNumberFormat="1" applyFont="1"/>
    <xf numFmtId="42" fontId="7" fillId="0" borderId="0" xfId="0" applyNumberFormat="1" applyFont="1"/>
    <xf numFmtId="0" fontId="25" fillId="0" borderId="0" xfId="0" applyFont="1"/>
    <xf numFmtId="42" fontId="25" fillId="0" borderId="0" xfId="0" applyNumberFormat="1" applyFont="1"/>
    <xf numFmtId="41" fontId="7" fillId="0" borderId="0" xfId="2" applyNumberFormat="1" applyFont="1" applyFill="1"/>
    <xf numFmtId="41" fontId="31" fillId="0" borderId="0" xfId="0" applyNumberFormat="1" applyFont="1"/>
    <xf numFmtId="0" fontId="5" fillId="0" borderId="1" xfId="0" applyFont="1" applyBorder="1" applyAlignment="1">
      <alignment horizontal="center"/>
    </xf>
    <xf numFmtId="41" fontId="5" fillId="0" borderId="0" xfId="0" applyNumberFormat="1" applyFont="1"/>
    <xf numFmtId="3" fontId="19" fillId="0" borderId="1" xfId="0" applyNumberFormat="1" applyFont="1" applyBorder="1" applyAlignment="1">
      <alignment horizontal="right" wrapText="1"/>
    </xf>
    <xf numFmtId="3" fontId="19" fillId="0" borderId="0" xfId="0" applyNumberFormat="1" applyFont="1" applyAlignment="1">
      <alignment horizontal="right" wrapText="1"/>
    </xf>
    <xf numFmtId="41" fontId="6" fillId="0" borderId="1" xfId="1" applyFont="1" applyFill="1" applyBorder="1" applyAlignment="1">
      <alignment horizontal="right"/>
    </xf>
    <xf numFmtId="41" fontId="6" fillId="0" borderId="0" xfId="1" applyFont="1" applyFill="1" applyAlignment="1">
      <alignment horizontal="right"/>
    </xf>
    <xf numFmtId="41" fontId="6" fillId="0" borderId="1" xfId="0" applyNumberFormat="1" applyFont="1" applyFill="1" applyBorder="1" applyAlignment="1">
      <alignment horizontal="right"/>
    </xf>
    <xf numFmtId="41" fontId="6" fillId="0" borderId="0" xfId="0" applyNumberFormat="1" applyFont="1" applyFill="1" applyAlignment="1">
      <alignment horizontal="right"/>
    </xf>
    <xf numFmtId="166" fontId="6" fillId="0" borderId="1" xfId="0" applyNumberFormat="1" applyFont="1" applyFill="1" applyBorder="1" applyAlignment="1">
      <alignment horizontal="right"/>
    </xf>
    <xf numFmtId="0" fontId="6" fillId="0" borderId="0" xfId="0" applyFont="1" applyFill="1" applyAlignment="1">
      <alignment horizontal="right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18" fillId="0" borderId="1" xfId="5" applyFont="1" applyBorder="1" applyAlignment="1">
      <alignment vertic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6" fillId="0" borderId="2" xfId="4" applyFont="1" applyFill="1" applyBorder="1" applyAlignment="1">
      <alignment horizontal="center"/>
    </xf>
    <xf numFmtId="0" fontId="6" fillId="0" borderId="3" xfId="4" applyFont="1" applyFill="1" applyBorder="1" applyAlignment="1">
      <alignment horizontal="center"/>
    </xf>
    <xf numFmtId="41" fontId="7" fillId="0" borderId="2" xfId="4" applyNumberFormat="1" applyFont="1" applyFill="1" applyBorder="1" applyAlignment="1">
      <alignment horizontal="center"/>
    </xf>
    <xf numFmtId="41" fontId="7" fillId="0" borderId="3" xfId="4" applyNumberFormat="1" applyFont="1" applyFill="1" applyBorder="1" applyAlignment="1">
      <alignment horizontal="center"/>
    </xf>
  </cellXfs>
  <cellStyles count="7">
    <cellStyle name="Accent3" xfId="2" builtinId="37"/>
    <cellStyle name="Comma [0]" xfId="1" builtinId="6"/>
    <cellStyle name="Comma [0] 2" xfId="6"/>
    <cellStyle name="Hyperlink" xfId="5" builtinId="8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9.%20Co%20Daily%20-%20September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 Sep"/>
      <sheetName val="02 Sep"/>
      <sheetName val="03 sEPT"/>
      <sheetName val="04 sEPT "/>
      <sheetName val="05 SEPT"/>
      <sheetName val="06 SE"/>
      <sheetName val="7 Sepu"/>
      <sheetName val="8 Sept "/>
      <sheetName val="10 Sept"/>
      <sheetName val="12 Sept"/>
      <sheetName val="13 Sept"/>
      <sheetName val="14 Sept"/>
      <sheetName val="15 Sept "/>
      <sheetName val="16 Sept"/>
      <sheetName val="17 "/>
      <sheetName val="19 Sept"/>
      <sheetName val="22 Sept"/>
      <sheetName val="23 Sept"/>
      <sheetName val="24 Sept "/>
      <sheetName val="25 Sep"/>
      <sheetName val="26 Sep"/>
      <sheetName val="27 Sept "/>
      <sheetName val="28 sEPT"/>
      <sheetName val="30 Sep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56">
          <cell r="I56">
            <v>54850100</v>
          </cell>
        </row>
      </sheetData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6" zoomScale="95" zoomScaleNormal="100" zoomScaleSheetLayoutView="95" workbookViewId="0">
      <selection sqref="A1:I7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3" t="s">
        <v>0</v>
      </c>
      <c r="B1" s="183"/>
      <c r="C1" s="183"/>
      <c r="D1" s="183"/>
      <c r="E1" s="183"/>
      <c r="F1" s="183"/>
      <c r="G1" s="183"/>
      <c r="H1" s="183"/>
      <c r="I1" s="183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43373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293+187+18</f>
        <v>498</v>
      </c>
      <c r="F8" s="21"/>
      <c r="G8" s="16">
        <f t="shared" ref="G8:G16" si="0">C8*E8</f>
        <v>49800000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505+64</f>
        <v>569</v>
      </c>
      <c r="F9" s="21"/>
      <c r="G9" s="16">
        <f t="shared" si="0"/>
        <v>28450000</v>
      </c>
      <c r="H9" s="23"/>
      <c r="I9" s="16"/>
      <c r="J9" s="16">
        <f>SUM(J4:J8)</f>
        <v>39459000</v>
      </c>
      <c r="K9" s="25">
        <f>J9+M18</f>
        <v>39459000</v>
      </c>
      <c r="L9" s="26">
        <f>K9-I55</f>
        <v>13059000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0</v>
      </c>
      <c r="F10" s="21"/>
      <c r="G10" s="16">
        <f t="shared" si="0"/>
        <v>0</v>
      </c>
      <c r="H10" s="8"/>
      <c r="I10" s="8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2</v>
      </c>
      <c r="F11" s="21"/>
      <c r="G11" s="16">
        <f t="shared" si="0"/>
        <v>20000</v>
      </c>
      <c r="H11" s="8"/>
      <c r="I11" s="16"/>
      <c r="J11" s="28"/>
      <c r="K11" s="29"/>
      <c r="L11" s="184" t="s">
        <v>12</v>
      </c>
      <c r="M11" s="185"/>
      <c r="N11" s="186" t="s">
        <v>13</v>
      </c>
      <c r="O11" s="187"/>
      <c r="P11" s="30"/>
      <c r="Q11" s="8"/>
      <c r="R11" s="2"/>
      <c r="S11" s="2"/>
      <c r="T11" s="2" t="s">
        <v>14</v>
      </c>
      <c r="U11" s="2"/>
    </row>
    <row r="12" spans="1:21" x14ac:dyDescent="0.25">
      <c r="A12" s="7"/>
      <c r="B12" s="21"/>
      <c r="C12" s="22">
        <v>5000</v>
      </c>
      <c r="D12" s="7"/>
      <c r="E12" s="21">
        <v>0</v>
      </c>
      <c r="F12" s="21"/>
      <c r="G12" s="16">
        <f t="shared" si="0"/>
        <v>0</v>
      </c>
      <c r="H12" s="8"/>
      <c r="I12" s="16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1"/>
      <c r="C13" s="22">
        <v>2000</v>
      </c>
      <c r="D13" s="7"/>
      <c r="E13" s="21">
        <v>10</v>
      </c>
      <c r="F13" s="21"/>
      <c r="G13" s="16">
        <f t="shared" si="0"/>
        <v>20000</v>
      </c>
      <c r="H13" s="8"/>
      <c r="I13" s="16"/>
      <c r="J13" s="37"/>
      <c r="K13" s="38"/>
      <c r="L13" s="39">
        <v>1800000</v>
      </c>
      <c r="M13" s="40">
        <v>2500000</v>
      </c>
      <c r="N13" s="41"/>
      <c r="O13" s="42">
        <v>24600000</v>
      </c>
      <c r="P13" s="43"/>
      <c r="Q13" s="44"/>
      <c r="R13" s="45"/>
      <c r="S13" s="46"/>
      <c r="T13" s="47"/>
      <c r="U13" s="47"/>
    </row>
    <row r="14" spans="1:21" ht="15.75" x14ac:dyDescent="0.25">
      <c r="A14" s="7"/>
      <c r="B14" s="21"/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16"/>
      <c r="J14" s="37"/>
      <c r="K14" s="48"/>
      <c r="L14" s="49"/>
      <c r="M14" s="40">
        <v>200000</v>
      </c>
      <c r="N14" s="50"/>
      <c r="O14" s="51"/>
      <c r="P14" s="52"/>
      <c r="Q14" s="53"/>
      <c r="R14" s="54"/>
    </row>
    <row r="15" spans="1:21" ht="18.75" x14ac:dyDescent="0.3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7"/>
      <c r="K15" s="38"/>
      <c r="L15" s="55"/>
      <c r="M15" s="56"/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/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78291000</v>
      </c>
      <c r="I17" s="9"/>
      <c r="J17" s="37"/>
      <c r="K17" s="38"/>
      <c r="L17" s="55"/>
      <c r="M17" s="40"/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/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/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37"/>
      <c r="K20" s="48"/>
      <c r="L20" s="39"/>
      <c r="M20" s="40"/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513</v>
      </c>
      <c r="F21" s="7"/>
      <c r="G21" s="22">
        <f>C21*E21</f>
        <v>256500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2</v>
      </c>
      <c r="F22" s="7"/>
      <c r="G22" s="22">
        <f>C22*E22</f>
        <v>400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2</v>
      </c>
      <c r="F23" s="7"/>
      <c r="G23" s="22">
        <f>C23*E23</f>
        <v>200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24600000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259100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78550100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1000587305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+'[1]28 sEPT'!I56</f>
        <v>54850100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1000587305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116537412-37138758</f>
        <v>79398654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279202925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1279790230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2700000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2700000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88"/>
      <c r="K50" s="78"/>
      <c r="L50" s="55"/>
      <c r="N50" s="96"/>
      <c r="O50" s="57"/>
      <c r="Q50" s="44"/>
      <c r="S50" s="93"/>
    </row>
    <row r="51" spans="1:21" ht="15.75" x14ac:dyDescent="0.25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9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5">
      <c r="A52" s="7"/>
      <c r="B52" s="7"/>
      <c r="C52" s="98" t="s">
        <v>43</v>
      </c>
      <c r="D52" s="7"/>
      <c r="E52" s="7"/>
      <c r="F52" s="7"/>
      <c r="G52" s="16"/>
      <c r="H52" s="70">
        <f>L119</f>
        <v>1800000</v>
      </c>
      <c r="I52" s="8"/>
      <c r="J52" s="99"/>
      <c r="K52" s="78"/>
      <c r="L52" s="55"/>
      <c r="N52" s="96"/>
      <c r="O52" s="57"/>
      <c r="Q52" s="44"/>
    </row>
    <row r="53" spans="1:21" ht="15.75" x14ac:dyDescent="0.25">
      <c r="A53" s="7"/>
      <c r="B53" s="7"/>
      <c r="C53" s="98" t="s">
        <v>44</v>
      </c>
      <c r="D53" s="7"/>
      <c r="E53" s="7"/>
      <c r="F53" s="7"/>
      <c r="G53" s="16"/>
      <c r="H53" s="70">
        <f>O24</f>
        <v>24600000</v>
      </c>
      <c r="I53" s="8"/>
      <c r="J53" s="99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26400000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78550100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78550100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1800000</v>
      </c>
      <c r="M119" s="154">
        <f t="shared" ref="M119:P119" si="1">SUM(M13:M118)</f>
        <v>2700000</v>
      </c>
      <c r="N119" s="154">
        <f>SUM(N13:N118)</f>
        <v>0</v>
      </c>
      <c r="O119" s="154">
        <f>SUM(O13:O118)</f>
        <v>49200000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1800000</v>
      </c>
      <c r="O120" s="154">
        <f>SUM(O13:O119)</f>
        <v>98400000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E10" zoomScale="95" zoomScaleNormal="100" zoomScaleSheetLayoutView="95" workbookViewId="0">
      <selection activeCell="M18" sqref="M18:M1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3" t="s">
        <v>0</v>
      </c>
      <c r="B1" s="183"/>
      <c r="C1" s="183"/>
      <c r="D1" s="183"/>
      <c r="E1" s="183"/>
      <c r="F1" s="183"/>
      <c r="G1" s="183"/>
      <c r="H1" s="183"/>
      <c r="I1" s="183"/>
      <c r="J1" s="163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43383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29+125</f>
        <v>154</v>
      </c>
      <c r="F8" s="21"/>
      <c r="G8" s="16">
        <f t="shared" ref="G8:G16" si="0">C8*E8</f>
        <v>15400000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205+54</f>
        <v>259</v>
      </c>
      <c r="F9" s="21"/>
      <c r="G9" s="16">
        <f t="shared" si="0"/>
        <v>12950000</v>
      </c>
      <c r="H9" s="23"/>
      <c r="I9" s="16"/>
      <c r="J9" s="16">
        <f>SUM(J4:J8)</f>
        <v>39459000</v>
      </c>
      <c r="K9" s="25">
        <f>J9+M18</f>
        <v>74459000</v>
      </c>
      <c r="L9" s="26">
        <f>K9-I55</f>
        <v>49322000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f>15+1</f>
        <v>16</v>
      </c>
      <c r="F10" s="21"/>
      <c r="G10" s="16">
        <f t="shared" si="0"/>
        <v>320000</v>
      </c>
      <c r="H10" s="8"/>
      <c r="I10" s="8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102</v>
      </c>
      <c r="F11" s="21"/>
      <c r="G11" s="16">
        <f t="shared" si="0"/>
        <v>1020000</v>
      </c>
      <c r="H11" s="8"/>
      <c r="I11" s="16"/>
      <c r="J11" s="28"/>
      <c r="K11" s="29"/>
      <c r="L11" s="184" t="s">
        <v>12</v>
      </c>
      <c r="M11" s="185"/>
      <c r="N11" s="186" t="s">
        <v>13</v>
      </c>
      <c r="O11" s="187"/>
      <c r="P11" s="30"/>
      <c r="Q11" s="8"/>
      <c r="R11" s="2"/>
      <c r="S11" s="2"/>
      <c r="T11" s="2" t="s">
        <v>14</v>
      </c>
      <c r="U11" s="2"/>
    </row>
    <row r="12" spans="1:21" x14ac:dyDescent="0.25">
      <c r="A12" s="7"/>
      <c r="B12" s="21"/>
      <c r="C12" s="22">
        <v>5000</v>
      </c>
      <c r="D12" s="7"/>
      <c r="E12" s="21">
        <f>125+1</f>
        <v>126</v>
      </c>
      <c r="F12" s="21"/>
      <c r="G12" s="16">
        <f t="shared" si="0"/>
        <v>630000</v>
      </c>
      <c r="H12" s="8"/>
      <c r="I12" s="16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1"/>
      <c r="C13" s="22">
        <v>2000</v>
      </c>
      <c r="D13" s="7"/>
      <c r="E13" s="21">
        <v>100</v>
      </c>
      <c r="F13" s="21"/>
      <c r="G13" s="16">
        <f t="shared" si="0"/>
        <v>200000</v>
      </c>
      <c r="H13" s="8"/>
      <c r="I13" s="16"/>
      <c r="J13" s="37"/>
      <c r="K13" s="38"/>
      <c r="L13" s="39">
        <v>1000000</v>
      </c>
      <c r="M13" s="40">
        <v>4584500</v>
      </c>
      <c r="N13" s="41"/>
      <c r="O13" s="42"/>
      <c r="P13" s="43"/>
      <c r="Q13" s="44"/>
      <c r="R13" s="45"/>
      <c r="S13" s="46"/>
      <c r="T13" s="47"/>
      <c r="U13" s="47"/>
    </row>
    <row r="14" spans="1:21" ht="15.75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7"/>
      <c r="K14" s="48"/>
      <c r="L14" s="49">
        <v>23552000</v>
      </c>
      <c r="M14" s="40">
        <v>3480000</v>
      </c>
      <c r="N14" s="50"/>
      <c r="O14" s="51"/>
      <c r="P14" s="52"/>
      <c r="Q14" s="53"/>
      <c r="R14" s="54"/>
    </row>
    <row r="15" spans="1:21" ht="18.75" x14ac:dyDescent="0.3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7"/>
      <c r="K15" s="38"/>
      <c r="L15" s="55"/>
      <c r="M15" s="56">
        <v>1160000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>
        <v>2035000</v>
      </c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30520000</v>
      </c>
      <c r="I17" s="9"/>
      <c r="J17" s="37"/>
      <c r="K17" s="38"/>
      <c r="L17" s="55"/>
      <c r="M17" s="40">
        <v>4180000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35000000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>
        <v>31564000</v>
      </c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>
        <v>1750000</v>
      </c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503</v>
      </c>
      <c r="F21" s="7"/>
      <c r="G21" s="22">
        <f>C21*E21</f>
        <v>251500</v>
      </c>
      <c r="H21" s="8"/>
      <c r="I21" s="22"/>
      <c r="J21" s="37"/>
      <c r="K21" s="38"/>
      <c r="L21" s="55"/>
      <c r="M21" s="40">
        <v>80000</v>
      </c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>
        <v>200000</v>
      </c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>
        <v>200000</v>
      </c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>
        <v>18000</v>
      </c>
      <c r="N24" s="41"/>
      <c r="O24" s="51">
        <f>SUM(O13:O23)</f>
        <v>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>
        <v>20000</v>
      </c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251500</v>
      </c>
      <c r="I26" s="8"/>
      <c r="J26" s="37"/>
      <c r="K26" s="48"/>
      <c r="L26" s="39"/>
      <c r="M26" s="40">
        <v>750000</v>
      </c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30771500</v>
      </c>
      <c r="J27" s="37"/>
      <c r="K27" s="38"/>
      <c r="L27" s="55"/>
      <c r="M27" s="72">
        <v>30000</v>
      </c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Okt '!I38</f>
        <v>853087305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+'9 okt'!I56</f>
        <v>90686000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853087305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116537412-37138758</f>
        <v>79398654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279202925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1132290230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85051500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85051500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24552000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585000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25137000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30771500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30771500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24552000</v>
      </c>
      <c r="M119" s="154">
        <f t="shared" ref="M119:P119" si="1">SUM(M13:M118)</f>
        <v>85051500</v>
      </c>
      <c r="N119" s="154">
        <f>SUM(N13:N118)</f>
        <v>0</v>
      </c>
      <c r="O119" s="154">
        <f>SUM(O13:O118)</f>
        <v>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24552000</v>
      </c>
      <c r="O120" s="154">
        <f>SUM(O13:O119)</f>
        <v>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G1" zoomScale="95" zoomScaleNormal="100" zoomScaleSheetLayoutView="95" workbookViewId="0">
      <selection activeCell="M17" sqref="M1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3" t="s">
        <v>0</v>
      </c>
      <c r="B1" s="183"/>
      <c r="C1" s="183"/>
      <c r="D1" s="183"/>
      <c r="E1" s="183"/>
      <c r="F1" s="183"/>
      <c r="G1" s="183"/>
      <c r="H1" s="183"/>
      <c r="I1" s="183"/>
      <c r="J1" s="164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64</v>
      </c>
      <c r="C3" s="9"/>
      <c r="D3" s="7"/>
      <c r="E3" s="7"/>
      <c r="F3" s="7"/>
      <c r="G3" s="7"/>
      <c r="H3" s="7" t="s">
        <v>3</v>
      </c>
      <c r="I3" s="11">
        <v>43384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214</v>
      </c>
      <c r="F8" s="21"/>
      <c r="G8" s="16">
        <f t="shared" ref="G8:G16" si="0">C8*E8</f>
        <v>21400000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253</v>
      </c>
      <c r="F9" s="21"/>
      <c r="G9" s="16">
        <f t="shared" si="0"/>
        <v>12650000</v>
      </c>
      <c r="H9" s="23"/>
      <c r="I9" s="16"/>
      <c r="J9" s="16">
        <f>SUM(J4:J8)</f>
        <v>39459000</v>
      </c>
      <c r="K9" s="25">
        <f>J9+M18</f>
        <v>39709000</v>
      </c>
      <c r="L9" s="26">
        <f>K9-I55</f>
        <v>19593000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14</v>
      </c>
      <c r="F10" s="21"/>
      <c r="G10" s="16">
        <f t="shared" si="0"/>
        <v>280000</v>
      </c>
      <c r="H10" s="8"/>
      <c r="I10" s="8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101</v>
      </c>
      <c r="F11" s="21"/>
      <c r="G11" s="16">
        <f t="shared" si="0"/>
        <v>1010000</v>
      </c>
      <c r="H11" s="8"/>
      <c r="I11" s="16"/>
      <c r="J11" s="28"/>
      <c r="K11" s="29"/>
      <c r="L11" s="184" t="s">
        <v>12</v>
      </c>
      <c r="M11" s="185"/>
      <c r="N11" s="186" t="s">
        <v>13</v>
      </c>
      <c r="O11" s="187"/>
      <c r="P11" s="30"/>
      <c r="Q11" s="8"/>
      <c r="R11" s="2"/>
      <c r="S11" s="2"/>
      <c r="T11" s="2" t="s">
        <v>14</v>
      </c>
      <c r="U11" s="2"/>
    </row>
    <row r="12" spans="1:21" x14ac:dyDescent="0.25">
      <c r="A12" s="7"/>
      <c r="B12" s="21"/>
      <c r="C12" s="22">
        <v>5000</v>
      </c>
      <c r="D12" s="7"/>
      <c r="E12" s="21">
        <v>126</v>
      </c>
      <c r="F12" s="21"/>
      <c r="G12" s="16">
        <f t="shared" si="0"/>
        <v>630000</v>
      </c>
      <c r="H12" s="8"/>
      <c r="I12" s="16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1"/>
      <c r="C13" s="22">
        <v>2000</v>
      </c>
      <c r="D13" s="7"/>
      <c r="E13" s="21">
        <v>105</v>
      </c>
      <c r="F13" s="21"/>
      <c r="G13" s="16">
        <f t="shared" si="0"/>
        <v>210000</v>
      </c>
      <c r="H13" s="8"/>
      <c r="I13" s="16"/>
      <c r="J13" s="37"/>
      <c r="K13" s="38"/>
      <c r="L13" s="39">
        <v>20116000</v>
      </c>
      <c r="M13" s="40">
        <v>50000</v>
      </c>
      <c r="N13" s="41"/>
      <c r="O13" s="42">
        <v>2300000</v>
      </c>
      <c r="P13" s="43"/>
      <c r="Q13" s="44"/>
      <c r="R13" s="45"/>
      <c r="S13" s="46"/>
      <c r="T13" s="47"/>
      <c r="U13" s="47"/>
    </row>
    <row r="14" spans="1:21" ht="15.75" x14ac:dyDescent="0.25">
      <c r="A14" s="7"/>
      <c r="B14" s="21"/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16"/>
      <c r="J14" s="37"/>
      <c r="K14" s="48"/>
      <c r="L14" s="49">
        <v>-2300000</v>
      </c>
      <c r="M14" s="40">
        <v>325000</v>
      </c>
      <c r="N14" s="50"/>
      <c r="O14" s="51"/>
      <c r="P14" s="52"/>
      <c r="Q14" s="53"/>
      <c r="R14" s="54"/>
    </row>
    <row r="15" spans="1:21" ht="18.75" x14ac:dyDescent="0.3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7"/>
      <c r="K15" s="38"/>
      <c r="L15" s="55"/>
      <c r="M15" s="56">
        <v>30000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>
        <v>100000</v>
      </c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36181000</v>
      </c>
      <c r="I17" s="9"/>
      <c r="J17" s="37"/>
      <c r="K17" s="38"/>
      <c r="L17" s="55"/>
      <c r="M17" s="40">
        <v>12700000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250000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>
        <v>1000000</v>
      </c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/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503</v>
      </c>
      <c r="F21" s="7"/>
      <c r="G21" s="22">
        <f>C21*E21</f>
        <v>251500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2300000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251500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36432500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Okt '!I38</f>
        <v>853087305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+'10 Okt'!I56</f>
        <v>30771500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853087305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116537412-37138758</f>
        <v>79398654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279202925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1132290230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14455000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14455000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17816000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2300000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20116000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36432500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36432500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17816000</v>
      </c>
      <c r="M119" s="154">
        <f t="shared" ref="M119:P119" si="1">SUM(M13:M118)</f>
        <v>14455000</v>
      </c>
      <c r="N119" s="154">
        <f>SUM(N13:N118)</f>
        <v>0</v>
      </c>
      <c r="O119" s="154">
        <f>SUM(O13:O118)</f>
        <v>4600000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17816000</v>
      </c>
      <c r="O120" s="154">
        <f>SUM(O13:O119)</f>
        <v>9200000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E1" zoomScale="95" zoomScaleNormal="100" zoomScaleSheetLayoutView="95" workbookViewId="0">
      <selection activeCell="G7" sqref="G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3" t="s">
        <v>0</v>
      </c>
      <c r="B1" s="183"/>
      <c r="C1" s="183"/>
      <c r="D1" s="183"/>
      <c r="E1" s="183"/>
      <c r="F1" s="183"/>
      <c r="G1" s="183"/>
      <c r="H1" s="183"/>
      <c r="I1" s="183"/>
      <c r="J1" s="165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65</v>
      </c>
      <c r="C3" s="9"/>
      <c r="D3" s="7"/>
      <c r="E3" s="7"/>
      <c r="F3" s="7"/>
      <c r="G3" s="7"/>
      <c r="H3" s="7" t="s">
        <v>3</v>
      </c>
      <c r="I3" s="11">
        <v>43385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181</v>
      </c>
      <c r="F8" s="21"/>
      <c r="G8" s="16">
        <f t="shared" ref="G8:G16" si="0">C8*E8</f>
        <v>18100000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201</v>
      </c>
      <c r="F9" s="21"/>
      <c r="G9" s="16">
        <f t="shared" si="0"/>
        <v>10050000</v>
      </c>
      <c r="H9" s="23"/>
      <c r="I9" s="16"/>
      <c r="J9" s="16">
        <f>SUM(J4:J8)</f>
        <v>39459000</v>
      </c>
      <c r="K9" s="25">
        <f>J9+M18</f>
        <v>39609000</v>
      </c>
      <c r="L9" s="26">
        <f>K9-I55</f>
        <v>35209000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0</v>
      </c>
      <c r="F10" s="21"/>
      <c r="G10" s="16">
        <f t="shared" si="0"/>
        <v>0</v>
      </c>
      <c r="H10" s="8"/>
      <c r="I10" s="8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100</v>
      </c>
      <c r="F11" s="21"/>
      <c r="G11" s="16">
        <f t="shared" si="0"/>
        <v>1000000</v>
      </c>
      <c r="H11" s="8"/>
      <c r="I11" s="16"/>
      <c r="J11" s="28"/>
      <c r="K11" s="29"/>
      <c r="L11" s="184" t="s">
        <v>12</v>
      </c>
      <c r="M11" s="185"/>
      <c r="N11" s="186" t="s">
        <v>13</v>
      </c>
      <c r="O11" s="187"/>
      <c r="P11" s="30"/>
      <c r="Q11" s="8"/>
      <c r="R11" s="2"/>
      <c r="S11" s="2"/>
      <c r="T11" s="2" t="s">
        <v>14</v>
      </c>
      <c r="U11" s="2"/>
    </row>
    <row r="12" spans="1:21" x14ac:dyDescent="0.25">
      <c r="A12" s="7"/>
      <c r="B12" s="21"/>
      <c r="C12" s="22">
        <v>5000</v>
      </c>
      <c r="D12" s="7"/>
      <c r="E12" s="21">
        <v>108</v>
      </c>
      <c r="F12" s="21"/>
      <c r="G12" s="16">
        <f t="shared" si="0"/>
        <v>540000</v>
      </c>
      <c r="H12" s="8"/>
      <c r="I12" s="16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1"/>
      <c r="C13" s="22">
        <v>2000</v>
      </c>
      <c r="D13" s="7"/>
      <c r="E13" s="21">
        <v>105</v>
      </c>
      <c r="F13" s="21"/>
      <c r="G13" s="16">
        <f t="shared" si="0"/>
        <v>210000</v>
      </c>
      <c r="H13" s="8"/>
      <c r="I13" s="16"/>
      <c r="J13" s="37"/>
      <c r="K13" s="38"/>
      <c r="L13" s="39">
        <v>4400000</v>
      </c>
      <c r="M13" s="40">
        <v>380000</v>
      </c>
      <c r="N13" s="41"/>
      <c r="O13" s="42">
        <v>0</v>
      </c>
      <c r="P13" s="43"/>
      <c r="Q13" s="44"/>
      <c r="R13" s="45"/>
      <c r="S13" s="46"/>
      <c r="T13" s="47"/>
      <c r="U13" s="47"/>
    </row>
    <row r="14" spans="1:21" ht="15.75" x14ac:dyDescent="0.25">
      <c r="A14" s="7"/>
      <c r="B14" s="21"/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16"/>
      <c r="J14" s="37"/>
      <c r="K14" s="48"/>
      <c r="L14" s="49"/>
      <c r="M14" s="40">
        <v>300000</v>
      </c>
      <c r="N14" s="50"/>
      <c r="O14" s="51"/>
      <c r="P14" s="52"/>
      <c r="Q14" s="53"/>
      <c r="R14" s="54"/>
    </row>
    <row r="15" spans="1:21" ht="18.75" x14ac:dyDescent="0.3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7"/>
      <c r="K15" s="38"/>
      <c r="L15" s="55"/>
      <c r="M15" s="56">
        <v>200000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>
        <v>6000000</v>
      </c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29901000</v>
      </c>
      <c r="I17" s="9"/>
      <c r="J17" s="37"/>
      <c r="K17" s="38"/>
      <c r="L17" s="55"/>
      <c r="M17" s="40">
        <v>3550000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150000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/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/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503</v>
      </c>
      <c r="F21" s="7"/>
      <c r="G21" s="22">
        <f>C21*E21</f>
        <v>251500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251500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30152500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Okt '!I38</f>
        <v>853087305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+'11 OKT'!I56</f>
        <v>36432500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853087305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116537412-37138758</f>
        <v>79398654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279202925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1132290230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10580000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100000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10680000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4400000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4400000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30152500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30152500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4400000</v>
      </c>
      <c r="M119" s="154">
        <f t="shared" ref="M119:P119" si="1">SUM(M13:M118)</f>
        <v>10580000</v>
      </c>
      <c r="N119" s="154">
        <f>SUM(N13:N118)</f>
        <v>0</v>
      </c>
      <c r="O119" s="154">
        <f>SUM(O13:O118)</f>
        <v>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4400000</v>
      </c>
      <c r="O120" s="154">
        <f>SUM(O13:O119)</f>
        <v>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C1" zoomScale="95" zoomScaleNormal="100" zoomScaleSheetLayoutView="95" workbookViewId="0">
      <selection activeCell="G7" sqref="G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3" t="s">
        <v>0</v>
      </c>
      <c r="B1" s="183"/>
      <c r="C1" s="183"/>
      <c r="D1" s="183"/>
      <c r="E1" s="183"/>
      <c r="F1" s="183"/>
      <c r="G1" s="183"/>
      <c r="H1" s="183"/>
      <c r="I1" s="183"/>
      <c r="J1" s="166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69</v>
      </c>
      <c r="C3" s="9"/>
      <c r="D3" s="7"/>
      <c r="E3" s="7"/>
      <c r="F3" s="7"/>
      <c r="G3" s="7"/>
      <c r="H3" s="7" t="s">
        <v>3</v>
      </c>
      <c r="I3" s="11">
        <v>43386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181+221</f>
        <v>402</v>
      </c>
      <c r="F8" s="21"/>
      <c r="G8" s="16">
        <f t="shared" ref="G8:G16" si="0">C8*E8</f>
        <v>40200000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201+334</f>
        <v>535</v>
      </c>
      <c r="F9" s="21"/>
      <c r="G9" s="16">
        <f t="shared" si="0"/>
        <v>26750000</v>
      </c>
      <c r="H9" s="23"/>
      <c r="I9" s="16"/>
      <c r="J9" s="16">
        <f>SUM(J4:J8)</f>
        <v>39459000</v>
      </c>
      <c r="K9" s="25">
        <f>J9+M18</f>
        <v>39459000</v>
      </c>
      <c r="L9" s="26">
        <f>K9-I55</f>
        <v>-111000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2</v>
      </c>
      <c r="F10" s="21"/>
      <c r="G10" s="16">
        <f t="shared" si="0"/>
        <v>40000</v>
      </c>
      <c r="H10" s="8"/>
      <c r="I10" s="8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103</v>
      </c>
      <c r="F11" s="21"/>
      <c r="G11" s="16">
        <f t="shared" si="0"/>
        <v>1030000</v>
      </c>
      <c r="H11" s="8"/>
      <c r="I11" s="16"/>
      <c r="J11" s="28"/>
      <c r="K11" s="29"/>
      <c r="L11" s="184" t="s">
        <v>12</v>
      </c>
      <c r="M11" s="185"/>
      <c r="N11" s="186" t="s">
        <v>13</v>
      </c>
      <c r="O11" s="187"/>
      <c r="P11" s="30"/>
      <c r="Q11" s="8"/>
      <c r="R11" s="2"/>
      <c r="S11" s="2"/>
      <c r="T11" s="2" t="s">
        <v>14</v>
      </c>
      <c r="U11" s="2"/>
    </row>
    <row r="12" spans="1:21" x14ac:dyDescent="0.25">
      <c r="A12" s="7"/>
      <c r="B12" s="21"/>
      <c r="C12" s="22">
        <v>5000</v>
      </c>
      <c r="D12" s="7"/>
      <c r="E12" s="21">
        <v>110</v>
      </c>
      <c r="F12" s="21"/>
      <c r="G12" s="16">
        <f t="shared" si="0"/>
        <v>550000</v>
      </c>
      <c r="H12" s="8"/>
      <c r="I12" s="16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1"/>
      <c r="C13" s="22">
        <v>2000</v>
      </c>
      <c r="D13" s="7"/>
      <c r="E13" s="21">
        <v>105</v>
      </c>
      <c r="F13" s="21"/>
      <c r="G13" s="16">
        <f t="shared" si="0"/>
        <v>210000</v>
      </c>
      <c r="H13" s="8"/>
      <c r="I13" s="16"/>
      <c r="J13" s="37"/>
      <c r="K13" s="38"/>
      <c r="L13" s="39">
        <v>39570000</v>
      </c>
      <c r="M13" s="40">
        <v>300000</v>
      </c>
      <c r="N13" s="41"/>
      <c r="O13" s="42">
        <v>31575000</v>
      </c>
      <c r="P13" s="43"/>
      <c r="Q13" s="44"/>
      <c r="R13" s="45"/>
      <c r="S13" s="46"/>
      <c r="T13" s="47"/>
      <c r="U13" s="47"/>
    </row>
    <row r="14" spans="1:21" ht="15.75" x14ac:dyDescent="0.25">
      <c r="A14" s="7"/>
      <c r="B14" s="21"/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16"/>
      <c r="J14" s="37"/>
      <c r="K14" s="48"/>
      <c r="L14" s="49">
        <v>-31575000</v>
      </c>
      <c r="M14" s="40">
        <v>150000</v>
      </c>
      <c r="N14" s="50"/>
      <c r="O14" s="51"/>
      <c r="P14" s="52"/>
      <c r="Q14" s="53"/>
      <c r="R14" s="54"/>
    </row>
    <row r="15" spans="1:21" ht="18.75" x14ac:dyDescent="0.3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7"/>
      <c r="K15" s="38"/>
      <c r="L15" s="55"/>
      <c r="M15" s="56">
        <v>240000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/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68781000</v>
      </c>
      <c r="I17" s="9"/>
      <c r="J17" s="37"/>
      <c r="K17" s="38"/>
      <c r="L17" s="55"/>
      <c r="M17" s="40"/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/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/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/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503</v>
      </c>
      <c r="F21" s="7"/>
      <c r="G21" s="22">
        <f>C21*E21</f>
        <v>251500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31575000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251500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69032500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Okt '!I38</f>
        <v>853087305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+'12 Okt'!I56</f>
        <v>30152500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853087305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116537412-37138758</f>
        <v>79398654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279202925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1132290230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690000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690000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7995000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31575000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39570000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69032500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69032500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7995000</v>
      </c>
      <c r="M119" s="154">
        <f t="shared" ref="M119:P119" si="1">SUM(M13:M118)</f>
        <v>690000</v>
      </c>
      <c r="N119" s="154">
        <f>SUM(N13:N118)</f>
        <v>0</v>
      </c>
      <c r="O119" s="154">
        <f>SUM(O13:O118)</f>
        <v>63150000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7995000</v>
      </c>
      <c r="O120" s="154">
        <f>SUM(O13:O119)</f>
        <v>126300000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9" zoomScale="95" zoomScaleNormal="100" zoomScaleSheetLayoutView="95" workbookViewId="0">
      <selection activeCell="G31" sqref="G31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3" t="s">
        <v>0</v>
      </c>
      <c r="B1" s="183"/>
      <c r="C1" s="183"/>
      <c r="D1" s="183"/>
      <c r="E1" s="183"/>
      <c r="F1" s="183"/>
      <c r="G1" s="183"/>
      <c r="H1" s="183"/>
      <c r="I1" s="183"/>
      <c r="J1" s="167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70</v>
      </c>
      <c r="C3" s="9"/>
      <c r="D3" s="7"/>
      <c r="E3" s="7"/>
      <c r="F3" s="7"/>
      <c r="G3" s="7"/>
      <c r="H3" s="7" t="s">
        <v>3</v>
      </c>
      <c r="I3" s="11">
        <v>43387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181+221+268</f>
        <v>670</v>
      </c>
      <c r="F8" s="21"/>
      <c r="G8" s="16">
        <f t="shared" ref="G8:G16" si="0">C8*E8</f>
        <v>67000000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B9" s="21"/>
      <c r="C9" s="22">
        <v>50000</v>
      </c>
      <c r="D9" s="7"/>
      <c r="E9" s="23">
        <f>201+334+110</f>
        <v>645</v>
      </c>
      <c r="F9" s="21"/>
      <c r="G9" s="16">
        <f t="shared" si="0"/>
        <v>32250000</v>
      </c>
      <c r="H9" s="23"/>
      <c r="I9" s="7"/>
      <c r="J9" s="16">
        <f>SUM(J4:J8)</f>
        <v>39459000</v>
      </c>
      <c r="K9" s="25">
        <f>J9+M18</f>
        <v>39459000</v>
      </c>
      <c r="L9" s="26">
        <f>K9-I55</f>
        <v>7184000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B10" s="21" t="s">
        <v>7</v>
      </c>
      <c r="C10" s="22">
        <v>20000</v>
      </c>
      <c r="D10" s="7"/>
      <c r="E10" s="23">
        <v>1</v>
      </c>
      <c r="F10" s="21"/>
      <c r="G10" s="16">
        <f t="shared" si="0"/>
        <v>20000</v>
      </c>
      <c r="H10" s="8"/>
      <c r="I10" s="7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B11" s="21"/>
      <c r="C11" s="22">
        <v>10000</v>
      </c>
      <c r="D11" s="7"/>
      <c r="E11" s="23">
        <v>103</v>
      </c>
      <c r="F11" s="21"/>
      <c r="G11" s="16">
        <f t="shared" si="0"/>
        <v>1030000</v>
      </c>
      <c r="H11" s="8"/>
      <c r="I11" s="7"/>
      <c r="J11" s="28"/>
      <c r="K11" s="29"/>
      <c r="L11" s="184" t="s">
        <v>12</v>
      </c>
      <c r="M11" s="185"/>
      <c r="N11" s="186" t="s">
        <v>13</v>
      </c>
      <c r="O11" s="187"/>
      <c r="P11" s="30"/>
      <c r="Q11" s="8"/>
      <c r="R11" s="2"/>
      <c r="S11" s="2"/>
      <c r="T11" s="2" t="s">
        <v>14</v>
      </c>
      <c r="U11" s="2"/>
    </row>
    <row r="12" spans="1:21" x14ac:dyDescent="0.25">
      <c r="B12" s="21"/>
      <c r="C12" s="22">
        <v>5000</v>
      </c>
      <c r="D12" s="7"/>
      <c r="E12" s="21">
        <v>109</v>
      </c>
      <c r="F12" s="21"/>
      <c r="G12" s="16">
        <f t="shared" si="0"/>
        <v>545000</v>
      </c>
      <c r="H12" s="8"/>
      <c r="I12" s="7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B13" s="21"/>
      <c r="C13" s="22">
        <v>2000</v>
      </c>
      <c r="D13" s="7"/>
      <c r="E13" s="21">
        <v>105</v>
      </c>
      <c r="F13" s="21"/>
      <c r="G13" s="16">
        <f t="shared" si="0"/>
        <v>210000</v>
      </c>
      <c r="H13" s="8"/>
      <c r="I13" s="7"/>
      <c r="J13" s="37"/>
      <c r="K13" s="38"/>
      <c r="L13" s="39">
        <v>1100000</v>
      </c>
      <c r="M13" s="40">
        <v>0</v>
      </c>
      <c r="N13" s="41"/>
      <c r="O13" s="42">
        <f>32275000-1100000</f>
        <v>31175000</v>
      </c>
      <c r="P13" s="43"/>
      <c r="Q13" s="44"/>
      <c r="R13" s="45"/>
      <c r="S13" s="46"/>
      <c r="T13" s="47"/>
      <c r="U13" s="47"/>
    </row>
    <row r="14" spans="1:21" ht="15.75" x14ac:dyDescent="0.25">
      <c r="B14" s="21"/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7"/>
      <c r="J14" s="37"/>
      <c r="K14" s="48"/>
      <c r="L14" s="49">
        <v>0</v>
      </c>
      <c r="M14" s="40">
        <v>0</v>
      </c>
      <c r="N14" s="50"/>
      <c r="O14" s="51"/>
      <c r="P14" s="52"/>
      <c r="Q14" s="53"/>
      <c r="R14" s="54"/>
    </row>
    <row r="15" spans="1:21" ht="18.75" x14ac:dyDescent="0.3"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55"/>
      <c r="M15" s="56">
        <v>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/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101056000</v>
      </c>
      <c r="I17" s="9"/>
      <c r="J17" s="37"/>
      <c r="K17" s="38"/>
      <c r="L17" s="55"/>
      <c r="M17" s="40"/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/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/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/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503</v>
      </c>
      <c r="F21" s="7"/>
      <c r="G21" s="22">
        <f>C21*E21</f>
        <v>251500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31175000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251500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101307500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Okt '!I38</f>
        <v>853087305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+'13 Okt '!I56</f>
        <v>69032500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853087305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135808945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335613216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1188700521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1100000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31175000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32275000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101307500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101307500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1100000</v>
      </c>
      <c r="M119" s="154">
        <f t="shared" ref="M119:P119" si="1">SUM(M13:M118)</f>
        <v>0</v>
      </c>
      <c r="N119" s="154">
        <f>SUM(N13:N118)</f>
        <v>0</v>
      </c>
      <c r="O119" s="154">
        <f>SUM(O13:O118)</f>
        <v>62350000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1100000</v>
      </c>
      <c r="O120" s="154">
        <f>SUM(O13:O119)</f>
        <v>124700000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zoomScale="95" zoomScaleNormal="100" zoomScaleSheetLayoutView="95" workbookViewId="0">
      <selection activeCell="H29" sqref="H2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3" t="s">
        <v>0</v>
      </c>
      <c r="B1" s="183"/>
      <c r="C1" s="183"/>
      <c r="D1" s="183"/>
      <c r="E1" s="183"/>
      <c r="F1" s="183"/>
      <c r="G1" s="183"/>
      <c r="H1" s="183"/>
      <c r="I1" s="183"/>
      <c r="J1" s="168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43388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668+74</f>
        <v>742</v>
      </c>
      <c r="F8" s="21"/>
      <c r="G8" s="16">
        <f t="shared" ref="G8:G16" si="0">C8*E8</f>
        <v>74200000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B9" s="21"/>
      <c r="C9" s="22">
        <v>50000</v>
      </c>
      <c r="D9" s="7"/>
      <c r="E9" s="23">
        <f>645+176</f>
        <v>821</v>
      </c>
      <c r="F9" s="21"/>
      <c r="G9" s="16">
        <f t="shared" si="0"/>
        <v>41050000</v>
      </c>
      <c r="H9" s="23"/>
      <c r="I9" s="7"/>
      <c r="J9" s="16">
        <f>SUM(J4:J8)</f>
        <v>39459000</v>
      </c>
      <c r="K9" s="25">
        <f>J9+M18</f>
        <v>39459000</v>
      </c>
      <c r="L9" s="26">
        <f>K9-I55</f>
        <v>22759000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B10" s="21" t="s">
        <v>7</v>
      </c>
      <c r="C10" s="22">
        <v>20000</v>
      </c>
      <c r="D10" s="7"/>
      <c r="E10" s="23">
        <v>21</v>
      </c>
      <c r="F10" s="21"/>
      <c r="G10" s="16">
        <f t="shared" si="0"/>
        <v>420000</v>
      </c>
      <c r="H10" s="8"/>
      <c r="I10" s="7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B11" s="21"/>
      <c r="C11" s="22">
        <v>10000</v>
      </c>
      <c r="D11" s="7"/>
      <c r="E11" s="23">
        <v>100</v>
      </c>
      <c r="F11" s="21"/>
      <c r="G11" s="16">
        <f t="shared" si="0"/>
        <v>1000000</v>
      </c>
      <c r="H11" s="8"/>
      <c r="I11" s="7"/>
      <c r="J11" s="28"/>
      <c r="K11" s="29"/>
      <c r="L11" s="184" t="s">
        <v>12</v>
      </c>
      <c r="M11" s="185"/>
      <c r="N11" s="186" t="s">
        <v>13</v>
      </c>
      <c r="O11" s="187"/>
      <c r="P11" s="30"/>
      <c r="Q11" s="8"/>
      <c r="R11" s="2"/>
      <c r="S11" s="2"/>
      <c r="T11" s="2" t="s">
        <v>14</v>
      </c>
      <c r="U11" s="2"/>
    </row>
    <row r="12" spans="1:21" x14ac:dyDescent="0.25">
      <c r="B12" s="21"/>
      <c r="C12" s="22">
        <v>5000</v>
      </c>
      <c r="D12" s="7"/>
      <c r="E12" s="21">
        <v>105</v>
      </c>
      <c r="F12" s="21"/>
      <c r="G12" s="16">
        <f t="shared" si="0"/>
        <v>525000</v>
      </c>
      <c r="H12" s="8"/>
      <c r="I12" s="7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B13" s="21"/>
      <c r="C13" s="22">
        <v>2000</v>
      </c>
      <c r="D13" s="7"/>
      <c r="E13" s="21">
        <v>103</v>
      </c>
      <c r="F13" s="21"/>
      <c r="G13" s="16">
        <f t="shared" si="0"/>
        <v>206000</v>
      </c>
      <c r="H13" s="8"/>
      <c r="I13" s="7"/>
      <c r="J13" s="37"/>
      <c r="K13" s="38"/>
      <c r="L13" s="39">
        <v>16700000</v>
      </c>
      <c r="M13" s="40">
        <v>150000</v>
      </c>
      <c r="N13" s="41"/>
      <c r="O13" s="42">
        <v>11200000</v>
      </c>
      <c r="P13" s="43"/>
      <c r="Q13" s="44"/>
      <c r="R13" s="45"/>
      <c r="S13" s="46"/>
      <c r="T13" s="47"/>
      <c r="U13" s="47"/>
    </row>
    <row r="14" spans="1:21" ht="15.75" x14ac:dyDescent="0.25"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48"/>
      <c r="L14" s="49">
        <v>-11200000</v>
      </c>
      <c r="M14" s="40">
        <v>125000</v>
      </c>
      <c r="N14" s="50"/>
      <c r="O14" s="51"/>
      <c r="P14" s="52"/>
      <c r="Q14" s="53"/>
      <c r="R14" s="54"/>
    </row>
    <row r="15" spans="1:21" ht="18.75" x14ac:dyDescent="0.3"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55"/>
      <c r="M15" s="56">
        <v>60000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>
        <v>20000</v>
      </c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117401000</v>
      </c>
      <c r="I17" s="9"/>
      <c r="J17" s="37"/>
      <c r="K17" s="38"/>
      <c r="L17" s="55"/>
      <c r="M17" s="40"/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/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/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/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503</v>
      </c>
      <c r="F21" s="7"/>
      <c r="G21" s="22">
        <f>C21*E21</f>
        <v>251500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11200000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251500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117652500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Okt '!I38</f>
        <v>853087305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+'14 Okt'!I57</f>
        <v>101307500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853087305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135808945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335613216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1188700521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355000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355000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5500000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11200000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16700000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117652500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117652500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5500000</v>
      </c>
      <c r="M119" s="154">
        <f t="shared" ref="M119:P119" si="1">SUM(M13:M118)</f>
        <v>355000</v>
      </c>
      <c r="N119" s="154">
        <f>SUM(N13:N118)</f>
        <v>0</v>
      </c>
      <c r="O119" s="154">
        <f>SUM(O13:O118)</f>
        <v>22400000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5500000</v>
      </c>
      <c r="O120" s="154">
        <f>SUM(O13:O119)</f>
        <v>44800000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C7" zoomScale="95" zoomScaleNormal="100" zoomScaleSheetLayoutView="95" workbookViewId="0">
      <selection activeCell="I55" sqref="I5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3" t="s">
        <v>0</v>
      </c>
      <c r="B1" s="183"/>
      <c r="C1" s="183"/>
      <c r="D1" s="183"/>
      <c r="E1" s="183"/>
      <c r="F1" s="183"/>
      <c r="G1" s="183"/>
      <c r="H1" s="183"/>
      <c r="I1" s="183"/>
      <c r="J1" s="169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64</v>
      </c>
      <c r="C3" s="9"/>
      <c r="D3" s="7"/>
      <c r="E3" s="7"/>
      <c r="F3" s="7"/>
      <c r="G3" s="7"/>
      <c r="H3" s="7" t="s">
        <v>3</v>
      </c>
      <c r="I3" s="11">
        <v>43391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441</v>
      </c>
      <c r="F8" s="21"/>
      <c r="G8" s="16">
        <f t="shared" ref="G8:G16" si="0">C8*E8</f>
        <v>44100000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B9" s="21"/>
      <c r="C9" s="22">
        <v>50000</v>
      </c>
      <c r="D9" s="7"/>
      <c r="E9" s="23">
        <v>578</v>
      </c>
      <c r="F9" s="21"/>
      <c r="G9" s="16">
        <f t="shared" si="0"/>
        <v>28900000</v>
      </c>
      <c r="H9" s="23"/>
      <c r="I9" s="7"/>
      <c r="J9" s="16">
        <f>SUM(J4:J8)</f>
        <v>39459000</v>
      </c>
      <c r="K9" s="25">
        <f>J9+M18</f>
        <v>47209000</v>
      </c>
      <c r="L9" s="26">
        <f>K9-I55</f>
        <v>13014000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B10" s="21" t="s">
        <v>7</v>
      </c>
      <c r="C10" s="22">
        <v>20000</v>
      </c>
      <c r="D10" s="7"/>
      <c r="E10" s="23">
        <v>26</v>
      </c>
      <c r="F10" s="21"/>
      <c r="G10" s="16">
        <f t="shared" si="0"/>
        <v>520000</v>
      </c>
      <c r="H10" s="8"/>
      <c r="I10" s="7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B11" s="21"/>
      <c r="C11" s="22">
        <v>10000</v>
      </c>
      <c r="D11" s="7"/>
      <c r="E11" s="23">
        <v>100</v>
      </c>
      <c r="F11" s="21"/>
      <c r="G11" s="16">
        <f t="shared" si="0"/>
        <v>1000000</v>
      </c>
      <c r="H11" s="8"/>
      <c r="I11" s="7"/>
      <c r="J11" s="28"/>
      <c r="K11" s="29"/>
      <c r="L11" s="184" t="s">
        <v>12</v>
      </c>
      <c r="M11" s="185"/>
      <c r="N11" s="186" t="s">
        <v>13</v>
      </c>
      <c r="O11" s="187"/>
      <c r="P11" s="30"/>
      <c r="Q11" s="8"/>
      <c r="R11" s="2"/>
      <c r="S11" s="2"/>
      <c r="T11" s="2" t="s">
        <v>14</v>
      </c>
      <c r="U11" s="2"/>
    </row>
    <row r="12" spans="1:21" x14ac:dyDescent="0.25">
      <c r="B12" s="21"/>
      <c r="C12" s="22">
        <v>5000</v>
      </c>
      <c r="D12" s="7"/>
      <c r="E12" s="21">
        <v>115</v>
      </c>
      <c r="F12" s="21"/>
      <c r="G12" s="16">
        <f t="shared" si="0"/>
        <v>575000</v>
      </c>
      <c r="H12" s="8"/>
      <c r="I12" s="7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B13" s="21"/>
      <c r="C13" s="22">
        <v>2000</v>
      </c>
      <c r="D13" s="7"/>
      <c r="E13" s="21">
        <v>113</v>
      </c>
      <c r="F13" s="21"/>
      <c r="G13" s="16">
        <f t="shared" si="0"/>
        <v>226000</v>
      </c>
      <c r="H13" s="8"/>
      <c r="I13" s="7"/>
      <c r="J13" s="37"/>
      <c r="K13" s="38"/>
      <c r="L13" s="39">
        <v>34195000</v>
      </c>
      <c r="M13" s="40">
        <v>1625000</v>
      </c>
      <c r="N13" s="41"/>
      <c r="O13" s="42">
        <v>6175000</v>
      </c>
      <c r="P13" s="43"/>
      <c r="Q13" s="44"/>
      <c r="R13" s="45"/>
      <c r="S13" s="46"/>
      <c r="T13" s="47"/>
      <c r="U13" s="47"/>
    </row>
    <row r="14" spans="1:21" ht="15.75" x14ac:dyDescent="0.25"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48"/>
      <c r="L14" s="49">
        <v>-6175000</v>
      </c>
      <c r="M14" s="40">
        <v>400000</v>
      </c>
      <c r="N14" s="50"/>
      <c r="O14" s="51"/>
      <c r="P14" s="52"/>
      <c r="Q14" s="53"/>
      <c r="R14" s="54"/>
    </row>
    <row r="15" spans="1:21" ht="18.75" x14ac:dyDescent="0.3"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55"/>
      <c r="M15" s="56">
        <v>3150000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>
        <v>3250000</v>
      </c>
      <c r="N16" s="171" t="s">
        <v>71</v>
      </c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75321000</v>
      </c>
      <c r="I17" s="9"/>
      <c r="J17" s="37"/>
      <c r="K17" s="38"/>
      <c r="L17" s="55"/>
      <c r="M17" s="40">
        <v>100000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7750000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>
        <v>59000000</v>
      </c>
      <c r="N19" s="50" t="s">
        <v>72</v>
      </c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>
        <v>1000000</v>
      </c>
      <c r="N20" s="41">
        <v>8</v>
      </c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503</v>
      </c>
      <c r="F21" s="7"/>
      <c r="G21" s="22">
        <f>C21*E21</f>
        <v>251500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6175000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251500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75572500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Okt '!I38</f>
        <v>853087305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+'15 oKT'!I56</f>
        <v>117652500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853087305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135808945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335613216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1188700521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76275000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76275000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28020000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6175000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34195000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75572500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75572500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28020000</v>
      </c>
      <c r="M119" s="154">
        <f t="shared" ref="M119:P119" si="1">SUM(M13:M118)</f>
        <v>76275000</v>
      </c>
      <c r="N119" s="154">
        <f>SUM(N13:N118)</f>
        <v>8</v>
      </c>
      <c r="O119" s="154">
        <f>SUM(O13:O118)</f>
        <v>12350000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28020000</v>
      </c>
      <c r="O120" s="154">
        <f>SUM(O13:O119)</f>
        <v>24700000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C10" zoomScale="95" zoomScaleNormal="100" zoomScaleSheetLayoutView="95" workbookViewId="0">
      <selection activeCell="L13" sqref="L13:L1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3" t="s">
        <v>0</v>
      </c>
      <c r="B1" s="183"/>
      <c r="C1" s="183"/>
      <c r="D1" s="183"/>
      <c r="E1" s="183"/>
      <c r="F1" s="183"/>
      <c r="G1" s="183"/>
      <c r="H1" s="183"/>
      <c r="I1" s="183"/>
      <c r="J1" s="170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73</v>
      </c>
      <c r="C3" s="9"/>
      <c r="D3" s="7"/>
      <c r="E3" s="7"/>
      <c r="F3" s="7"/>
      <c r="G3" s="7"/>
      <c r="H3" s="7" t="s">
        <v>3</v>
      </c>
      <c r="I3" s="11">
        <v>43392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491</v>
      </c>
      <c r="F8" s="21"/>
      <c r="G8" s="16">
        <f t="shared" ref="G8:G16" si="0">C8*E8</f>
        <v>49100000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B9" s="21"/>
      <c r="C9" s="22">
        <v>50000</v>
      </c>
      <c r="D9" s="7"/>
      <c r="E9" s="23">
        <v>614</v>
      </c>
      <c r="F9" s="21"/>
      <c r="G9" s="16">
        <f t="shared" si="0"/>
        <v>30700000</v>
      </c>
      <c r="H9" s="23"/>
      <c r="I9" s="7"/>
      <c r="J9" s="16">
        <f>SUM(J4:J8)</f>
        <v>39459000</v>
      </c>
      <c r="K9" s="25">
        <f>J9+M18</f>
        <v>39609000</v>
      </c>
      <c r="L9" s="26">
        <f>K9-I55</f>
        <v>28059000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B10" s="21" t="s">
        <v>7</v>
      </c>
      <c r="C10" s="22">
        <v>20000</v>
      </c>
      <c r="D10" s="7"/>
      <c r="E10" s="23">
        <v>2</v>
      </c>
      <c r="F10" s="21"/>
      <c r="G10" s="16">
        <f t="shared" si="0"/>
        <v>40000</v>
      </c>
      <c r="H10" s="8"/>
      <c r="I10" s="7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B11" s="21"/>
      <c r="C11" s="22">
        <v>10000</v>
      </c>
      <c r="D11" s="7"/>
      <c r="E11" s="23">
        <v>81</v>
      </c>
      <c r="F11" s="21"/>
      <c r="G11" s="16">
        <f t="shared" si="0"/>
        <v>810000</v>
      </c>
      <c r="H11" s="8"/>
      <c r="I11" s="7"/>
      <c r="J11" s="28"/>
      <c r="K11" s="29"/>
      <c r="L11" s="184" t="s">
        <v>12</v>
      </c>
      <c r="M11" s="185"/>
      <c r="N11" s="186" t="s">
        <v>13</v>
      </c>
      <c r="O11" s="187"/>
      <c r="P11" s="30"/>
      <c r="Q11" s="8"/>
      <c r="R11" s="2"/>
      <c r="S11" s="2"/>
      <c r="T11" s="2" t="s">
        <v>14</v>
      </c>
      <c r="U11" s="2"/>
    </row>
    <row r="12" spans="1:21" x14ac:dyDescent="0.25">
      <c r="B12" s="21"/>
      <c r="C12" s="22">
        <v>5000</v>
      </c>
      <c r="D12" s="7"/>
      <c r="E12" s="21">
        <v>101</v>
      </c>
      <c r="F12" s="21"/>
      <c r="G12" s="16">
        <f t="shared" si="0"/>
        <v>505000</v>
      </c>
      <c r="H12" s="8"/>
      <c r="I12" s="7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B13" s="21"/>
      <c r="C13" s="22">
        <v>2000</v>
      </c>
      <c r="D13" s="7"/>
      <c r="E13" s="21">
        <v>103</v>
      </c>
      <c r="F13" s="21"/>
      <c r="G13" s="16">
        <f t="shared" si="0"/>
        <v>206000</v>
      </c>
      <c r="H13" s="8"/>
      <c r="I13" s="7"/>
      <c r="J13" s="37"/>
      <c r="K13" s="38"/>
      <c r="L13" s="39">
        <v>10050000</v>
      </c>
      <c r="M13" s="40">
        <v>300000</v>
      </c>
      <c r="N13" s="41"/>
      <c r="O13" s="42">
        <v>0</v>
      </c>
      <c r="P13" s="43"/>
      <c r="Q13" s="44"/>
      <c r="R13" s="45"/>
      <c r="S13" s="46"/>
      <c r="T13" s="47"/>
      <c r="U13" s="47"/>
    </row>
    <row r="14" spans="1:21" ht="15.75" x14ac:dyDescent="0.25"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48"/>
      <c r="L14" s="49">
        <v>1500000</v>
      </c>
      <c r="M14" s="40">
        <v>600000</v>
      </c>
      <c r="N14" s="50"/>
      <c r="O14" s="51">
        <v>7350000</v>
      </c>
      <c r="P14" s="52"/>
      <c r="Q14" s="53"/>
      <c r="R14" s="54"/>
    </row>
    <row r="15" spans="1:21" ht="18.75" x14ac:dyDescent="0.3"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55">
        <v>-7350000</v>
      </c>
      <c r="M15" s="56">
        <v>190000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>
        <v>600000</v>
      </c>
      <c r="N16" s="17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81361000</v>
      </c>
      <c r="I17" s="9"/>
      <c r="J17" s="37"/>
      <c r="K17" s="38"/>
      <c r="L17" s="55"/>
      <c r="M17" s="40">
        <v>3650000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150000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>
        <v>20000</v>
      </c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/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503</v>
      </c>
      <c r="F21" s="7"/>
      <c r="G21" s="22">
        <f>C21*E21</f>
        <v>251500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7350000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251500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81612500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Okt '!I38</f>
        <v>853087305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+'18 Okt'!I57</f>
        <v>75572500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853087305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135808945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335613216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1188700521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5510000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5510000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4200000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7350000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11550000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81612500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81612500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4200000</v>
      </c>
      <c r="M119" s="154">
        <f t="shared" ref="M119:P119" si="1">SUM(M13:M118)</f>
        <v>5510000</v>
      </c>
      <c r="N119" s="154">
        <f>SUM(N13:N118)</f>
        <v>0</v>
      </c>
      <c r="O119" s="154">
        <f>SUM(O13:O118)</f>
        <v>14700000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4200000</v>
      </c>
      <c r="O120" s="154">
        <f>SUM(O13:O119)</f>
        <v>29400000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zoomScale="95" zoomScaleNormal="100" zoomScaleSheetLayoutView="95" workbookViewId="0">
      <selection activeCell="B4" sqref="B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3" t="s">
        <v>0</v>
      </c>
      <c r="B1" s="183"/>
      <c r="C1" s="183"/>
      <c r="D1" s="183"/>
      <c r="E1" s="183"/>
      <c r="F1" s="183"/>
      <c r="G1" s="183"/>
      <c r="H1" s="183"/>
      <c r="I1" s="183"/>
      <c r="J1" s="172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69</v>
      </c>
      <c r="C3" s="9"/>
      <c r="D3" s="7"/>
      <c r="E3" s="7"/>
      <c r="F3" s="7"/>
      <c r="G3" s="7"/>
      <c r="H3" s="7" t="s">
        <v>3</v>
      </c>
      <c r="I3" s="11">
        <v>43393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927</v>
      </c>
      <c r="F8" s="21"/>
      <c r="G8" s="16">
        <f t="shared" ref="G8:G16" si="0">C8*E8</f>
        <v>92700000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B9" s="21"/>
      <c r="C9" s="22">
        <v>50000</v>
      </c>
      <c r="D9" s="7"/>
      <c r="E9" s="23">
        <v>797</v>
      </c>
      <c r="F9" s="21"/>
      <c r="G9" s="16">
        <f t="shared" si="0"/>
        <v>39850000</v>
      </c>
      <c r="H9" s="23"/>
      <c r="I9" s="7"/>
      <c r="J9" s="16">
        <f>SUM(J4:J8)</f>
        <v>39459000</v>
      </c>
      <c r="K9" s="25">
        <f>J9+M18</f>
        <v>39609000</v>
      </c>
      <c r="L9" s="26">
        <f>K9-I55</f>
        <v>-21976000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B10" s="21" t="s">
        <v>7</v>
      </c>
      <c r="C10" s="22">
        <v>20000</v>
      </c>
      <c r="D10" s="7"/>
      <c r="E10" s="23">
        <v>15</v>
      </c>
      <c r="F10" s="21"/>
      <c r="G10" s="16">
        <f t="shared" si="0"/>
        <v>300000</v>
      </c>
      <c r="H10" s="8"/>
      <c r="I10" s="7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B11" s="21"/>
      <c r="C11" s="22">
        <v>10000</v>
      </c>
      <c r="D11" s="7"/>
      <c r="E11" s="23">
        <v>83</v>
      </c>
      <c r="F11" s="21"/>
      <c r="G11" s="16">
        <f t="shared" si="0"/>
        <v>830000</v>
      </c>
      <c r="H11" s="8"/>
      <c r="I11" s="7"/>
      <c r="J11" s="28"/>
      <c r="K11" s="29"/>
      <c r="L11" s="184" t="s">
        <v>12</v>
      </c>
      <c r="M11" s="185"/>
      <c r="N11" s="186" t="s">
        <v>13</v>
      </c>
      <c r="O11" s="187"/>
      <c r="P11" s="30"/>
      <c r="Q11" s="8"/>
      <c r="R11" s="2"/>
      <c r="S11" s="2"/>
      <c r="T11" s="2" t="s">
        <v>14</v>
      </c>
      <c r="U11" s="2"/>
    </row>
    <row r="12" spans="1:21" x14ac:dyDescent="0.25">
      <c r="B12" s="21"/>
      <c r="C12" s="22">
        <v>5000</v>
      </c>
      <c r="D12" s="7"/>
      <c r="E12" s="21">
        <v>102</v>
      </c>
      <c r="F12" s="21"/>
      <c r="G12" s="16">
        <f t="shared" si="0"/>
        <v>510000</v>
      </c>
      <c r="H12" s="8"/>
      <c r="I12" s="7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B13" s="21"/>
      <c r="C13" s="22">
        <v>2000</v>
      </c>
      <c r="D13" s="7"/>
      <c r="E13" s="21">
        <v>103</v>
      </c>
      <c r="F13" s="21"/>
      <c r="G13" s="16">
        <f t="shared" si="0"/>
        <v>206000</v>
      </c>
      <c r="H13" s="8"/>
      <c r="I13" s="7"/>
      <c r="J13" s="37"/>
      <c r="K13" s="38"/>
      <c r="L13" s="39">
        <v>61585000</v>
      </c>
      <c r="M13" s="40">
        <v>1600000</v>
      </c>
      <c r="N13" s="41"/>
      <c r="O13" s="42"/>
      <c r="P13" s="43"/>
      <c r="Q13" s="44"/>
      <c r="R13" s="45"/>
      <c r="S13" s="46"/>
      <c r="T13" s="47"/>
      <c r="U13" s="47"/>
    </row>
    <row r="14" spans="1:21" ht="15.75" x14ac:dyDescent="0.25"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48"/>
      <c r="L14" s="49" t="s">
        <v>11</v>
      </c>
      <c r="M14" s="40">
        <v>50000</v>
      </c>
      <c r="N14" s="50"/>
      <c r="O14" s="51"/>
      <c r="P14" s="52"/>
      <c r="Q14" s="53"/>
      <c r="R14" s="54"/>
    </row>
    <row r="15" spans="1:21" ht="18.75" x14ac:dyDescent="0.3"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55"/>
      <c r="M15" s="56">
        <v>1000000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>
        <v>2150000</v>
      </c>
      <c r="N16" s="17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134396000</v>
      </c>
      <c r="I17" s="9"/>
      <c r="J17" s="37"/>
      <c r="K17" s="38"/>
      <c r="L17" s="55"/>
      <c r="M17" s="40">
        <v>3000000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150000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>
        <v>500000</v>
      </c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>
        <v>100000</v>
      </c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503</v>
      </c>
      <c r="F21" s="7"/>
      <c r="G21" s="22">
        <f>C21*E21</f>
        <v>251500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251500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134647500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Okt '!I38</f>
        <v>853087305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+'19 Okt '!I56</f>
        <v>81612500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853087305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135808945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335613216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1188700521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8550000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8550000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61585000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61585000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134647500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134647500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61585000</v>
      </c>
      <c r="M119" s="154">
        <f t="shared" ref="M119:P119" si="1">SUM(M13:M118)</f>
        <v>8550000</v>
      </c>
      <c r="N119" s="154">
        <f>SUM(N13:N118)</f>
        <v>0</v>
      </c>
      <c r="O119" s="154">
        <f>SUM(O13:O118)</f>
        <v>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61585000</v>
      </c>
      <c r="O120" s="154">
        <f>SUM(O13:O119)</f>
        <v>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" zoomScale="95" zoomScaleNormal="100" zoomScaleSheetLayoutView="95" workbookViewId="0">
      <selection activeCell="L28" sqref="L2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3" t="s">
        <v>0</v>
      </c>
      <c r="B1" s="183"/>
      <c r="C1" s="183"/>
      <c r="D1" s="183"/>
      <c r="E1" s="183"/>
      <c r="F1" s="183"/>
      <c r="G1" s="183"/>
      <c r="H1" s="183"/>
      <c r="I1" s="183"/>
      <c r="J1" s="174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43394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927+234</f>
        <v>1161</v>
      </c>
      <c r="F8" s="21"/>
      <c r="G8" s="16">
        <f t="shared" ref="G8:G16" si="0">C8*E8</f>
        <v>116100000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B9" s="21"/>
      <c r="C9" s="22">
        <v>50000</v>
      </c>
      <c r="D9" s="7"/>
      <c r="E9" s="23">
        <f>797+245</f>
        <v>1042</v>
      </c>
      <c r="F9" s="21"/>
      <c r="G9" s="16">
        <f t="shared" si="0"/>
        <v>52100000</v>
      </c>
      <c r="H9" s="23"/>
      <c r="I9" s="7"/>
      <c r="J9" s="16">
        <f>SUM(J4:J8)</f>
        <v>39459000</v>
      </c>
      <c r="K9" s="25">
        <f>J9+M18</f>
        <v>39459000</v>
      </c>
      <c r="L9" s="26">
        <f>K9-I55</f>
        <v>3184000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B10" s="21" t="s">
        <v>7</v>
      </c>
      <c r="C10" s="22">
        <v>20000</v>
      </c>
      <c r="D10" s="7"/>
      <c r="E10" s="23">
        <v>16</v>
      </c>
      <c r="F10" s="21"/>
      <c r="G10" s="16">
        <f t="shared" si="0"/>
        <v>320000</v>
      </c>
      <c r="H10" s="8"/>
      <c r="I10" s="7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B11" s="21"/>
      <c r="C11" s="22">
        <v>10000</v>
      </c>
      <c r="D11" s="7"/>
      <c r="E11" s="23">
        <v>84</v>
      </c>
      <c r="F11" s="21"/>
      <c r="G11" s="16">
        <f t="shared" si="0"/>
        <v>840000</v>
      </c>
      <c r="H11" s="8"/>
      <c r="I11" s="7"/>
      <c r="J11" s="28"/>
      <c r="K11" s="29"/>
      <c r="L11" s="184" t="s">
        <v>12</v>
      </c>
      <c r="M11" s="185"/>
      <c r="N11" s="186" t="s">
        <v>13</v>
      </c>
      <c r="O11" s="187"/>
      <c r="P11" s="30"/>
      <c r="Q11" s="8"/>
      <c r="R11" s="2"/>
      <c r="S11" s="2"/>
      <c r="T11" s="2" t="s">
        <v>14</v>
      </c>
      <c r="U11" s="2"/>
    </row>
    <row r="12" spans="1:21" x14ac:dyDescent="0.25">
      <c r="B12" s="21"/>
      <c r="C12" s="22">
        <v>5000</v>
      </c>
      <c r="D12" s="7"/>
      <c r="E12" s="21">
        <v>106</v>
      </c>
      <c r="F12" s="21"/>
      <c r="G12" s="16">
        <f t="shared" si="0"/>
        <v>530000</v>
      </c>
      <c r="H12" s="8"/>
      <c r="I12" s="7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B13" s="21"/>
      <c r="C13" s="22">
        <v>2000</v>
      </c>
      <c r="D13" s="7"/>
      <c r="E13" s="21">
        <v>103</v>
      </c>
      <c r="F13" s="21"/>
      <c r="G13" s="16">
        <f t="shared" si="0"/>
        <v>206000</v>
      </c>
      <c r="H13" s="8"/>
      <c r="I13" s="7"/>
      <c r="J13" s="37"/>
      <c r="K13" s="38"/>
      <c r="L13" s="39">
        <v>22695000</v>
      </c>
      <c r="M13" s="40">
        <v>325000</v>
      </c>
      <c r="N13" s="41"/>
      <c r="O13" s="42">
        <v>16695000</v>
      </c>
      <c r="P13" s="43"/>
      <c r="Q13" s="44"/>
      <c r="R13" s="45"/>
      <c r="S13" s="46"/>
      <c r="T13" s="47"/>
      <c r="U13" s="47"/>
    </row>
    <row r="14" spans="1:21" ht="15.75" x14ac:dyDescent="0.25"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48"/>
      <c r="L14" s="49">
        <v>-16695000</v>
      </c>
      <c r="M14" s="40">
        <v>250000</v>
      </c>
      <c r="N14" s="50"/>
      <c r="O14" s="51"/>
      <c r="P14" s="52"/>
      <c r="Q14" s="53"/>
      <c r="R14" s="54"/>
    </row>
    <row r="15" spans="1:21" ht="18.75" x14ac:dyDescent="0.3"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55"/>
      <c r="M15" s="56"/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/>
      <c r="N16" s="17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170096000</v>
      </c>
      <c r="I17" s="9"/>
      <c r="J17" s="37"/>
      <c r="K17" s="38"/>
      <c r="L17" s="55"/>
      <c r="M17" s="40"/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/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/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/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503</v>
      </c>
      <c r="F21" s="7"/>
      <c r="G21" s="22">
        <f>C21*E21</f>
        <v>251500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16695000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251500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170347500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Okt '!I38</f>
        <v>853087305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+'20 Okt'!I56</f>
        <v>134647500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853087305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135808945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335613216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1188700521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575000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575000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6000000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16695000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13580000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36275000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170347500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170347500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6000000</v>
      </c>
      <c r="M119" s="154">
        <f t="shared" ref="M119:P119" si="1">SUM(M13:M118)</f>
        <v>575000</v>
      </c>
      <c r="N119" s="154">
        <f>SUM(N13:N118)</f>
        <v>0</v>
      </c>
      <c r="O119" s="154">
        <f>SUM(O13:O118)</f>
        <v>33390000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6000000</v>
      </c>
      <c r="O120" s="154">
        <f>SUM(O13:O119)</f>
        <v>66780000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B13" zoomScale="95" zoomScaleNormal="100" zoomScaleSheetLayoutView="95" workbookViewId="0">
      <selection activeCell="G3" sqref="G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3" t="s">
        <v>0</v>
      </c>
      <c r="B1" s="183"/>
      <c r="C1" s="183"/>
      <c r="D1" s="183"/>
      <c r="E1" s="183"/>
      <c r="F1" s="183"/>
      <c r="G1" s="183"/>
      <c r="H1" s="183"/>
      <c r="I1" s="183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43374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278+8</f>
        <v>286</v>
      </c>
      <c r="F8" s="21"/>
      <c r="G8" s="16">
        <f t="shared" ref="G8:G16" si="0">C8*E8</f>
        <v>28600000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47+48</f>
        <v>95</v>
      </c>
      <c r="F9" s="21"/>
      <c r="G9" s="16">
        <f t="shared" si="0"/>
        <v>4750000</v>
      </c>
      <c r="H9" s="23"/>
      <c r="I9" s="16"/>
      <c r="J9" s="16">
        <f>SUM(J4:J8)</f>
        <v>39459000</v>
      </c>
      <c r="K9" s="25">
        <f>J9+M18</f>
        <v>41209000</v>
      </c>
      <c r="L9" s="26">
        <f>K9-I55</f>
        <v>-2795000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105</v>
      </c>
      <c r="F10" s="21"/>
      <c r="G10" s="16">
        <f t="shared" si="0"/>
        <v>2100000</v>
      </c>
      <c r="H10" s="8"/>
      <c r="I10" s="8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109</v>
      </c>
      <c r="F11" s="21"/>
      <c r="G11" s="16">
        <f t="shared" si="0"/>
        <v>1090000</v>
      </c>
      <c r="H11" s="8"/>
      <c r="I11" s="16"/>
      <c r="J11" s="28"/>
      <c r="K11" s="29"/>
      <c r="L11" s="184" t="s">
        <v>12</v>
      </c>
      <c r="M11" s="185"/>
      <c r="N11" s="186" t="s">
        <v>13</v>
      </c>
      <c r="O11" s="187"/>
      <c r="P11" s="30"/>
      <c r="Q11" s="8"/>
      <c r="R11" s="2"/>
      <c r="S11" s="2"/>
      <c r="T11" s="2" t="s">
        <v>14</v>
      </c>
      <c r="U11" s="2"/>
    </row>
    <row r="12" spans="1:21" x14ac:dyDescent="0.25">
      <c r="A12" s="7"/>
      <c r="B12" s="21"/>
      <c r="C12" s="22">
        <v>5000</v>
      </c>
      <c r="D12" s="7"/>
      <c r="E12" s="21">
        <v>102</v>
      </c>
      <c r="F12" s="21"/>
      <c r="G12" s="16">
        <f t="shared" si="0"/>
        <v>510000</v>
      </c>
      <c r="H12" s="8"/>
      <c r="I12" s="16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1"/>
      <c r="C13" s="22">
        <v>2000</v>
      </c>
      <c r="D13" s="7"/>
      <c r="E13" s="21">
        <v>107</v>
      </c>
      <c r="F13" s="21"/>
      <c r="G13" s="16">
        <f t="shared" si="0"/>
        <v>214000</v>
      </c>
      <c r="H13" s="8"/>
      <c r="I13" s="16"/>
      <c r="J13" s="37"/>
      <c r="K13" s="38"/>
      <c r="L13" s="39">
        <v>19210000</v>
      </c>
      <c r="M13" s="40">
        <v>100000</v>
      </c>
      <c r="N13" s="41"/>
      <c r="O13" s="42">
        <v>0</v>
      </c>
      <c r="P13" s="43"/>
      <c r="Q13" s="44"/>
      <c r="R13" s="45"/>
      <c r="S13" s="46"/>
      <c r="T13" s="47"/>
      <c r="U13" s="47"/>
    </row>
    <row r="14" spans="1:21" ht="15.75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7"/>
      <c r="K14" s="48"/>
      <c r="L14" s="49">
        <v>15925000</v>
      </c>
      <c r="M14" s="40">
        <v>270000</v>
      </c>
      <c r="N14" s="50"/>
      <c r="O14" s="51"/>
      <c r="P14" s="52"/>
      <c r="Q14" s="53"/>
      <c r="R14" s="54"/>
    </row>
    <row r="15" spans="1:21" ht="18.75" x14ac:dyDescent="0.3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7"/>
      <c r="K15" s="38"/>
      <c r="L15" s="55">
        <v>7850000</v>
      </c>
      <c r="M15" s="56">
        <v>2440000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>
        <v>1000000</v>
      </c>
      <c r="M16" s="56">
        <v>260000</v>
      </c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37264000</v>
      </c>
      <c r="I17" s="9"/>
      <c r="J17" s="37"/>
      <c r="K17" s="38"/>
      <c r="L17" s="55"/>
      <c r="M17" s="40">
        <v>100000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1750000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>
        <v>155000</v>
      </c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3</v>
      </c>
      <c r="F20" s="7"/>
      <c r="G20" s="22">
        <f>C20*E20</f>
        <v>3000</v>
      </c>
      <c r="H20" s="8"/>
      <c r="I20" s="22"/>
      <c r="J20" s="37"/>
      <c r="K20" s="48"/>
      <c r="L20" s="39"/>
      <c r="M20" s="40">
        <v>3930000</v>
      </c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513</v>
      </c>
      <c r="F21" s="7"/>
      <c r="G21" s="22">
        <f>C21*E21</f>
        <v>256500</v>
      </c>
      <c r="H21" s="8"/>
      <c r="I21" s="22"/>
      <c r="J21" s="37"/>
      <c r="K21" s="38"/>
      <c r="L21" s="55"/>
      <c r="M21" s="40">
        <v>75000000</v>
      </c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2</v>
      </c>
      <c r="F22" s="7"/>
      <c r="G22" s="22">
        <f>C22*E22</f>
        <v>400</v>
      </c>
      <c r="H22" s="8"/>
      <c r="I22" s="9"/>
      <c r="J22" s="37"/>
      <c r="K22" s="48"/>
      <c r="L22" s="39"/>
      <c r="M22" s="40">
        <v>525000</v>
      </c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2</v>
      </c>
      <c r="F23" s="7"/>
      <c r="G23" s="22">
        <f>C23*E23</f>
        <v>200</v>
      </c>
      <c r="H23" s="8"/>
      <c r="I23" s="9"/>
      <c r="J23" s="37"/>
      <c r="K23" s="38"/>
      <c r="L23" s="55"/>
      <c r="M23" s="40">
        <v>500000</v>
      </c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260100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37524100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1000587305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+'30 Sept'!I56</f>
        <v>78550100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1000587305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116537412-37138758</f>
        <v>79398654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279202925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1279790230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85030000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85030000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43985000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19000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44004000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37524100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37524100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43985000</v>
      </c>
      <c r="M119" s="154">
        <f t="shared" ref="M119:P119" si="1">SUM(M13:M118)</f>
        <v>85030000</v>
      </c>
      <c r="N119" s="154">
        <f>SUM(N13:N118)</f>
        <v>0</v>
      </c>
      <c r="O119" s="154">
        <f>SUM(O13:O118)</f>
        <v>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43985000</v>
      </c>
      <c r="O120" s="154">
        <f>SUM(O13:O119)</f>
        <v>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H10" zoomScale="95" zoomScaleNormal="100" zoomScaleSheetLayoutView="95" workbookViewId="0">
      <selection activeCell="M15" sqref="M1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3" t="s">
        <v>0</v>
      </c>
      <c r="B1" s="183"/>
      <c r="C1" s="183"/>
      <c r="D1" s="183"/>
      <c r="E1" s="183"/>
      <c r="F1" s="183"/>
      <c r="G1" s="183"/>
      <c r="H1" s="183"/>
      <c r="I1" s="183"/>
      <c r="J1" s="173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43395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927+234+35</f>
        <v>1196</v>
      </c>
      <c r="F8" s="21"/>
      <c r="G8" s="16">
        <f t="shared" ref="G8:G16" si="0">C8*E8</f>
        <v>119600000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B9" s="21"/>
      <c r="C9" s="22">
        <v>50000</v>
      </c>
      <c r="D9" s="7"/>
      <c r="E9" s="23">
        <f>797+245+23</f>
        <v>1065</v>
      </c>
      <c r="F9" s="21"/>
      <c r="G9" s="16">
        <f t="shared" si="0"/>
        <v>53250000</v>
      </c>
      <c r="H9" s="23"/>
      <c r="I9" s="7"/>
      <c r="J9" s="16">
        <f>SUM(J4:J8)</f>
        <v>39459000</v>
      </c>
      <c r="K9" s="25">
        <f>J9+M18</f>
        <v>39459000</v>
      </c>
      <c r="L9" s="26">
        <f>K9-I55</f>
        <v>27459000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B10" s="21" t="s">
        <v>7</v>
      </c>
      <c r="C10" s="22">
        <v>20000</v>
      </c>
      <c r="D10" s="7"/>
      <c r="E10" s="23">
        <v>16</v>
      </c>
      <c r="F10" s="21"/>
      <c r="G10" s="16">
        <f t="shared" si="0"/>
        <v>320000</v>
      </c>
      <c r="H10" s="8"/>
      <c r="I10" s="7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B11" s="21"/>
      <c r="C11" s="22">
        <v>10000</v>
      </c>
      <c r="D11" s="7"/>
      <c r="E11" s="23">
        <v>84</v>
      </c>
      <c r="F11" s="21"/>
      <c r="G11" s="16">
        <f t="shared" si="0"/>
        <v>840000</v>
      </c>
      <c r="H11" s="8"/>
      <c r="I11" s="7"/>
      <c r="J11" s="28"/>
      <c r="K11" s="29"/>
      <c r="L11" s="184" t="s">
        <v>12</v>
      </c>
      <c r="M11" s="185"/>
      <c r="N11" s="186" t="s">
        <v>13</v>
      </c>
      <c r="O11" s="187"/>
      <c r="P11" s="30"/>
      <c r="Q11" s="8"/>
      <c r="R11" s="2"/>
      <c r="S11" s="2"/>
      <c r="T11" s="2" t="s">
        <v>14</v>
      </c>
      <c r="U11" s="2"/>
    </row>
    <row r="12" spans="1:21" x14ac:dyDescent="0.25">
      <c r="B12" s="21"/>
      <c r="C12" s="22">
        <v>5000</v>
      </c>
      <c r="D12" s="7"/>
      <c r="E12" s="21">
        <v>106</v>
      </c>
      <c r="F12" s="21"/>
      <c r="G12" s="16">
        <f t="shared" si="0"/>
        <v>530000</v>
      </c>
      <c r="H12" s="8"/>
      <c r="I12" s="7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B13" s="21"/>
      <c r="C13" s="22">
        <v>2000</v>
      </c>
      <c r="D13" s="7"/>
      <c r="E13" s="21">
        <v>103</v>
      </c>
      <c r="F13" s="21"/>
      <c r="G13" s="16">
        <f t="shared" si="0"/>
        <v>206000</v>
      </c>
      <c r="H13" s="8"/>
      <c r="I13" s="7"/>
      <c r="J13" s="37"/>
      <c r="K13" s="38" t="s">
        <v>74</v>
      </c>
      <c r="L13" s="39">
        <v>10150000</v>
      </c>
      <c r="M13" s="40">
        <v>4150000</v>
      </c>
      <c r="N13" s="41">
        <v>48837</v>
      </c>
      <c r="O13" s="42">
        <v>1000000</v>
      </c>
      <c r="P13" s="43"/>
      <c r="Q13" s="44"/>
      <c r="R13" s="45"/>
      <c r="S13" s="46"/>
      <c r="T13" s="47"/>
      <c r="U13" s="47"/>
    </row>
    <row r="14" spans="1:21" ht="15.75" x14ac:dyDescent="0.25"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48"/>
      <c r="L14" s="49"/>
      <c r="M14" s="40">
        <v>1400000</v>
      </c>
      <c r="N14" s="50">
        <v>48843</v>
      </c>
      <c r="O14" s="51">
        <v>850000</v>
      </c>
      <c r="P14" s="52"/>
      <c r="Q14" s="53"/>
      <c r="R14" s="54"/>
    </row>
    <row r="15" spans="1:21" ht="18.75" x14ac:dyDescent="0.3"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55"/>
      <c r="M15" s="56">
        <v>30000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>
        <v>300000</v>
      </c>
      <c r="N16" s="17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174746000</v>
      </c>
      <c r="I17" s="9"/>
      <c r="J17" s="37"/>
      <c r="K17" s="38"/>
      <c r="L17" s="55"/>
      <c r="M17" s="40">
        <v>1470000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/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/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/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503</v>
      </c>
      <c r="F21" s="7"/>
      <c r="G21" s="22">
        <f>C21*E21</f>
        <v>251500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1850000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251500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174997500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'21 Okt (2)'!I30</f>
        <v>853087305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'21 Okt (2)'!I27</f>
        <v>170347500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853087305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135808945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335613216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1188700521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7350000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7350000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10150000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1850000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/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12000000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174997500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174997500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75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10150000</v>
      </c>
      <c r="M119" s="154">
        <f t="shared" ref="M119:P119" si="1">SUM(M13:M118)</f>
        <v>7350000</v>
      </c>
      <c r="N119" s="154">
        <f>SUM(N13:N118)</f>
        <v>97680</v>
      </c>
      <c r="O119" s="154">
        <f>SUM(O13:O118)</f>
        <v>3700000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10150000</v>
      </c>
      <c r="O120" s="154">
        <f>SUM(O13:O119)</f>
        <v>7400000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37" zoomScale="95" zoomScaleNormal="100" zoomScaleSheetLayoutView="95" workbookViewId="0">
      <selection activeCell="A67" sqref="A6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3" t="s">
        <v>0</v>
      </c>
      <c r="B1" s="183"/>
      <c r="C1" s="183"/>
      <c r="D1" s="183"/>
      <c r="E1" s="183"/>
      <c r="F1" s="183"/>
      <c r="G1" s="183"/>
      <c r="H1" s="183"/>
      <c r="I1" s="183"/>
      <c r="J1" s="175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77</v>
      </c>
      <c r="C3" s="9"/>
      <c r="D3" s="7"/>
      <c r="E3" s="7"/>
      <c r="F3" s="7"/>
      <c r="G3" s="7"/>
      <c r="H3" s="7" t="s">
        <v>3</v>
      </c>
      <c r="I3" s="11">
        <v>43396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1244</v>
      </c>
      <c r="F8" s="21"/>
      <c r="G8" s="16">
        <f t="shared" ref="G8:G16" si="0">C8*E8</f>
        <v>124400000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B9" s="21"/>
      <c r="C9" s="22">
        <v>50000</v>
      </c>
      <c r="D9" s="7"/>
      <c r="E9" s="23">
        <v>1151</v>
      </c>
      <c r="F9" s="21"/>
      <c r="G9" s="16">
        <f t="shared" si="0"/>
        <v>57550000</v>
      </c>
      <c r="H9" s="23"/>
      <c r="I9" s="7"/>
      <c r="J9" s="16">
        <f>SUM(J4:J8)</f>
        <v>39459000</v>
      </c>
      <c r="K9" s="25">
        <f>J9+M18</f>
        <v>39884000</v>
      </c>
      <c r="L9" s="26">
        <f>K9-I55</f>
        <v>20004000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B10" s="21" t="s">
        <v>7</v>
      </c>
      <c r="C10" s="22">
        <v>20000</v>
      </c>
      <c r="D10" s="7"/>
      <c r="E10" s="23">
        <v>16</v>
      </c>
      <c r="F10" s="21"/>
      <c r="G10" s="16">
        <f t="shared" si="0"/>
        <v>320000</v>
      </c>
      <c r="H10" s="8"/>
      <c r="I10" s="7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B11" s="21"/>
      <c r="C11" s="22">
        <v>10000</v>
      </c>
      <c r="D11" s="7"/>
      <c r="E11" s="23">
        <v>84</v>
      </c>
      <c r="F11" s="21"/>
      <c r="G11" s="16">
        <f t="shared" si="0"/>
        <v>840000</v>
      </c>
      <c r="H11" s="8"/>
      <c r="I11" s="7"/>
      <c r="J11" s="28"/>
      <c r="K11" s="29"/>
      <c r="L11" s="184" t="s">
        <v>12</v>
      </c>
      <c r="M11" s="185"/>
      <c r="N11" s="186" t="s">
        <v>13</v>
      </c>
      <c r="O11" s="187"/>
      <c r="P11" s="30"/>
      <c r="Q11" s="8"/>
      <c r="R11" s="2"/>
      <c r="S11" s="2"/>
      <c r="T11" s="2" t="s">
        <v>14</v>
      </c>
      <c r="U11" s="2"/>
    </row>
    <row r="12" spans="1:21" x14ac:dyDescent="0.25">
      <c r="B12" s="21"/>
      <c r="C12" s="22">
        <v>5000</v>
      </c>
      <c r="D12" s="7"/>
      <c r="E12" s="21">
        <v>105</v>
      </c>
      <c r="F12" s="21"/>
      <c r="G12" s="16">
        <f t="shared" si="0"/>
        <v>525000</v>
      </c>
      <c r="H12" s="8"/>
      <c r="I12" s="7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B13" s="21"/>
      <c r="C13" s="22">
        <v>2000</v>
      </c>
      <c r="D13" s="7"/>
      <c r="E13" s="21">
        <v>101</v>
      </c>
      <c r="F13" s="21"/>
      <c r="G13" s="16">
        <f t="shared" si="0"/>
        <v>202000</v>
      </c>
      <c r="H13" s="8"/>
      <c r="I13" s="7"/>
      <c r="J13" s="37"/>
      <c r="K13" s="38"/>
      <c r="L13" s="39">
        <v>2175000</v>
      </c>
      <c r="M13" s="40">
        <v>994000</v>
      </c>
      <c r="N13" s="41"/>
      <c r="O13" s="42">
        <v>2175000</v>
      </c>
      <c r="P13" s="43"/>
      <c r="Q13" s="44"/>
      <c r="R13" s="45"/>
      <c r="S13" s="46"/>
      <c r="T13" s="47"/>
      <c r="U13" s="47"/>
    </row>
    <row r="14" spans="1:21" ht="15.75" x14ac:dyDescent="0.25"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 t="s">
        <v>76</v>
      </c>
      <c r="K14" s="48"/>
      <c r="L14" s="49">
        <v>9675000</v>
      </c>
      <c r="M14" s="40">
        <v>870000</v>
      </c>
      <c r="N14" s="50"/>
      <c r="O14" s="51"/>
      <c r="P14" s="52"/>
      <c r="Q14" s="53"/>
      <c r="R14" s="54"/>
    </row>
    <row r="15" spans="1:21" ht="18.75" x14ac:dyDescent="0.3"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55">
        <v>4740000</v>
      </c>
      <c r="M15" s="56">
        <v>100000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>
        <v>-2175000</v>
      </c>
      <c r="M16" s="56">
        <v>100000</v>
      </c>
      <c r="N16" s="17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183837000</v>
      </c>
      <c r="I17" s="9"/>
      <c r="J17" s="37"/>
      <c r="K17" s="38"/>
      <c r="L17" s="55"/>
      <c r="M17" s="40">
        <v>7800000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425000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>
        <v>500000</v>
      </c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/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503</v>
      </c>
      <c r="F21" s="7"/>
      <c r="G21" s="22">
        <f>C21*E21</f>
        <v>251500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2175000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251500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184088500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'21 Okt (2)'!I30</f>
        <v>853087305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+'22 Okt'!I56</f>
        <v>174997500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853087305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135808945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335613216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1188700521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10789000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10789000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14415000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2175000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f>3250000+25000+15000</f>
        <v>3290000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19880000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184088500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184088500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14415000</v>
      </c>
      <c r="M119" s="154">
        <f t="shared" ref="M119:P119" si="1">SUM(M13:M118)</f>
        <v>10789000</v>
      </c>
      <c r="N119" s="154">
        <f>SUM(N13:N118)</f>
        <v>0</v>
      </c>
      <c r="O119" s="154">
        <f>SUM(O13:O118)</f>
        <v>4350000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14415000</v>
      </c>
      <c r="O120" s="154">
        <f>SUM(O13:O119)</f>
        <v>8700000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C1" zoomScale="95" zoomScaleNormal="100" zoomScaleSheetLayoutView="95" workbookViewId="0">
      <selection activeCell="E10" sqref="E10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3" t="s">
        <v>0</v>
      </c>
      <c r="B1" s="183"/>
      <c r="C1" s="183"/>
      <c r="D1" s="183"/>
      <c r="E1" s="183"/>
      <c r="F1" s="183"/>
      <c r="G1" s="183"/>
      <c r="H1" s="183"/>
      <c r="I1" s="183"/>
      <c r="J1" s="176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43397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1">
        <f>632+23+7</f>
        <v>662</v>
      </c>
      <c r="F8" s="21"/>
      <c r="G8" s="16">
        <f t="shared" ref="G8:G16" si="0">C8*E8</f>
        <v>66200000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B9" s="21"/>
      <c r="C9" s="22">
        <v>50000</v>
      </c>
      <c r="D9" s="7"/>
      <c r="E9" s="21">
        <v>1159</v>
      </c>
      <c r="F9" s="21"/>
      <c r="G9" s="16">
        <f t="shared" si="0"/>
        <v>57950000</v>
      </c>
      <c r="H9" s="23"/>
      <c r="I9" s="7"/>
      <c r="J9" s="16">
        <f>SUM(J4:J8)</f>
        <v>39459000</v>
      </c>
      <c r="K9" s="25">
        <f>J9+M18</f>
        <v>39459000</v>
      </c>
      <c r="L9" s="26">
        <f>K9-I55</f>
        <v>35045000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B10" s="21" t="s">
        <v>7</v>
      </c>
      <c r="C10" s="22">
        <v>20000</v>
      </c>
      <c r="D10" s="7"/>
      <c r="E10" s="21">
        <v>17</v>
      </c>
      <c r="F10" s="21"/>
      <c r="G10" s="16">
        <f t="shared" si="0"/>
        <v>340000</v>
      </c>
      <c r="H10" s="8"/>
      <c r="I10" s="7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B11" s="21"/>
      <c r="C11" s="22">
        <v>10000</v>
      </c>
      <c r="D11" s="7"/>
      <c r="E11" s="21">
        <v>84</v>
      </c>
      <c r="F11" s="21"/>
      <c r="G11" s="16">
        <f t="shared" si="0"/>
        <v>840000</v>
      </c>
      <c r="H11" s="8"/>
      <c r="I11" s="7"/>
      <c r="J11" s="28"/>
      <c r="K11" s="29"/>
      <c r="L11" s="184" t="s">
        <v>12</v>
      </c>
      <c r="M11" s="185"/>
      <c r="N11" s="186" t="s">
        <v>13</v>
      </c>
      <c r="O11" s="187"/>
      <c r="P11" s="30"/>
      <c r="Q11" s="8"/>
      <c r="R11" s="2"/>
      <c r="S11" s="2"/>
      <c r="T11" s="2" t="s">
        <v>14</v>
      </c>
      <c r="U11" s="2"/>
    </row>
    <row r="12" spans="1:21" x14ac:dyDescent="0.25">
      <c r="B12" s="21"/>
      <c r="C12" s="22">
        <v>5000</v>
      </c>
      <c r="D12" s="7"/>
      <c r="E12" s="21">
        <v>101</v>
      </c>
      <c r="F12" s="21"/>
      <c r="G12" s="16">
        <f t="shared" si="0"/>
        <v>505000</v>
      </c>
      <c r="H12" s="8"/>
      <c r="I12" s="7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B13" s="21"/>
      <c r="C13" s="22">
        <v>2000</v>
      </c>
      <c r="D13" s="7"/>
      <c r="E13" s="21">
        <v>101</v>
      </c>
      <c r="F13" s="21"/>
      <c r="G13" s="16">
        <f t="shared" si="0"/>
        <v>202000</v>
      </c>
      <c r="H13" s="8"/>
      <c r="I13" s="7"/>
      <c r="J13" s="37"/>
      <c r="K13" s="38"/>
      <c r="L13" s="39">
        <v>3660000</v>
      </c>
      <c r="M13" s="40">
        <v>60000000</v>
      </c>
      <c r="N13" s="41"/>
      <c r="O13" s="42"/>
      <c r="P13" s="43"/>
      <c r="Q13" s="44"/>
      <c r="R13" s="45"/>
      <c r="S13" s="46"/>
      <c r="T13" s="47"/>
      <c r="U13" s="47"/>
    </row>
    <row r="14" spans="1:21" ht="15.75" x14ac:dyDescent="0.25"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48"/>
      <c r="L14" s="49"/>
      <c r="M14" s="40">
        <v>964000</v>
      </c>
      <c r="N14" s="50"/>
      <c r="O14" s="51"/>
      <c r="P14" s="52"/>
      <c r="Q14" s="53"/>
      <c r="R14" s="54"/>
    </row>
    <row r="15" spans="1:21" ht="18.75" x14ac:dyDescent="0.3"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55"/>
      <c r="M15" s="56">
        <v>1250000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/>
      <c r="N16" s="17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126037000</v>
      </c>
      <c r="I17" s="9"/>
      <c r="J17" s="37"/>
      <c r="K17" s="38"/>
      <c r="L17" s="55"/>
      <c r="M17" s="40"/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/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/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/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503</v>
      </c>
      <c r="F21" s="7"/>
      <c r="G21" s="22">
        <f>C21*E21</f>
        <v>251500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251500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126288500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'21 Okt (2)'!I30</f>
        <v>853087305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+'23 Okt'!I56</f>
        <v>184088500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853087305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87486880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135808945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395613216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1248700521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62214000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62214000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3660000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754000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4414000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126288500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126288500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3660000</v>
      </c>
      <c r="M119" s="154">
        <f t="shared" ref="M119:P119" si="1">SUM(M13:M118)</f>
        <v>62214000</v>
      </c>
      <c r="N119" s="154">
        <f>SUM(N13:N118)</f>
        <v>0</v>
      </c>
      <c r="O119" s="154">
        <f>SUM(O13:O118)</f>
        <v>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3660000</v>
      </c>
      <c r="O120" s="154">
        <f>SUM(O13:O119)</f>
        <v>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B43" zoomScale="95" zoomScaleNormal="100" zoomScaleSheetLayoutView="95" workbookViewId="0">
      <selection activeCell="E8" sqref="E8:E1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3" t="s">
        <v>0</v>
      </c>
      <c r="B1" s="183"/>
      <c r="C1" s="183"/>
      <c r="D1" s="183"/>
      <c r="E1" s="183"/>
      <c r="F1" s="183"/>
      <c r="G1" s="183"/>
      <c r="H1" s="183"/>
      <c r="I1" s="183"/>
      <c r="J1" s="176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64</v>
      </c>
      <c r="C3" s="9"/>
      <c r="D3" s="7"/>
      <c r="E3" s="7"/>
      <c r="F3" s="7"/>
      <c r="G3" s="7"/>
      <c r="H3" s="7" t="s">
        <v>3</v>
      </c>
      <c r="I3" s="11">
        <v>43398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1">
        <f>660+171</f>
        <v>831</v>
      </c>
      <c r="F8" s="21"/>
      <c r="G8" s="16">
        <f t="shared" ref="G8:G16" si="0">C8*E8</f>
        <v>83100000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B9" s="21"/>
      <c r="C9" s="22">
        <v>50000</v>
      </c>
      <c r="D9" s="7"/>
      <c r="E9" s="21">
        <f>1154+82</f>
        <v>1236</v>
      </c>
      <c r="F9" s="21"/>
      <c r="G9" s="16">
        <f t="shared" si="0"/>
        <v>61800000</v>
      </c>
      <c r="H9" s="23"/>
      <c r="I9" s="7"/>
      <c r="J9" s="16">
        <f>SUM(J4:J8)</f>
        <v>39459000</v>
      </c>
      <c r="K9" s="25">
        <f>J9+M18</f>
        <v>45009000</v>
      </c>
      <c r="L9" s="26">
        <f>K9-I55</f>
        <v>18259000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B10" s="21" t="s">
        <v>7</v>
      </c>
      <c r="C10" s="22">
        <v>20000</v>
      </c>
      <c r="D10" s="7"/>
      <c r="E10" s="21">
        <v>15</v>
      </c>
      <c r="F10" s="21"/>
      <c r="G10" s="16">
        <f t="shared" si="0"/>
        <v>300000</v>
      </c>
      <c r="H10" s="8"/>
      <c r="I10" s="7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B11" s="21"/>
      <c r="C11" s="22">
        <v>10000</v>
      </c>
      <c r="D11" s="7"/>
      <c r="E11" s="21">
        <v>79</v>
      </c>
      <c r="F11" s="21"/>
      <c r="G11" s="16">
        <f t="shared" si="0"/>
        <v>790000</v>
      </c>
      <c r="H11" s="8"/>
      <c r="I11" s="7"/>
      <c r="J11" s="28"/>
      <c r="K11" s="29"/>
      <c r="L11" s="184" t="s">
        <v>12</v>
      </c>
      <c r="M11" s="185"/>
      <c r="N11" s="186" t="s">
        <v>13</v>
      </c>
      <c r="O11" s="187"/>
      <c r="P11" s="30"/>
      <c r="Q11" s="8"/>
      <c r="R11" s="2"/>
      <c r="S11" s="2"/>
      <c r="T11" s="2" t="s">
        <v>14</v>
      </c>
      <c r="U11" s="2"/>
    </row>
    <row r="12" spans="1:21" x14ac:dyDescent="0.25">
      <c r="B12" s="21"/>
      <c r="C12" s="22">
        <v>5000</v>
      </c>
      <c r="D12" s="7"/>
      <c r="E12" s="21">
        <v>100</v>
      </c>
      <c r="F12" s="21"/>
      <c r="G12" s="16">
        <f t="shared" si="0"/>
        <v>500000</v>
      </c>
      <c r="H12" s="8"/>
      <c r="I12" s="7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B13" s="21"/>
      <c r="C13" s="22">
        <v>2000</v>
      </c>
      <c r="D13" s="7"/>
      <c r="E13" s="21">
        <v>100</v>
      </c>
      <c r="F13" s="21"/>
      <c r="G13" s="16">
        <f t="shared" si="0"/>
        <v>200000</v>
      </c>
      <c r="H13" s="8"/>
      <c r="I13" s="7"/>
      <c r="J13" s="37"/>
      <c r="K13" s="38"/>
      <c r="L13" s="39">
        <v>24750000</v>
      </c>
      <c r="M13" s="40">
        <v>370000</v>
      </c>
      <c r="N13" s="41"/>
      <c r="O13" s="42">
        <v>6800000</v>
      </c>
      <c r="P13" s="43"/>
      <c r="Q13" s="44"/>
      <c r="R13" s="45"/>
      <c r="S13" s="46"/>
      <c r="T13" s="47"/>
      <c r="U13" s="47"/>
    </row>
    <row r="14" spans="1:21" ht="15.75" x14ac:dyDescent="0.25"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48"/>
      <c r="L14" s="49">
        <v>-6800000</v>
      </c>
      <c r="M14" s="40">
        <v>17000</v>
      </c>
      <c r="N14" s="50"/>
      <c r="O14" s="51"/>
      <c r="P14" s="52"/>
      <c r="Q14" s="53"/>
      <c r="R14" s="54"/>
    </row>
    <row r="15" spans="1:21" ht="18.75" x14ac:dyDescent="0.3"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55">
        <v>2000000</v>
      </c>
      <c r="M15" s="56">
        <v>20000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>
        <v>110000</v>
      </c>
      <c r="N16" s="17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146690000</v>
      </c>
      <c r="I17" s="9"/>
      <c r="J17" s="37"/>
      <c r="K17" s="38"/>
      <c r="L17" s="55"/>
      <c r="M17" s="40">
        <v>30000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5550000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/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/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503</v>
      </c>
      <c r="F21" s="7"/>
      <c r="G21" s="22">
        <f>C21*E21</f>
        <v>251500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6800000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251500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146941500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'21 Okt (2)'!I30</f>
        <v>853087305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+'24 Okt'!I57</f>
        <v>126288500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853087305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87486880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135808945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395613216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1248700521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6097000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6097000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19950000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6800000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26750000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146941500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146941500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19950000</v>
      </c>
      <c r="M119" s="154">
        <f t="shared" ref="M119:P119" si="1">SUM(M13:M118)</f>
        <v>6097000</v>
      </c>
      <c r="N119" s="154">
        <f>SUM(N13:N118)</f>
        <v>0</v>
      </c>
      <c r="O119" s="154">
        <f>SUM(O13:O118)</f>
        <v>13600000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19950000</v>
      </c>
      <c r="O120" s="154">
        <f>SUM(O13:O119)</f>
        <v>27200000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zoomScale="95" zoomScaleNormal="100" zoomScaleSheetLayoutView="95" workbookViewId="0">
      <selection activeCell="O14" sqref="O1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3" t="s">
        <v>0</v>
      </c>
      <c r="B1" s="183"/>
      <c r="C1" s="183"/>
      <c r="D1" s="183"/>
      <c r="E1" s="183"/>
      <c r="F1" s="183"/>
      <c r="G1" s="183"/>
      <c r="H1" s="183"/>
      <c r="I1" s="183"/>
      <c r="J1" s="177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65</v>
      </c>
      <c r="C3" s="9"/>
      <c r="D3" s="7"/>
      <c r="E3" s="7"/>
      <c r="F3" s="7"/>
      <c r="G3" s="7"/>
      <c r="H3" s="7" t="s">
        <v>3</v>
      </c>
      <c r="I3" s="11">
        <v>43399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1">
        <v>806</v>
      </c>
      <c r="F8" s="21"/>
      <c r="G8" s="16">
        <f t="shared" ref="G8:G16" si="0">C8*E8</f>
        <v>80600000</v>
      </c>
      <c r="H8" s="23"/>
      <c r="I8" s="21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B9" s="21"/>
      <c r="C9" s="22">
        <v>50000</v>
      </c>
      <c r="D9" s="7"/>
      <c r="E9" s="21">
        <v>1214</v>
      </c>
      <c r="F9" s="21"/>
      <c r="G9" s="16">
        <f t="shared" si="0"/>
        <v>60700000</v>
      </c>
      <c r="H9" s="23"/>
      <c r="I9" s="21"/>
      <c r="J9" s="16">
        <f>SUM(J4:J8)</f>
        <v>39459000</v>
      </c>
      <c r="K9" s="25">
        <f>J9+M18</f>
        <v>39688000</v>
      </c>
      <c r="L9" s="26">
        <f>K9-I55</f>
        <v>35253000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B10" s="21" t="s">
        <v>7</v>
      </c>
      <c r="C10" s="22">
        <v>20000</v>
      </c>
      <c r="D10" s="7"/>
      <c r="E10" s="21">
        <v>0</v>
      </c>
      <c r="F10" s="21"/>
      <c r="G10" s="16">
        <f t="shared" si="0"/>
        <v>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B11" s="21"/>
      <c r="C11" s="22">
        <v>10000</v>
      </c>
      <c r="D11" s="7"/>
      <c r="E11" s="21">
        <v>35</v>
      </c>
      <c r="F11" s="21"/>
      <c r="G11" s="16">
        <f t="shared" si="0"/>
        <v>350000</v>
      </c>
      <c r="H11" s="8"/>
      <c r="I11" s="21"/>
      <c r="J11" s="28"/>
      <c r="K11" s="29"/>
      <c r="L11" s="184" t="s">
        <v>12</v>
      </c>
      <c r="M11" s="185"/>
      <c r="N11" s="186" t="s">
        <v>13</v>
      </c>
      <c r="O11" s="187"/>
      <c r="P11" s="30"/>
      <c r="Q11" s="8"/>
      <c r="R11" s="2"/>
      <c r="S11" s="2"/>
      <c r="T11" s="2" t="s">
        <v>14</v>
      </c>
      <c r="U11" s="2"/>
    </row>
    <row r="12" spans="1:21" x14ac:dyDescent="0.25">
      <c r="B12" s="21"/>
      <c r="C12" s="22">
        <v>5000</v>
      </c>
      <c r="D12" s="7"/>
      <c r="E12" s="21">
        <v>77</v>
      </c>
      <c r="F12" s="21"/>
      <c r="G12" s="16">
        <f t="shared" si="0"/>
        <v>385000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B13" s="21"/>
      <c r="C13" s="22">
        <v>2000</v>
      </c>
      <c r="D13" s="7"/>
      <c r="E13" s="21">
        <v>78</v>
      </c>
      <c r="F13" s="21"/>
      <c r="G13" s="16">
        <f t="shared" si="0"/>
        <v>156000</v>
      </c>
      <c r="H13" s="8"/>
      <c r="I13" s="7"/>
      <c r="J13" s="37" t="s">
        <v>78</v>
      </c>
      <c r="K13" s="38"/>
      <c r="L13" s="39">
        <v>4435000</v>
      </c>
      <c r="M13" s="40">
        <v>3497000</v>
      </c>
      <c r="N13" s="41"/>
      <c r="O13" s="42">
        <v>2650000</v>
      </c>
      <c r="P13" s="43"/>
      <c r="Q13" s="44"/>
      <c r="R13" s="45"/>
      <c r="S13" s="46"/>
      <c r="T13" s="47"/>
      <c r="U13" s="47"/>
    </row>
    <row r="14" spans="1:21" ht="15.75" x14ac:dyDescent="0.25"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48"/>
      <c r="L14" s="49">
        <v>-2650000</v>
      </c>
      <c r="M14" s="40">
        <v>2303000</v>
      </c>
      <c r="N14" s="50"/>
      <c r="O14" s="51"/>
      <c r="P14" s="52"/>
      <c r="Q14" s="53"/>
      <c r="R14" s="54"/>
    </row>
    <row r="15" spans="1:21" ht="18.75" x14ac:dyDescent="0.3"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55"/>
      <c r="M15" s="56">
        <v>10000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>
        <v>100000</v>
      </c>
      <c r="N16" s="17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142191000</v>
      </c>
      <c r="I17" s="9"/>
      <c r="J17" s="37"/>
      <c r="K17" s="38"/>
      <c r="L17" s="55"/>
      <c r="M17" s="40">
        <v>20000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229000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>
        <v>2775000</v>
      </c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/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503</v>
      </c>
      <c r="F21" s="7"/>
      <c r="G21" s="22">
        <f>C21*E21</f>
        <v>251500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2650000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251500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142442500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'21 Okt (2)'!I30</f>
        <v>853087305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+'25 Okt'!I56</f>
        <v>146941500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853087305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87486880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135808945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395613216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1248700521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8934000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8934000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1785000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2650000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4435000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142442500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142442500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1785000</v>
      </c>
      <c r="M119" s="154">
        <f t="shared" ref="M119:P119" si="1">SUM(M13:M118)</f>
        <v>8934000</v>
      </c>
      <c r="N119" s="154">
        <f>SUM(N13:N118)</f>
        <v>0</v>
      </c>
      <c r="O119" s="154">
        <f>SUM(O13:O118)</f>
        <v>5300000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1785000</v>
      </c>
      <c r="O120" s="154">
        <f>SUM(O13:O119)</f>
        <v>10600000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7" zoomScale="95" zoomScaleNormal="100" zoomScaleSheetLayoutView="95" workbookViewId="0">
      <selection activeCell="E61" sqref="E61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3" t="s">
        <v>0</v>
      </c>
      <c r="B1" s="183"/>
      <c r="C1" s="183"/>
      <c r="D1" s="183"/>
      <c r="E1" s="183"/>
      <c r="F1" s="183"/>
      <c r="G1" s="183"/>
      <c r="H1" s="183"/>
      <c r="I1" s="183"/>
      <c r="J1" s="178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69</v>
      </c>
      <c r="C3" s="9"/>
      <c r="D3" s="7"/>
      <c r="E3" s="7"/>
      <c r="F3" s="7"/>
      <c r="G3" s="7"/>
      <c r="H3" s="7" t="s">
        <v>3</v>
      </c>
      <c r="I3" s="11">
        <v>43400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0.57638888888888895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1">
        <v>968</v>
      </c>
      <c r="F8" s="21"/>
      <c r="G8" s="16">
        <f t="shared" ref="G8:G16" si="0">C8*E8</f>
        <v>96800000</v>
      </c>
      <c r="H8" s="23"/>
      <c r="I8" s="21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B9" s="21"/>
      <c r="C9" s="22">
        <v>50000</v>
      </c>
      <c r="D9" s="7"/>
      <c r="E9" s="21">
        <v>1337</v>
      </c>
      <c r="F9" s="21"/>
      <c r="G9" s="16">
        <f t="shared" si="0"/>
        <v>66850000</v>
      </c>
      <c r="H9" s="23"/>
      <c r="I9" s="21"/>
      <c r="J9" s="16">
        <f>SUM(J4:J8)</f>
        <v>39459000</v>
      </c>
      <c r="K9" s="25">
        <f>J9+M18</f>
        <v>39568000</v>
      </c>
      <c r="L9" s="26">
        <f>K9-I55</f>
        <v>14089000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B10" s="21" t="s">
        <v>7</v>
      </c>
      <c r="C10" s="22">
        <v>20000</v>
      </c>
      <c r="D10" s="7"/>
      <c r="E10" s="21">
        <v>3</v>
      </c>
      <c r="F10" s="21"/>
      <c r="G10" s="16">
        <f t="shared" si="0"/>
        <v>60000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B11" s="21"/>
      <c r="C11" s="22">
        <v>10000</v>
      </c>
      <c r="D11" s="7"/>
      <c r="E11" s="21">
        <v>41</v>
      </c>
      <c r="F11" s="21"/>
      <c r="G11" s="16">
        <f t="shared" si="0"/>
        <v>410000</v>
      </c>
      <c r="H11" s="8"/>
      <c r="I11" s="21"/>
      <c r="J11" s="28"/>
      <c r="K11" s="29"/>
      <c r="L11" s="184" t="s">
        <v>12</v>
      </c>
      <c r="M11" s="185"/>
      <c r="N11" s="186" t="s">
        <v>13</v>
      </c>
      <c r="O11" s="187"/>
      <c r="P11" s="30"/>
      <c r="Q11" s="8"/>
      <c r="R11" s="2"/>
      <c r="S11" s="2"/>
      <c r="T11" s="2" t="s">
        <v>14</v>
      </c>
      <c r="U11" s="2"/>
    </row>
    <row r="12" spans="1:21" x14ac:dyDescent="0.25">
      <c r="B12" s="21"/>
      <c r="C12" s="22">
        <v>5000</v>
      </c>
      <c r="D12" s="7"/>
      <c r="E12" s="21">
        <v>77</v>
      </c>
      <c r="F12" s="21"/>
      <c r="G12" s="16">
        <f t="shared" si="0"/>
        <v>385000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B13" s="21"/>
      <c r="C13" s="22">
        <v>2000</v>
      </c>
      <c r="D13" s="7"/>
      <c r="E13" s="21">
        <v>75</v>
      </c>
      <c r="F13" s="21"/>
      <c r="G13" s="16">
        <f t="shared" si="0"/>
        <v>150000</v>
      </c>
      <c r="H13" s="8"/>
      <c r="I13" s="7"/>
      <c r="J13" s="37" t="s">
        <v>78</v>
      </c>
      <c r="K13" s="38">
        <v>48881</v>
      </c>
      <c r="L13" s="39">
        <v>500000</v>
      </c>
      <c r="M13" s="40">
        <v>850000</v>
      </c>
      <c r="N13" s="41" t="s">
        <v>79</v>
      </c>
      <c r="O13" s="42">
        <v>10925000</v>
      </c>
      <c r="P13" s="43"/>
      <c r="Q13" s="44"/>
      <c r="R13" s="45"/>
      <c r="S13" s="46"/>
      <c r="T13" s="47"/>
      <c r="U13" s="47"/>
    </row>
    <row r="14" spans="1:21" ht="15.75" x14ac:dyDescent="0.25"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48">
        <v>48882</v>
      </c>
      <c r="L14" s="39">
        <v>3000000</v>
      </c>
      <c r="M14" s="40">
        <v>1100000</v>
      </c>
      <c r="N14" s="50" t="s">
        <v>80</v>
      </c>
      <c r="O14" s="51"/>
      <c r="P14" s="52"/>
      <c r="Q14" s="53"/>
      <c r="R14" s="54"/>
    </row>
    <row r="15" spans="1:21" ht="18.75" x14ac:dyDescent="0.3"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>
        <v>48883</v>
      </c>
      <c r="L15" s="39">
        <v>900000</v>
      </c>
      <c r="M15" s="56">
        <v>150000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>
        <v>48884</v>
      </c>
      <c r="L16" s="39">
        <v>550000</v>
      </c>
      <c r="M16" s="56">
        <v>700000</v>
      </c>
      <c r="N16" s="17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164655000</v>
      </c>
      <c r="I17" s="9"/>
      <c r="J17" s="37"/>
      <c r="K17" s="38">
        <v>48885</v>
      </c>
      <c r="L17" s="55">
        <v>1100000</v>
      </c>
      <c r="M17" s="40">
        <v>73500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>
        <v>48886</v>
      </c>
      <c r="L18" s="39">
        <v>750000</v>
      </c>
      <c r="M18" s="40">
        <v>109000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>
        <v>48887</v>
      </c>
      <c r="L19" s="55">
        <v>3400000</v>
      </c>
      <c r="M19" s="40">
        <v>30000</v>
      </c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>
        <v>48888</v>
      </c>
      <c r="L20" s="39">
        <v>784000</v>
      </c>
      <c r="M20" s="40"/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f>503+5</f>
        <v>508</v>
      </c>
      <c r="F21" s="7"/>
      <c r="G21" s="22">
        <f>C21*E21</f>
        <v>254000</v>
      </c>
      <c r="H21" s="8"/>
      <c r="I21" s="22"/>
      <c r="J21" s="37"/>
      <c r="K21" s="38">
        <v>48889</v>
      </c>
      <c r="L21" s="55">
        <v>470000</v>
      </c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>
        <v>48890</v>
      </c>
      <c r="L22" s="39">
        <v>1000000</v>
      </c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>
        <v>48891</v>
      </c>
      <c r="L23" s="55">
        <v>1700000</v>
      </c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>
        <v>48892</v>
      </c>
      <c r="L24" s="39">
        <v>300000</v>
      </c>
      <c r="M24" s="40"/>
      <c r="N24" s="41"/>
      <c r="O24" s="51">
        <f>SUM(O13:O23)</f>
        <v>10925000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>
        <v>48893</v>
      </c>
      <c r="L25" s="55">
        <v>800000</v>
      </c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254000</v>
      </c>
      <c r="I26" s="8"/>
      <c r="J26" s="37"/>
      <c r="K26" s="48">
        <v>48894</v>
      </c>
      <c r="L26" s="39">
        <v>1025000</v>
      </c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164909000</v>
      </c>
      <c r="J27" s="37"/>
      <c r="K27" s="38">
        <v>48895</v>
      </c>
      <c r="L27" s="55">
        <v>850000</v>
      </c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>
        <v>48896</v>
      </c>
      <c r="L28" s="39">
        <v>750000</v>
      </c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>
        <v>48897</v>
      </c>
      <c r="L29" s="55">
        <v>800000</v>
      </c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'21 Okt (2)'!I30</f>
        <v>853087305</v>
      </c>
      <c r="J30" s="37"/>
      <c r="K30" s="48">
        <v>48898</v>
      </c>
      <c r="L30" s="76">
        <v>1000000</v>
      </c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+'26 Okt'!I56</f>
        <v>142442500</v>
      </c>
      <c r="J31" s="37"/>
      <c r="K31" s="38">
        <v>48899</v>
      </c>
      <c r="L31" s="77">
        <v>1800000</v>
      </c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>
        <v>48900</v>
      </c>
      <c r="L32" s="39">
        <v>4000000</v>
      </c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8"/>
      <c r="L33" s="55">
        <v>-10925000</v>
      </c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4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4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3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853087305</v>
      </c>
      <c r="J38" s="37"/>
      <c r="K38" s="4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4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87486880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135808945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395613216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1248700521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3012500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3012500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14554000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10925000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25479000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164909000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164909000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81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14554000</v>
      </c>
      <c r="M119" s="154">
        <f t="shared" ref="M119:P119" si="1">SUM(M13:M118)</f>
        <v>3012500</v>
      </c>
      <c r="N119" s="154">
        <f>SUM(N13:N118)</f>
        <v>0</v>
      </c>
      <c r="O119" s="154">
        <f>SUM(O13:O118)</f>
        <v>21850000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14554000</v>
      </c>
      <c r="O120" s="154">
        <f>SUM(O13:O119)</f>
        <v>43700000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tabSelected="1" view="pageBreakPreview" topLeftCell="E16" zoomScale="95" zoomScaleNormal="100" zoomScaleSheetLayoutView="95" workbookViewId="0">
      <selection activeCell="L13" sqref="L1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3" t="s">
        <v>0</v>
      </c>
      <c r="B1" s="183"/>
      <c r="C1" s="183"/>
      <c r="D1" s="183"/>
      <c r="E1" s="183"/>
      <c r="F1" s="183"/>
      <c r="G1" s="183"/>
      <c r="H1" s="183"/>
      <c r="I1" s="183"/>
      <c r="J1" s="179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68</v>
      </c>
      <c r="C3" s="9"/>
      <c r="D3" s="7"/>
      <c r="E3" s="7"/>
      <c r="F3" s="7"/>
      <c r="G3" s="7"/>
      <c r="H3" s="7" t="s">
        <v>3</v>
      </c>
      <c r="I3" s="11">
        <v>43402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0.57638888888888895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1">
        <f>968+30</f>
        <v>998</v>
      </c>
      <c r="F8" s="21"/>
      <c r="G8" s="16">
        <f t="shared" ref="G8:G16" si="0">C8*E8</f>
        <v>99800000</v>
      </c>
      <c r="H8" s="23"/>
      <c r="I8" s="21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B9" s="21"/>
      <c r="C9" s="22">
        <v>50000</v>
      </c>
      <c r="D9" s="7"/>
      <c r="E9" s="21">
        <f>1337+208</f>
        <v>1545</v>
      </c>
      <c r="F9" s="21"/>
      <c r="G9" s="16">
        <f t="shared" si="0"/>
        <v>77250000</v>
      </c>
      <c r="H9" s="23"/>
      <c r="I9" s="21"/>
      <c r="J9" s="16">
        <f>SUM(J4:J8)</f>
        <v>39459000</v>
      </c>
      <c r="K9" s="25">
        <f>J9+M18</f>
        <v>39459000</v>
      </c>
      <c r="L9" s="26">
        <f>K9-I55</f>
        <v>-329000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B10" s="21" t="s">
        <v>7</v>
      </c>
      <c r="C10" s="22">
        <v>20000</v>
      </c>
      <c r="D10" s="7"/>
      <c r="E10" s="21">
        <v>3</v>
      </c>
      <c r="F10" s="21"/>
      <c r="G10" s="16">
        <f t="shared" si="0"/>
        <v>60000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B11" s="21"/>
      <c r="C11" s="22">
        <v>10000</v>
      </c>
      <c r="D11" s="7"/>
      <c r="E11" s="21">
        <v>41</v>
      </c>
      <c r="F11" s="21"/>
      <c r="G11" s="16">
        <f t="shared" si="0"/>
        <v>410000</v>
      </c>
      <c r="H11" s="8"/>
      <c r="I11" s="21"/>
      <c r="J11" s="28"/>
      <c r="K11" s="29"/>
      <c r="L11" s="184" t="s">
        <v>12</v>
      </c>
      <c r="M11" s="185"/>
      <c r="N11" s="186" t="s">
        <v>13</v>
      </c>
      <c r="O11" s="187"/>
      <c r="P11" s="30"/>
      <c r="Q11" s="8"/>
      <c r="R11" s="2"/>
      <c r="S11" s="2"/>
      <c r="T11" s="2" t="s">
        <v>14</v>
      </c>
      <c r="U11" s="2"/>
    </row>
    <row r="12" spans="1:21" x14ac:dyDescent="0.25">
      <c r="B12" s="21"/>
      <c r="C12" s="22">
        <v>5000</v>
      </c>
      <c r="D12" s="7"/>
      <c r="E12" s="21">
        <v>77</v>
      </c>
      <c r="F12" s="21"/>
      <c r="G12" s="16">
        <f t="shared" si="0"/>
        <v>385000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B13" s="21"/>
      <c r="C13" s="22">
        <v>2000</v>
      </c>
      <c r="D13" s="7"/>
      <c r="E13" s="21">
        <v>75</v>
      </c>
      <c r="F13" s="21"/>
      <c r="G13" s="16">
        <f t="shared" si="0"/>
        <v>150000</v>
      </c>
      <c r="H13" s="8"/>
      <c r="I13" s="7"/>
      <c r="J13" s="37"/>
      <c r="K13" s="38"/>
      <c r="L13" s="39">
        <v>39788000</v>
      </c>
      <c r="M13" s="40">
        <v>272000</v>
      </c>
      <c r="N13" s="41"/>
      <c r="O13" s="42">
        <v>21638000</v>
      </c>
      <c r="P13" s="43"/>
      <c r="Q13" s="44"/>
      <c r="R13" s="45"/>
      <c r="S13" s="46"/>
      <c r="T13" s="47"/>
      <c r="U13" s="47"/>
    </row>
    <row r="14" spans="1:21" ht="15.75" x14ac:dyDescent="0.25">
      <c r="B14" s="21"/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7"/>
      <c r="J14" s="37"/>
      <c r="K14" s="48"/>
      <c r="L14" s="39">
        <v>-21638000</v>
      </c>
      <c r="M14" s="40">
        <v>3050000</v>
      </c>
      <c r="N14" s="50"/>
      <c r="O14" s="51"/>
      <c r="P14" s="52"/>
      <c r="Q14" s="53"/>
      <c r="R14" s="54"/>
    </row>
    <row r="15" spans="1:21" ht="18.75" x14ac:dyDescent="0.3"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39"/>
      <c r="M15" s="56">
        <v>150000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>
        <v>5000</v>
      </c>
      <c r="N16" s="17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178056000</v>
      </c>
      <c r="I17" s="9"/>
      <c r="J17" s="37"/>
      <c r="K17" s="38"/>
      <c r="L17" s="55"/>
      <c r="M17" s="40">
        <v>22910000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/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/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/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f>503+5</f>
        <v>508</v>
      </c>
      <c r="F21" s="7"/>
      <c r="G21" s="22">
        <f>C21*E21</f>
        <v>254000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21638000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254000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178310000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853527793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+'27 okt'!I56</f>
        <v>164909000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4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4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3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853527793</v>
      </c>
      <c r="J38" s="37"/>
      <c r="K38" s="4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4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7824560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151383945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1195282374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26387000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26387000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18150000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21638000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39788000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178310000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178310000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81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18150000</v>
      </c>
      <c r="M119" s="154">
        <f t="shared" ref="M119:P119" si="1">SUM(M13:M118)</f>
        <v>26387000</v>
      </c>
      <c r="N119" s="154">
        <f>SUM(N13:N118)</f>
        <v>0</v>
      </c>
      <c r="O119" s="154">
        <f>SUM(O13:O118)</f>
        <v>43276000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18150000</v>
      </c>
      <c r="O120" s="154">
        <f>SUM(O13:O119)</f>
        <v>86552000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9" zoomScale="95" zoomScaleNormal="100" zoomScaleSheetLayoutView="95" workbookViewId="0">
      <selection activeCell="A67" sqref="A6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3" t="s">
        <v>0</v>
      </c>
      <c r="B1" s="183"/>
      <c r="C1" s="183"/>
      <c r="D1" s="183"/>
      <c r="E1" s="183"/>
      <c r="F1" s="183"/>
      <c r="G1" s="183"/>
      <c r="H1" s="183"/>
      <c r="I1" s="183"/>
      <c r="J1" s="180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77</v>
      </c>
      <c r="C3" s="9"/>
      <c r="D3" s="7"/>
      <c r="E3" s="7"/>
      <c r="F3" s="7"/>
      <c r="G3" s="7"/>
      <c r="H3" s="7" t="s">
        <v>3</v>
      </c>
      <c r="I3" s="11">
        <v>43403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0.57638888888888895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1">
        <v>98</v>
      </c>
      <c r="F8" s="21"/>
      <c r="G8" s="16">
        <f t="shared" ref="G8:G16" si="0">C8*E8</f>
        <v>9800000</v>
      </c>
      <c r="H8" s="23"/>
      <c r="I8" s="21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B9" s="21"/>
      <c r="C9" s="22">
        <v>50000</v>
      </c>
      <c r="D9" s="7"/>
      <c r="E9" s="21">
        <v>256</v>
      </c>
      <c r="F9" s="21"/>
      <c r="G9" s="16">
        <f t="shared" si="0"/>
        <v>12800000</v>
      </c>
      <c r="H9" s="23"/>
      <c r="I9" s="21"/>
      <c r="J9" s="16">
        <f>SUM(J4:J8)</f>
        <v>39459000</v>
      </c>
      <c r="K9" s="25">
        <f>J9+M18</f>
        <v>40715500</v>
      </c>
      <c r="L9" s="26">
        <f>K9-I55</f>
        <v>-6540500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B10" s="21" t="s">
        <v>7</v>
      </c>
      <c r="C10" s="22">
        <v>20000</v>
      </c>
      <c r="D10" s="7"/>
      <c r="E10" s="21">
        <v>0</v>
      </c>
      <c r="F10" s="21"/>
      <c r="G10" s="16">
        <f t="shared" si="0"/>
        <v>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B11" s="21"/>
      <c r="C11" s="22">
        <v>10000</v>
      </c>
      <c r="D11" s="7"/>
      <c r="E11" s="21">
        <v>1</v>
      </c>
      <c r="F11" s="21"/>
      <c r="G11" s="16">
        <f t="shared" si="0"/>
        <v>10000</v>
      </c>
      <c r="H11" s="8"/>
      <c r="I11" s="21"/>
      <c r="J11" s="28"/>
      <c r="K11" s="29"/>
      <c r="L11" s="184" t="s">
        <v>12</v>
      </c>
      <c r="M11" s="185"/>
      <c r="N11" s="186" t="s">
        <v>13</v>
      </c>
      <c r="O11" s="187"/>
      <c r="P11" s="30"/>
      <c r="Q11" s="8"/>
      <c r="R11" s="2"/>
      <c r="S11" s="2"/>
      <c r="T11" s="2" t="s">
        <v>14</v>
      </c>
      <c r="U11" s="2"/>
    </row>
    <row r="12" spans="1:21" x14ac:dyDescent="0.25">
      <c r="B12" s="21"/>
      <c r="C12" s="22">
        <v>5000</v>
      </c>
      <c r="D12" s="7"/>
      <c r="E12" s="21">
        <v>0</v>
      </c>
      <c r="F12" s="21"/>
      <c r="G12" s="16">
        <f t="shared" si="0"/>
        <v>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B13" s="21"/>
      <c r="C13" s="22">
        <v>2000</v>
      </c>
      <c r="D13" s="7"/>
      <c r="E13" s="21">
        <v>25</v>
      </c>
      <c r="F13" s="21"/>
      <c r="G13" s="16">
        <f t="shared" si="0"/>
        <v>50000</v>
      </c>
      <c r="H13" s="8"/>
      <c r="I13" s="7"/>
      <c r="J13" s="37"/>
      <c r="K13" s="38"/>
      <c r="L13" s="39">
        <v>10220000</v>
      </c>
      <c r="M13" s="40">
        <v>187000000</v>
      </c>
      <c r="N13" s="41"/>
      <c r="O13" s="42">
        <v>7600000</v>
      </c>
      <c r="P13" s="43"/>
      <c r="Q13" s="44"/>
      <c r="R13" s="45"/>
      <c r="S13" s="46"/>
      <c r="T13" s="47"/>
      <c r="U13" s="47"/>
    </row>
    <row r="14" spans="1:21" ht="15.75" x14ac:dyDescent="0.25"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48"/>
      <c r="L14" s="39">
        <v>37000000</v>
      </c>
      <c r="M14" s="40">
        <v>96000</v>
      </c>
      <c r="N14" s="50"/>
      <c r="O14" s="51"/>
      <c r="P14" s="52"/>
      <c r="Q14" s="53"/>
      <c r="R14" s="54"/>
    </row>
    <row r="15" spans="1:21" ht="18.75" x14ac:dyDescent="0.3"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39">
        <v>-7600000</v>
      </c>
      <c r="M15" s="56">
        <v>8136000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>
        <v>3055500</v>
      </c>
      <c r="N16" s="17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22660000</v>
      </c>
      <c r="I17" s="9"/>
      <c r="J17" s="37"/>
      <c r="K17" s="38"/>
      <c r="L17" s="55"/>
      <c r="M17" s="40">
        <v>3108000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1256500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/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/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f>503+5</f>
        <v>508</v>
      </c>
      <c r="F21" s="7"/>
      <c r="G21" s="22">
        <f>C21*E21</f>
        <v>254000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7600000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254000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22914000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853527793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+'29 Okt'!I56</f>
        <v>178310000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4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4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37000000</v>
      </c>
      <c r="I37" s="7" t="s">
        <v>7</v>
      </c>
      <c r="J37" s="37"/>
      <c r="K37" s="3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816527793</v>
      </c>
      <c r="J38" s="37"/>
      <c r="K38" s="4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4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7824560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151383945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1158282374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202652000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202652000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39620000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7600000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36000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47256000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22914000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22914000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39620000</v>
      </c>
      <c r="M119" s="154">
        <f t="shared" ref="M119:P119" si="1">SUM(M13:M118)</f>
        <v>202652000</v>
      </c>
      <c r="N119" s="154">
        <f>SUM(N13:N118)</f>
        <v>0</v>
      </c>
      <c r="O119" s="154">
        <f>SUM(O13:O118)</f>
        <v>15200000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39620000</v>
      </c>
      <c r="O120" s="154">
        <f>SUM(O13:O119)</f>
        <v>30400000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3" zoomScale="95" zoomScaleNormal="100" zoomScaleSheetLayoutView="95" workbookViewId="0">
      <selection activeCell="I75" sqref="A1:I7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3" t="s">
        <v>0</v>
      </c>
      <c r="B1" s="183"/>
      <c r="C1" s="183"/>
      <c r="D1" s="183"/>
      <c r="E1" s="183"/>
      <c r="F1" s="183"/>
      <c r="G1" s="183"/>
      <c r="H1" s="183"/>
      <c r="I1" s="183"/>
      <c r="J1" s="18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43404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0.57638888888888895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1">
        <v>127</v>
      </c>
      <c r="F8" s="21"/>
      <c r="G8" s="16">
        <f t="shared" ref="G8:G16" si="0">C8*E8</f>
        <v>12700000</v>
      </c>
      <c r="H8" s="23"/>
      <c r="I8" s="21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B9" s="21"/>
      <c r="C9" s="22">
        <v>50000</v>
      </c>
      <c r="D9" s="7"/>
      <c r="E9" s="21">
        <f>22+84</f>
        <v>106</v>
      </c>
      <c r="F9" s="21"/>
      <c r="G9" s="16">
        <f t="shared" si="0"/>
        <v>5300000</v>
      </c>
      <c r="H9" s="23"/>
      <c r="I9" s="21"/>
      <c r="J9" s="16">
        <f>SUM(J4:J8)</f>
        <v>39459000</v>
      </c>
      <c r="K9" s="25">
        <f>J9+M18</f>
        <v>39809000</v>
      </c>
      <c r="L9" s="26">
        <f>K9-I55</f>
        <v>31909000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B10" s="21" t="s">
        <v>7</v>
      </c>
      <c r="C10" s="22">
        <v>20000</v>
      </c>
      <c r="D10" s="7"/>
      <c r="E10" s="21">
        <v>1</v>
      </c>
      <c r="F10" s="21"/>
      <c r="G10" s="16">
        <f t="shared" si="0"/>
        <v>20000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B11" s="21"/>
      <c r="C11" s="22">
        <v>10000</v>
      </c>
      <c r="D11" s="7"/>
      <c r="E11" s="21">
        <v>1</v>
      </c>
      <c r="F11" s="21"/>
      <c r="G11" s="16">
        <f t="shared" si="0"/>
        <v>10000</v>
      </c>
      <c r="H11" s="8"/>
      <c r="I11" s="21"/>
      <c r="J11" s="28"/>
      <c r="K11" s="29"/>
      <c r="L11" s="184" t="s">
        <v>12</v>
      </c>
      <c r="M11" s="185"/>
      <c r="N11" s="186" t="s">
        <v>13</v>
      </c>
      <c r="O11" s="187"/>
      <c r="P11" s="30"/>
      <c r="Q11" s="8"/>
      <c r="R11" s="2"/>
      <c r="S11" s="2"/>
      <c r="T11" s="2" t="s">
        <v>14</v>
      </c>
      <c r="U11" s="2"/>
    </row>
    <row r="12" spans="1:21" x14ac:dyDescent="0.25">
      <c r="B12" s="21"/>
      <c r="C12" s="22">
        <v>5000</v>
      </c>
      <c r="D12" s="7"/>
      <c r="E12" s="21">
        <v>0</v>
      </c>
      <c r="F12" s="21"/>
      <c r="G12" s="16">
        <f t="shared" si="0"/>
        <v>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B13" s="21"/>
      <c r="C13" s="22">
        <v>2000</v>
      </c>
      <c r="D13" s="7"/>
      <c r="E13" s="21">
        <v>26</v>
      </c>
      <c r="F13" s="21"/>
      <c r="G13" s="16">
        <f t="shared" si="0"/>
        <v>52000</v>
      </c>
      <c r="H13" s="8"/>
      <c r="I13" s="7"/>
      <c r="J13" s="37"/>
      <c r="K13" s="38"/>
      <c r="L13" s="39">
        <v>7900000</v>
      </c>
      <c r="M13" s="40">
        <v>480000</v>
      </c>
      <c r="N13" s="41"/>
      <c r="O13" s="42"/>
      <c r="P13" s="43"/>
      <c r="Q13" s="44"/>
      <c r="R13" s="45"/>
      <c r="S13" s="46"/>
      <c r="T13" s="47"/>
      <c r="U13" s="47"/>
    </row>
    <row r="14" spans="1:21" ht="15.75" x14ac:dyDescent="0.25"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48"/>
      <c r="L14" s="39"/>
      <c r="M14" s="40">
        <v>48000</v>
      </c>
      <c r="N14" s="50"/>
      <c r="O14" s="51"/>
      <c r="P14" s="52"/>
      <c r="Q14" s="53"/>
      <c r="R14" s="54"/>
    </row>
    <row r="15" spans="1:21" ht="18.75" x14ac:dyDescent="0.3"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39"/>
      <c r="M15" s="56">
        <v>350000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>
        <v>4150000</v>
      </c>
      <c r="N16" s="17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18082000</v>
      </c>
      <c r="I17" s="9"/>
      <c r="J17" s="37"/>
      <c r="K17" s="38"/>
      <c r="L17" s="55"/>
      <c r="M17" s="40">
        <v>1800000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350000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>
        <v>300000</v>
      </c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>
        <v>5000000</v>
      </c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f>503+5</f>
        <v>508</v>
      </c>
      <c r="F21" s="7"/>
      <c r="G21" s="22">
        <f>C21*E21</f>
        <v>254000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254000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18336000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+'30 Okt'!I38</f>
        <v>816527793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+'30 Okt'!I56</f>
        <v>22914000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4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4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3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816527793</v>
      </c>
      <c r="J38" s="37"/>
      <c r="K38" s="4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4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7824560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151383945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1158282374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12478000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12478000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7900000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7900000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18336000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18336000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7900000</v>
      </c>
      <c r="M119" s="154">
        <f t="shared" ref="M119:P119" si="1">SUM(M13:M118)</f>
        <v>12478000</v>
      </c>
      <c r="N119" s="154">
        <f>SUM(N13:N118)</f>
        <v>0</v>
      </c>
      <c r="O119" s="154">
        <f>SUM(O13:O118)</f>
        <v>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7900000</v>
      </c>
      <c r="O120" s="154">
        <f>SUM(O13:O119)</f>
        <v>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zoomScale="95" zoomScaleNormal="100" zoomScaleSheetLayoutView="95" workbookViewId="0">
      <selection activeCell="E15" sqref="E1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3" t="s">
        <v>0</v>
      </c>
      <c r="B1" s="183"/>
      <c r="C1" s="183"/>
      <c r="D1" s="183"/>
      <c r="E1" s="183"/>
      <c r="F1" s="183"/>
      <c r="G1" s="183"/>
      <c r="H1" s="183"/>
      <c r="I1" s="183"/>
      <c r="J1" s="182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64</v>
      </c>
      <c r="C3" s="9"/>
      <c r="D3" s="7"/>
      <c r="E3" s="7"/>
      <c r="F3" s="7"/>
      <c r="G3" s="7"/>
      <c r="H3" s="7" t="s">
        <v>3</v>
      </c>
      <c r="I3" s="11">
        <v>43405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0.57638888888888895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1">
        <v>232</v>
      </c>
      <c r="F8" s="21"/>
      <c r="G8" s="16">
        <f t="shared" ref="G8:G16" si="0">C8*E8</f>
        <v>23200000</v>
      </c>
      <c r="H8" s="23"/>
      <c r="I8" s="21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B9" s="21"/>
      <c r="C9" s="22">
        <v>50000</v>
      </c>
      <c r="D9" s="7"/>
      <c r="E9" s="21">
        <v>146</v>
      </c>
      <c r="F9" s="21"/>
      <c r="G9" s="16">
        <f t="shared" si="0"/>
        <v>7300000</v>
      </c>
      <c r="H9" s="23"/>
      <c r="I9" s="21"/>
      <c r="J9" s="16">
        <f>SUM(J4:J8)</f>
        <v>39459000</v>
      </c>
      <c r="K9" s="25">
        <f>J9+M18</f>
        <v>40009000</v>
      </c>
      <c r="L9" s="26">
        <f>K9-I55</f>
        <v>21849000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B10" s="21" t="s">
        <v>7</v>
      </c>
      <c r="C10" s="22">
        <v>20000</v>
      </c>
      <c r="D10" s="7"/>
      <c r="E10" s="21">
        <v>1</v>
      </c>
      <c r="F10" s="21"/>
      <c r="G10" s="16">
        <f t="shared" si="0"/>
        <v>20000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B11" s="21"/>
      <c r="C11" s="22">
        <v>10000</v>
      </c>
      <c r="D11" s="7"/>
      <c r="E11" s="21">
        <v>102</v>
      </c>
      <c r="F11" s="21"/>
      <c r="G11" s="16">
        <f t="shared" si="0"/>
        <v>1020000</v>
      </c>
      <c r="H11" s="8"/>
      <c r="I11" s="21"/>
      <c r="J11" s="28"/>
      <c r="K11" s="29"/>
      <c r="L11" s="184" t="s">
        <v>12</v>
      </c>
      <c r="M11" s="185"/>
      <c r="N11" s="186" t="s">
        <v>13</v>
      </c>
      <c r="O11" s="187"/>
      <c r="P11" s="30"/>
      <c r="Q11" s="8"/>
      <c r="R11" s="2"/>
      <c r="S11" s="2"/>
      <c r="T11" s="2" t="s">
        <v>14</v>
      </c>
      <c r="U11" s="2"/>
    </row>
    <row r="12" spans="1:21" x14ac:dyDescent="0.25">
      <c r="B12" s="21"/>
      <c r="C12" s="22">
        <v>5000</v>
      </c>
      <c r="D12" s="7"/>
      <c r="E12" s="21">
        <v>201</v>
      </c>
      <c r="F12" s="21"/>
      <c r="G12" s="16">
        <f t="shared" si="0"/>
        <v>1005000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B13" s="21"/>
      <c r="C13" s="22">
        <v>2000</v>
      </c>
      <c r="D13" s="7"/>
      <c r="E13" s="21">
        <v>66</v>
      </c>
      <c r="F13" s="21"/>
      <c r="G13" s="16">
        <f t="shared" si="0"/>
        <v>132000</v>
      </c>
      <c r="H13" s="8"/>
      <c r="I13" s="7"/>
      <c r="J13" s="37"/>
      <c r="K13" s="38"/>
      <c r="L13" s="39">
        <v>17850000</v>
      </c>
      <c r="M13" s="40">
        <v>50000</v>
      </c>
      <c r="N13" s="41"/>
      <c r="O13" s="42">
        <v>4000000</v>
      </c>
      <c r="P13" s="43"/>
      <c r="Q13" s="44"/>
      <c r="R13" s="45"/>
      <c r="S13" s="46"/>
      <c r="T13" s="47"/>
      <c r="U13" s="47"/>
    </row>
    <row r="14" spans="1:21" ht="15.75" x14ac:dyDescent="0.25"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48"/>
      <c r="L14" s="39">
        <v>-4000000</v>
      </c>
      <c r="M14" s="40">
        <v>1000000</v>
      </c>
      <c r="N14" s="50"/>
      <c r="O14" s="51"/>
      <c r="P14" s="52"/>
      <c r="Q14" s="53"/>
      <c r="R14" s="54"/>
    </row>
    <row r="15" spans="1:21" ht="18.75" x14ac:dyDescent="0.3"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39"/>
      <c r="M15" s="56">
        <v>50000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>
        <v>1700000</v>
      </c>
      <c r="N16" s="17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32677000</v>
      </c>
      <c r="I17" s="9"/>
      <c r="J17" s="37"/>
      <c r="K17" s="38"/>
      <c r="L17" s="55"/>
      <c r="M17" s="40">
        <v>215000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550000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/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/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f>503+5</f>
        <v>508</v>
      </c>
      <c r="F21" s="7"/>
      <c r="G21" s="22">
        <f>C21*E21</f>
        <v>254000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4000000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254000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32931000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+'30 Okt'!I38</f>
        <v>816527793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+'31 Okt '!I56</f>
        <v>18336000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4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4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3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816527793</v>
      </c>
      <c r="J38" s="37"/>
      <c r="K38" s="4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4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7824560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151383945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1158282374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3565000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3565000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13850000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4000000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310000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18160000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32931000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32931000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13850000</v>
      </c>
      <c r="M119" s="154">
        <f t="shared" ref="M119:P119" si="1">SUM(M13:M118)</f>
        <v>3565000</v>
      </c>
      <c r="N119" s="154">
        <f>SUM(N13:N118)</f>
        <v>0</v>
      </c>
      <c r="O119" s="154">
        <f>SUM(O13:O118)</f>
        <v>8000000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13850000</v>
      </c>
      <c r="O120" s="154">
        <f>SUM(O13:O119)</f>
        <v>16000000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3" zoomScale="95" zoomScaleNormal="100" zoomScaleSheetLayoutView="95" workbookViewId="0">
      <selection activeCell="D31" sqref="D31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3" t="s">
        <v>0</v>
      </c>
      <c r="B1" s="183"/>
      <c r="C1" s="183"/>
      <c r="D1" s="183"/>
      <c r="E1" s="183"/>
      <c r="F1" s="183"/>
      <c r="G1" s="183"/>
      <c r="H1" s="183"/>
      <c r="I1" s="183"/>
      <c r="J1" s="157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62</v>
      </c>
      <c r="C3" s="9"/>
      <c r="D3" s="7"/>
      <c r="E3" s="7"/>
      <c r="F3" s="7"/>
      <c r="G3" s="7"/>
      <c r="H3" s="7" t="s">
        <v>3</v>
      </c>
      <c r="I3" s="11">
        <v>43375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33-4+153</f>
        <v>182</v>
      </c>
      <c r="F8" s="21"/>
      <c r="G8" s="16">
        <f t="shared" ref="G8:G16" si="0">C8*E8</f>
        <v>18200000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9+228</f>
        <v>237</v>
      </c>
      <c r="F9" s="21"/>
      <c r="G9" s="16">
        <f t="shared" si="0"/>
        <v>11850000</v>
      </c>
      <c r="H9" s="23"/>
      <c r="I9" s="16"/>
      <c r="J9" s="16">
        <f>SUM(J4:J8)</f>
        <v>39459000</v>
      </c>
      <c r="K9" s="25">
        <f>J9+M18</f>
        <v>40449000</v>
      </c>
      <c r="L9" s="26">
        <f>K9-I55</f>
        <v>13717000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67</v>
      </c>
      <c r="F10" s="21"/>
      <c r="G10" s="16">
        <f t="shared" si="0"/>
        <v>1340000</v>
      </c>
      <c r="H10" s="8"/>
      <c r="I10" s="8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83</v>
      </c>
      <c r="F11" s="21"/>
      <c r="G11" s="16">
        <f t="shared" si="0"/>
        <v>830000</v>
      </c>
      <c r="H11" s="8"/>
      <c r="I11" s="16"/>
      <c r="J11" s="28"/>
      <c r="K11" s="29"/>
      <c r="L11" s="184" t="s">
        <v>12</v>
      </c>
      <c r="M11" s="185"/>
      <c r="N11" s="186" t="s">
        <v>13</v>
      </c>
      <c r="O11" s="187"/>
      <c r="P11" s="30"/>
      <c r="Q11" s="8"/>
      <c r="R11" s="2"/>
      <c r="S11" s="2"/>
      <c r="T11" s="2" t="s">
        <v>14</v>
      </c>
      <c r="U11" s="2"/>
    </row>
    <row r="12" spans="1:21" x14ac:dyDescent="0.25">
      <c r="A12" s="7"/>
      <c r="B12" s="21"/>
      <c r="C12" s="22">
        <v>5000</v>
      </c>
      <c r="D12" s="7"/>
      <c r="E12" s="21">
        <v>79</v>
      </c>
      <c r="F12" s="21"/>
      <c r="G12" s="16">
        <f t="shared" si="0"/>
        <v>395000</v>
      </c>
      <c r="H12" s="8"/>
      <c r="I12" s="16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1"/>
      <c r="C13" s="22">
        <v>2000</v>
      </c>
      <c r="D13" s="7"/>
      <c r="E13" s="21">
        <v>55</v>
      </c>
      <c r="F13" s="21"/>
      <c r="G13" s="16">
        <f t="shared" si="0"/>
        <v>110000</v>
      </c>
      <c r="H13" s="8"/>
      <c r="I13" s="16"/>
      <c r="J13" s="37"/>
      <c r="K13" s="38"/>
      <c r="L13" s="39">
        <v>16800000</v>
      </c>
      <c r="M13" s="40">
        <v>1900000</v>
      </c>
      <c r="N13" s="41"/>
      <c r="O13" s="42">
        <v>7860000</v>
      </c>
      <c r="P13" s="43"/>
      <c r="Q13" s="44"/>
      <c r="R13" s="45"/>
      <c r="S13" s="46"/>
      <c r="T13" s="47"/>
      <c r="U13" s="47"/>
    </row>
    <row r="14" spans="1:21" ht="15.75" x14ac:dyDescent="0.25">
      <c r="A14" s="7"/>
      <c r="B14" s="21"/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16"/>
      <c r="J14" s="37"/>
      <c r="K14" s="48"/>
      <c r="L14" s="49">
        <v>8500000</v>
      </c>
      <c r="M14" s="40">
        <v>3059000</v>
      </c>
      <c r="N14" s="50"/>
      <c r="O14" s="51"/>
      <c r="P14" s="52"/>
      <c r="Q14" s="53"/>
      <c r="R14" s="54"/>
    </row>
    <row r="15" spans="1:21" ht="18.75" x14ac:dyDescent="0.3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7"/>
      <c r="K15" s="38"/>
      <c r="L15" s="55">
        <v>-7860000</v>
      </c>
      <c r="M15" s="56">
        <v>4089000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>
        <v>9717300</v>
      </c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32726000</v>
      </c>
      <c r="I17" s="9"/>
      <c r="J17" s="37"/>
      <c r="K17" s="38"/>
      <c r="L17" s="55"/>
      <c r="M17" s="40">
        <v>7500000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990000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>
        <v>50000</v>
      </c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>
        <v>1500000</v>
      </c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501</v>
      </c>
      <c r="F21" s="7"/>
      <c r="G21" s="22">
        <f>C21*E21</f>
        <v>250500</v>
      </c>
      <c r="H21" s="8"/>
      <c r="I21" s="22"/>
      <c r="J21" s="37"/>
      <c r="K21" s="38"/>
      <c r="L21" s="55"/>
      <c r="M21" s="40">
        <v>121000</v>
      </c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>
        <v>1053000</v>
      </c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>
        <v>50300</v>
      </c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>
        <v>120000</v>
      </c>
      <c r="N24" s="41"/>
      <c r="O24" s="51">
        <f>SUM(O13:O23)</f>
        <v>7860000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>
        <v>680000</v>
      </c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250500</v>
      </c>
      <c r="I26" s="8"/>
      <c r="J26" s="37"/>
      <c r="K26" s="48"/>
      <c r="L26" s="39"/>
      <c r="M26" s="40">
        <v>450000</v>
      </c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32976500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1000587305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 Okt'!I56</f>
        <v>37524100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1000587305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116537412-37138758</f>
        <v>79398654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279202925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1279790230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31279600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31279600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17440000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7860000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f>31000+1350000+51000</f>
        <v>1432000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26732000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32976500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32976500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17440000</v>
      </c>
      <c r="M119" s="154">
        <f t="shared" ref="M119:P119" si="1">SUM(M13:M118)</f>
        <v>31279600</v>
      </c>
      <c r="N119" s="154">
        <f>SUM(N13:N118)</f>
        <v>0</v>
      </c>
      <c r="O119" s="154">
        <f>SUM(O13:O118)</f>
        <v>15720000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17440000</v>
      </c>
      <c r="O120" s="154">
        <f>SUM(O13:O119)</f>
        <v>31440000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B52" zoomScale="95" zoomScaleNormal="100" zoomScaleSheetLayoutView="95" workbookViewId="0">
      <selection activeCell="M20" sqref="M20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3" t="s">
        <v>0</v>
      </c>
      <c r="B1" s="183"/>
      <c r="C1" s="183"/>
      <c r="D1" s="183"/>
      <c r="E1" s="183"/>
      <c r="F1" s="183"/>
      <c r="G1" s="183"/>
      <c r="H1" s="183"/>
      <c r="I1" s="183"/>
      <c r="J1" s="158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43376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130</v>
      </c>
      <c r="F8" s="21"/>
      <c r="G8" s="16">
        <f t="shared" ref="G8:G16" si="0">C8*E8</f>
        <v>13000000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33</v>
      </c>
      <c r="F9" s="21"/>
      <c r="G9" s="16">
        <f t="shared" si="0"/>
        <v>1650000</v>
      </c>
      <c r="H9" s="23"/>
      <c r="I9" s="16"/>
      <c r="J9" s="16">
        <f>SUM(J4:J8)</f>
        <v>39459000</v>
      </c>
      <c r="K9" s="25">
        <f>J9+M18</f>
        <v>66209000</v>
      </c>
      <c r="L9" s="26">
        <f>K9-I55</f>
        <v>47799000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67</v>
      </c>
      <c r="F10" s="21"/>
      <c r="G10" s="16">
        <f t="shared" si="0"/>
        <v>1340000</v>
      </c>
      <c r="H10" s="8"/>
      <c r="I10" s="8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85</v>
      </c>
      <c r="F11" s="21"/>
      <c r="G11" s="16">
        <f t="shared" si="0"/>
        <v>850000</v>
      </c>
      <c r="H11" s="8"/>
      <c r="I11" s="16"/>
      <c r="J11" s="28"/>
      <c r="K11" s="29"/>
      <c r="L11" s="184" t="s">
        <v>12</v>
      </c>
      <c r="M11" s="185"/>
      <c r="N11" s="186" t="s">
        <v>13</v>
      </c>
      <c r="O11" s="187"/>
      <c r="P11" s="30"/>
      <c r="Q11" s="8"/>
      <c r="R11" s="2"/>
      <c r="S11" s="2"/>
      <c r="T11" s="2" t="s">
        <v>14</v>
      </c>
      <c r="U11" s="2"/>
    </row>
    <row r="12" spans="1:21" x14ac:dyDescent="0.25">
      <c r="A12" s="7"/>
      <c r="B12" s="21"/>
      <c r="C12" s="22">
        <v>5000</v>
      </c>
      <c r="D12" s="7"/>
      <c r="E12" s="21">
        <v>76</v>
      </c>
      <c r="F12" s="21"/>
      <c r="G12" s="16">
        <f t="shared" si="0"/>
        <v>380000</v>
      </c>
      <c r="H12" s="8"/>
      <c r="I12" s="16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1"/>
      <c r="C13" s="22">
        <v>2000</v>
      </c>
      <c r="D13" s="7"/>
      <c r="E13" s="21">
        <v>52</v>
      </c>
      <c r="F13" s="21"/>
      <c r="G13" s="16">
        <f t="shared" si="0"/>
        <v>104000</v>
      </c>
      <c r="H13" s="8"/>
      <c r="I13" s="16"/>
      <c r="J13" s="37"/>
      <c r="K13" s="38"/>
      <c r="L13" s="39">
        <v>18410000</v>
      </c>
      <c r="M13" s="40">
        <v>30000</v>
      </c>
      <c r="N13" s="41"/>
      <c r="O13" s="42">
        <v>4750000</v>
      </c>
      <c r="P13" s="43"/>
      <c r="Q13" s="44"/>
      <c r="R13" s="45"/>
      <c r="S13" s="46"/>
      <c r="T13" s="47"/>
      <c r="U13" s="47"/>
    </row>
    <row r="14" spans="1:21" ht="15.75" x14ac:dyDescent="0.25">
      <c r="A14" s="7"/>
      <c r="B14" s="21"/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16"/>
      <c r="J14" s="37"/>
      <c r="K14" s="48"/>
      <c r="L14" s="49">
        <v>-4750000</v>
      </c>
      <c r="M14" s="40">
        <v>20000</v>
      </c>
      <c r="N14" s="50"/>
      <c r="O14" s="51"/>
      <c r="P14" s="52"/>
      <c r="Q14" s="53"/>
      <c r="R14" s="54"/>
    </row>
    <row r="15" spans="1:21" ht="18.75" x14ac:dyDescent="0.3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7"/>
      <c r="K15" s="38"/>
      <c r="L15" s="55"/>
      <c r="M15" s="56">
        <v>6000000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>
        <v>150000</v>
      </c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17325000</v>
      </c>
      <c r="I17" s="9"/>
      <c r="J17" s="37"/>
      <c r="K17" s="38"/>
      <c r="L17" s="55"/>
      <c r="M17" s="40">
        <v>50000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26750000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>
        <v>700000</v>
      </c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1</v>
      </c>
      <c r="F20" s="7"/>
      <c r="G20" s="22">
        <f>C20*E20</f>
        <v>1000</v>
      </c>
      <c r="H20" s="8"/>
      <c r="I20" s="22"/>
      <c r="J20" s="37"/>
      <c r="K20" s="48"/>
      <c r="L20" s="39"/>
      <c r="M20" s="40">
        <v>110000</v>
      </c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501</v>
      </c>
      <c r="F21" s="7"/>
      <c r="G21" s="22">
        <f>C21*E21</f>
        <v>250500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4750000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251500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17576500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1000587305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 OKT'!I57</f>
        <v>32976500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1000587305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116537412-37138758</f>
        <v>79398654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279202925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1279790230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33810000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33810000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13660000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4750000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18410000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17576500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17576500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13660000</v>
      </c>
      <c r="M119" s="154">
        <f t="shared" ref="M119:P119" si="1">SUM(M13:M118)</f>
        <v>33810000</v>
      </c>
      <c r="N119" s="154">
        <f>SUM(N13:N118)</f>
        <v>0</v>
      </c>
      <c r="O119" s="154">
        <f>SUM(O13:O118)</f>
        <v>9500000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13660000</v>
      </c>
      <c r="O120" s="154">
        <f>SUM(O13:O119)</f>
        <v>19000000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B3" zoomScale="95" zoomScaleNormal="100" zoomScaleSheetLayoutView="95" workbookViewId="0">
      <selection activeCell="M28" sqref="M2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3" t="s">
        <v>0</v>
      </c>
      <c r="B1" s="183"/>
      <c r="C1" s="183"/>
      <c r="D1" s="183"/>
      <c r="E1" s="183"/>
      <c r="F1" s="183"/>
      <c r="G1" s="183"/>
      <c r="H1" s="183"/>
      <c r="I1" s="183"/>
      <c r="J1" s="159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64</v>
      </c>
      <c r="C3" s="9"/>
      <c r="D3" s="7"/>
      <c r="E3" s="7"/>
      <c r="F3" s="7"/>
      <c r="G3" s="7"/>
      <c r="H3" s="7" t="s">
        <v>3</v>
      </c>
      <c r="I3" s="11">
        <v>43377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90</v>
      </c>
      <c r="F8" s="21"/>
      <c r="G8" s="16">
        <f t="shared" ref="G8:G16" si="0">C8*E8</f>
        <v>9000000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28</v>
      </c>
      <c r="F9" s="21"/>
      <c r="G9" s="16">
        <f t="shared" si="0"/>
        <v>1400000</v>
      </c>
      <c r="H9" s="23"/>
      <c r="I9" s="16"/>
      <c r="J9" s="16">
        <f>SUM(J4:J8)</f>
        <v>39459000</v>
      </c>
      <c r="K9" s="25">
        <f>J9+M18</f>
        <v>39509000</v>
      </c>
      <c r="L9" s="26">
        <f>K9-I55</f>
        <v>30482000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41</v>
      </c>
      <c r="F10" s="21"/>
      <c r="G10" s="16">
        <f t="shared" si="0"/>
        <v>820000</v>
      </c>
      <c r="H10" s="8"/>
      <c r="I10" s="8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61</v>
      </c>
      <c r="F11" s="21"/>
      <c r="G11" s="16">
        <f t="shared" si="0"/>
        <v>610000</v>
      </c>
      <c r="H11" s="8"/>
      <c r="I11" s="16"/>
      <c r="J11" s="28"/>
      <c r="K11" s="29"/>
      <c r="L11" s="184" t="s">
        <v>12</v>
      </c>
      <c r="M11" s="185"/>
      <c r="N11" s="186" t="s">
        <v>13</v>
      </c>
      <c r="O11" s="187"/>
      <c r="P11" s="30"/>
      <c r="Q11" s="8"/>
      <c r="R11" s="2"/>
      <c r="S11" s="2"/>
      <c r="T11" s="2" t="s">
        <v>14</v>
      </c>
      <c r="U11" s="2"/>
    </row>
    <row r="12" spans="1:21" x14ac:dyDescent="0.25">
      <c r="A12" s="7"/>
      <c r="B12" s="21"/>
      <c r="C12" s="22">
        <v>5000</v>
      </c>
      <c r="D12" s="7"/>
      <c r="E12" s="21">
        <v>54</v>
      </c>
      <c r="F12" s="21"/>
      <c r="G12" s="16">
        <f t="shared" si="0"/>
        <v>270000</v>
      </c>
      <c r="H12" s="8"/>
      <c r="I12" s="16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1"/>
      <c r="C13" s="22">
        <v>2000</v>
      </c>
      <c r="D13" s="7"/>
      <c r="E13" s="21">
        <v>35</v>
      </c>
      <c r="F13" s="21"/>
      <c r="G13" s="16">
        <f t="shared" si="0"/>
        <v>70000</v>
      </c>
      <c r="H13" s="8"/>
      <c r="I13" s="16"/>
      <c r="J13" s="37"/>
      <c r="K13" s="38"/>
      <c r="L13" s="39">
        <v>9027000</v>
      </c>
      <c r="M13" s="40">
        <v>9165000</v>
      </c>
      <c r="N13" s="41"/>
      <c r="O13" s="42"/>
      <c r="P13" s="43"/>
      <c r="Q13" s="44"/>
      <c r="R13" s="45"/>
      <c r="S13" s="46"/>
      <c r="T13" s="47"/>
      <c r="U13" s="47"/>
    </row>
    <row r="14" spans="1:21" ht="15.75" x14ac:dyDescent="0.25">
      <c r="A14" s="7"/>
      <c r="B14" s="21"/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16"/>
      <c r="J14" s="37"/>
      <c r="K14" s="48"/>
      <c r="L14" s="49"/>
      <c r="M14" s="40">
        <v>600000</v>
      </c>
      <c r="N14" s="50"/>
      <c r="O14" s="51"/>
      <c r="P14" s="52"/>
      <c r="Q14" s="53"/>
      <c r="R14" s="54"/>
    </row>
    <row r="15" spans="1:21" ht="18.75" x14ac:dyDescent="0.3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7"/>
      <c r="K15" s="38"/>
      <c r="L15" s="55"/>
      <c r="M15" s="56">
        <v>135000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>
        <v>70000</v>
      </c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12171000</v>
      </c>
      <c r="I17" s="9"/>
      <c r="J17" s="37"/>
      <c r="K17" s="38"/>
      <c r="L17" s="55"/>
      <c r="M17" s="40">
        <v>60000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50000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>
        <v>184500</v>
      </c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1</v>
      </c>
      <c r="F20" s="7"/>
      <c r="G20" s="22">
        <f>C20*E20</f>
        <v>1000</v>
      </c>
      <c r="H20" s="8"/>
      <c r="I20" s="22"/>
      <c r="J20" s="37"/>
      <c r="K20" s="48"/>
      <c r="L20" s="39"/>
      <c r="M20" s="40">
        <v>50000</v>
      </c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501</v>
      </c>
      <c r="F21" s="7"/>
      <c r="G21" s="22">
        <f>C21*E21</f>
        <v>250500</v>
      </c>
      <c r="H21" s="8"/>
      <c r="I21" s="22"/>
      <c r="J21" s="37"/>
      <c r="K21" s="38"/>
      <c r="L21" s="55"/>
      <c r="M21" s="40">
        <v>140000</v>
      </c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>
        <v>190000</v>
      </c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>
        <v>50000</v>
      </c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>
        <v>15000</v>
      </c>
      <c r="N24" s="41"/>
      <c r="O24" s="51">
        <f>SUM(O13:O23)</f>
        <v>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>
        <v>400000</v>
      </c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251500</v>
      </c>
      <c r="I26" s="8"/>
      <c r="J26" s="37"/>
      <c r="K26" s="48"/>
      <c r="L26" s="39"/>
      <c r="M26" s="40">
        <v>3000000</v>
      </c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12422500</v>
      </c>
      <c r="J27" s="37"/>
      <c r="K27" s="38"/>
      <c r="L27" s="55"/>
      <c r="M27" s="72">
        <v>71500</v>
      </c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1000587305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+'3 OKT'!I56</f>
        <v>17576500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1000587305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116537412-37138758</f>
        <v>79398654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279202925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1279790230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14181000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14181000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9027000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9027000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12422500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12422500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9027000</v>
      </c>
      <c r="M119" s="154">
        <f t="shared" ref="M119:P119" si="1">SUM(M13:M118)</f>
        <v>14181000</v>
      </c>
      <c r="N119" s="154">
        <f>SUM(N13:N118)</f>
        <v>0</v>
      </c>
      <c r="O119" s="154">
        <f>SUM(O13:O118)</f>
        <v>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9027000</v>
      </c>
      <c r="O120" s="154">
        <f>SUM(O13:O119)</f>
        <v>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7" zoomScale="95" zoomScaleNormal="100" zoomScaleSheetLayoutView="95" workbookViewId="0">
      <selection activeCell="E10" sqref="E10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3" t="s">
        <v>0</v>
      </c>
      <c r="B1" s="183"/>
      <c r="C1" s="183"/>
      <c r="D1" s="183"/>
      <c r="E1" s="183"/>
      <c r="F1" s="183"/>
      <c r="G1" s="183"/>
      <c r="H1" s="183"/>
      <c r="I1" s="183"/>
      <c r="J1" s="160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65</v>
      </c>
      <c r="C3" s="9"/>
      <c r="D3" s="7"/>
      <c r="E3" s="7"/>
      <c r="F3" s="7"/>
      <c r="G3" s="7"/>
      <c r="H3" s="7" t="s">
        <v>3</v>
      </c>
      <c r="I3" s="11">
        <v>43377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179</v>
      </c>
      <c r="F8" s="21"/>
      <c r="G8" s="16">
        <f t="shared" ref="G8:G16" si="0">C8*E8</f>
        <v>17900000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57</v>
      </c>
      <c r="F9" s="21"/>
      <c r="G9" s="16">
        <f t="shared" si="0"/>
        <v>2850000</v>
      </c>
      <c r="H9" s="23"/>
      <c r="I9" s="16"/>
      <c r="J9" s="16">
        <f>SUM(J4:J8)</f>
        <v>39459000</v>
      </c>
      <c r="K9" s="25">
        <f>J9+M18</f>
        <v>39469000</v>
      </c>
      <c r="L9" s="26">
        <f>K9-I55</f>
        <v>24286500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36</v>
      </c>
      <c r="F10" s="21"/>
      <c r="G10" s="16">
        <f t="shared" si="0"/>
        <v>720000</v>
      </c>
      <c r="H10" s="8"/>
      <c r="I10" s="8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56</v>
      </c>
      <c r="F11" s="21"/>
      <c r="G11" s="16">
        <f t="shared" si="0"/>
        <v>560000</v>
      </c>
      <c r="H11" s="8"/>
      <c r="I11" s="16"/>
      <c r="J11" s="28"/>
      <c r="K11" s="29"/>
      <c r="L11" s="184" t="s">
        <v>12</v>
      </c>
      <c r="M11" s="185"/>
      <c r="N11" s="186" t="s">
        <v>13</v>
      </c>
      <c r="O11" s="187"/>
      <c r="P11" s="30"/>
      <c r="Q11" s="8"/>
      <c r="R11" s="2"/>
      <c r="S11" s="2"/>
      <c r="T11" s="2" t="s">
        <v>14</v>
      </c>
      <c r="U11" s="2"/>
    </row>
    <row r="12" spans="1:21" x14ac:dyDescent="0.25">
      <c r="A12" s="7"/>
      <c r="B12" s="21"/>
      <c r="C12" s="22">
        <v>5000</v>
      </c>
      <c r="D12" s="7"/>
      <c r="E12" s="21">
        <v>33</v>
      </c>
      <c r="F12" s="21"/>
      <c r="G12" s="16">
        <f t="shared" si="0"/>
        <v>165000</v>
      </c>
      <c r="H12" s="8"/>
      <c r="I12" s="16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1"/>
      <c r="C13" s="22">
        <v>2000</v>
      </c>
      <c r="D13" s="7"/>
      <c r="E13" s="21">
        <v>18</v>
      </c>
      <c r="F13" s="21"/>
      <c r="G13" s="16">
        <f t="shared" si="0"/>
        <v>36000</v>
      </c>
      <c r="H13" s="8"/>
      <c r="I13" s="16"/>
      <c r="J13" s="37"/>
      <c r="K13" s="38"/>
      <c r="L13" s="39">
        <v>14832500</v>
      </c>
      <c r="M13" s="40">
        <v>3317500</v>
      </c>
      <c r="N13" s="41"/>
      <c r="O13" s="42">
        <v>800000</v>
      </c>
      <c r="P13" s="43"/>
      <c r="Q13" s="44"/>
      <c r="R13" s="45"/>
      <c r="S13" s="46"/>
      <c r="T13" s="47"/>
      <c r="U13" s="47"/>
    </row>
    <row r="14" spans="1:21" ht="15.75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7"/>
      <c r="K14" s="48"/>
      <c r="L14" s="49">
        <v>-800000</v>
      </c>
      <c r="M14" s="40">
        <v>500000</v>
      </c>
      <c r="N14" s="50"/>
      <c r="O14" s="51"/>
      <c r="P14" s="52"/>
      <c r="Q14" s="53"/>
      <c r="R14" s="54"/>
    </row>
    <row r="15" spans="1:21" ht="18.75" x14ac:dyDescent="0.3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7"/>
      <c r="K15" s="38"/>
      <c r="L15" s="55"/>
      <c r="M15" s="56">
        <v>20000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>
        <v>1000000</v>
      </c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22231000</v>
      </c>
      <c r="I17" s="9"/>
      <c r="J17" s="37"/>
      <c r="K17" s="38"/>
      <c r="L17" s="55"/>
      <c r="M17" s="40">
        <v>275000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10000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/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/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503</v>
      </c>
      <c r="F21" s="7"/>
      <c r="G21" s="22">
        <f>C21*E21</f>
        <v>251500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800000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251500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22482500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1000587305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+'4 Okt'!I56</f>
        <v>12422500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147500000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853087305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116537412-37138758</f>
        <v>79398654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279202925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1132290230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5122500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5122500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14032500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800000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350000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15182500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22482500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22482500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14032500</v>
      </c>
      <c r="M119" s="154">
        <f t="shared" ref="M119:P119" si="1">SUM(M13:M118)</f>
        <v>5122500</v>
      </c>
      <c r="N119" s="154">
        <f>SUM(N13:N118)</f>
        <v>0</v>
      </c>
      <c r="O119" s="154">
        <f>SUM(O13:O118)</f>
        <v>1600000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14032500</v>
      </c>
      <c r="O120" s="154">
        <f>SUM(O13:O119)</f>
        <v>3200000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zoomScale="95" zoomScaleNormal="100" zoomScaleSheetLayoutView="95" workbookViewId="0">
      <selection activeCell="M22" sqref="M22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3" t="s">
        <v>0</v>
      </c>
      <c r="B1" s="183"/>
      <c r="C1" s="183"/>
      <c r="D1" s="183"/>
      <c r="E1" s="183"/>
      <c r="F1" s="183"/>
      <c r="G1" s="183"/>
      <c r="H1" s="183"/>
      <c r="I1" s="183"/>
      <c r="J1" s="160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66</v>
      </c>
      <c r="C3" s="9"/>
      <c r="D3" s="7"/>
      <c r="E3" s="7"/>
      <c r="F3" s="7"/>
      <c r="G3" s="7"/>
      <c r="H3" s="7" t="s">
        <v>3</v>
      </c>
      <c r="I3" s="11">
        <v>43379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0.54166666666666663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287</v>
      </c>
      <c r="F8" s="21"/>
      <c r="G8" s="16">
        <f t="shared" ref="G8:G16" si="0">C8*E8</f>
        <v>28700000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187</v>
      </c>
      <c r="F9" s="21"/>
      <c r="G9" s="16">
        <f t="shared" si="0"/>
        <v>9350000</v>
      </c>
      <c r="H9" s="23"/>
      <c r="I9" s="16"/>
      <c r="J9" s="16">
        <f>SUM(J4:J8)</f>
        <v>39459000</v>
      </c>
      <c r="K9" s="25">
        <f>J9+M18</f>
        <v>39559000</v>
      </c>
      <c r="L9" s="26">
        <f>K9-I55</f>
        <v>12984000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f>28+2</f>
        <v>30</v>
      </c>
      <c r="F10" s="21"/>
      <c r="G10" s="16">
        <f t="shared" si="0"/>
        <v>600000</v>
      </c>
      <c r="H10" s="8"/>
      <c r="I10" s="8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100</v>
      </c>
      <c r="F11" s="21"/>
      <c r="G11" s="16">
        <f t="shared" si="0"/>
        <v>1000000</v>
      </c>
      <c r="H11" s="8"/>
      <c r="I11" s="16"/>
      <c r="J11" s="28"/>
      <c r="K11" s="29"/>
      <c r="L11" s="184" t="s">
        <v>12</v>
      </c>
      <c r="M11" s="185"/>
      <c r="N11" s="186" t="s">
        <v>13</v>
      </c>
      <c r="O11" s="187"/>
      <c r="P11" s="30"/>
      <c r="Q11" s="8"/>
      <c r="R11" s="2"/>
      <c r="S11" s="2"/>
      <c r="T11" s="2" t="s">
        <v>14</v>
      </c>
      <c r="U11" s="2"/>
    </row>
    <row r="12" spans="1:21" x14ac:dyDescent="0.25">
      <c r="A12" s="7"/>
      <c r="B12" s="21"/>
      <c r="C12" s="22">
        <v>5000</v>
      </c>
      <c r="D12" s="7"/>
      <c r="E12" s="21">
        <v>134</v>
      </c>
      <c r="F12" s="21"/>
      <c r="G12" s="16">
        <f t="shared" si="0"/>
        <v>670000</v>
      </c>
      <c r="H12" s="8"/>
      <c r="I12" s="16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1"/>
      <c r="C13" s="22">
        <v>2000</v>
      </c>
      <c r="D13" s="7"/>
      <c r="E13" s="21">
        <v>117</v>
      </c>
      <c r="F13" s="21"/>
      <c r="G13" s="16">
        <f t="shared" si="0"/>
        <v>234000</v>
      </c>
      <c r="H13" s="8"/>
      <c r="I13" s="16"/>
      <c r="J13" s="37"/>
      <c r="K13" s="38"/>
      <c r="L13" s="39">
        <v>26575000</v>
      </c>
      <c r="M13" s="40">
        <v>400000</v>
      </c>
      <c r="N13" s="41"/>
      <c r="O13" s="42">
        <v>20325000</v>
      </c>
      <c r="P13" s="43"/>
      <c r="Q13" s="44"/>
      <c r="R13" s="45"/>
      <c r="S13" s="46"/>
      <c r="T13" s="47"/>
      <c r="U13" s="47"/>
    </row>
    <row r="14" spans="1:21" ht="15.75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7"/>
      <c r="K14" s="48"/>
      <c r="L14" s="49">
        <v>-20325000</v>
      </c>
      <c r="M14" s="40">
        <v>185000</v>
      </c>
      <c r="N14" s="50"/>
      <c r="O14" s="51"/>
      <c r="P14" s="52"/>
      <c r="Q14" s="53"/>
      <c r="R14" s="54"/>
    </row>
    <row r="15" spans="1:21" ht="18.75" x14ac:dyDescent="0.3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7"/>
      <c r="K15" s="38"/>
      <c r="L15" s="55"/>
      <c r="M15" s="56">
        <v>120000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>
        <v>50000</v>
      </c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40554000</v>
      </c>
      <c r="I17" s="9"/>
      <c r="J17" s="37"/>
      <c r="K17" s="38"/>
      <c r="L17" s="55"/>
      <c r="M17" s="40">
        <v>122000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100000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>
        <v>260000</v>
      </c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>
        <v>50000</v>
      </c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f>505+1</f>
        <v>506</v>
      </c>
      <c r="F21" s="7"/>
      <c r="G21" s="22">
        <f>C21*E21</f>
        <v>253000</v>
      </c>
      <c r="H21" s="8"/>
      <c r="I21" s="22"/>
      <c r="J21" s="37"/>
      <c r="K21" s="38"/>
      <c r="L21" s="55"/>
      <c r="M21" s="40">
        <v>30000</v>
      </c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>
        <v>6716000</v>
      </c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>
        <v>200000</v>
      </c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>
        <v>17500</v>
      </c>
      <c r="N24" s="41"/>
      <c r="O24" s="51">
        <f>SUM(O13:O23)</f>
        <v>20325000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253000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40807000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Okt '!I38</f>
        <v>853087305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+'5 Okt '!I56</f>
        <v>22482500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853087305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116537412-37138758</f>
        <v>79398654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279202925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1132290230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8250500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8250500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6250000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20325000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26575000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40807000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40807000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67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6250000</v>
      </c>
      <c r="M119" s="154">
        <f t="shared" ref="M119:P119" si="1">SUM(M13:M118)</f>
        <v>8250500</v>
      </c>
      <c r="N119" s="154">
        <f>SUM(N13:N118)</f>
        <v>0</v>
      </c>
      <c r="O119" s="154">
        <f>SUM(O13:O118)</f>
        <v>40650000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6250000</v>
      </c>
      <c r="O120" s="154">
        <f>SUM(O13:O119)</f>
        <v>81300000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E7" zoomScale="95" zoomScaleNormal="100" zoomScaleSheetLayoutView="95" workbookViewId="0">
      <selection activeCell="M17" sqref="M1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3" t="s">
        <v>0</v>
      </c>
      <c r="B1" s="183"/>
      <c r="C1" s="183"/>
      <c r="D1" s="183"/>
      <c r="E1" s="183"/>
      <c r="F1" s="183"/>
      <c r="G1" s="183"/>
      <c r="H1" s="183"/>
      <c r="I1" s="183"/>
      <c r="J1" s="16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68</v>
      </c>
      <c r="C3" s="9"/>
      <c r="D3" s="7"/>
      <c r="E3" s="7"/>
      <c r="F3" s="7"/>
      <c r="G3" s="7"/>
      <c r="H3" s="7" t="s">
        <v>3</v>
      </c>
      <c r="I3" s="11">
        <v>43381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0.54166666666666663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287+152-5+227</f>
        <v>661</v>
      </c>
      <c r="F8" s="21"/>
      <c r="G8" s="16">
        <f t="shared" ref="G8:G16" si="0">C8*E8</f>
        <v>66100000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187+29+26</f>
        <v>242</v>
      </c>
      <c r="F9" s="21"/>
      <c r="G9" s="16">
        <f t="shared" si="0"/>
        <v>12100000</v>
      </c>
      <c r="H9" s="23"/>
      <c r="I9" s="16"/>
      <c r="J9" s="16">
        <f>SUM(J4:J8)</f>
        <v>39459000</v>
      </c>
      <c r="K9" s="25">
        <f>J9+M18</f>
        <v>39679000</v>
      </c>
      <c r="L9" s="26">
        <f>K9-I55</f>
        <v>-10076000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f>30+2</f>
        <v>32</v>
      </c>
      <c r="F10" s="21"/>
      <c r="G10" s="16">
        <f t="shared" si="0"/>
        <v>640000</v>
      </c>
      <c r="H10" s="8"/>
      <c r="I10" s="8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f>100+3</f>
        <v>103</v>
      </c>
      <c r="F11" s="21"/>
      <c r="G11" s="16">
        <f t="shared" si="0"/>
        <v>1030000</v>
      </c>
      <c r="H11" s="8"/>
      <c r="I11" s="16"/>
      <c r="J11" s="28"/>
      <c r="K11" s="29"/>
      <c r="L11" s="184" t="s">
        <v>12</v>
      </c>
      <c r="M11" s="185"/>
      <c r="N11" s="186" t="s">
        <v>13</v>
      </c>
      <c r="O11" s="187"/>
      <c r="P11" s="30"/>
      <c r="Q11" s="8"/>
      <c r="R11" s="2"/>
      <c r="S11" s="2"/>
      <c r="T11" s="2" t="s">
        <v>14</v>
      </c>
      <c r="U11" s="2"/>
    </row>
    <row r="12" spans="1:21" x14ac:dyDescent="0.25">
      <c r="A12" s="7"/>
      <c r="B12" s="21"/>
      <c r="C12" s="22">
        <v>5000</v>
      </c>
      <c r="D12" s="7"/>
      <c r="E12" s="21">
        <v>136</v>
      </c>
      <c r="F12" s="21"/>
      <c r="G12" s="16">
        <f t="shared" si="0"/>
        <v>680000</v>
      </c>
      <c r="H12" s="8"/>
      <c r="I12" s="16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1"/>
      <c r="C13" s="22">
        <v>2000</v>
      </c>
      <c r="D13" s="7"/>
      <c r="E13" s="21">
        <v>117</v>
      </c>
      <c r="F13" s="21"/>
      <c r="G13" s="16">
        <f t="shared" si="0"/>
        <v>234000</v>
      </c>
      <c r="H13" s="8"/>
      <c r="I13" s="16"/>
      <c r="J13" s="37"/>
      <c r="K13" s="38"/>
      <c r="L13" s="39">
        <v>16320000</v>
      </c>
      <c r="M13" s="40">
        <v>500000</v>
      </c>
      <c r="N13" s="41"/>
      <c r="O13" s="42">
        <v>23795000</v>
      </c>
      <c r="P13" s="43"/>
      <c r="Q13" s="44"/>
      <c r="R13" s="45"/>
      <c r="S13" s="46"/>
      <c r="T13" s="47"/>
      <c r="U13" s="47"/>
    </row>
    <row r="14" spans="1:21" ht="15.75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7"/>
      <c r="K14" s="48"/>
      <c r="L14" s="49">
        <v>1000000</v>
      </c>
      <c r="M14" s="40">
        <v>400000</v>
      </c>
      <c r="N14" s="50"/>
      <c r="O14" s="51"/>
      <c r="P14" s="52"/>
      <c r="Q14" s="53"/>
      <c r="R14" s="54"/>
    </row>
    <row r="15" spans="1:21" ht="18.75" x14ac:dyDescent="0.3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7"/>
      <c r="K15" s="38"/>
      <c r="L15" s="55">
        <v>32432500</v>
      </c>
      <c r="M15" s="56">
        <v>50000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>
        <v>-23795000</v>
      </c>
      <c r="M16" s="56">
        <v>145000</v>
      </c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80784000</v>
      </c>
      <c r="I17" s="9"/>
      <c r="J17" s="37"/>
      <c r="K17" s="38"/>
      <c r="L17" s="55"/>
      <c r="M17" s="40">
        <v>8000000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220000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>
        <v>110000</v>
      </c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>
        <v>100000</v>
      </c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f>505+1</f>
        <v>506</v>
      </c>
      <c r="F21" s="7"/>
      <c r="G21" s="22">
        <f>C21*E21</f>
        <v>253000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23795000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253000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81037000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Okt '!I38</f>
        <v>853087305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+'6 Okt'!I56</f>
        <v>40807000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853087305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116537412-37138758</f>
        <v>79398654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279202925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1132290230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9525000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9525000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25957500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23795000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2500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49755000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81037000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81037000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25957500</v>
      </c>
      <c r="M119" s="154">
        <f t="shared" ref="M119:P119" si="1">SUM(M13:M118)</f>
        <v>9525000</v>
      </c>
      <c r="N119" s="154">
        <f>SUM(N13:N118)</f>
        <v>0</v>
      </c>
      <c r="O119" s="154">
        <f>SUM(O13:O118)</f>
        <v>47590000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25957500</v>
      </c>
      <c r="O120" s="154">
        <f>SUM(O13:O119)</f>
        <v>95180000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D7" zoomScale="95" zoomScaleNormal="100" zoomScaleSheetLayoutView="95" workbookViewId="0">
      <selection activeCell="M15" sqref="M1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3" t="s">
        <v>0</v>
      </c>
      <c r="B1" s="183"/>
      <c r="C1" s="183"/>
      <c r="D1" s="183"/>
      <c r="E1" s="183"/>
      <c r="F1" s="183"/>
      <c r="G1" s="183"/>
      <c r="H1" s="183"/>
      <c r="I1" s="183"/>
      <c r="J1" s="162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62</v>
      </c>
      <c r="C3" s="9"/>
      <c r="D3" s="7"/>
      <c r="E3" s="7"/>
      <c r="F3" s="7"/>
      <c r="G3" s="7"/>
      <c r="H3" s="7" t="s">
        <v>3</v>
      </c>
      <c r="I3" s="11">
        <v>43382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0.54166666666666663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782</v>
      </c>
      <c r="F8" s="21"/>
      <c r="G8" s="16">
        <f t="shared" ref="G8:G16" si="0">C8*E8</f>
        <v>78200000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197</v>
      </c>
      <c r="F9" s="21"/>
      <c r="G9" s="16">
        <f t="shared" si="0"/>
        <v>9850000</v>
      </c>
      <c r="H9" s="23"/>
      <c r="I9" s="16"/>
      <c r="J9" s="16">
        <f>SUM(J4:J8)</f>
        <v>39459000</v>
      </c>
      <c r="K9" s="25">
        <f>J9+M18</f>
        <v>40074000</v>
      </c>
      <c r="L9" s="26">
        <f>K9-I55</f>
        <v>17256500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24</v>
      </c>
      <c r="F10" s="21"/>
      <c r="G10" s="16">
        <f t="shared" si="0"/>
        <v>480000</v>
      </c>
      <c r="H10" s="8"/>
      <c r="I10" s="8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f>100+3</f>
        <v>103</v>
      </c>
      <c r="F11" s="21"/>
      <c r="G11" s="16">
        <f t="shared" si="0"/>
        <v>1030000</v>
      </c>
      <c r="H11" s="8"/>
      <c r="I11" s="16"/>
      <c r="J11" s="28"/>
      <c r="K11" s="29"/>
      <c r="L11" s="184" t="s">
        <v>12</v>
      </c>
      <c r="M11" s="185"/>
      <c r="N11" s="186" t="s">
        <v>13</v>
      </c>
      <c r="O11" s="187"/>
      <c r="P11" s="30"/>
      <c r="Q11" s="8"/>
      <c r="R11" s="2"/>
      <c r="S11" s="2"/>
      <c r="T11" s="2" t="s">
        <v>14</v>
      </c>
      <c r="U11" s="2"/>
    </row>
    <row r="12" spans="1:21" x14ac:dyDescent="0.25">
      <c r="A12" s="7"/>
      <c r="B12" s="21"/>
      <c r="C12" s="22">
        <v>5000</v>
      </c>
      <c r="D12" s="7"/>
      <c r="E12" s="21">
        <v>131</v>
      </c>
      <c r="F12" s="21"/>
      <c r="G12" s="16">
        <f t="shared" si="0"/>
        <v>655000</v>
      </c>
      <c r="H12" s="8"/>
      <c r="I12" s="16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1"/>
      <c r="C13" s="22">
        <v>2000</v>
      </c>
      <c r="D13" s="7"/>
      <c r="E13" s="21">
        <v>109</v>
      </c>
      <c r="F13" s="21"/>
      <c r="G13" s="16">
        <f t="shared" si="0"/>
        <v>218000</v>
      </c>
      <c r="H13" s="8"/>
      <c r="I13" s="16"/>
      <c r="J13" s="37"/>
      <c r="K13" s="38"/>
      <c r="L13" s="39">
        <v>22815000</v>
      </c>
      <c r="M13" s="40">
        <v>750000</v>
      </c>
      <c r="N13" s="41"/>
      <c r="O13" s="42"/>
      <c r="P13" s="43"/>
      <c r="Q13" s="44"/>
      <c r="R13" s="45"/>
      <c r="S13" s="46"/>
      <c r="T13" s="47"/>
      <c r="U13" s="47"/>
    </row>
    <row r="14" spans="1:21" ht="15.75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7"/>
      <c r="K14" s="48"/>
      <c r="L14" s="49"/>
      <c r="M14" s="40">
        <v>210000</v>
      </c>
      <c r="N14" s="50"/>
      <c r="O14" s="51"/>
      <c r="P14" s="52"/>
      <c r="Q14" s="53"/>
      <c r="R14" s="54"/>
    </row>
    <row r="15" spans="1:21" ht="18.75" x14ac:dyDescent="0.3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7"/>
      <c r="K15" s="38"/>
      <c r="L15" s="55"/>
      <c r="M15" s="56">
        <v>11256000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>
        <v>200000</v>
      </c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90433000</v>
      </c>
      <c r="I17" s="9"/>
      <c r="J17" s="37"/>
      <c r="K17" s="38"/>
      <c r="L17" s="55"/>
      <c r="M17" s="40">
        <v>20000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615000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>
        <v>40000</v>
      </c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>
        <v>77500</v>
      </c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f>505+1</f>
        <v>506</v>
      </c>
      <c r="F21" s="7"/>
      <c r="G21" s="22">
        <f>C21*E21</f>
        <v>253000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253000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90686000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Okt '!I38</f>
        <v>853087305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+'8 OKT '!I56</f>
        <v>81037000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853087305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116537412-37138758</f>
        <v>79398654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279202925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1132290230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13168500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13168500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22815000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2500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22817500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90686000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90686000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22815000</v>
      </c>
      <c r="M119" s="154">
        <f t="shared" ref="M119:P119" si="1">SUM(M13:M118)</f>
        <v>13168500</v>
      </c>
      <c r="N119" s="154">
        <f>SUM(N13:N118)</f>
        <v>0</v>
      </c>
      <c r="O119" s="154">
        <f>SUM(O13:O118)</f>
        <v>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22815000</v>
      </c>
      <c r="O120" s="154">
        <f>SUM(O13:O119)</f>
        <v>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29</vt:i4>
      </vt:variant>
    </vt:vector>
  </HeadingPairs>
  <TitlesOfParts>
    <vt:vector size="58" baseType="lpstr">
      <vt:lpstr>30 Sept</vt:lpstr>
      <vt:lpstr>1 Okt</vt:lpstr>
      <vt:lpstr>2 OKT</vt:lpstr>
      <vt:lpstr>3 OKT</vt:lpstr>
      <vt:lpstr>4 Okt</vt:lpstr>
      <vt:lpstr>5 Okt </vt:lpstr>
      <vt:lpstr>6 Okt</vt:lpstr>
      <vt:lpstr>8 OKT </vt:lpstr>
      <vt:lpstr>9 okt</vt:lpstr>
      <vt:lpstr>10 Okt</vt:lpstr>
      <vt:lpstr>11 OKT</vt:lpstr>
      <vt:lpstr>12 Okt</vt:lpstr>
      <vt:lpstr>13 Okt </vt:lpstr>
      <vt:lpstr>14 Okt</vt:lpstr>
      <vt:lpstr>15 oKT</vt:lpstr>
      <vt:lpstr>18 Okt</vt:lpstr>
      <vt:lpstr>19 Okt </vt:lpstr>
      <vt:lpstr>20 Okt</vt:lpstr>
      <vt:lpstr>21 Okt (2)</vt:lpstr>
      <vt:lpstr>22 Okt</vt:lpstr>
      <vt:lpstr>23 Okt</vt:lpstr>
      <vt:lpstr>24 Okt</vt:lpstr>
      <vt:lpstr>25 Okt</vt:lpstr>
      <vt:lpstr>26 Okt</vt:lpstr>
      <vt:lpstr>27 okt</vt:lpstr>
      <vt:lpstr>29 Okt</vt:lpstr>
      <vt:lpstr>30 Okt</vt:lpstr>
      <vt:lpstr>31 Okt </vt:lpstr>
      <vt:lpstr>1 Nov </vt:lpstr>
      <vt:lpstr>'1 Nov '!Print_Area</vt:lpstr>
      <vt:lpstr>'1 Okt'!Print_Area</vt:lpstr>
      <vt:lpstr>'10 Okt'!Print_Area</vt:lpstr>
      <vt:lpstr>'11 OKT'!Print_Area</vt:lpstr>
      <vt:lpstr>'12 Okt'!Print_Area</vt:lpstr>
      <vt:lpstr>'13 Okt '!Print_Area</vt:lpstr>
      <vt:lpstr>'14 Okt'!Print_Area</vt:lpstr>
      <vt:lpstr>'15 oKT'!Print_Area</vt:lpstr>
      <vt:lpstr>'18 Okt'!Print_Area</vt:lpstr>
      <vt:lpstr>'19 Okt '!Print_Area</vt:lpstr>
      <vt:lpstr>'2 OKT'!Print_Area</vt:lpstr>
      <vt:lpstr>'20 Okt'!Print_Area</vt:lpstr>
      <vt:lpstr>'21 Okt (2)'!Print_Area</vt:lpstr>
      <vt:lpstr>'22 Okt'!Print_Area</vt:lpstr>
      <vt:lpstr>'23 Okt'!Print_Area</vt:lpstr>
      <vt:lpstr>'24 Okt'!Print_Area</vt:lpstr>
      <vt:lpstr>'25 Okt'!Print_Area</vt:lpstr>
      <vt:lpstr>'26 Okt'!Print_Area</vt:lpstr>
      <vt:lpstr>'27 okt'!Print_Area</vt:lpstr>
      <vt:lpstr>'29 Okt'!Print_Area</vt:lpstr>
      <vt:lpstr>'3 OKT'!Print_Area</vt:lpstr>
      <vt:lpstr>'30 Okt'!Print_Area</vt:lpstr>
      <vt:lpstr>'30 Sept'!Print_Area</vt:lpstr>
      <vt:lpstr>'31 Okt '!Print_Area</vt:lpstr>
      <vt:lpstr>'4 Okt'!Print_Area</vt:lpstr>
      <vt:lpstr>'5 Okt '!Print_Area</vt:lpstr>
      <vt:lpstr>'6 Okt'!Print_Area</vt:lpstr>
      <vt:lpstr>'8 OKT '!Print_Area</vt:lpstr>
      <vt:lpstr>'9 okt'!Print_Area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2018-11-01T07:53:33Z</cp:lastPrinted>
  <dcterms:created xsi:type="dcterms:W3CDTF">2018-10-01T01:05:38Z</dcterms:created>
  <dcterms:modified xsi:type="dcterms:W3CDTF">2018-11-03T06:12:15Z</dcterms:modified>
</cp:coreProperties>
</file>