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27" activeTab="32"/>
  </bookViews>
  <sheets>
    <sheet name="28 Juli" sheetId="1" r:id="rId1"/>
    <sheet name="30 Juli" sheetId="4" r:id="rId2"/>
    <sheet name="31 Juli " sheetId="5" r:id="rId3"/>
    <sheet name="1 Ags" sheetId="6" r:id="rId4"/>
    <sheet name="2 Ags" sheetId="7" r:id="rId5"/>
    <sheet name="3 Ags " sheetId="8" r:id="rId6"/>
    <sheet name="4 Ags" sheetId="9" r:id="rId7"/>
    <sheet name="5 Ags" sheetId="10" r:id="rId8"/>
    <sheet name="6 Ags " sheetId="11" r:id="rId9"/>
    <sheet name="7 Ags " sheetId="12" r:id="rId10"/>
    <sheet name="8 Ags " sheetId="13" r:id="rId11"/>
    <sheet name="9 ags" sheetId="14" r:id="rId12"/>
    <sheet name="10 Ags " sheetId="15" r:id="rId13"/>
    <sheet name="11 ags " sheetId="16" r:id="rId14"/>
    <sheet name="12 Ags" sheetId="17" r:id="rId15"/>
    <sheet name="13 Ags" sheetId="18" r:id="rId16"/>
    <sheet name="14 Ags" sheetId="19" r:id="rId17"/>
    <sheet name="15 Ags" sheetId="20" r:id="rId18"/>
    <sheet name="16 Ags " sheetId="21" r:id="rId19"/>
    <sheet name="18 Ags" sheetId="22" r:id="rId20"/>
    <sheet name="19 Ags" sheetId="23" r:id="rId21"/>
    <sheet name="20 Ags " sheetId="24" r:id="rId22"/>
    <sheet name="23 ags 18" sheetId="25" r:id="rId23"/>
    <sheet name="24 Agust 18" sheetId="27" r:id="rId24"/>
    <sheet name="25 Ags 18" sheetId="26" r:id="rId25"/>
    <sheet name="26 Ags " sheetId="28" r:id="rId26"/>
    <sheet name="27 Ags" sheetId="29" r:id="rId27"/>
    <sheet name="28 ags" sheetId="30" r:id="rId28"/>
    <sheet name="29 ags" sheetId="31" r:id="rId29"/>
    <sheet name="30 ags" sheetId="32" r:id="rId30"/>
    <sheet name="31ags" sheetId="33" r:id="rId31"/>
    <sheet name="01 Sep " sheetId="34" r:id="rId32"/>
    <sheet name="02 Sep " sheetId="35" r:id="rId33"/>
    <sheet name="03 Sep " sheetId="36" r:id="rId34"/>
    <sheet name="04 Sept " sheetId="37" r:id="rId35"/>
    <sheet name="05 Sept" sheetId="38" r:id="rId36"/>
    <sheet name="06 Sept " sheetId="39" r:id="rId37"/>
    <sheet name="7 Sept " sheetId="40" r:id="rId38"/>
  </sheets>
  <externalReferences>
    <externalReference r:id="rId39"/>
  </externalReferences>
  <definedNames>
    <definedName name="_xlnm.Print_Area" localSheetId="31">'01 Sep '!$A$1:$I$75</definedName>
    <definedName name="_xlnm.Print_Area" localSheetId="32">'02 Sep '!$A$1:$I$75</definedName>
    <definedName name="_xlnm.Print_Area" localSheetId="33">'03 Sep '!$A$1:$I$75</definedName>
    <definedName name="_xlnm.Print_Area" localSheetId="34">'04 Sept '!$A$1:$I$75</definedName>
    <definedName name="_xlnm.Print_Area" localSheetId="35">'05 Sept'!$A$1:$I$75</definedName>
    <definedName name="_xlnm.Print_Area" localSheetId="36">'06 Sept '!$A$1:$I$75</definedName>
    <definedName name="_xlnm.Print_Area" localSheetId="3">'1 Ags'!$A$1:$I$75</definedName>
    <definedName name="_xlnm.Print_Area" localSheetId="12">'10 Ags '!$A$1:$I$75</definedName>
    <definedName name="_xlnm.Print_Area" localSheetId="13">'11 ags '!$A$1:$I$75</definedName>
    <definedName name="_xlnm.Print_Area" localSheetId="14">'12 Ags'!$A$1:$I$75</definedName>
    <definedName name="_xlnm.Print_Area" localSheetId="15">'13 Ags'!$A$1:$I$75</definedName>
    <definedName name="_xlnm.Print_Area" localSheetId="16">'14 Ags'!$A$1:$I$75</definedName>
    <definedName name="_xlnm.Print_Area" localSheetId="17">'15 Ags'!$A$1:$I$75</definedName>
    <definedName name="_xlnm.Print_Area" localSheetId="18">'16 Ags '!$A$1:$I$75</definedName>
    <definedName name="_xlnm.Print_Area" localSheetId="19">'18 Ags'!$A$1:$I$75</definedName>
    <definedName name="_xlnm.Print_Area" localSheetId="20">'19 Ags'!$A$1:$I$75</definedName>
    <definedName name="_xlnm.Print_Area" localSheetId="4">'2 Ags'!$A$1:$I$75</definedName>
    <definedName name="_xlnm.Print_Area" localSheetId="21">'20 Ags '!$A$1:$I$75</definedName>
    <definedName name="_xlnm.Print_Area" localSheetId="22">'23 ags 18'!$A$1:$I$75</definedName>
    <definedName name="_xlnm.Print_Area" localSheetId="23">'24 Agust 18'!$A$1:$I$75</definedName>
    <definedName name="_xlnm.Print_Area" localSheetId="24">'25 Ags 18'!$A$1:$I$75</definedName>
    <definedName name="_xlnm.Print_Area" localSheetId="25">'26 Ags '!$A$1:$I$75</definedName>
    <definedName name="_xlnm.Print_Area" localSheetId="26">'27 Ags'!$A$1:$I$75</definedName>
    <definedName name="_xlnm.Print_Area" localSheetId="27">'28 ags'!$A$1:$I$75</definedName>
    <definedName name="_xlnm.Print_Area" localSheetId="0">'28 Juli'!$A$1:$I$75</definedName>
    <definedName name="_xlnm.Print_Area" localSheetId="28">'29 ags'!$A$1:$I$75</definedName>
    <definedName name="_xlnm.Print_Area" localSheetId="5">'3 Ags '!$A$1:$I$75</definedName>
    <definedName name="_xlnm.Print_Area" localSheetId="29">'30 ags'!$A$1:$I$75</definedName>
    <definedName name="_xlnm.Print_Area" localSheetId="1">'30 Juli'!$A$1:$I$75</definedName>
    <definedName name="_xlnm.Print_Area" localSheetId="2">'31 Juli '!$A$1:$I$75</definedName>
    <definedName name="_xlnm.Print_Area" localSheetId="30">'31ags'!$A$1:$I$75</definedName>
    <definedName name="_xlnm.Print_Area" localSheetId="6">'4 Ags'!$A$1:$I$75</definedName>
    <definedName name="_xlnm.Print_Area" localSheetId="7">'5 Ags'!$A$1:$I$75</definedName>
    <definedName name="_xlnm.Print_Area" localSheetId="8">'6 Ags '!$A$1:$I$75</definedName>
    <definedName name="_xlnm.Print_Area" localSheetId="9">'7 Ags '!$A$1:$I$75</definedName>
    <definedName name="_xlnm.Print_Area" localSheetId="37">'7 Sept '!$A$1:$I$75</definedName>
    <definedName name="_xlnm.Print_Area" localSheetId="10">'8 Ags '!$A$1:$I$75</definedName>
    <definedName name="_xlnm.Print_Area" localSheetId="11">'9 ags'!$A$1:$I$75</definedName>
  </definedNames>
  <calcPr calcId="144525"/>
</workbook>
</file>

<file path=xl/calcChain.xml><?xml version="1.0" encoding="utf-8"?>
<calcChain xmlns="http://schemas.openxmlformats.org/spreadsheetml/2006/main">
  <c r="E8" i="40" l="1"/>
  <c r="G8" i="40"/>
  <c r="E9" i="40"/>
  <c r="G9" i="40"/>
  <c r="G10" i="40"/>
  <c r="G11" i="40"/>
  <c r="G12" i="40"/>
  <c r="G13" i="40"/>
  <c r="G14" i="40"/>
  <c r="G15" i="40"/>
  <c r="G16" i="40"/>
  <c r="T16" i="40"/>
  <c r="U16" i="40"/>
  <c r="H17" i="40"/>
  <c r="G20" i="40"/>
  <c r="G21" i="40"/>
  <c r="G22" i="40"/>
  <c r="G23" i="40"/>
  <c r="H26" i="40" s="1"/>
  <c r="I27" i="40" s="1"/>
  <c r="I57" i="40" s="1"/>
  <c r="G24" i="40"/>
  <c r="O24" i="40"/>
  <c r="I31" i="40"/>
  <c r="I38" i="40"/>
  <c r="H41" i="40"/>
  <c r="H43" i="40"/>
  <c r="I44" i="40"/>
  <c r="I45" i="40" s="1"/>
  <c r="S46" i="40"/>
  <c r="H53" i="40"/>
  <c r="A85" i="40"/>
  <c r="E85" i="40"/>
  <c r="H85" i="40"/>
  <c r="Q111" i="40"/>
  <c r="L119" i="40"/>
  <c r="H52" i="40" s="1"/>
  <c r="I55" i="40" s="1"/>
  <c r="M119" i="40"/>
  <c r="H47" i="40" s="1"/>
  <c r="I49" i="40" s="1"/>
  <c r="N119" i="40"/>
  <c r="O119" i="40"/>
  <c r="P119" i="40"/>
  <c r="L120" i="40"/>
  <c r="O120" i="40"/>
  <c r="I56" i="40" l="1"/>
  <c r="I59" i="40" s="1"/>
  <c r="P119" i="39"/>
  <c r="N119" i="39"/>
  <c r="M119" i="39"/>
  <c r="L119" i="39"/>
  <c r="L120" i="39" s="1"/>
  <c r="Q111" i="39"/>
  <c r="H85" i="39"/>
  <c r="E85" i="39"/>
  <c r="A85" i="39"/>
  <c r="H52" i="39"/>
  <c r="I55" i="39" s="1"/>
  <c r="H47" i="39"/>
  <c r="I49" i="39" s="1"/>
  <c r="S46" i="39"/>
  <c r="H43" i="39"/>
  <c r="H41" i="39"/>
  <c r="I44" i="39" s="1"/>
  <c r="I38" i="39"/>
  <c r="I45" i="39" s="1"/>
  <c r="I31" i="39"/>
  <c r="O24" i="39"/>
  <c r="G24" i="39"/>
  <c r="G23" i="39"/>
  <c r="G22" i="39"/>
  <c r="G21" i="39"/>
  <c r="G20" i="39"/>
  <c r="H26" i="39" s="1"/>
  <c r="U16" i="39"/>
  <c r="T16" i="39"/>
  <c r="G16" i="39"/>
  <c r="G15" i="39"/>
  <c r="G14" i="39"/>
  <c r="G13" i="39"/>
  <c r="G12" i="39"/>
  <c r="G11" i="39"/>
  <c r="G10" i="39"/>
  <c r="G9" i="39"/>
  <c r="G8" i="39"/>
  <c r="H17" i="39" s="1"/>
  <c r="I27" i="39" s="1"/>
  <c r="I57" i="39" s="1"/>
  <c r="I56" i="39" l="1"/>
  <c r="I59" i="39" s="1"/>
  <c r="O119" i="39"/>
  <c r="O120" i="39" s="1"/>
  <c r="I31" i="38"/>
  <c r="P119" i="38"/>
  <c r="N119" i="38"/>
  <c r="M119" i="38"/>
  <c r="H47" i="38" s="1"/>
  <c r="I49" i="38" s="1"/>
  <c r="L119" i="38"/>
  <c r="L120" i="38" s="1"/>
  <c r="Q111" i="38"/>
  <c r="H85" i="38"/>
  <c r="E85" i="38"/>
  <c r="A85" i="38"/>
  <c r="S46" i="38"/>
  <c r="H43" i="38"/>
  <c r="H41" i="38"/>
  <c r="I44" i="38" s="1"/>
  <c r="I38" i="38"/>
  <c r="I45" i="38" s="1"/>
  <c r="O24" i="38"/>
  <c r="G24" i="38"/>
  <c r="G23" i="38"/>
  <c r="G22" i="38"/>
  <c r="G21" i="38"/>
  <c r="G20" i="38"/>
  <c r="H26" i="38" s="1"/>
  <c r="U16" i="38"/>
  <c r="T16" i="38"/>
  <c r="G16" i="38"/>
  <c r="G15" i="38"/>
  <c r="G14" i="38"/>
  <c r="G13" i="38"/>
  <c r="G12" i="38"/>
  <c r="G11" i="38"/>
  <c r="G10" i="38"/>
  <c r="G9" i="38"/>
  <c r="G8" i="38"/>
  <c r="H17" i="38" s="1"/>
  <c r="I27" i="38" s="1"/>
  <c r="I57" i="38" s="1"/>
  <c r="H52" i="38" l="1"/>
  <c r="I55" i="38" s="1"/>
  <c r="I56" i="38" s="1"/>
  <c r="I59" i="38" s="1"/>
  <c r="O119" i="38"/>
  <c r="O120" i="38" s="1"/>
  <c r="I31" i="37"/>
  <c r="P119" i="37"/>
  <c r="N119" i="37"/>
  <c r="M119" i="37"/>
  <c r="H47" i="37" s="1"/>
  <c r="I49" i="37" s="1"/>
  <c r="L119" i="37"/>
  <c r="H52" i="37" s="1"/>
  <c r="I55" i="37" s="1"/>
  <c r="Q111" i="37"/>
  <c r="H85" i="37"/>
  <c r="E85" i="37"/>
  <c r="A85" i="37"/>
  <c r="S46" i="37"/>
  <c r="H43" i="37"/>
  <c r="H41" i="37"/>
  <c r="I44" i="37" s="1"/>
  <c r="I38" i="37"/>
  <c r="O24" i="37"/>
  <c r="G24" i="37"/>
  <c r="G23" i="37"/>
  <c r="G22" i="37"/>
  <c r="G21" i="37"/>
  <c r="G20" i="37"/>
  <c r="H26" i="37" s="1"/>
  <c r="U16" i="37"/>
  <c r="T16" i="37"/>
  <c r="G16" i="37"/>
  <c r="G15" i="37"/>
  <c r="G14" i="37"/>
  <c r="G13" i="37"/>
  <c r="G12" i="37"/>
  <c r="G11" i="37"/>
  <c r="G10" i="37"/>
  <c r="G9" i="37"/>
  <c r="H17" i="37" s="1"/>
  <c r="G8" i="37"/>
  <c r="I27" i="37" l="1"/>
  <c r="I57" i="37" s="1"/>
  <c r="L120" i="37"/>
  <c r="O120" i="37"/>
  <c r="I45" i="37"/>
  <c r="I56" i="37"/>
  <c r="I59" i="37" s="1"/>
  <c r="O119" i="37"/>
  <c r="I31" i="36"/>
  <c r="P119" i="36"/>
  <c r="N119" i="36"/>
  <c r="M119" i="36"/>
  <c r="H47" i="36" s="1"/>
  <c r="I49" i="36" s="1"/>
  <c r="L119" i="36"/>
  <c r="L120" i="36" s="1"/>
  <c r="Q111" i="36"/>
  <c r="H85" i="36"/>
  <c r="E85" i="36"/>
  <c r="A85" i="36"/>
  <c r="S46" i="36"/>
  <c r="H43" i="36"/>
  <c r="H41" i="36"/>
  <c r="I44" i="36" s="1"/>
  <c r="I38" i="36"/>
  <c r="O24" i="36"/>
  <c r="O119" i="36" s="1"/>
  <c r="G24" i="36"/>
  <c r="G23" i="36"/>
  <c r="G22" i="36"/>
  <c r="G21" i="36"/>
  <c r="G20" i="36"/>
  <c r="H26" i="36" s="1"/>
  <c r="U16" i="36"/>
  <c r="T16" i="36"/>
  <c r="G16" i="36"/>
  <c r="G15" i="36"/>
  <c r="G14" i="36"/>
  <c r="G13" i="36"/>
  <c r="G12" i="36"/>
  <c r="G11" i="36"/>
  <c r="G10" i="36"/>
  <c r="G9" i="36"/>
  <c r="G8" i="36"/>
  <c r="H17" i="36" l="1"/>
  <c r="I27" i="36" s="1"/>
  <c r="I57" i="36" s="1"/>
  <c r="H52" i="36"/>
  <c r="I45" i="36"/>
  <c r="O120" i="36"/>
  <c r="I55" i="36"/>
  <c r="I56" i="36" s="1"/>
  <c r="E11" i="35"/>
  <c r="E9" i="35"/>
  <c r="E8" i="35"/>
  <c r="I31" i="35"/>
  <c r="P119" i="35"/>
  <c r="N119" i="35"/>
  <c r="M119" i="35"/>
  <c r="H47" i="35" s="1"/>
  <c r="I49" i="35" s="1"/>
  <c r="L119" i="35"/>
  <c r="L120" i="35" s="1"/>
  <c r="Q111" i="35"/>
  <c r="H85" i="35"/>
  <c r="E85" i="35"/>
  <c r="A85" i="35"/>
  <c r="S46" i="35"/>
  <c r="H43" i="35"/>
  <c r="H41" i="35"/>
  <c r="I44" i="35" s="1"/>
  <c r="I38" i="35"/>
  <c r="I45" i="35" s="1"/>
  <c r="O24" i="35"/>
  <c r="G24" i="35"/>
  <c r="G23" i="35"/>
  <c r="G22" i="35"/>
  <c r="G21" i="35"/>
  <c r="G20" i="35"/>
  <c r="H26" i="35" s="1"/>
  <c r="U16" i="35"/>
  <c r="T16" i="35"/>
  <c r="G16" i="35"/>
  <c r="G15" i="35"/>
  <c r="G14" i="35"/>
  <c r="G13" i="35"/>
  <c r="G12" i="35"/>
  <c r="G11" i="35"/>
  <c r="G10" i="35"/>
  <c r="G9" i="35"/>
  <c r="G8" i="35"/>
  <c r="H17" i="35" s="1"/>
  <c r="I27" i="35" s="1"/>
  <c r="I57" i="35" s="1"/>
  <c r="I59" i="36" l="1"/>
  <c r="H52" i="35"/>
  <c r="H53" i="35"/>
  <c r="I55" i="35" s="1"/>
  <c r="I56" i="35" s="1"/>
  <c r="I59" i="35" s="1"/>
  <c r="O119" i="35"/>
  <c r="O120" i="35" s="1"/>
  <c r="I31" i="34"/>
  <c r="P119" i="34"/>
  <c r="N119" i="34"/>
  <c r="M119" i="34"/>
  <c r="H47" i="34" s="1"/>
  <c r="I49" i="34" s="1"/>
  <c r="L119" i="34"/>
  <c r="L120" i="34" s="1"/>
  <c r="Q111" i="34"/>
  <c r="H85" i="34"/>
  <c r="E85" i="34"/>
  <c r="A85" i="34"/>
  <c r="S46" i="34"/>
  <c r="H43" i="34"/>
  <c r="H41" i="34"/>
  <c r="I44" i="34" s="1"/>
  <c r="I38" i="34"/>
  <c r="I45" i="34" s="1"/>
  <c r="O24" i="34"/>
  <c r="O119" i="34" s="1"/>
  <c r="G24" i="34"/>
  <c r="G23" i="34"/>
  <c r="G22" i="34"/>
  <c r="G21" i="34"/>
  <c r="G20" i="34"/>
  <c r="H26" i="34" s="1"/>
  <c r="U16" i="34"/>
  <c r="T16" i="34"/>
  <c r="G16" i="34"/>
  <c r="G15" i="34"/>
  <c r="G14" i="34"/>
  <c r="G13" i="34"/>
  <c r="G12" i="34"/>
  <c r="G11" i="34"/>
  <c r="G10" i="34"/>
  <c r="G9" i="34"/>
  <c r="G8" i="34"/>
  <c r="H17" i="34" s="1"/>
  <c r="I27" i="34" s="1"/>
  <c r="I57" i="34" s="1"/>
  <c r="H52" i="34" l="1"/>
  <c r="H53" i="34"/>
  <c r="O120" i="34"/>
  <c r="I31" i="33"/>
  <c r="P119" i="33"/>
  <c r="N119" i="33"/>
  <c r="M119" i="33"/>
  <c r="H47" i="33" s="1"/>
  <c r="I49" i="33" s="1"/>
  <c r="L119" i="33"/>
  <c r="L120" i="33" s="1"/>
  <c r="Q111" i="33"/>
  <c r="H85" i="33"/>
  <c r="E85" i="33"/>
  <c r="A85" i="33"/>
  <c r="S46" i="33"/>
  <c r="H43" i="33"/>
  <c r="H41" i="33"/>
  <c r="I44" i="33" s="1"/>
  <c r="I38" i="33"/>
  <c r="I45" i="33" s="1"/>
  <c r="O24" i="33"/>
  <c r="G24" i="33"/>
  <c r="G23" i="33"/>
  <c r="G22" i="33"/>
  <c r="G21" i="33"/>
  <c r="G20" i="33"/>
  <c r="H26" i="33" s="1"/>
  <c r="U16" i="33"/>
  <c r="T16" i="33"/>
  <c r="G16" i="33"/>
  <c r="G15" i="33"/>
  <c r="G14" i="33"/>
  <c r="G13" i="33"/>
  <c r="G12" i="33"/>
  <c r="G11" i="33"/>
  <c r="G10" i="33"/>
  <c r="G9" i="33"/>
  <c r="G8" i="33"/>
  <c r="I55" i="34" l="1"/>
  <c r="I56" i="34" s="1"/>
  <c r="I59" i="34" s="1"/>
  <c r="H17" i="33"/>
  <c r="I27" i="33" s="1"/>
  <c r="I57" i="33" s="1"/>
  <c r="H52" i="33"/>
  <c r="H53" i="33"/>
  <c r="O119" i="33"/>
  <c r="O120" i="33" s="1"/>
  <c r="I31" i="32"/>
  <c r="P119" i="32"/>
  <c r="N119" i="32"/>
  <c r="M119" i="32"/>
  <c r="H47" i="32" s="1"/>
  <c r="I49" i="32" s="1"/>
  <c r="L119" i="32"/>
  <c r="L120" i="32" s="1"/>
  <c r="Q111" i="32"/>
  <c r="H85" i="32"/>
  <c r="E85" i="32"/>
  <c r="A85" i="32"/>
  <c r="S46" i="32"/>
  <c r="H43" i="32"/>
  <c r="H41" i="32"/>
  <c r="I44" i="32" s="1"/>
  <c r="I38" i="32"/>
  <c r="O24" i="32"/>
  <c r="O119" i="32" s="1"/>
  <c r="G24" i="32"/>
  <c r="G23" i="32"/>
  <c r="G22" i="32"/>
  <c r="G21" i="32"/>
  <c r="G20" i="32"/>
  <c r="U16" i="32"/>
  <c r="T16" i="32"/>
  <c r="G16" i="32"/>
  <c r="G15" i="32"/>
  <c r="G14" i="32"/>
  <c r="G13" i="32"/>
  <c r="G12" i="32"/>
  <c r="G11" i="32"/>
  <c r="G10" i="32"/>
  <c r="G9" i="32"/>
  <c r="H17" i="32" s="1"/>
  <c r="G8" i="32"/>
  <c r="I55" i="33" l="1"/>
  <c r="I56" i="33" s="1"/>
  <c r="I59" i="33" s="1"/>
  <c r="H26" i="32"/>
  <c r="I27" i="32" s="1"/>
  <c r="I57" i="32" s="1"/>
  <c r="H52" i="32"/>
  <c r="I45" i="32"/>
  <c r="O120" i="32"/>
  <c r="H53" i="32"/>
  <c r="H43" i="31"/>
  <c r="I44" i="31" s="1"/>
  <c r="I31" i="31"/>
  <c r="P119" i="31"/>
  <c r="N119" i="31"/>
  <c r="M119" i="31"/>
  <c r="H47" i="31" s="1"/>
  <c r="I49" i="31" s="1"/>
  <c r="L119" i="31"/>
  <c r="L120" i="31" s="1"/>
  <c r="Q111" i="31"/>
  <c r="H85" i="31"/>
  <c r="E85" i="31"/>
  <c r="A85" i="31"/>
  <c r="S46" i="31"/>
  <c r="H41" i="31"/>
  <c r="I38" i="31"/>
  <c r="O24" i="31"/>
  <c r="G24" i="31"/>
  <c r="G23" i="31"/>
  <c r="G22" i="31"/>
  <c r="G21" i="31"/>
  <c r="G20" i="31"/>
  <c r="H26" i="31" s="1"/>
  <c r="U16" i="31"/>
  <c r="T16" i="31"/>
  <c r="G16" i="31"/>
  <c r="G15" i="31"/>
  <c r="G14" i="31"/>
  <c r="G13" i="31"/>
  <c r="G12" i="31"/>
  <c r="G11" i="31"/>
  <c r="G10" i="31"/>
  <c r="G9" i="31"/>
  <c r="G8" i="31"/>
  <c r="H17" i="31" s="1"/>
  <c r="I27" i="31" s="1"/>
  <c r="I57" i="31" s="1"/>
  <c r="I55" i="32" l="1"/>
  <c r="I56" i="32" s="1"/>
  <c r="I59" i="32" s="1"/>
  <c r="I45" i="31"/>
  <c r="H52" i="31"/>
  <c r="H53" i="31"/>
  <c r="O119" i="31"/>
  <c r="O120" i="31" s="1"/>
  <c r="H41" i="30"/>
  <c r="I44" i="30" s="1"/>
  <c r="I31" i="30"/>
  <c r="P119" i="30"/>
  <c r="N119" i="30"/>
  <c r="M119" i="30"/>
  <c r="H47" i="30" s="1"/>
  <c r="I49" i="30" s="1"/>
  <c r="L119" i="30"/>
  <c r="L120" i="30" s="1"/>
  <c r="Q111" i="30"/>
  <c r="H85" i="30"/>
  <c r="E85" i="30"/>
  <c r="A85" i="30"/>
  <c r="S46" i="30"/>
  <c r="I38" i="30"/>
  <c r="O24" i="30"/>
  <c r="G24" i="30"/>
  <c r="G23" i="30"/>
  <c r="G22" i="30"/>
  <c r="G21" i="30"/>
  <c r="G20" i="30"/>
  <c r="H26" i="30" s="1"/>
  <c r="U16" i="30"/>
  <c r="T16" i="30"/>
  <c r="G16" i="30"/>
  <c r="G15" i="30"/>
  <c r="G14" i="30"/>
  <c r="G13" i="30"/>
  <c r="G12" i="30"/>
  <c r="G11" i="30"/>
  <c r="G10" i="30"/>
  <c r="G9" i="30"/>
  <c r="G8" i="30"/>
  <c r="H17" i="30" s="1"/>
  <c r="I27" i="30" s="1"/>
  <c r="I57" i="30" s="1"/>
  <c r="I55" i="31" l="1"/>
  <c r="I56" i="31" s="1"/>
  <c r="I59" i="31" s="1"/>
  <c r="I45" i="30"/>
  <c r="H52" i="30"/>
  <c r="H53" i="30"/>
  <c r="I55" i="30" s="1"/>
  <c r="I56" i="30" s="1"/>
  <c r="I59" i="30" s="1"/>
  <c r="O119" i="30"/>
  <c r="O120" i="30" s="1"/>
  <c r="I31" i="29"/>
  <c r="P119" i="29"/>
  <c r="N119" i="29"/>
  <c r="M119" i="29"/>
  <c r="H47" i="29" s="1"/>
  <c r="I49" i="29" s="1"/>
  <c r="L119" i="29"/>
  <c r="H52" i="29" s="1"/>
  <c r="Q111" i="29"/>
  <c r="H85" i="29"/>
  <c r="E85" i="29"/>
  <c r="A85" i="29"/>
  <c r="S46" i="29"/>
  <c r="H43" i="29"/>
  <c r="H41" i="29"/>
  <c r="I44" i="29" s="1"/>
  <c r="I30" i="29"/>
  <c r="I38" i="29" s="1"/>
  <c r="I45" i="29" s="1"/>
  <c r="O24" i="29"/>
  <c r="G24" i="29"/>
  <c r="G23" i="29"/>
  <c r="G22" i="29"/>
  <c r="G21" i="29"/>
  <c r="G20" i="29"/>
  <c r="H26" i="29" s="1"/>
  <c r="U16" i="29"/>
  <c r="T16" i="29"/>
  <c r="G16" i="29"/>
  <c r="G15" i="29"/>
  <c r="G14" i="29"/>
  <c r="G13" i="29"/>
  <c r="G12" i="29"/>
  <c r="G11" i="29"/>
  <c r="G10" i="29"/>
  <c r="G9" i="29"/>
  <c r="G8" i="29"/>
  <c r="H17" i="29" s="1"/>
  <c r="I27" i="29" s="1"/>
  <c r="I57" i="29" s="1"/>
  <c r="L120" i="29" l="1"/>
  <c r="H53" i="29"/>
  <c r="I55" i="29" s="1"/>
  <c r="I56" i="29" s="1"/>
  <c r="I59" i="29" s="1"/>
  <c r="O119" i="29"/>
  <c r="O120" i="29" s="1"/>
  <c r="I31" i="28"/>
  <c r="E10" i="28"/>
  <c r="E9" i="28"/>
  <c r="E8" i="28"/>
  <c r="P119" i="28"/>
  <c r="N119" i="28"/>
  <c r="M119" i="28"/>
  <c r="H47" i="28" s="1"/>
  <c r="I49" i="28" s="1"/>
  <c r="L119" i="28"/>
  <c r="L120" i="28" s="1"/>
  <c r="Q111" i="28"/>
  <c r="H85" i="28"/>
  <c r="E85" i="28"/>
  <c r="A85" i="28"/>
  <c r="S46" i="28"/>
  <c r="H43" i="28"/>
  <c r="H41" i="28"/>
  <c r="I44" i="28" s="1"/>
  <c r="I30" i="28"/>
  <c r="I38" i="28" s="1"/>
  <c r="I45" i="28" s="1"/>
  <c r="O24" i="28"/>
  <c r="G24" i="28"/>
  <c r="G23" i="28"/>
  <c r="G22" i="28"/>
  <c r="G21" i="28"/>
  <c r="G20" i="28"/>
  <c r="H26" i="28" s="1"/>
  <c r="U16" i="28"/>
  <c r="T16" i="28"/>
  <c r="G16" i="28"/>
  <c r="G15" i="28"/>
  <c r="G14" i="28"/>
  <c r="G13" i="28"/>
  <c r="E12" i="28"/>
  <c r="G12" i="28" s="1"/>
  <c r="E11" i="28"/>
  <c r="G11" i="28" s="1"/>
  <c r="G10" i="28"/>
  <c r="G9" i="28"/>
  <c r="G8" i="28"/>
  <c r="H17" i="28" s="1"/>
  <c r="I27" i="28" s="1"/>
  <c r="I57" i="28" s="1"/>
  <c r="H52" i="28" l="1"/>
  <c r="H53" i="28"/>
  <c r="I55" i="28" s="1"/>
  <c r="I56" i="28" s="1"/>
  <c r="I59" i="28" s="1"/>
  <c r="O119" i="28"/>
  <c r="O120" i="28" s="1"/>
  <c r="E12" i="26" l="1"/>
  <c r="E11" i="26"/>
  <c r="E10" i="26"/>
  <c r="E9" i="26"/>
  <c r="E8" i="26"/>
  <c r="I31" i="26"/>
  <c r="P119" i="27"/>
  <c r="N119" i="27"/>
  <c r="M119" i="27"/>
  <c r="L119" i="27"/>
  <c r="L120" i="27" s="1"/>
  <c r="Q111" i="27"/>
  <c r="H85" i="27"/>
  <c r="E85" i="27"/>
  <c r="A85" i="27"/>
  <c r="H52" i="27"/>
  <c r="H47" i="27"/>
  <c r="I49" i="27" s="1"/>
  <c r="S46" i="27"/>
  <c r="H43" i="27"/>
  <c r="H41" i="27"/>
  <c r="I44" i="27" s="1"/>
  <c r="I31" i="27"/>
  <c r="I30" i="27"/>
  <c r="I38" i="27" s="1"/>
  <c r="I45" i="27" s="1"/>
  <c r="O24" i="27"/>
  <c r="G24" i="27"/>
  <c r="G23" i="27"/>
  <c r="G22" i="27"/>
  <c r="G21" i="27"/>
  <c r="G20" i="27"/>
  <c r="H26" i="27" s="1"/>
  <c r="U16" i="27"/>
  <c r="T16" i="27"/>
  <c r="G16" i="27"/>
  <c r="G15" i="27"/>
  <c r="G14" i="27"/>
  <c r="G13" i="27"/>
  <c r="G12" i="27"/>
  <c r="G11" i="27"/>
  <c r="G10" i="27"/>
  <c r="G9" i="27"/>
  <c r="G8" i="27"/>
  <c r="H17" i="27" s="1"/>
  <c r="I27" i="27" s="1"/>
  <c r="I57" i="27" s="1"/>
  <c r="H53" i="27" l="1"/>
  <c r="I55" i="27" s="1"/>
  <c r="I56" i="27" s="1"/>
  <c r="I59" i="27" s="1"/>
  <c r="O119" i="27"/>
  <c r="O120" i="27" s="1"/>
  <c r="H41" i="26"/>
  <c r="P119" i="26"/>
  <c r="N119" i="26"/>
  <c r="M119" i="26"/>
  <c r="H47" i="26" s="1"/>
  <c r="I49" i="26" s="1"/>
  <c r="L119" i="26"/>
  <c r="L120" i="26" s="1"/>
  <c r="Q111" i="26"/>
  <c r="H85" i="26"/>
  <c r="E85" i="26"/>
  <c r="A85" i="26"/>
  <c r="S46" i="26"/>
  <c r="H43" i="26"/>
  <c r="I44" i="26" s="1"/>
  <c r="I30" i="26"/>
  <c r="I38" i="26" s="1"/>
  <c r="I45" i="26" s="1"/>
  <c r="O24" i="26"/>
  <c r="H53" i="26" s="1"/>
  <c r="G24" i="26"/>
  <c r="G23" i="26"/>
  <c r="G22" i="26"/>
  <c r="G21" i="26"/>
  <c r="G20" i="26"/>
  <c r="H26" i="26" s="1"/>
  <c r="U16" i="26"/>
  <c r="T16" i="26"/>
  <c r="G16" i="26"/>
  <c r="G15" i="26"/>
  <c r="G14" i="26"/>
  <c r="G13" i="26"/>
  <c r="G12" i="26"/>
  <c r="G11" i="26"/>
  <c r="G10" i="26"/>
  <c r="G9" i="26"/>
  <c r="G8" i="26"/>
  <c r="H17" i="26" l="1"/>
  <c r="I27" i="26" s="1"/>
  <c r="I57" i="26" s="1"/>
  <c r="H52" i="26"/>
  <c r="I55" i="26" s="1"/>
  <c r="I56" i="26" s="1"/>
  <c r="O119" i="26"/>
  <c r="O120" i="26" s="1"/>
  <c r="I31" i="25"/>
  <c r="P119" i="25"/>
  <c r="N119" i="25"/>
  <c r="M119" i="25"/>
  <c r="H47" i="25" s="1"/>
  <c r="I49" i="25" s="1"/>
  <c r="L119" i="25"/>
  <c r="L120" i="25" s="1"/>
  <c r="Q111" i="25"/>
  <c r="H85" i="25"/>
  <c r="E85" i="25"/>
  <c r="A85" i="25"/>
  <c r="S46" i="25"/>
  <c r="H43" i="25"/>
  <c r="I44" i="25" s="1"/>
  <c r="I30" i="25"/>
  <c r="I38" i="25" s="1"/>
  <c r="I45" i="25" s="1"/>
  <c r="O24" i="25"/>
  <c r="G24" i="25"/>
  <c r="G23" i="25"/>
  <c r="G22" i="25"/>
  <c r="G21" i="25"/>
  <c r="G20" i="25"/>
  <c r="H26" i="25" s="1"/>
  <c r="U16" i="25"/>
  <c r="T16" i="25"/>
  <c r="G16" i="25"/>
  <c r="G15" i="25"/>
  <c r="G14" i="25"/>
  <c r="G13" i="25"/>
  <c r="G12" i="25"/>
  <c r="G11" i="25"/>
  <c r="G10" i="25"/>
  <c r="G9" i="25"/>
  <c r="G8" i="25"/>
  <c r="I59" i="26" l="1"/>
  <c r="H17" i="25"/>
  <c r="I27" i="25" s="1"/>
  <c r="I57" i="25" s="1"/>
  <c r="H52" i="25"/>
  <c r="I55" i="25"/>
  <c r="I56" i="25" s="1"/>
  <c r="I59" i="25" s="1"/>
  <c r="H53" i="25"/>
  <c r="O119" i="25"/>
  <c r="O120" i="25" s="1"/>
  <c r="E9" i="24" l="1"/>
  <c r="E8" i="24"/>
  <c r="I31" i="24"/>
  <c r="P119" i="24"/>
  <c r="N119" i="24"/>
  <c r="M119" i="24"/>
  <c r="H47" i="24" s="1"/>
  <c r="I49" i="24" s="1"/>
  <c r="L119" i="24"/>
  <c r="L120" i="24" s="1"/>
  <c r="Q111" i="24"/>
  <c r="H85" i="24"/>
  <c r="E85" i="24"/>
  <c r="A85" i="24"/>
  <c r="S46" i="24"/>
  <c r="H43" i="24"/>
  <c r="I44" i="24" s="1"/>
  <c r="I30" i="24"/>
  <c r="I38" i="24" s="1"/>
  <c r="I45" i="24" s="1"/>
  <c r="O24" i="24"/>
  <c r="G24" i="24"/>
  <c r="G23" i="24"/>
  <c r="G22" i="24"/>
  <c r="G21" i="24"/>
  <c r="G20" i="24"/>
  <c r="H26" i="24" s="1"/>
  <c r="U16" i="24"/>
  <c r="T16" i="24"/>
  <c r="G16" i="24"/>
  <c r="G15" i="24"/>
  <c r="G14" i="24"/>
  <c r="G13" i="24"/>
  <c r="G12" i="24"/>
  <c r="G11" i="24"/>
  <c r="G10" i="24"/>
  <c r="G9" i="24"/>
  <c r="G8" i="24"/>
  <c r="H52" i="24" l="1"/>
  <c r="H17" i="24"/>
  <c r="I27" i="24" s="1"/>
  <c r="I57" i="24" s="1"/>
  <c r="H53" i="24"/>
  <c r="I55" i="24" s="1"/>
  <c r="I56" i="24" s="1"/>
  <c r="O119" i="24"/>
  <c r="O120" i="24" s="1"/>
  <c r="E8" i="23"/>
  <c r="G8" i="23" s="1"/>
  <c r="E9" i="23"/>
  <c r="I31" i="23"/>
  <c r="P119" i="23"/>
  <c r="N119" i="23"/>
  <c r="M119" i="23"/>
  <c r="H47" i="23" s="1"/>
  <c r="I49" i="23" s="1"/>
  <c r="L119" i="23"/>
  <c r="L120" i="23" s="1"/>
  <c r="Q111" i="23"/>
  <c r="H85" i="23"/>
  <c r="E85" i="23"/>
  <c r="A85" i="23"/>
  <c r="S46" i="23"/>
  <c r="H43" i="23"/>
  <c r="I44" i="23" s="1"/>
  <c r="I30" i="23"/>
  <c r="I38" i="23" s="1"/>
  <c r="I45" i="23" s="1"/>
  <c r="O24" i="23"/>
  <c r="G24" i="23"/>
  <c r="G23" i="23"/>
  <c r="G22" i="23"/>
  <c r="G21" i="23"/>
  <c r="G20" i="23"/>
  <c r="H26" i="23" s="1"/>
  <c r="U16" i="23"/>
  <c r="T16" i="23"/>
  <c r="G16" i="23"/>
  <c r="G15" i="23"/>
  <c r="G14" i="23"/>
  <c r="G13" i="23"/>
  <c r="G12" i="23"/>
  <c r="G11" i="23"/>
  <c r="G10" i="23"/>
  <c r="G9" i="23"/>
  <c r="I59" i="24" l="1"/>
  <c r="H17" i="23"/>
  <c r="H52" i="23"/>
  <c r="I27" i="23"/>
  <c r="I57" i="23" s="1"/>
  <c r="H53" i="23"/>
  <c r="O119" i="23"/>
  <c r="O120" i="23" s="1"/>
  <c r="I31" i="22"/>
  <c r="P119" i="22"/>
  <c r="N119" i="22"/>
  <c r="M119" i="22"/>
  <c r="L119" i="22"/>
  <c r="L120" i="22" s="1"/>
  <c r="Q111" i="22"/>
  <c r="H85" i="22"/>
  <c r="E85" i="22"/>
  <c r="A85" i="22"/>
  <c r="H52" i="22"/>
  <c r="H47" i="22"/>
  <c r="I49" i="22" s="1"/>
  <c r="S46" i="22"/>
  <c r="H43" i="22"/>
  <c r="I44" i="22" s="1"/>
  <c r="I30" i="22"/>
  <c r="I38" i="22" s="1"/>
  <c r="I45" i="22" s="1"/>
  <c r="O24" i="22"/>
  <c r="G24" i="22"/>
  <c r="G23" i="22"/>
  <c r="G22" i="22"/>
  <c r="G21" i="22"/>
  <c r="G20" i="22"/>
  <c r="H26" i="22" s="1"/>
  <c r="U16" i="22"/>
  <c r="T16" i="22"/>
  <c r="G16" i="22"/>
  <c r="G15" i="22"/>
  <c r="G14" i="22"/>
  <c r="G13" i="22"/>
  <c r="G12" i="22"/>
  <c r="G11" i="22"/>
  <c r="G10" i="22"/>
  <c r="G9" i="22"/>
  <c r="G8" i="22"/>
  <c r="H17" i="22" s="1"/>
  <c r="I55" i="23" l="1"/>
  <c r="I56" i="23" s="1"/>
  <c r="I59" i="23" s="1"/>
  <c r="I27" i="22"/>
  <c r="I57" i="22" s="1"/>
  <c r="I55" i="22"/>
  <c r="I56" i="22" s="1"/>
  <c r="H53" i="22"/>
  <c r="O119" i="22"/>
  <c r="O120" i="22" s="1"/>
  <c r="I31" i="21"/>
  <c r="P119" i="21"/>
  <c r="N119" i="21"/>
  <c r="M119" i="21"/>
  <c r="H47" i="21" s="1"/>
  <c r="I49" i="21" s="1"/>
  <c r="L119" i="21"/>
  <c r="L120" i="21" s="1"/>
  <c r="Q111" i="21"/>
  <c r="H85" i="21"/>
  <c r="E85" i="21"/>
  <c r="A85" i="21"/>
  <c r="S46" i="21"/>
  <c r="I44" i="21"/>
  <c r="H43" i="21"/>
  <c r="I30" i="21"/>
  <c r="I38" i="21" s="1"/>
  <c r="I45" i="21" s="1"/>
  <c r="O24" i="21"/>
  <c r="H53" i="21" s="1"/>
  <c r="G24" i="21"/>
  <c r="G23" i="21"/>
  <c r="G22" i="21"/>
  <c r="G21" i="21"/>
  <c r="G20" i="21"/>
  <c r="H26" i="21" s="1"/>
  <c r="U16" i="21"/>
  <c r="T16" i="21"/>
  <c r="G16" i="21"/>
  <c r="G15" i="21"/>
  <c r="G14" i="21"/>
  <c r="G13" i="21"/>
  <c r="G12" i="21"/>
  <c r="G11" i="21"/>
  <c r="G10" i="21"/>
  <c r="G9" i="21"/>
  <c r="G8" i="21"/>
  <c r="I59" i="22" l="1"/>
  <c r="O119" i="21"/>
  <c r="O120" i="21" s="1"/>
  <c r="H17" i="21"/>
  <c r="I27" i="21" s="1"/>
  <c r="I57" i="21" s="1"/>
  <c r="H52" i="21"/>
  <c r="I55" i="21" s="1"/>
  <c r="I56" i="21" s="1"/>
  <c r="I31" i="20"/>
  <c r="P119" i="20"/>
  <c r="O119" i="20"/>
  <c r="N119" i="20"/>
  <c r="M119" i="20"/>
  <c r="H47" i="20" s="1"/>
  <c r="I49" i="20" s="1"/>
  <c r="L119" i="20"/>
  <c r="L120" i="20" s="1"/>
  <c r="Q111" i="20"/>
  <c r="H85" i="20"/>
  <c r="E85" i="20"/>
  <c r="A85" i="20"/>
  <c r="H53" i="20"/>
  <c r="S46" i="20"/>
  <c r="I44" i="20"/>
  <c r="H43" i="20"/>
  <c r="I30" i="20"/>
  <c r="I38" i="20" s="1"/>
  <c r="I45" i="20" s="1"/>
  <c r="O24" i="20"/>
  <c r="O120" i="20" s="1"/>
  <c r="G24" i="20"/>
  <c r="G23" i="20"/>
  <c r="G22" i="20"/>
  <c r="G21" i="20"/>
  <c r="G20" i="20"/>
  <c r="H26" i="20" s="1"/>
  <c r="U16" i="20"/>
  <c r="T16" i="20"/>
  <c r="G16" i="20"/>
  <c r="G15" i="20"/>
  <c r="G14" i="20"/>
  <c r="G13" i="20"/>
  <c r="G12" i="20"/>
  <c r="G11" i="20"/>
  <c r="G10" i="20"/>
  <c r="G9" i="20"/>
  <c r="G8" i="20"/>
  <c r="I59" i="21" l="1"/>
  <c r="H17" i="20"/>
  <c r="I27" i="20" s="1"/>
  <c r="I57" i="20" s="1"/>
  <c r="H52" i="20"/>
  <c r="I55" i="20" s="1"/>
  <c r="I56" i="20" s="1"/>
  <c r="I31" i="19"/>
  <c r="E12" i="19"/>
  <c r="E8" i="19"/>
  <c r="E9" i="19"/>
  <c r="G9" i="19" s="1"/>
  <c r="P119" i="19"/>
  <c r="N119" i="19"/>
  <c r="M119" i="19"/>
  <c r="H47" i="19" s="1"/>
  <c r="I49" i="19" s="1"/>
  <c r="L119" i="19"/>
  <c r="L120" i="19" s="1"/>
  <c r="Q111" i="19"/>
  <c r="H85" i="19"/>
  <c r="E85" i="19"/>
  <c r="A85" i="19"/>
  <c r="S46" i="19"/>
  <c r="H43" i="19"/>
  <c r="I44" i="19" s="1"/>
  <c r="I30" i="19"/>
  <c r="I38" i="19" s="1"/>
  <c r="I45" i="19" s="1"/>
  <c r="O24" i="19"/>
  <c r="O119" i="19" s="1"/>
  <c r="G24" i="19"/>
  <c r="G23" i="19"/>
  <c r="G22" i="19"/>
  <c r="G21" i="19"/>
  <c r="G20" i="19"/>
  <c r="H26" i="19" s="1"/>
  <c r="U16" i="19"/>
  <c r="T16" i="19"/>
  <c r="G16" i="19"/>
  <c r="G15" i="19"/>
  <c r="G14" i="19"/>
  <c r="G13" i="19"/>
  <c r="G12" i="19"/>
  <c r="G11" i="19"/>
  <c r="E10" i="19"/>
  <c r="G10" i="19" s="1"/>
  <c r="G8" i="19"/>
  <c r="I59" i="20" l="1"/>
  <c r="H52" i="19"/>
  <c r="H17" i="19"/>
  <c r="I27" i="19" s="1"/>
  <c r="I57" i="19" s="1"/>
  <c r="O120" i="19"/>
  <c r="H53" i="19"/>
  <c r="I55" i="19" s="1"/>
  <c r="I56" i="19" s="1"/>
  <c r="E9" i="18"/>
  <c r="E8" i="18"/>
  <c r="I59" i="19" l="1"/>
  <c r="I31" i="18"/>
  <c r="P119" i="18"/>
  <c r="N119" i="18"/>
  <c r="M119" i="18"/>
  <c r="H47" i="18" s="1"/>
  <c r="I49" i="18" s="1"/>
  <c r="L119" i="18"/>
  <c r="L120" i="18" s="1"/>
  <c r="Q111" i="18"/>
  <c r="H85" i="18"/>
  <c r="E85" i="18"/>
  <c r="A85" i="18"/>
  <c r="S46" i="18"/>
  <c r="H43" i="18"/>
  <c r="I44" i="18" s="1"/>
  <c r="I30" i="18"/>
  <c r="I38" i="18" s="1"/>
  <c r="I45" i="18" s="1"/>
  <c r="O24" i="18"/>
  <c r="G24" i="18"/>
  <c r="G23" i="18"/>
  <c r="G22" i="18"/>
  <c r="G21" i="18"/>
  <c r="G20" i="18"/>
  <c r="H26" i="18" s="1"/>
  <c r="U16" i="18"/>
  <c r="T16" i="18"/>
  <c r="G16" i="18"/>
  <c r="G15" i="18"/>
  <c r="G14" i="18"/>
  <c r="G13" i="18"/>
  <c r="G12" i="18"/>
  <c r="G11" i="18"/>
  <c r="G10" i="18"/>
  <c r="E10" i="18"/>
  <c r="G9" i="18"/>
  <c r="G8" i="18"/>
  <c r="H17" i="18" l="1"/>
  <c r="I27" i="18" s="1"/>
  <c r="I57" i="18" s="1"/>
  <c r="H52" i="18"/>
  <c r="I55" i="18" s="1"/>
  <c r="I56" i="18" s="1"/>
  <c r="H53" i="18"/>
  <c r="O119" i="18"/>
  <c r="O120" i="18" s="1"/>
  <c r="E8" i="17"/>
  <c r="E9" i="17"/>
  <c r="I59" i="18" l="1"/>
  <c r="I31" i="17"/>
  <c r="P119" i="17"/>
  <c r="N119" i="17"/>
  <c r="M119" i="17"/>
  <c r="H47" i="17" s="1"/>
  <c r="I49" i="17" s="1"/>
  <c r="L119" i="17"/>
  <c r="L120" i="17" s="1"/>
  <c r="Q111" i="17"/>
  <c r="H85" i="17"/>
  <c r="E85" i="17"/>
  <c r="A85" i="17"/>
  <c r="S46" i="17"/>
  <c r="H43" i="17"/>
  <c r="I44" i="17"/>
  <c r="I30" i="17"/>
  <c r="I38" i="17" s="1"/>
  <c r="O24" i="17"/>
  <c r="G24" i="17"/>
  <c r="G23" i="17"/>
  <c r="G22" i="17"/>
  <c r="G21" i="17"/>
  <c r="G20" i="17"/>
  <c r="H26" i="17" s="1"/>
  <c r="U16" i="17"/>
  <c r="T16" i="17"/>
  <c r="G16" i="17"/>
  <c r="G15" i="17"/>
  <c r="G14" i="17"/>
  <c r="G13" i="17"/>
  <c r="G12" i="17"/>
  <c r="G11" i="17"/>
  <c r="E10" i="17"/>
  <c r="G10" i="17" s="1"/>
  <c r="G9" i="17"/>
  <c r="G8" i="17"/>
  <c r="H17" i="17" s="1"/>
  <c r="I27" i="17" s="1"/>
  <c r="I57" i="17" s="1"/>
  <c r="I45" i="17" l="1"/>
  <c r="H52" i="17"/>
  <c r="H53" i="17"/>
  <c r="I55" i="17" s="1"/>
  <c r="I56" i="17" s="1"/>
  <c r="I59" i="17" s="1"/>
  <c r="O119" i="17"/>
  <c r="O120" i="17" s="1"/>
  <c r="I31" i="16"/>
  <c r="E10" i="16"/>
  <c r="E8" i="16"/>
  <c r="E9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H43" i="16"/>
  <c r="H41" i="16"/>
  <c r="I44" i="16" s="1"/>
  <c r="I30" i="16"/>
  <c r="I38" i="16" s="1"/>
  <c r="I45" i="16" s="1"/>
  <c r="O24" i="16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I27" i="16" s="1"/>
  <c r="I57" i="16" s="1"/>
  <c r="H52" i="16" l="1"/>
  <c r="H53" i="16"/>
  <c r="O119" i="16"/>
  <c r="O120" i="16" s="1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H41" i="15"/>
  <c r="I44" i="15" s="1"/>
  <c r="I30" i="15"/>
  <c r="I38" i="15" s="1"/>
  <c r="I45" i="15" s="1"/>
  <c r="O24" i="15"/>
  <c r="G24" i="15"/>
  <c r="G23" i="15"/>
  <c r="G22" i="15"/>
  <c r="G21" i="15"/>
  <c r="H26" i="15" s="1"/>
  <c r="G20" i="15"/>
  <c r="U16" i="15"/>
  <c r="T16" i="15"/>
  <c r="G16" i="15"/>
  <c r="G15" i="15"/>
  <c r="G14" i="15"/>
  <c r="G13" i="15"/>
  <c r="G12" i="15"/>
  <c r="G11" i="15"/>
  <c r="G10" i="15"/>
  <c r="G9" i="15"/>
  <c r="G8" i="15"/>
  <c r="I55" i="16" l="1"/>
  <c r="I56" i="16" s="1"/>
  <c r="I59" i="16" s="1"/>
  <c r="H17" i="15"/>
  <c r="I27" i="15" s="1"/>
  <c r="I57" i="15" s="1"/>
  <c r="H52" i="15"/>
  <c r="H53" i="15"/>
  <c r="O119" i="15"/>
  <c r="O120" i="15" s="1"/>
  <c r="I31" i="14"/>
  <c r="P119" i="14"/>
  <c r="N119" i="14"/>
  <c r="M119" i="14"/>
  <c r="H47" i="14" s="1"/>
  <c r="I49" i="14" s="1"/>
  <c r="L119" i="14"/>
  <c r="L120" i="14" s="1"/>
  <c r="Q111" i="14"/>
  <c r="H85" i="14"/>
  <c r="E85" i="14"/>
  <c r="A85" i="14"/>
  <c r="S46" i="14"/>
  <c r="H43" i="14"/>
  <c r="H41" i="14"/>
  <c r="I44" i="14" s="1"/>
  <c r="I30" i="14"/>
  <c r="I38" i="14" s="1"/>
  <c r="I45" i="14" s="1"/>
  <c r="O24" i="14"/>
  <c r="G24" i="14"/>
  <c r="G23" i="14"/>
  <c r="G22" i="14"/>
  <c r="E21" i="14"/>
  <c r="G21" i="14" s="1"/>
  <c r="G20" i="14"/>
  <c r="U16" i="14"/>
  <c r="T16" i="14"/>
  <c r="G16" i="14"/>
  <c r="G15" i="14"/>
  <c r="G14" i="14"/>
  <c r="G13" i="14"/>
  <c r="G12" i="14"/>
  <c r="G11" i="14"/>
  <c r="G10" i="14"/>
  <c r="G9" i="14"/>
  <c r="G8" i="14"/>
  <c r="I55" i="15" l="1"/>
  <c r="I56" i="15" s="1"/>
  <c r="I59" i="15" s="1"/>
  <c r="H17" i="14"/>
  <c r="H52" i="14"/>
  <c r="H26" i="14"/>
  <c r="I27" i="14" s="1"/>
  <c r="I57" i="14" s="1"/>
  <c r="H53" i="14"/>
  <c r="I55" i="14" s="1"/>
  <c r="I56" i="14" s="1"/>
  <c r="O119" i="14"/>
  <c r="O120" i="14" s="1"/>
  <c r="I31" i="13"/>
  <c r="P119" i="13"/>
  <c r="N119" i="13"/>
  <c r="M119" i="13"/>
  <c r="H47" i="13" s="1"/>
  <c r="I49" i="13" s="1"/>
  <c r="L119" i="13"/>
  <c r="H52" i="13" s="1"/>
  <c r="Q111" i="13"/>
  <c r="H85" i="13"/>
  <c r="E85" i="13"/>
  <c r="A85" i="13"/>
  <c r="S46" i="13"/>
  <c r="H43" i="13"/>
  <c r="H41" i="13"/>
  <c r="I44" i="13" s="1"/>
  <c r="I30" i="13"/>
  <c r="I38" i="13" s="1"/>
  <c r="I45" i="13" s="1"/>
  <c r="O24" i="13"/>
  <c r="G24" i="13"/>
  <c r="G23" i="13"/>
  <c r="G22" i="13"/>
  <c r="G21" i="13"/>
  <c r="E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I59" i="14" l="1"/>
  <c r="H17" i="13"/>
  <c r="I27" i="13" s="1"/>
  <c r="I57" i="13" s="1"/>
  <c r="L120" i="13"/>
  <c r="H53" i="13"/>
  <c r="I55" i="13" s="1"/>
  <c r="I56" i="13" s="1"/>
  <c r="I59" i="13" s="1"/>
  <c r="O119" i="13"/>
  <c r="O120" i="13" s="1"/>
  <c r="I31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H41" i="12"/>
  <c r="I44" i="12" s="1"/>
  <c r="I30" i="12"/>
  <c r="I38" i="12" s="1"/>
  <c r="I45" i="12" s="1"/>
  <c r="O24" i="12"/>
  <c r="G24" i="12"/>
  <c r="G23" i="12"/>
  <c r="G22" i="12"/>
  <c r="E21" i="12"/>
  <c r="G21" i="12" s="1"/>
  <c r="G20" i="12"/>
  <c r="U16" i="12"/>
  <c r="T16" i="12"/>
  <c r="G16" i="12"/>
  <c r="G15" i="12"/>
  <c r="G14" i="12"/>
  <c r="G13" i="12"/>
  <c r="G12" i="12"/>
  <c r="G11" i="12"/>
  <c r="G10" i="12"/>
  <c r="G9" i="12"/>
  <c r="G8" i="12"/>
  <c r="H26" i="12" l="1"/>
  <c r="I27" i="12" s="1"/>
  <c r="I57" i="12" s="1"/>
  <c r="H17" i="12"/>
  <c r="H52" i="12"/>
  <c r="H53" i="12"/>
  <c r="I55" i="12" s="1"/>
  <c r="I56" i="12" s="1"/>
  <c r="O119" i="12"/>
  <c r="O120" i="12" s="1"/>
  <c r="I59" i="12" l="1"/>
  <c r="E8" i="10" l="1"/>
  <c r="P119" i="11"/>
  <c r="N119" i="11"/>
  <c r="M119" i="11"/>
  <c r="H47" i="11" s="1"/>
  <c r="I49" i="11" s="1"/>
  <c r="Q111" i="11"/>
  <c r="H85" i="11"/>
  <c r="E85" i="11"/>
  <c r="A85" i="11"/>
  <c r="S46" i="11"/>
  <c r="H43" i="11"/>
  <c r="H41" i="11"/>
  <c r="I44" i="11" s="1"/>
  <c r="I30" i="11"/>
  <c r="I38" i="11" s="1"/>
  <c r="I45" i="11" s="1"/>
  <c r="O24" i="11"/>
  <c r="G24" i="11"/>
  <c r="G23" i="11"/>
  <c r="G22" i="11"/>
  <c r="G21" i="11"/>
  <c r="E21" i="11"/>
  <c r="G20" i="11"/>
  <c r="H26" i="11" s="1"/>
  <c r="U16" i="11"/>
  <c r="T16" i="11"/>
  <c r="G16" i="11"/>
  <c r="G15" i="11"/>
  <c r="G14" i="11"/>
  <c r="L119" i="11"/>
  <c r="G13" i="11"/>
  <c r="G12" i="11"/>
  <c r="G11" i="11"/>
  <c r="G10" i="11"/>
  <c r="G9" i="11"/>
  <c r="G8" i="11"/>
  <c r="L13" i="10"/>
  <c r="I31" i="10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H41" i="10"/>
  <c r="I44" i="10" s="1"/>
  <c r="I30" i="10"/>
  <c r="I38" i="10" s="1"/>
  <c r="I45" i="10" s="1"/>
  <c r="O24" i="10"/>
  <c r="O119" i="10" s="1"/>
  <c r="O120" i="10" s="1"/>
  <c r="G24" i="10"/>
  <c r="G23" i="10"/>
  <c r="G22" i="10"/>
  <c r="E21" i="10"/>
  <c r="G21" i="10" s="1"/>
  <c r="H26" i="10" s="1"/>
  <c r="G20" i="10"/>
  <c r="U16" i="10"/>
  <c r="T16" i="10"/>
  <c r="G16" i="10"/>
  <c r="G15" i="10"/>
  <c r="G14" i="10"/>
  <c r="G13" i="10"/>
  <c r="G12" i="10"/>
  <c r="G11" i="10"/>
  <c r="G10" i="10"/>
  <c r="G9" i="10"/>
  <c r="G8" i="10"/>
  <c r="H17" i="10" s="1"/>
  <c r="H17" i="11" l="1"/>
  <c r="I27" i="11" s="1"/>
  <c r="I57" i="11" s="1"/>
  <c r="H52" i="11"/>
  <c r="L120" i="11"/>
  <c r="O120" i="11"/>
  <c r="H53" i="11"/>
  <c r="O119" i="11"/>
  <c r="H52" i="10"/>
  <c r="I27" i="10"/>
  <c r="I57" i="10" s="1"/>
  <c r="H53" i="10"/>
  <c r="I55" i="10" s="1"/>
  <c r="I56" i="10" s="1"/>
  <c r="I31" i="11" s="1"/>
  <c r="E21" i="9"/>
  <c r="E13" i="9"/>
  <c r="E12" i="9"/>
  <c r="E11" i="9"/>
  <c r="E10" i="9"/>
  <c r="E9" i="9"/>
  <c r="E8" i="9"/>
  <c r="I55" i="11" l="1"/>
  <c r="I56" i="11" s="1"/>
  <c r="I59" i="11" s="1"/>
  <c r="I59" i="10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H41" i="9"/>
  <c r="I44" i="9" s="1"/>
  <c r="I30" i="9"/>
  <c r="I38" i="9" s="1"/>
  <c r="I45" i="9" s="1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H26" i="9" l="1"/>
  <c r="H17" i="9"/>
  <c r="H52" i="9"/>
  <c r="H53" i="9"/>
  <c r="O119" i="9"/>
  <c r="O120" i="9" s="1"/>
  <c r="I27" i="9" l="1"/>
  <c r="I57" i="9" s="1"/>
  <c r="I55" i="9"/>
  <c r="I31" i="8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H41" i="8"/>
  <c r="I44" i="8" s="1"/>
  <c r="I30" i="8"/>
  <c r="I38" i="8" s="1"/>
  <c r="I45" i="8" s="1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H17" i="8" s="1"/>
  <c r="H52" i="8" l="1"/>
  <c r="I27" i="8"/>
  <c r="I57" i="8" s="1"/>
  <c r="H53" i="8"/>
  <c r="I55" i="8" s="1"/>
  <c r="I56" i="8" s="1"/>
  <c r="I31" i="9" s="1"/>
  <c r="I56" i="9" s="1"/>
  <c r="I59" i="9" s="1"/>
  <c r="O119" i="8"/>
  <c r="O120" i="8" s="1"/>
  <c r="H48" i="7"/>
  <c r="I31" i="7"/>
  <c r="P119" i="7"/>
  <c r="N119" i="7"/>
  <c r="M119" i="7"/>
  <c r="H47" i="7" s="1"/>
  <c r="Q111" i="7"/>
  <c r="H85" i="7"/>
  <c r="E85" i="7"/>
  <c r="A85" i="7"/>
  <c r="S46" i="7"/>
  <c r="H43" i="7"/>
  <c r="H41" i="7"/>
  <c r="I44" i="7" s="1"/>
  <c r="I30" i="7"/>
  <c r="I38" i="7" s="1"/>
  <c r="I45" i="7" s="1"/>
  <c r="O24" i="7"/>
  <c r="G24" i="7"/>
  <c r="G23" i="7"/>
  <c r="G22" i="7"/>
  <c r="G21" i="7"/>
  <c r="G20" i="7"/>
  <c r="H26" i="7" s="1"/>
  <c r="U16" i="7"/>
  <c r="T16" i="7"/>
  <c r="G16" i="7"/>
  <c r="G15" i="7"/>
  <c r="L119" i="7"/>
  <c r="G14" i="7"/>
  <c r="G13" i="7"/>
  <c r="G12" i="7"/>
  <c r="G11" i="7"/>
  <c r="G10" i="7"/>
  <c r="G9" i="7"/>
  <c r="G8" i="7"/>
  <c r="H17" i="7" s="1"/>
  <c r="I27" i="7" s="1"/>
  <c r="I57" i="7" s="1"/>
  <c r="I59" i="8" l="1"/>
  <c r="I49" i="7"/>
  <c r="H52" i="7"/>
  <c r="L120" i="7"/>
  <c r="H53" i="7"/>
  <c r="O119" i="7"/>
  <c r="O120" i="7" s="1"/>
  <c r="L14" i="6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H41" i="6"/>
  <c r="I44" i="6" s="1"/>
  <c r="I30" i="6"/>
  <c r="I38" i="6" s="1"/>
  <c r="I45" i="6" s="1"/>
  <c r="O24" i="6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I55" i="7" l="1"/>
  <c r="I56" i="7" s="1"/>
  <c r="I59" i="7" s="1"/>
  <c r="H17" i="6"/>
  <c r="I27" i="6" s="1"/>
  <c r="I57" i="6" s="1"/>
  <c r="H52" i="6"/>
  <c r="H53" i="6"/>
  <c r="O119" i="6"/>
  <c r="O120" i="6" s="1"/>
  <c r="I31" i="5"/>
  <c r="H43" i="5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H41" i="5"/>
  <c r="I44" i="5" s="1"/>
  <c r="I30" i="5"/>
  <c r="I38" i="5" s="1"/>
  <c r="O24" i="5"/>
  <c r="G24" i="5"/>
  <c r="G23" i="5"/>
  <c r="G22" i="5"/>
  <c r="G21" i="5"/>
  <c r="G20" i="5"/>
  <c r="H26" i="5" s="1"/>
  <c r="U16" i="5"/>
  <c r="T16" i="5"/>
  <c r="G16" i="5"/>
  <c r="G15" i="5"/>
  <c r="G14" i="5"/>
  <c r="G13" i="5"/>
  <c r="G12" i="5"/>
  <c r="G11" i="5"/>
  <c r="G10" i="5"/>
  <c r="G9" i="5"/>
  <c r="G8" i="5"/>
  <c r="I55" i="6" l="1"/>
  <c r="I56" i="6" s="1"/>
  <c r="I59" i="6" s="1"/>
  <c r="H52" i="5"/>
  <c r="H17" i="5"/>
  <c r="I27" i="5" s="1"/>
  <c r="I57" i="5" s="1"/>
  <c r="I45" i="5"/>
  <c r="H53" i="5"/>
  <c r="O119" i="5"/>
  <c r="O120" i="5" s="1"/>
  <c r="I55" i="5" l="1"/>
  <c r="I56" i="5" s="1"/>
  <c r="I59" i="5" s="1"/>
  <c r="P119" i="4" l="1"/>
  <c r="N119" i="4"/>
  <c r="L119" i="4"/>
  <c r="L120" i="4" s="1"/>
  <c r="Q111" i="4"/>
  <c r="H85" i="4"/>
  <c r="E85" i="4"/>
  <c r="A85" i="4"/>
  <c r="S46" i="4"/>
  <c r="H43" i="4"/>
  <c r="H41" i="4"/>
  <c r="I44" i="4" s="1"/>
  <c r="I30" i="4"/>
  <c r="I38" i="4" s="1"/>
  <c r="I45" i="4" s="1"/>
  <c r="O24" i="4"/>
  <c r="G24" i="4"/>
  <c r="G23" i="4"/>
  <c r="G22" i="4"/>
  <c r="G21" i="4"/>
  <c r="G20" i="4"/>
  <c r="H26" i="4" s="1"/>
  <c r="M119" i="4"/>
  <c r="H47" i="4" s="1"/>
  <c r="I49" i="4" s="1"/>
  <c r="U16" i="4"/>
  <c r="T16" i="4"/>
  <c r="G16" i="4"/>
  <c r="G15" i="4"/>
  <c r="G14" i="4"/>
  <c r="G13" i="4"/>
  <c r="G12" i="4"/>
  <c r="G11" i="4"/>
  <c r="G10" i="4"/>
  <c r="G9" i="4"/>
  <c r="G8" i="4"/>
  <c r="P119" i="1"/>
  <c r="N119" i="1"/>
  <c r="L119" i="1"/>
  <c r="L120" i="1" s="1"/>
  <c r="Q111" i="1"/>
  <c r="H85" i="1"/>
  <c r="E85" i="1"/>
  <c r="A85" i="1"/>
  <c r="H52" i="1"/>
  <c r="S46" i="1"/>
  <c r="H43" i="1"/>
  <c r="H41" i="1"/>
  <c r="I44" i="1" s="1"/>
  <c r="I31" i="1"/>
  <c r="I30" i="1"/>
  <c r="I38" i="1" s="1"/>
  <c r="I45" i="1" s="1"/>
  <c r="O24" i="1"/>
  <c r="G24" i="1"/>
  <c r="G23" i="1"/>
  <c r="G22" i="1"/>
  <c r="G21" i="1"/>
  <c r="G20" i="1"/>
  <c r="H26" i="1" s="1"/>
  <c r="M17" i="1"/>
  <c r="M119" i="1" s="1"/>
  <c r="H47" i="1" s="1"/>
  <c r="I49" i="1" s="1"/>
  <c r="U16" i="1"/>
  <c r="T16" i="1"/>
  <c r="G16" i="1"/>
  <c r="G15" i="1"/>
  <c r="G14" i="1"/>
  <c r="G13" i="1"/>
  <c r="G12" i="1"/>
  <c r="G11" i="1"/>
  <c r="G10" i="1"/>
  <c r="G9" i="1"/>
  <c r="G8" i="1"/>
  <c r="H17" i="1" s="1"/>
  <c r="I27" i="1" s="1"/>
  <c r="I57" i="1" s="1"/>
  <c r="H17" i="4" l="1"/>
  <c r="I27" i="4" s="1"/>
  <c r="I57" i="4" s="1"/>
  <c r="H52" i="4"/>
  <c r="H53" i="4"/>
  <c r="O119" i="4"/>
  <c r="O120" i="4" s="1"/>
  <c r="O120" i="1"/>
  <c r="H53" i="1"/>
  <c r="I55" i="1" s="1"/>
  <c r="I56" i="1" s="1"/>
  <c r="O119" i="1"/>
  <c r="I59" i="1" l="1"/>
  <c r="I31" i="4"/>
  <c r="I55" i="4"/>
  <c r="I56" i="4" l="1"/>
  <c r="I59" i="4" s="1"/>
</calcChain>
</file>

<file path=xl/sharedStrings.xml><?xml version="1.0" encoding="utf-8"?>
<sst xmlns="http://schemas.openxmlformats.org/spreadsheetml/2006/main" count="3130" uniqueCount="77">
  <si>
    <t>CASH OPNAME</t>
  </si>
  <si>
    <t>Hari             :</t>
  </si>
  <si>
    <t>Sabtu</t>
  </si>
  <si>
    <t>Tanggal  :</t>
  </si>
  <si>
    <t>Pelaksana   :</t>
  </si>
  <si>
    <t>Keungan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</si>
  <si>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</si>
  <si>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</si>
  <si>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</si>
  <si>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</si>
  <si>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</si>
  <si>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</si>
  <si>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</si>
  <si>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</si>
  <si>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</si>
  <si>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</si>
  <si>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</si>
  <si>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</si>
  <si>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</si>
  <si>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</si>
  <si>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</si>
  <si>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</si>
  <si>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</si>
  <si>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</si>
  <si>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</si>
  <si>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</si>
  <si>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</si>
  <si>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</si>
  <si>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</si>
  <si>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</si>
  <si>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</si>
  <si>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</si>
  <si>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</si>
  <si>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</si>
  <si>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</si>
  <si>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</si>
  <si>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</si>
  <si>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</si>
  <si>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</si>
  <si>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</si>
  <si>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</si>
  <si>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</si>
  <si>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</si>
  <si>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</si>
  <si>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</si>
  <si>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</si>
  <si>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</si>
  <si>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</si>
  <si>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</si>
  <si>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</si>
  <si>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</si>
  <si>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</si>
  <si>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</si>
  <si>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</si>
  <si>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</si>
  <si>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</si>
  <si>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</si>
  <si>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</si>
  <si>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</si>
  <si>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</si>
  <si>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</si>
  <si>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</si>
  <si>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</si>
  <si>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</si>
  <si>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 xml:space="preserve">         </t>
  </si>
  <si>
    <t>Keuangan</t>
  </si>
  <si>
    <t>Jum'at</t>
  </si>
  <si>
    <t>Kamis</t>
  </si>
  <si>
    <t xml:space="preserve">Sabtu </t>
  </si>
  <si>
    <t>1. Wafa Tsamrotul F,S.Pd</t>
  </si>
  <si>
    <t xml:space="preserve">Minggu </t>
  </si>
  <si>
    <t>\</t>
  </si>
  <si>
    <t>1. Wafa Tsamrotul Fuadah</t>
  </si>
  <si>
    <t>Tgl 26</t>
  </si>
  <si>
    <t>Belum</t>
  </si>
  <si>
    <t>Minggu</t>
  </si>
  <si>
    <t>cb pa hermin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</si>
</sst>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2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Times New Roman"/>
      <family val="1"/>
    </font>
    <font>
      <b/>
      <sz val="11"/>
      <name val="Arial"/>
      <family val="2"/>
    </font>
    <font>
      <u/>
      <sz val="11"/>
      <color rgb="FF0000FF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98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0" fontId="3" fillId="0" borderId="0" xfId="3" applyFont="1" applyAlignment="1">
      <alignment horizontal="lef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41" fontId="17" fillId="0" borderId="1" xfId="1" applyFont="1" applyBorder="1" applyAlignment="1">
      <alignment horizontal="right" vertical="center" wrapText="1"/>
    </xf>
    <xf numFmtId="41" fontId="7" fillId="3" borderId="2" xfId="0" applyNumberFormat="1" applyFont="1" applyFill="1" applyBorder="1"/>
    <xf numFmtId="0" fontId="16" fillId="0" borderId="1" xfId="5" applyFont="1" applyBorder="1" applyAlignment="1">
      <alignment vertical="center" wrapText="1"/>
    </xf>
    <xf numFmtId="41" fontId="17" fillId="0" borderId="1" xfId="1" applyFont="1" applyBorder="1" applyAlignment="1">
      <alignment vertical="center"/>
    </xf>
    <xf numFmtId="41" fontId="7" fillId="3" borderId="3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18" fillId="0" borderId="1" xfId="5" applyFont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7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4" fillId="4" borderId="1" xfId="0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14" fillId="0" borderId="1" xfId="0" applyNumberFormat="1" applyFont="1" applyBorder="1"/>
    <xf numFmtId="41" fontId="3" fillId="0" borderId="1" xfId="1" applyFont="1" applyFill="1" applyBorder="1"/>
    <xf numFmtId="41" fontId="3" fillId="0" borderId="4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19" fillId="0" borderId="1" xfId="1" quotePrefix="1" applyFont="1" applyFill="1" applyBorder="1" applyAlignment="1">
      <alignment horizontal="center" wrapText="1"/>
    </xf>
    <xf numFmtId="41" fontId="7" fillId="0" borderId="2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3" fillId="0" borderId="0" xfId="1" applyFont="1" applyAlignment="1"/>
    <xf numFmtId="41" fontId="19" fillId="0" borderId="0" xfId="1" quotePrefix="1" applyFont="1" applyFill="1" applyBorder="1" applyAlignment="1">
      <alignment horizontal="center" wrapText="1"/>
    </xf>
    <xf numFmtId="3" fontId="14" fillId="4" borderId="1" xfId="0" applyNumberFormat="1" applyFont="1" applyFill="1" applyBorder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0" fontId="20" fillId="0" borderId="5" xfId="5" applyFont="1" applyBorder="1" applyAlignment="1">
      <alignment vertical="center" wrapText="1"/>
    </xf>
    <xf numFmtId="164" fontId="21" fillId="0" borderId="0" xfId="3" applyNumberFormat="1" applyFont="1" applyBorder="1" applyAlignment="1"/>
    <xf numFmtId="0" fontId="20" fillId="0" borderId="1" xfId="5" applyFont="1" applyBorder="1" applyAlignment="1">
      <alignment vertical="center" wrapText="1"/>
    </xf>
    <xf numFmtId="41" fontId="17" fillId="0" borderId="1" xfId="1" applyFont="1" applyFill="1" applyBorder="1" applyAlignment="1">
      <alignment horizontal="right" vertical="center" wrapText="1"/>
    </xf>
    <xf numFmtId="0" fontId="17" fillId="0" borderId="1" xfId="0" applyFont="1" applyBorder="1" applyAlignment="1">
      <alignment vertical="center"/>
    </xf>
    <xf numFmtId="164" fontId="21" fillId="0" borderId="0" xfId="3" applyNumberFormat="1" applyFont="1" applyAlignment="1"/>
    <xf numFmtId="0" fontId="15" fillId="0" borderId="0" xfId="5" applyAlignment="1">
      <alignment wrapText="1"/>
    </xf>
    <xf numFmtId="3" fontId="0" fillId="0" borderId="1" xfId="0" applyNumberFormat="1" applyBorder="1"/>
    <xf numFmtId="164" fontId="9" fillId="0" borderId="0" xfId="3" applyNumberFormat="1" applyFont="1" applyAlignment="1"/>
    <xf numFmtId="3" fontId="0" fillId="0" borderId="0" xfId="0" applyNumberFormat="1"/>
    <xf numFmtId="0" fontId="17" fillId="0" borderId="1" xfId="0" applyFont="1" applyBorder="1" applyAlignment="1">
      <alignment vertical="center" wrapText="1"/>
    </xf>
    <xf numFmtId="41" fontId="22" fillId="0" borderId="0" xfId="2" applyNumberFormat="1" applyFont="1" applyFill="1" applyBorder="1"/>
    <xf numFmtId="41" fontId="3" fillId="3" borderId="0" xfId="3" applyNumberFormat="1" applyFont="1" applyFill="1"/>
    <xf numFmtId="164" fontId="3" fillId="0" borderId="4" xfId="6" applyNumberFormat="1" applyFont="1" applyFill="1" applyBorder="1" applyAlignment="1">
      <alignment horizontal="left"/>
    </xf>
    <xf numFmtId="164" fontId="17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7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7" fillId="0" borderId="1" xfId="0" applyFont="1" applyBorder="1" applyAlignment="1">
      <alignment wrapText="1"/>
    </xf>
    <xf numFmtId="164" fontId="17" fillId="0" borderId="6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6" xfId="0" applyFont="1" applyBorder="1" applyAlignment="1">
      <alignment wrapText="1"/>
    </xf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164" fontId="3" fillId="0" borderId="0" xfId="3" applyNumberFormat="1" applyFont="1" applyFill="1" applyAlignment="1"/>
    <xf numFmtId="41" fontId="7" fillId="0" borderId="1" xfId="0" applyNumberFormat="1" applyFont="1" applyBorder="1"/>
    <xf numFmtId="0" fontId="23" fillId="0" borderId="0" xfId="3" applyFont="1" applyAlignment="1">
      <alignment horizontal="left"/>
    </xf>
    <xf numFmtId="0" fontId="23" fillId="0" borderId="0" xfId="3" applyFont="1"/>
    <xf numFmtId="0" fontId="3" fillId="0" borderId="0" xfId="3" applyFont="1"/>
    <xf numFmtId="0" fontId="7" fillId="0" borderId="0" xfId="0" applyFont="1"/>
    <xf numFmtId="0" fontId="7" fillId="0" borderId="0" xfId="3" applyFont="1" applyAlignment="1">
      <alignment horizontal="left"/>
    </xf>
    <xf numFmtId="166" fontId="0" fillId="0" borderId="0" xfId="0" applyNumberFormat="1"/>
    <xf numFmtId="0" fontId="16" fillId="0" borderId="0" xfId="5" applyFont="1" applyBorder="1" applyAlignment="1">
      <alignment vertical="center" wrapText="1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4" fillId="0" borderId="0" xfId="3" applyFont="1" applyBorder="1"/>
    <xf numFmtId="164" fontId="25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7" fillId="0" borderId="0" xfId="0" applyNumberFormat="1" applyFont="1" applyBorder="1" applyAlignment="1">
      <alignment horizontal="right" vertical="center" wrapText="1"/>
    </xf>
    <xf numFmtId="41" fontId="22" fillId="0" borderId="0" xfId="0" applyNumberFormat="1" applyFont="1"/>
    <xf numFmtId="0" fontId="26" fillId="0" borderId="0" xfId="4" applyFont="1"/>
    <xf numFmtId="42" fontId="22" fillId="0" borderId="0" xfId="4" applyNumberFormat="1" applyFont="1"/>
    <xf numFmtId="0" fontId="16" fillId="0" borderId="1" xfId="5" applyFont="1" applyBorder="1" applyAlignment="1">
      <alignment wrapText="1"/>
    </xf>
    <xf numFmtId="3" fontId="17" fillId="0" borderId="3" xfId="0" applyNumberFormat="1" applyFont="1" applyBorder="1" applyAlignment="1">
      <alignment horizontal="right" vertical="center" wrapText="1"/>
    </xf>
    <xf numFmtId="0" fontId="26" fillId="0" borderId="0" xfId="0" applyFont="1"/>
    <xf numFmtId="42" fontId="26" fillId="0" borderId="0" xfId="4" applyNumberFormat="1" applyFont="1"/>
    <xf numFmtId="0" fontId="17" fillId="0" borderId="1" xfId="0" applyFont="1" applyBorder="1"/>
    <xf numFmtId="42" fontId="26" fillId="0" borderId="0" xfId="0" applyNumberFormat="1" applyFont="1"/>
    <xf numFmtId="42" fontId="7" fillId="0" borderId="0" xfId="0" applyNumberFormat="1" applyFont="1"/>
    <xf numFmtId="0" fontId="22" fillId="0" borderId="0" xfId="0" applyFont="1"/>
    <xf numFmtId="42" fontId="22" fillId="0" borderId="0" xfId="0" applyNumberFormat="1" applyFont="1"/>
    <xf numFmtId="41" fontId="7" fillId="0" borderId="0" xfId="2" applyNumberFormat="1" applyFont="1" applyFill="1"/>
    <xf numFmtId="41" fontId="27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7" fillId="0" borderId="1" xfId="0" applyNumberFormat="1" applyFont="1" applyBorder="1" applyAlignment="1">
      <alignment horizontal="right" wrapText="1"/>
    </xf>
    <xf numFmtId="3" fontId="17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7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17" fillId="0" borderId="1" xfId="0" applyFont="1" applyBorder="1" applyAlignment="1">
      <alignment horizontal="right" wrapText="1"/>
    </xf>
    <xf numFmtId="41" fontId="17" fillId="0" borderId="1" xfId="0" applyNumberFormat="1" applyFont="1" applyBorder="1" applyAlignment="1">
      <alignment horizontal="right" wrapText="1"/>
    </xf>
    <xf numFmtId="41" fontId="17" fillId="0" borderId="1" xfId="1" applyNumberFormat="1" applyFont="1" applyBorder="1" applyAlignment="1">
      <alignment horizontal="right" vertical="center" wrapText="1"/>
    </xf>
    <xf numFmtId="37" fontId="17" fillId="0" borderId="1" xfId="0" applyNumberFormat="1" applyFont="1" applyBorder="1" applyAlignment="1">
      <alignment horizontal="right" wrapText="1"/>
    </xf>
    <xf numFmtId="37" fontId="17" fillId="0" borderId="1" xfId="1" applyNumberFormat="1" applyFont="1" applyBorder="1" applyAlignment="1">
      <alignment horizontal="right" vertical="center" wrapText="1"/>
    </xf>
    <xf numFmtId="41" fontId="17" fillId="0" borderId="1" xfId="0" applyNumberFormat="1" applyFont="1" applyBorder="1"/>
    <xf numFmtId="166" fontId="0" fillId="0" borderId="1" xfId="0" applyNumberFormat="1" applyBorder="1"/>
    <xf numFmtId="3" fontId="17" fillId="0" borderId="1" xfId="0" applyNumberFormat="1" applyFont="1" applyBorder="1"/>
    <xf numFmtId="3" fontId="17" fillId="4" borderId="1" xfId="0" applyNumberFormat="1" applyFont="1" applyFill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4" fillId="3" borderId="1" xfId="0" applyFont="1" applyFill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41" fontId="7" fillId="0" borderId="6" xfId="4" applyNumberFormat="1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0" fontId="6" fillId="0" borderId="6" xfId="4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%20Cash%20Opname%20-%20Juli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Juni"/>
      <sheetName val="1 Juli "/>
      <sheetName val="2 Juli"/>
      <sheetName val="3 Juli"/>
      <sheetName val="4 Juli"/>
      <sheetName val="5 Juli"/>
      <sheetName val="6 Juli (2)"/>
      <sheetName val="7 Juli (2)"/>
      <sheetName val="8 Juli (2)"/>
      <sheetName val="9 Juli"/>
      <sheetName val="10 Juli "/>
      <sheetName val="11 Juli "/>
      <sheetName val="11, Juli"/>
      <sheetName val="12 Juli"/>
      <sheetName val="13 Juli"/>
      <sheetName val="14 Juli "/>
      <sheetName val="15 Juli "/>
      <sheetName val="16 Juli "/>
      <sheetName val="18 Juli"/>
      <sheetName val="19 Juli"/>
      <sheetName val="20 Juli (2)"/>
      <sheetName val="21 Juli"/>
      <sheetName val="22 Juli"/>
      <sheetName val="23 Juli "/>
      <sheetName val="24 Juli"/>
      <sheetName val="25 jul"/>
      <sheetName val="26 jul"/>
      <sheetName val="27 Juli"/>
      <sheetName val="28 j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8">
          <cell r="I38">
            <v>898038103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7">
          <cell r="I57">
            <v>50038700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4001" TargetMode="External"/><Relationship Id="rId13" Type="http://schemas.openxmlformats.org/officeDocument/2006/relationships/hyperlink" Target="file:///C:\Users\Nijar\Downloads\cetak-kwitansi.php%3fid=1804006" TargetMode="External"/><Relationship Id="rId3" Type="http://schemas.openxmlformats.org/officeDocument/2006/relationships/hyperlink" Target="file:///C:\Users\Nijar\Downloads\cetak-kwitansi.php%3fid=1803994" TargetMode="External"/><Relationship Id="rId7" Type="http://schemas.openxmlformats.org/officeDocument/2006/relationships/hyperlink" Target="file:///C:\Users\Nijar\Downloads\cetak-kwitansi.php%3fid=1803999" TargetMode="External"/><Relationship Id="rId12" Type="http://schemas.openxmlformats.org/officeDocument/2006/relationships/hyperlink" Target="file:///C:\Users\Nijar\Downloads\cetak-kwitansi.php%3fid=1803996" TargetMode="External"/><Relationship Id="rId17" Type="http://schemas.openxmlformats.org/officeDocument/2006/relationships/printerSettings" Target="../printerSettings/printerSettings10.bin"/><Relationship Id="rId2" Type="http://schemas.openxmlformats.org/officeDocument/2006/relationships/hyperlink" Target="file:///C:\Users\Nijar\Downloads\cetak-kwitansi.php%3fid=1803993" TargetMode="External"/><Relationship Id="rId16" Type="http://schemas.openxmlformats.org/officeDocument/2006/relationships/hyperlink" Target="file:///C:\Users\Nijar\Downloads\cetak-kwitansi.php%3fid=1804004" TargetMode="External"/><Relationship Id="rId1" Type="http://schemas.openxmlformats.org/officeDocument/2006/relationships/hyperlink" Target="file:///C:\Users\Nijar\Downloads\cetak-kwitansi.php%3fid=1803992" TargetMode="External"/><Relationship Id="rId6" Type="http://schemas.openxmlformats.org/officeDocument/2006/relationships/hyperlink" Target="file:///C:\Users\Nijar\Downloads\cetak-kwitansi.php%3fid=1803998" TargetMode="External"/><Relationship Id="rId11" Type="http://schemas.openxmlformats.org/officeDocument/2006/relationships/hyperlink" Target="file:///C:\Users\Nijar\Downloads\cetak-kwitansi.php%3fid=1804008" TargetMode="External"/><Relationship Id="rId5" Type="http://schemas.openxmlformats.org/officeDocument/2006/relationships/hyperlink" Target="file:///C:\Users\Nijar\Downloads\cetak-kwitansi.php%3fid=1803997" TargetMode="External"/><Relationship Id="rId15" Type="http://schemas.openxmlformats.org/officeDocument/2006/relationships/hyperlink" Target="file:///C:\Users\Nijar\Downloads\cetak-kwitansi.php%3fid=1804003" TargetMode="External"/><Relationship Id="rId10" Type="http://schemas.openxmlformats.org/officeDocument/2006/relationships/hyperlink" Target="file:///C:\Users\Nijar\Downloads\cetak-kwitansi.php%3fid=1804005" TargetMode="External"/><Relationship Id="rId4" Type="http://schemas.openxmlformats.org/officeDocument/2006/relationships/hyperlink" Target="file:///C:\Users\Nijar\Downloads\cetak-kwitansi.php%3fid=1803995" TargetMode="External"/><Relationship Id="rId9" Type="http://schemas.openxmlformats.org/officeDocument/2006/relationships/hyperlink" Target="file:///C:\Users\Nijar\Downloads\cetak-kwitansi.php%3fid=1804002" TargetMode="External"/><Relationship Id="rId14" Type="http://schemas.openxmlformats.org/officeDocument/2006/relationships/hyperlink" Target="file:///C:\Users\Nijar\Downloads\cetak-kwitansi.php%3fid=1804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3783" TargetMode="External"/><Relationship Id="rId13" Type="http://schemas.openxmlformats.org/officeDocument/2006/relationships/hyperlink" Target="cetak-kwitansi.php%3fid=1803795" TargetMode="External"/><Relationship Id="rId18" Type="http://schemas.openxmlformats.org/officeDocument/2006/relationships/hyperlink" Target="cetak-kwitansi.php%3fid=1803801" TargetMode="External"/><Relationship Id="rId26" Type="http://schemas.openxmlformats.org/officeDocument/2006/relationships/hyperlink" Target="cetak-kwitansi.php%3fid=1803774" TargetMode="External"/><Relationship Id="rId39" Type="http://schemas.openxmlformats.org/officeDocument/2006/relationships/hyperlink" Target="cetak-kwitansi.php%3fid=1803794" TargetMode="External"/><Relationship Id="rId3" Type="http://schemas.openxmlformats.org/officeDocument/2006/relationships/hyperlink" Target="cetak-kwitansi.php%3fid=1803778" TargetMode="External"/><Relationship Id="rId21" Type="http://schemas.openxmlformats.org/officeDocument/2006/relationships/hyperlink" Target="cetak-kwitansi.php%3fid=1803772" TargetMode="External"/><Relationship Id="rId34" Type="http://schemas.openxmlformats.org/officeDocument/2006/relationships/hyperlink" Target="cetak-kwitansi.php%3fid=1803784" TargetMode="External"/><Relationship Id="rId7" Type="http://schemas.openxmlformats.org/officeDocument/2006/relationships/hyperlink" Target="cetak-kwitansi.php%3fid=1803782" TargetMode="External"/><Relationship Id="rId12" Type="http://schemas.openxmlformats.org/officeDocument/2006/relationships/hyperlink" Target="cetak-kwitansi.php%3fid=1803792" TargetMode="External"/><Relationship Id="rId17" Type="http://schemas.openxmlformats.org/officeDocument/2006/relationships/hyperlink" Target="cetak-kwitansi.php%3fid=1803800" TargetMode="External"/><Relationship Id="rId25" Type="http://schemas.openxmlformats.org/officeDocument/2006/relationships/hyperlink" Target="cetak-kwitansi.php%3fid=1803805" TargetMode="External"/><Relationship Id="rId33" Type="http://schemas.openxmlformats.org/officeDocument/2006/relationships/hyperlink" Target="cetak-kwitansi.php%3fid=1803771" TargetMode="External"/><Relationship Id="rId38" Type="http://schemas.openxmlformats.org/officeDocument/2006/relationships/hyperlink" Target="cetak-kwitansi.php%3fid=1803770" TargetMode="External"/><Relationship Id="rId2" Type="http://schemas.openxmlformats.org/officeDocument/2006/relationships/hyperlink" Target="cetak-kwitansi.php%3fid=1803777" TargetMode="External"/><Relationship Id="rId16" Type="http://schemas.openxmlformats.org/officeDocument/2006/relationships/hyperlink" Target="cetak-kwitansi.php%3fid=1803799" TargetMode="External"/><Relationship Id="rId20" Type="http://schemas.openxmlformats.org/officeDocument/2006/relationships/hyperlink" Target="cetak-kwitansi.php%3fid=1803803" TargetMode="External"/><Relationship Id="rId29" Type="http://schemas.openxmlformats.org/officeDocument/2006/relationships/hyperlink" Target="cetak-kwitansi.php%3fid=1803764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3776" TargetMode="External"/><Relationship Id="rId6" Type="http://schemas.openxmlformats.org/officeDocument/2006/relationships/hyperlink" Target="cetak-kwitansi.php%3fid=1803781" TargetMode="External"/><Relationship Id="rId11" Type="http://schemas.openxmlformats.org/officeDocument/2006/relationships/hyperlink" Target="cetak-kwitansi.php%3fid=1803791" TargetMode="External"/><Relationship Id="rId24" Type="http://schemas.openxmlformats.org/officeDocument/2006/relationships/hyperlink" Target="cetak-kwitansi.php%3fid=1803766" TargetMode="External"/><Relationship Id="rId32" Type="http://schemas.openxmlformats.org/officeDocument/2006/relationships/hyperlink" Target="cetak-kwitansi.php%3fid=1803768" TargetMode="External"/><Relationship Id="rId37" Type="http://schemas.openxmlformats.org/officeDocument/2006/relationships/hyperlink" Target="cetak-kwitansi.php%3fid=1803769" TargetMode="External"/><Relationship Id="rId40" Type="http://schemas.openxmlformats.org/officeDocument/2006/relationships/hyperlink" Target="cetak-kwitansi.php%3fid=1803773" TargetMode="External"/><Relationship Id="rId5" Type="http://schemas.openxmlformats.org/officeDocument/2006/relationships/hyperlink" Target="cetak-kwitansi.php%3fid=1803780" TargetMode="External"/><Relationship Id="rId15" Type="http://schemas.openxmlformats.org/officeDocument/2006/relationships/hyperlink" Target="cetak-kwitansi.php%3fid=1803797" TargetMode="External"/><Relationship Id="rId23" Type="http://schemas.openxmlformats.org/officeDocument/2006/relationships/hyperlink" Target="cetak-kwitansi.php%3fid=1803790" TargetMode="External"/><Relationship Id="rId28" Type="http://schemas.openxmlformats.org/officeDocument/2006/relationships/hyperlink" Target="cetak-kwitansi.php%3fid=1803763" TargetMode="External"/><Relationship Id="rId36" Type="http://schemas.openxmlformats.org/officeDocument/2006/relationships/hyperlink" Target="cetak-kwitansi.php%3fid=1803798" TargetMode="External"/><Relationship Id="rId10" Type="http://schemas.openxmlformats.org/officeDocument/2006/relationships/hyperlink" Target="cetak-kwitansi.php%3fid=1803787" TargetMode="External"/><Relationship Id="rId19" Type="http://schemas.openxmlformats.org/officeDocument/2006/relationships/hyperlink" Target="cetak-kwitansi.php%3fid=1803802" TargetMode="External"/><Relationship Id="rId31" Type="http://schemas.openxmlformats.org/officeDocument/2006/relationships/hyperlink" Target="cetak-kwitansi.php%3fid=1803767" TargetMode="External"/><Relationship Id="rId4" Type="http://schemas.openxmlformats.org/officeDocument/2006/relationships/hyperlink" Target="cetak-kwitansi.php%3fid=1803779" TargetMode="External"/><Relationship Id="rId9" Type="http://schemas.openxmlformats.org/officeDocument/2006/relationships/hyperlink" Target="cetak-kwitansi.php%3fid=1803786" TargetMode="External"/><Relationship Id="rId14" Type="http://schemas.openxmlformats.org/officeDocument/2006/relationships/hyperlink" Target="cetak-kwitansi.php%3fid=1803796" TargetMode="External"/><Relationship Id="rId22" Type="http://schemas.openxmlformats.org/officeDocument/2006/relationships/hyperlink" Target="cetak-kwitansi.php%3fid=1803775" TargetMode="External"/><Relationship Id="rId27" Type="http://schemas.openxmlformats.org/officeDocument/2006/relationships/hyperlink" Target="cetak-kwitansi.php%3fid=1803788" TargetMode="External"/><Relationship Id="rId30" Type="http://schemas.openxmlformats.org/officeDocument/2006/relationships/hyperlink" Target="cetak-kwitansi.php%3fid=1803765" TargetMode="External"/><Relationship Id="rId35" Type="http://schemas.openxmlformats.org/officeDocument/2006/relationships/hyperlink" Target="cetak-kwitansi.php%3fid=1803789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3862" TargetMode="External"/><Relationship Id="rId3" Type="http://schemas.openxmlformats.org/officeDocument/2006/relationships/hyperlink" Target="file:///C:\Users\Nijar\Downloads\cetak-kwitansi.php%3fid=1803855" TargetMode="External"/><Relationship Id="rId7" Type="http://schemas.openxmlformats.org/officeDocument/2006/relationships/hyperlink" Target="file:///C:\Users\Nijar\Downloads\cetak-kwitansi.php%3fid=1803861" TargetMode="External"/><Relationship Id="rId2" Type="http://schemas.openxmlformats.org/officeDocument/2006/relationships/hyperlink" Target="file:///C:\Users\Nijar\Downloads\cetak-kwitansi.php%3fid=1803854" TargetMode="External"/><Relationship Id="rId1" Type="http://schemas.openxmlformats.org/officeDocument/2006/relationships/hyperlink" Target="file:///C:\Users\Nijar\Downloads\cetak-kwitansi.php%3fid=1803853" TargetMode="External"/><Relationship Id="rId6" Type="http://schemas.openxmlformats.org/officeDocument/2006/relationships/hyperlink" Target="file:///C:\Users\Nijar\Downloads\cetak-kwitansi.php%3fid=1803864" TargetMode="External"/><Relationship Id="rId5" Type="http://schemas.openxmlformats.org/officeDocument/2006/relationships/hyperlink" Target="file:///C:\Users\Nijar\Downloads\cetak-kwitansi.php%3fid=1803860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file:///C:\Users\Nijar\Downloads\cetak-kwitansi.php%3fid=1803856" TargetMode="External"/><Relationship Id="rId9" Type="http://schemas.openxmlformats.org/officeDocument/2006/relationships/hyperlink" Target="file:///C:\Users\Nijar\Downloads\cetak-kwitansi.php%3fid=18038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0" zoomScale="98" zoomScaleNormal="100" zoomScaleSheetLayoutView="98" workbookViewId="0">
      <selection activeCell="H41" sqref="H4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43309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515</v>
      </c>
      <c r="F8" s="22"/>
      <c r="G8" s="17">
        <f t="shared" ref="G8:G16" si="0">C8*E8</f>
        <v>51500000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22</v>
      </c>
      <c r="F10" s="22"/>
      <c r="G10" s="17">
        <f t="shared" si="0"/>
        <v>440000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23</v>
      </c>
      <c r="F12" s="22"/>
      <c r="G12" s="17">
        <f t="shared" si="0"/>
        <v>115000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72</v>
      </c>
      <c r="F13" s="22"/>
      <c r="G13" s="17">
        <f t="shared" si="0"/>
        <v>144000</v>
      </c>
      <c r="H13" s="8"/>
      <c r="I13" s="17"/>
      <c r="J13" s="35">
        <v>47180</v>
      </c>
      <c r="K13" s="36"/>
      <c r="L13" s="37">
        <v>40005000</v>
      </c>
      <c r="M13" s="38">
        <v>500000</v>
      </c>
      <c r="N13" s="39"/>
      <c r="O13" s="40">
        <v>5700000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-5700000</v>
      </c>
      <c r="M14" s="38">
        <v>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51"/>
      <c r="M15" s="38">
        <v>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51"/>
      <c r="M16" s="38">
        <v>1200000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71379000</v>
      </c>
      <c r="I17" s="9"/>
      <c r="J17" s="35"/>
      <c r="K17" s="36"/>
      <c r="L17" s="51"/>
      <c r="M17" s="38">
        <f>9144000-712500</f>
        <v>8431500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51"/>
      <c r="M18" s="38">
        <v>3069500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51"/>
      <c r="M19" s="38">
        <v>791000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6"/>
      <c r="L20" s="51"/>
      <c r="M20" s="38">
        <v>3648000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6"/>
      <c r="L21" s="60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60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60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60"/>
      <c r="M24" s="38"/>
      <c r="N24" s="39"/>
      <c r="O24" s="47">
        <f>SUM(O13:O23)</f>
        <v>5700000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60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71633700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71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71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+'[1]27 Juli'!I57</f>
        <v>50038700</v>
      </c>
      <c r="J31" s="35"/>
      <c r="K31" s="36"/>
      <c r="L31" s="71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71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76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76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78"/>
      <c r="L43" s="79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82"/>
      <c r="L44" s="8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82"/>
      <c r="L45" s="85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82"/>
      <c r="L46" s="85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18410000</v>
      </c>
      <c r="I47" s="8"/>
      <c r="J47" s="86"/>
      <c r="K47" s="82"/>
      <c r="L47" s="85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82"/>
      <c r="L48" s="85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18410000</v>
      </c>
      <c r="J49" s="90"/>
      <c r="K49" s="82"/>
      <c r="L49" s="85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82"/>
      <c r="L50" s="85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82"/>
      <c r="L51" s="85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34305000</v>
      </c>
      <c r="I52" s="8"/>
      <c r="J52" s="97"/>
      <c r="K52" s="82"/>
      <c r="L52" s="85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5700000</v>
      </c>
      <c r="I53" s="8"/>
      <c r="J53" s="97"/>
      <c r="K53" s="82"/>
      <c r="L53" s="85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40005000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71633700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71633700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34305000</v>
      </c>
      <c r="M119" s="144">
        <f t="shared" ref="M119:P119" si="1">SUM(M13:M118)</f>
        <v>18410000</v>
      </c>
      <c r="N119" s="144">
        <f>SUM(N13:N118)</f>
        <v>0</v>
      </c>
      <c r="O119" s="144">
        <f>SUM(O13:O118)</f>
        <v>11400000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34305000</v>
      </c>
      <c r="O120" s="144">
        <f>SUM(O13:O119)</f>
        <v>22800000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0" zoomScale="98" zoomScaleNormal="100" zoomScaleSheetLayoutView="98" workbookViewId="0">
      <selection activeCell="M13" sqref="M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226</v>
      </c>
      <c r="F8" s="22"/>
      <c r="G8" s="17">
        <f t="shared" ref="G8:G16" si="0">C8*E8</f>
        <v>22600000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147</v>
      </c>
      <c r="F9" s="22"/>
      <c r="G9" s="17">
        <f t="shared" si="0"/>
        <v>7350000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2</v>
      </c>
      <c r="F11" s="22"/>
      <c r="G11" s="17">
        <f t="shared" si="0"/>
        <v>20000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>
        <v>47410</v>
      </c>
      <c r="L13" s="37">
        <v>5000000</v>
      </c>
      <c r="M13" s="38">
        <v>11665000</v>
      </c>
      <c r="N13" s="39"/>
      <c r="O13" s="40">
        <v>3300000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>
        <v>47411</v>
      </c>
      <c r="L14" s="37">
        <v>690000</v>
      </c>
      <c r="M14" s="38">
        <v>1270000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47412</v>
      </c>
      <c r="L15" s="37">
        <v>6000000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47413</v>
      </c>
      <c r="L16" s="37">
        <v>5700000</v>
      </c>
      <c r="M16" s="38">
        <v>70000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30177000</v>
      </c>
      <c r="I17" s="9"/>
      <c r="J17" s="35"/>
      <c r="K17" s="36">
        <v>47414</v>
      </c>
      <c r="L17" s="37">
        <v>2000000</v>
      </c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47415</v>
      </c>
      <c r="L18" s="37">
        <v>800000</v>
      </c>
      <c r="M18" s="38">
        <v>814000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47416</v>
      </c>
      <c r="L19" s="37">
        <v>800000</v>
      </c>
      <c r="M19" s="38">
        <v>2531000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>
        <v>47417</v>
      </c>
      <c r="L20" s="37">
        <v>625000</v>
      </c>
      <c r="M20" s="38">
        <v>371000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>
        <v>47418</v>
      </c>
      <c r="L21" s="37">
        <v>850000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>
        <v>47419</v>
      </c>
      <c r="L22" s="37">
        <v>1000000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>
        <v>47420</v>
      </c>
      <c r="L23" s="37">
        <v>1000000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47421</v>
      </c>
      <c r="L24" s="37">
        <v>800000</v>
      </c>
      <c r="M24" s="38"/>
      <c r="N24" s="39"/>
      <c r="O24" s="47">
        <f>SUM(O13:O23)</f>
        <v>3300000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47422</v>
      </c>
      <c r="L25" s="37">
        <v>2500000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>
        <v>47423</v>
      </c>
      <c r="L26" s="37">
        <v>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30432600</v>
      </c>
      <c r="J27" s="35"/>
      <c r="K27" s="36">
        <v>47424</v>
      </c>
      <c r="L27" s="37">
        <v>1000000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47425</v>
      </c>
      <c r="L28" s="37">
        <v>1500000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>
        <v>5250000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>
        <v>-3300000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Ags '!I56</f>
        <v>11113600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16846000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50000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16896000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32715000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200000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36215000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30432600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30432600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32715000</v>
      </c>
      <c r="M119" s="144">
        <f t="shared" ref="M119:P119" si="1">SUM(M13:M118)</f>
        <v>16846000</v>
      </c>
      <c r="N119" s="144">
        <f>SUM(N13:N118)</f>
        <v>0</v>
      </c>
      <c r="O119" s="144">
        <f>SUM(O13:O118)</f>
        <v>6600000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53740000</v>
      </c>
      <c r="O120" s="144">
        <f>SUM(O13:O119)</f>
        <v>13200000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:\Users\Nijar\Downloads\cetak-kwitansi.php?id=1803992"/>
    <hyperlink ref="K15" r:id="rId2" display="C:\Users\Nijar\Downloads\cetak-kwitansi.php?id=1803993"/>
    <hyperlink ref="K16" r:id="rId3" display="C:\Users\Nijar\Downloads\cetak-kwitansi.php?id=1803994"/>
    <hyperlink ref="K17" r:id="rId4" display="C:\Users\Nijar\Downloads\cetak-kwitansi.php?id=1803995"/>
    <hyperlink ref="K19" r:id="rId5" display="C:\Users\Nijar\Downloads\cetak-kwitansi.php?id=1803997"/>
    <hyperlink ref="K20" r:id="rId6" display="C:\Users\Nijar\Downloads\cetak-kwitansi.php?id=1803998"/>
    <hyperlink ref="K13" r:id="rId7" display="C:\Users\Nijar\Downloads\cetak-kwitansi.php?id=1803999"/>
    <hyperlink ref="K21" r:id="rId8" display="C:\Users\Nijar\Downloads\cetak-kwitansi.php?id=1804001"/>
    <hyperlink ref="K22" r:id="rId9" display="C:\Users\Nijar\Downloads\cetak-kwitansi.php?id=1804002"/>
    <hyperlink ref="K25" r:id="rId10" display="C:\Users\Nijar\Downloads\cetak-kwitansi.php?id=1804005"/>
    <hyperlink ref="K28" r:id="rId11" display="C:\Users\Nijar\Downloads\cetak-kwitansi.php?id=1804008"/>
    <hyperlink ref="K18" r:id="rId12" display="C:\Users\Nijar\Downloads\cetak-kwitansi.php?id=1803996"/>
    <hyperlink ref="K26" r:id="rId13" display="C:\Users\Nijar\Downloads\cetak-kwitansi.php?id=1804006"/>
    <hyperlink ref="K27" r:id="rId14" display="C:\Users\Nijar\Downloads\cetak-kwitansi.php?id=1804007"/>
    <hyperlink ref="K23" r:id="rId15" display="C:\Users\Nijar\Downloads\cetak-kwitansi.php?id=1804003"/>
    <hyperlink ref="K24" r:id="rId16" display="C:\Users\Nijar\Downloads\cetak-kwitansi.php?id=1804004"/>
  </hyperlinks>
  <pageMargins left="0.7" right="0.7" top="0.75" bottom="0.75" header="0.3" footer="0.3"/>
  <pageSetup paperSize="9" scale="67" orientation="portrait" horizontalDpi="0" verticalDpi="0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9" zoomScale="98" zoomScaleNormal="100" zoomScaleSheetLayoutView="98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282</v>
      </c>
      <c r="F8" s="22"/>
      <c r="G8" s="17">
        <f t="shared" ref="G8:G16" si="0">C8*E8</f>
        <v>28200000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182</v>
      </c>
      <c r="F9" s="22"/>
      <c r="G9" s="17">
        <f t="shared" si="0"/>
        <v>9100000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2</v>
      </c>
      <c r="F12" s="22"/>
      <c r="G12" s="17">
        <f t="shared" si="0"/>
        <v>10000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</v>
      </c>
      <c r="F13" s="22"/>
      <c r="G13" s="17">
        <f t="shared" si="0"/>
        <v>8000</v>
      </c>
      <c r="H13" s="8"/>
      <c r="I13" s="17"/>
      <c r="J13" s="35"/>
      <c r="K13" s="36"/>
      <c r="L13" s="37">
        <v>32369700</v>
      </c>
      <c r="M13" s="38">
        <v>1900000</v>
      </c>
      <c r="N13" s="39"/>
      <c r="O13" s="40">
        <v>1450000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6"/>
      <c r="L14" s="37">
        <v>-1450000</v>
      </c>
      <c r="M14" s="38">
        <v>1100000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37479000</v>
      </c>
      <c r="I17" s="9"/>
      <c r="J17" s="35"/>
      <c r="K17" s="36"/>
      <c r="L17" s="37"/>
      <c r="M17" s="38">
        <v>5000000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6000000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750000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37734600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+'7 Ags '!I56</f>
        <v>30432600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25550000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25550000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30919700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482300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32852000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37734600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37734600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30919700</v>
      </c>
      <c r="M119" s="144">
        <f t="shared" ref="M119:P119" si="1">SUM(M13:M118)</f>
        <v>25550000</v>
      </c>
      <c r="N119" s="144">
        <f>SUM(N13:N118)</f>
        <v>0</v>
      </c>
      <c r="O119" s="144">
        <f>SUM(O13:O118)</f>
        <v>2900000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30919700</v>
      </c>
      <c r="O120" s="144">
        <f>SUM(O13:O119)</f>
        <v>5800000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9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564</v>
      </c>
      <c r="F8" s="22"/>
      <c r="G8" s="17">
        <f t="shared" ref="G8:G16" si="0">C8*E8</f>
        <v>56400000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346</v>
      </c>
      <c r="F9" s="22"/>
      <c r="G9" s="17">
        <f t="shared" si="0"/>
        <v>17300000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25</v>
      </c>
      <c r="F10" s="22"/>
      <c r="G10" s="17">
        <f t="shared" si="0"/>
        <v>500000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</v>
      </c>
      <c r="F13" s="22"/>
      <c r="G13" s="17">
        <f t="shared" si="0"/>
        <v>6000</v>
      </c>
      <c r="H13" s="8"/>
      <c r="I13" s="17"/>
      <c r="J13" s="35"/>
      <c r="K13" s="36"/>
      <c r="L13" s="37">
        <v>44675000</v>
      </c>
      <c r="M13" s="38">
        <v>150000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24000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74251000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3750000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3</v>
      </c>
      <c r="F20" s="7"/>
      <c r="G20" s="23">
        <f>C20*E20</f>
        <v>3000</v>
      </c>
      <c r="H20" s="8"/>
      <c r="I20" s="23"/>
      <c r="J20" s="35"/>
      <c r="K20" s="36"/>
      <c r="L20" s="37"/>
      <c r="M20" s="38">
        <v>115000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6"/>
      <c r="L21" s="37"/>
      <c r="M21" s="38">
        <v>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>
        <v>90000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>
        <v>100000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102000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227000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255600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74506600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Ags '!I56</f>
        <v>37734600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7903000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7903000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44675000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44675000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74506600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74506600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44675000</v>
      </c>
      <c r="M119" s="144">
        <f t="shared" ref="M119:P119" si="1">SUM(M13:M118)</f>
        <v>7903000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44675000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8" zoomScaleNormal="100" zoomScaleSheetLayoutView="98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705</v>
      </c>
      <c r="F8" s="22"/>
      <c r="G8" s="17">
        <f t="shared" ref="G8:G16" si="0">C8*E8</f>
        <v>70500000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377</v>
      </c>
      <c r="F9" s="22"/>
      <c r="G9" s="17">
        <f t="shared" si="0"/>
        <v>18850000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20</v>
      </c>
      <c r="F10" s="22"/>
      <c r="G10" s="17">
        <f t="shared" si="0"/>
        <v>400000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32942000</v>
      </c>
      <c r="M13" s="38">
        <v>3437500</v>
      </c>
      <c r="N13" s="39"/>
      <c r="O13" s="40">
        <v>6750000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-6750000</v>
      </c>
      <c r="M14" s="38">
        <v>2090000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89789000</v>
      </c>
      <c r="I17" s="9"/>
      <c r="J17" s="35"/>
      <c r="K17" s="36"/>
      <c r="L17" s="37"/>
      <c r="M17" s="38">
        <v>44000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8562000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500000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6750000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89792100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ags'!I56</f>
        <v>74506600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17633500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23000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17656500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26192000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6750000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32942000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89792100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89792100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26192000</v>
      </c>
      <c r="M119" s="144">
        <f t="shared" ref="M119:P119" si="1">SUM(M13:M118)</f>
        <v>17633500</v>
      </c>
      <c r="N119" s="144">
        <f>SUM(N13:N118)</f>
        <v>0</v>
      </c>
      <c r="O119" s="144">
        <f>SUM(O13:O118)</f>
        <v>13500000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26192000</v>
      </c>
      <c r="O120" s="144">
        <f>SUM(O13:O119)</f>
        <v>27000000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</f>
        <v>952</v>
      </c>
      <c r="F8" s="22"/>
      <c r="G8" s="17">
        <f t="shared" ref="G8:G16" si="0">C8*E8</f>
        <v>95200000</v>
      </c>
      <c r="H8" s="24">
        <v>705</v>
      </c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</f>
        <v>529</v>
      </c>
      <c r="F9" s="22"/>
      <c r="G9" s="17">
        <f t="shared" si="0"/>
        <v>26450000</v>
      </c>
      <c r="H9" s="24">
        <v>377</v>
      </c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32714000</v>
      </c>
      <c r="M13" s="38">
        <v>50000</v>
      </c>
      <c r="N13" s="39"/>
      <c r="O13" s="40">
        <v>9000000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-9000000</v>
      </c>
      <c r="M14" s="38">
        <v>350000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122109000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9000000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122112100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Ags '!I56</f>
        <v>89792100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23714000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9000000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32720000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122112100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122112100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 t="s">
        <v>71</v>
      </c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23714000</v>
      </c>
      <c r="M119" s="144">
        <f t="shared" ref="M119:P119" si="1">SUM(M13:M118)</f>
        <v>400000</v>
      </c>
      <c r="N119" s="144">
        <f>SUM(N13:N118)</f>
        <v>0</v>
      </c>
      <c r="O119" s="144">
        <f>SUM(O13:O118)</f>
        <v>18000000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23714000</v>
      </c>
      <c r="O120" s="144">
        <f>SUM(O13:O119)</f>
        <v>36000000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1" zoomScale="98" zoomScaleNormal="100" zoomScaleSheetLayoutView="98" workbookViewId="0">
      <selection activeCell="E12" sqref="E1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705+247+244+9</f>
        <v>1205</v>
      </c>
      <c r="F8" s="22"/>
      <c r="G8" s="17">
        <f t="shared" ref="G8:G16" si="0">C8*E8</f>
        <v>120500000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377+152+83+100</f>
        <v>712</v>
      </c>
      <c r="F9" s="22"/>
      <c r="G9" s="17">
        <f t="shared" si="0"/>
        <v>35600000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</v>
      </c>
      <c r="F11" s="22"/>
      <c r="G11" s="17">
        <f t="shared" si="0"/>
        <v>30000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2</v>
      </c>
      <c r="F13" s="22"/>
      <c r="G13" s="17">
        <f t="shared" si="0"/>
        <v>4000</v>
      </c>
      <c r="H13" s="8"/>
      <c r="I13" s="17"/>
      <c r="J13" s="35"/>
      <c r="K13" s="36"/>
      <c r="L13" s="37">
        <v>4000000</v>
      </c>
      <c r="M13" s="38">
        <v>0</v>
      </c>
      <c r="N13" s="39"/>
      <c r="O13" s="40">
        <v>28550000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0</v>
      </c>
      <c r="M14" s="38">
        <v>0</v>
      </c>
      <c r="N14" s="46"/>
      <c r="O14" s="47">
        <v>1900000</v>
      </c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156559000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156562100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ags '!I56</f>
        <v>122112100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4000000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30450000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34450000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156562100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156562100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4000000</v>
      </c>
      <c r="M119" s="144">
        <f t="shared" ref="M119:P119" si="1">SUM(M13:M118)</f>
        <v>0</v>
      </c>
      <c r="N119" s="144">
        <f>SUM(N13:N118)</f>
        <v>0</v>
      </c>
      <c r="O119" s="144">
        <f>SUM(O13:O118)</f>
        <v>60900000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4000000</v>
      </c>
      <c r="O120" s="144">
        <f>SUM(O13:O119)</f>
        <v>121800000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2" zoomScale="98" zoomScaleNormal="100" zoomScaleSheetLayoutView="98" workbookViewId="0">
      <selection activeCell="J27" sqref="J2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</f>
        <v>281</v>
      </c>
      <c r="F8" s="22"/>
      <c r="G8" s="17">
        <f t="shared" ref="G8:G16" si="0">C8*E8</f>
        <v>28100000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</f>
        <v>142</v>
      </c>
      <c r="F9" s="22"/>
      <c r="G9" s="17">
        <f t="shared" si="0"/>
        <v>7100000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35755000</v>
      </c>
      <c r="M13" s="38">
        <v>520000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10000000</v>
      </c>
      <c r="M14" s="38">
        <v>34000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135000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35682000</v>
      </c>
      <c r="I17" s="9"/>
      <c r="J17" s="35"/>
      <c r="K17" s="36"/>
      <c r="L17" s="37"/>
      <c r="M17" s="38">
        <v>36453446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73974579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3082274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10001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51372000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35685800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Ags'!I56</f>
        <v>156562100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166631300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166631300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45755000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45755000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35685800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35685800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45755000</v>
      </c>
      <c r="M119" s="144">
        <f t="shared" ref="M119:P119" si="1">SUM(M13:M118)</f>
        <v>166631300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45755000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43326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201+80+60</f>
        <v>341</v>
      </c>
      <c r="F8" s="22"/>
      <c r="G8" s="17">
        <f t="shared" ref="G8:G16" si="0">C8*E8</f>
        <v>34100000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102+40+207</f>
        <v>349</v>
      </c>
      <c r="F9" s="22"/>
      <c r="G9" s="17">
        <f t="shared" si="0"/>
        <v>17450000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20+1</f>
        <v>21</v>
      </c>
      <c r="F10" s="22"/>
      <c r="G10" s="17">
        <f t="shared" si="0"/>
        <v>420000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4+4</f>
        <v>8</v>
      </c>
      <c r="F12" s="22"/>
      <c r="G12" s="17">
        <f t="shared" si="0"/>
        <v>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20375000</v>
      </c>
      <c r="M13" s="38">
        <v>1470000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52052000</v>
      </c>
      <c r="I17" s="9"/>
      <c r="J17" s="35"/>
      <c r="K17" s="36"/>
      <c r="L17" s="37"/>
      <c r="M17" s="38">
        <v>1000000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52055800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Ags'!I56</f>
        <v>35685800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4005000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4005000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20375000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20375000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52055800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52055800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20375000</v>
      </c>
      <c r="M119" s="144">
        <f t="shared" ref="M119:P119" si="1">SUM(M13:M118)</f>
        <v>4005000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20375000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61" zoomScale="98" zoomScaleNormal="100" zoomScaleSheetLayoutView="98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6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486</v>
      </c>
      <c r="F9" s="22"/>
      <c r="G9" s="17">
        <f t="shared" si="0"/>
        <v>24300000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0</v>
      </c>
      <c r="F11" s="22"/>
      <c r="G11" s="17">
        <f t="shared" si="0"/>
        <v>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26700000</v>
      </c>
      <c r="M13" s="38">
        <v>481500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7000000</v>
      </c>
      <c r="M14" s="38">
        <v>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125000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64545000</v>
      </c>
      <c r="I17" s="9"/>
      <c r="J17" s="35"/>
      <c r="K17" s="36"/>
      <c r="L17" s="37"/>
      <c r="M17" s="38">
        <v>2000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485000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12875000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1650000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150000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3540000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30000</v>
      </c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1000000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>
        <v>195000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64548800</v>
      </c>
      <c r="J27" s="35"/>
      <c r="K27" s="36"/>
      <c r="L27" s="37"/>
      <c r="M27" s="67">
        <v>160000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>
        <v>30000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>
        <v>400000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+'14 Ags'!I56</f>
        <v>52055800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21208500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21208500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33700000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1500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33701500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64548800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64548800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33700000</v>
      </c>
      <c r="M119" s="144">
        <f t="shared" ref="M119:P119" si="1">SUM(M13:M118)</f>
        <v>21208500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33700000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9" zoomScale="98" zoomScaleNormal="100" zoomScaleSheetLayoutView="98" workbookViewId="0">
      <selection activeCell="M24" sqref="M2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112</v>
      </c>
      <c r="F9" s="22"/>
      <c r="G9" s="17">
        <f t="shared" si="0"/>
        <v>5600000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</v>
      </c>
      <c r="F10" s="22"/>
      <c r="G10" s="17">
        <f t="shared" si="0"/>
        <v>120000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18450000</v>
      </c>
      <c r="M13" s="38">
        <v>922000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-2000000</v>
      </c>
      <c r="M14" s="38">
        <v>23540000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45787000</v>
      </c>
      <c r="I17" s="9"/>
      <c r="J17" s="35"/>
      <c r="K17" s="36"/>
      <c r="L17" s="37"/>
      <c r="M17" s="38">
        <v>770000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3270000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100000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4800000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25000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>
        <v>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1481000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45790800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+'15 Ags'!I56</f>
        <v>64548800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35208000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35208000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16450000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16450000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45790800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45790800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16450000</v>
      </c>
      <c r="M119" s="144">
        <f t="shared" ref="M119:P119" si="1">SUM(M13:M118)</f>
        <v>35208000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16450000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8" zoomScale="98" zoomScaleNormal="100" zoomScaleSheetLayoutView="98" workbookViewId="0">
      <selection activeCell="L55" sqref="L5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752</v>
      </c>
      <c r="F8" s="22"/>
      <c r="G8" s="17">
        <f t="shared" ref="G8:G16" si="0">C8*E8</f>
        <v>75200000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705</v>
      </c>
      <c r="F9" s="22"/>
      <c r="G9" s="17">
        <f t="shared" si="0"/>
        <v>35250000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15</v>
      </c>
      <c r="F10" s="22"/>
      <c r="G10" s="17">
        <f t="shared" si="0"/>
        <v>300000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11</v>
      </c>
      <c r="F11" s="22"/>
      <c r="G11" s="17">
        <f t="shared" si="0"/>
        <v>110000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47</v>
      </c>
      <c r="F13" s="22"/>
      <c r="G13" s="17">
        <f t="shared" si="0"/>
        <v>94000</v>
      </c>
      <c r="H13" s="8"/>
      <c r="I13" s="17"/>
      <c r="J13" s="35">
        <v>47180</v>
      </c>
      <c r="K13" s="39">
        <v>47214</v>
      </c>
      <c r="L13" s="37">
        <v>1000000</v>
      </c>
      <c r="M13" s="38">
        <v>2000000</v>
      </c>
      <c r="N13" s="39"/>
      <c r="O13" s="40">
        <v>20800000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47215</v>
      </c>
      <c r="L14" s="37">
        <v>800000</v>
      </c>
      <c r="M14" s="38">
        <v>800000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47216</v>
      </c>
      <c r="L15" s="37">
        <v>750000</v>
      </c>
      <c r="M15" s="38">
        <v>45000000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47217</v>
      </c>
      <c r="L16" s="37">
        <v>500000</v>
      </c>
      <c r="M16" s="38">
        <v>80000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110969000</v>
      </c>
      <c r="I17" s="9"/>
      <c r="J17" s="35"/>
      <c r="K17" s="39">
        <v>47218</v>
      </c>
      <c r="L17" s="37">
        <v>750000</v>
      </c>
      <c r="M17" s="38">
        <v>555000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47219</v>
      </c>
      <c r="L18" s="37">
        <v>2000000</v>
      </c>
      <c r="M18" s="38">
        <v>700000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47220</v>
      </c>
      <c r="L19" s="37">
        <v>1000000</v>
      </c>
      <c r="M19" s="38">
        <v>450000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4</v>
      </c>
      <c r="F20" s="7"/>
      <c r="G20" s="23">
        <f>C20*E20</f>
        <v>4000</v>
      </c>
      <c r="H20" s="8"/>
      <c r="I20" s="23"/>
      <c r="J20" s="35"/>
      <c r="K20" s="39">
        <v>47220</v>
      </c>
      <c r="L20" s="37">
        <v>1000000</v>
      </c>
      <c r="M20" s="38">
        <v>650000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501</v>
      </c>
      <c r="F21" s="7"/>
      <c r="G21" s="23">
        <f>C21*E21</f>
        <v>250500</v>
      </c>
      <c r="H21" s="8"/>
      <c r="I21" s="23"/>
      <c r="J21" s="35"/>
      <c r="K21" s="39">
        <v>47221</v>
      </c>
      <c r="L21" s="37">
        <v>3000000</v>
      </c>
      <c r="M21" s="38">
        <v>700000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9">
        <v>47221</v>
      </c>
      <c r="L22" s="37">
        <v>3000000</v>
      </c>
      <c r="M22" s="38">
        <v>70000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47222</v>
      </c>
      <c r="L23" s="37">
        <v>750000</v>
      </c>
      <c r="M23" s="38">
        <v>40000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47223</v>
      </c>
      <c r="L24" s="37">
        <v>2500000</v>
      </c>
      <c r="M24" s="38"/>
      <c r="N24" s="39"/>
      <c r="O24" s="47">
        <f>SUM(O13:O23)</f>
        <v>20800000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47224</v>
      </c>
      <c r="L25" s="37">
        <v>4000000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254700</v>
      </c>
      <c r="I26" s="8"/>
      <c r="J26" s="35"/>
      <c r="K26" s="39">
        <v>47225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111223700</v>
      </c>
      <c r="J27" s="35"/>
      <c r="K27" s="39">
        <v>47226</v>
      </c>
      <c r="L27" s="37">
        <v>500000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47227</v>
      </c>
      <c r="L28" s="37">
        <v>3000000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47228</v>
      </c>
      <c r="L29" s="37">
        <v>3000000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47229</v>
      </c>
      <c r="L30" s="37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Juli'!I56</f>
        <v>71633700</v>
      </c>
      <c r="J31" s="35"/>
      <c r="K31" s="39">
        <v>47230</v>
      </c>
      <c r="L31" s="37">
        <v>5000000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47231</v>
      </c>
      <c r="L32" s="37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47232</v>
      </c>
      <c r="L33" s="37">
        <v>9000000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47233</v>
      </c>
      <c r="L34" s="37">
        <v>950000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47234</v>
      </c>
      <c r="L35" s="37">
        <v>835000</v>
      </c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47235</v>
      </c>
      <c r="L36" s="37">
        <v>2500000</v>
      </c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47236</v>
      </c>
      <c r="L37" s="37">
        <v>4000000</v>
      </c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47237</v>
      </c>
      <c r="L38" s="37">
        <v>9800000</v>
      </c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47238</v>
      </c>
      <c r="L39" s="37">
        <v>1000000</v>
      </c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47239</v>
      </c>
      <c r="L40" s="37">
        <v>480000</v>
      </c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47240</v>
      </c>
      <c r="L41" s="37">
        <v>5000000</v>
      </c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47241</v>
      </c>
      <c r="L42" s="37">
        <v>5000000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</f>
        <v>106924726</v>
      </c>
      <c r="I43" s="8"/>
      <c r="J43" s="35"/>
      <c r="K43" s="39">
        <v>47242</v>
      </c>
      <c r="L43" s="37">
        <v>900000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269670882</v>
      </c>
      <c r="J44" s="35"/>
      <c r="K44" s="39">
        <v>47243</v>
      </c>
      <c r="L44" s="37">
        <v>800000</v>
      </c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1167708985</v>
      </c>
      <c r="J45" s="35"/>
      <c r="K45" s="39">
        <v>47244</v>
      </c>
      <c r="L45" s="37">
        <v>1000000</v>
      </c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47245</v>
      </c>
      <c r="L46" s="37">
        <v>650000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51045000</v>
      </c>
      <c r="I47" s="8"/>
      <c r="J47" s="86"/>
      <c r="K47" s="39">
        <v>47246</v>
      </c>
      <c r="L47" s="37">
        <v>1000000</v>
      </c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47247</v>
      </c>
      <c r="L48" s="37">
        <v>5000000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51045000</v>
      </c>
      <c r="J49" s="90"/>
      <c r="K49" s="39">
        <v>47248</v>
      </c>
      <c r="L49" s="37">
        <v>2500000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47249</v>
      </c>
      <c r="L50" s="37">
        <v>1300000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47250</v>
      </c>
      <c r="L51" s="37">
        <v>2000000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69835000</v>
      </c>
      <c r="I52" s="8"/>
      <c r="J52" s="97"/>
      <c r="K52" s="39">
        <v>47251</v>
      </c>
      <c r="L52" s="37">
        <v>600000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20800000</v>
      </c>
      <c r="I53" s="8"/>
      <c r="J53" s="97"/>
      <c r="K53"/>
      <c r="L53" s="146">
        <v>4250000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>
        <v>-3980000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90635000</v>
      </c>
      <c r="J55" s="95"/>
      <c r="K55" s="82"/>
      <c r="L55" s="85">
        <v>-20800000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111223700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111223700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69835000</v>
      </c>
      <c r="M119" s="144">
        <f t="shared" ref="M119:P119" si="1">SUM(M13:M118)</f>
        <v>51045000</v>
      </c>
      <c r="N119" s="144">
        <f>SUM(N13:N118)</f>
        <v>0</v>
      </c>
      <c r="O119" s="144">
        <f>SUM(O13:O118)</f>
        <v>41600000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137120000</v>
      </c>
      <c r="O120" s="144">
        <f>SUM(O13:O119)</f>
        <v>83200000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28" r:id="rId1" display="cetak-kwitansi.php%3fid=1803776"/>
    <hyperlink ref="K29" r:id="rId2" display="cetak-kwitansi.php%3fid=1803777"/>
    <hyperlink ref="K30" r:id="rId3" display="cetak-kwitansi.php%3fid=1803778"/>
    <hyperlink ref="K31" r:id="rId4" display="cetak-kwitansi.php%3fid=1803779"/>
    <hyperlink ref="K32" r:id="rId5" display="cetak-kwitansi.php%3fid=1803780"/>
    <hyperlink ref="K33" r:id="rId6" display="cetak-kwitansi.php%3fid=1803781"/>
    <hyperlink ref="K34" r:id="rId7" display="cetak-kwitansi.php%3fid=1803782"/>
    <hyperlink ref="K35" r:id="rId8" display="cetak-kwitansi.php%3fid=1803783"/>
    <hyperlink ref="K37" r:id="rId9" display="cetak-kwitansi.php%3fid=1803786"/>
    <hyperlink ref="K38" r:id="rId10" display="cetak-kwitansi.php%3fid=1803787"/>
    <hyperlink ref="K40" r:id="rId11" display="cetak-kwitansi.php%3fid=1803791"/>
    <hyperlink ref="K41" r:id="rId12" display="cetak-kwitansi.php%3fid=1803792"/>
    <hyperlink ref="K43" r:id="rId13" display="cetak-kwitansi.php%3fid=1803795"/>
    <hyperlink ref="K44" r:id="rId14" display="cetak-kwitansi.php%3fid=1803796"/>
    <hyperlink ref="K45" r:id="rId15" display="cetak-kwitansi.php%3fid=1803797"/>
    <hyperlink ref="K47" r:id="rId16" display="cetak-kwitansi.php%3fid=1803799"/>
    <hyperlink ref="K48" r:id="rId17" display="cetak-kwitansi.php%3fid=1803800"/>
    <hyperlink ref="K49" r:id="rId18" display="cetak-kwitansi.php%3fid=1803801"/>
    <hyperlink ref="K50" r:id="rId19" display="cetak-kwitansi.php%3fid=1803802"/>
    <hyperlink ref="K51" r:id="rId20" display="cetak-kwitansi.php%3fid=1803803"/>
    <hyperlink ref="K24" r:id="rId21" display="cetak-kwitansi.php%3fid=1803772"/>
    <hyperlink ref="K27" r:id="rId22" display="cetak-kwitansi.php%3fid=1803775"/>
    <hyperlink ref="K21" r:id="rId23" display="cetak-kwitansi.php%3fid=1803790"/>
    <hyperlink ref="K16" r:id="rId24" display="cetak-kwitansi.php%3fid=1803766"/>
    <hyperlink ref="K52" r:id="rId25" display="cetak-kwitansi.php%3fid=1803805"/>
    <hyperlink ref="K26" r:id="rId26" display="cetak-kwitansi.php%3fid=1803774"/>
    <hyperlink ref="K19" r:id="rId27" display="cetak-kwitansi.php%3fid=1803788"/>
    <hyperlink ref="K13" r:id="rId28" display="cetak-kwitansi.php%3fid=1803763"/>
    <hyperlink ref="K14" r:id="rId29" display="cetak-kwitansi.php%3fid=1803764"/>
    <hyperlink ref="K15" r:id="rId30" display="cetak-kwitansi.php%3fid=1803765"/>
    <hyperlink ref="K17" r:id="rId31" display="cetak-kwitansi.php%3fid=1803767"/>
    <hyperlink ref="K18" r:id="rId32" display="cetak-kwitansi.php%3fid=1803768"/>
    <hyperlink ref="K23" r:id="rId33" display="cetak-kwitansi.php%3fid=1803771"/>
    <hyperlink ref="K36" r:id="rId34" display="cetak-kwitansi.php%3fid=1803784"/>
    <hyperlink ref="K39" r:id="rId35" display="cetak-kwitansi.php%3fid=1803789"/>
    <hyperlink ref="K46" r:id="rId36" display="cetak-kwitansi.php%3fid=1803798"/>
    <hyperlink ref="K20" r:id="rId37" display="cetak-kwitansi.php%3fid=1803769"/>
    <hyperlink ref="K22" r:id="rId38" display="cetak-kwitansi.php%3fid=1803770"/>
    <hyperlink ref="K42" r:id="rId39" display="cetak-kwitansi.php%3fid=1803794"/>
    <hyperlink ref="K25" r:id="rId40" display="cetak-kwitansi.php%3fid=1803773"/>
  </hyperlinks>
  <pageMargins left="0.7" right="0.7" top="0.75" bottom="0.75" header="0.3" footer="0.3"/>
  <pageSetup paperSize="9" scale="67" orientation="portrait" horizontalDpi="0" verticalDpi="0"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2" zoomScale="98" zoomScaleNormal="100" zoomScaleSheetLayoutView="98" workbookViewId="0">
      <selection activeCell="I49" sqref="I4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444</v>
      </c>
      <c r="F8" s="22"/>
      <c r="G8" s="17">
        <f t="shared" ref="G8:G16" si="0">C8*E8</f>
        <v>44400000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179</v>
      </c>
      <c r="F9" s="22"/>
      <c r="G9" s="17">
        <f t="shared" si="0"/>
        <v>8950000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4</v>
      </c>
      <c r="F12" s="22"/>
      <c r="G12" s="17">
        <f t="shared" si="0"/>
        <v>20000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27300000</v>
      </c>
      <c r="M13" s="38">
        <v>16500000</v>
      </c>
      <c r="N13" s="39"/>
      <c r="O13" s="40">
        <v>15425000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-15425000</v>
      </c>
      <c r="M14" s="38">
        <v>385000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54302000</v>
      </c>
      <c r="I17" s="9"/>
      <c r="J17" s="35"/>
      <c r="K17" s="36"/>
      <c r="L17" s="37"/>
      <c r="M17" s="38">
        <v>1500000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15425000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54305800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+'16 Ags '!I57</f>
        <v>45790800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18785000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18785000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11875000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15425000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27300000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54305800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54305800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11875000</v>
      </c>
      <c r="M119" s="144">
        <f t="shared" ref="M119:P119" si="1">SUM(M13:M118)</f>
        <v>18785000</v>
      </c>
      <c r="N119" s="144">
        <f>SUM(N13:N118)</f>
        <v>0</v>
      </c>
      <c r="O119" s="144">
        <f>SUM(O13:O118)</f>
        <v>30850000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11875000</v>
      </c>
      <c r="O120" s="144">
        <f>SUM(O13:O119)</f>
        <v>61700000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444+222</f>
        <v>666</v>
      </c>
      <c r="F8" s="22"/>
      <c r="G8" s="17">
        <f t="shared" ref="G8:G16" si="0">C8*E8</f>
        <v>66600000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179+355</f>
        <v>534</v>
      </c>
      <c r="F9" s="22"/>
      <c r="G9" s="17">
        <f t="shared" si="0"/>
        <v>26700000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40950000</v>
      </c>
      <c r="M13" s="38">
        <v>500000</v>
      </c>
      <c r="N13" s="39"/>
      <c r="O13" s="40">
        <v>10550000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-10550000</v>
      </c>
      <c r="M14" s="38">
        <v>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94257000</v>
      </c>
      <c r="I17" s="9"/>
      <c r="J17" s="35"/>
      <c r="K17" s="36"/>
      <c r="L17" s="37"/>
      <c r="M17" s="38">
        <v>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10550000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94260800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+'18 Ags'!I56</f>
        <v>54305800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995000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995000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30400000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10550000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40950000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94260800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94260800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30400000</v>
      </c>
      <c r="M119" s="144">
        <f t="shared" ref="M119:P119" si="1">SUM(M13:M118)</f>
        <v>995000</v>
      </c>
      <c r="N119" s="144">
        <f>SUM(N13:N118)</f>
        <v>0</v>
      </c>
      <c r="O119" s="144">
        <f>SUM(O13:O118)</f>
        <v>21100000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30400000</v>
      </c>
      <c r="O120" s="144">
        <f>SUM(O13:O119)</f>
        <v>42200000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5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444+222+169</f>
        <v>835</v>
      </c>
      <c r="F8" s="22"/>
      <c r="G8" s="17">
        <f t="shared" ref="G8:G16" si="0">C8*E8</f>
        <v>83500000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179+355+62</f>
        <v>596</v>
      </c>
      <c r="F9" s="22"/>
      <c r="G9" s="17">
        <f t="shared" si="0"/>
        <v>29800000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44</v>
      </c>
      <c r="F10" s="22"/>
      <c r="G10" s="17">
        <f t="shared" si="0"/>
        <v>880000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9</v>
      </c>
      <c r="F12" s="22"/>
      <c r="G12" s="17">
        <f t="shared" si="0"/>
        <v>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22362500</v>
      </c>
      <c r="M13" s="38">
        <v>700000</v>
      </c>
      <c r="N13" s="39"/>
      <c r="O13" s="40">
        <v>1850000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-1850000</v>
      </c>
      <c r="M14" s="38">
        <v>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114277000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114280800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+'19 Ags'!I56</f>
        <v>94260800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2345000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2345000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20512500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1850000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2500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22365000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114280800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114280800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20512500</v>
      </c>
      <c r="M119" s="144">
        <f t="shared" ref="M119:P119" si="1">SUM(M13:M118)</f>
        <v>2345000</v>
      </c>
      <c r="N119" s="144">
        <f>SUM(N13:N118)</f>
        <v>0</v>
      </c>
      <c r="O119" s="144">
        <f>SUM(O13:O118)</f>
        <v>3700000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20512500</v>
      </c>
      <c r="O120" s="144">
        <f>SUM(O13:O119)</f>
        <v>7400000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1" zoomScale="98" zoomScaleNormal="100" zoomScaleSheetLayoutView="98" workbookViewId="0">
      <selection activeCell="I22" sqref="I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43335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864</v>
      </c>
      <c r="F8" s="22"/>
      <c r="G8" s="17">
        <f t="shared" ref="G8:G16" si="0">C8*E8</f>
        <v>86400000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360</v>
      </c>
      <c r="F9" s="22"/>
      <c r="G9" s="17">
        <f t="shared" si="0"/>
        <v>18000000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45</v>
      </c>
      <c r="F10" s="22"/>
      <c r="G10" s="17">
        <f t="shared" si="0"/>
        <v>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9</v>
      </c>
      <c r="F12" s="22"/>
      <c r="G12" s="17">
        <f t="shared" si="0"/>
        <v>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39920000</v>
      </c>
      <c r="M13" s="38">
        <v>45000000</v>
      </c>
      <c r="N13" s="39"/>
      <c r="O13" s="40">
        <v>4600000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-4600000</v>
      </c>
      <c r="M14" s="38">
        <v>3785000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105397000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4600000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105400800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+'20 Ags '!I57</f>
        <v>114280800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v>25303132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227659628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1125697731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48835000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48835000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35320000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4600000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35000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39955000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105400800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105400800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35320000</v>
      </c>
      <c r="M119" s="144">
        <f t="shared" ref="M119:P119" si="1">SUM(M13:M118)</f>
        <v>48835000</v>
      </c>
      <c r="N119" s="144">
        <f>SUM(N13:N118)</f>
        <v>0</v>
      </c>
      <c r="O119" s="144">
        <f>SUM(O13:O118)</f>
        <v>9200000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35320000</v>
      </c>
      <c r="O120" s="144">
        <f>SUM(O13:O119)</f>
        <v>18400000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0" zoomScale="98" zoomScaleNormal="100" zoomScaleSheetLayoutView="98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43336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400</v>
      </c>
      <c r="F8" s="22"/>
      <c r="G8" s="17">
        <f t="shared" ref="G8:G16" si="0">C8*E8</f>
        <v>40000000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274</v>
      </c>
      <c r="F9" s="22"/>
      <c r="G9" s="17">
        <f t="shared" si="0"/>
        <v>13700000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45</v>
      </c>
      <c r="F10" s="22"/>
      <c r="G10" s="17">
        <f t="shared" si="0"/>
        <v>900000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8</v>
      </c>
      <c r="F12" s="22"/>
      <c r="G12" s="17">
        <f t="shared" si="0"/>
        <v>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>
        <v>21450000</v>
      </c>
      <c r="M13" s="38">
        <v>2500000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150000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3200000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54650000</v>
      </c>
      <c r="I17" s="9"/>
      <c r="J17" s="35"/>
      <c r="K17" s="36"/>
      <c r="L17" s="37"/>
      <c r="M17" s="38">
        <v>125000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225000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397000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>
        <v>65000000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>
        <v>500000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54653800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114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+'23 ags 18'!I57</f>
        <v>105400800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72197000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72197000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21450000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21450000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54653800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54653800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21450000</v>
      </c>
      <c r="M119" s="144">
        <f t="shared" ref="M119:P119" si="1">SUM(M13:M118)</f>
        <v>72197000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21450000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activeCell="G22" sqref="G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43337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400+81+132</f>
        <v>613</v>
      </c>
      <c r="F8" s="22"/>
      <c r="G8" s="17">
        <f t="shared" ref="G8:G16" si="0">C8*E8</f>
        <v>61300000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274+2+51</f>
        <v>327</v>
      </c>
      <c r="F9" s="22"/>
      <c r="G9" s="17">
        <f t="shared" si="0"/>
        <v>16350000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45+1+3</f>
        <v>49</v>
      </c>
      <c r="F10" s="22"/>
      <c r="G10" s="17">
        <f t="shared" si="0"/>
        <v>980000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1+10</f>
        <v>11</v>
      </c>
      <c r="F11" s="22"/>
      <c r="G11" s="17">
        <f t="shared" si="0"/>
        <v>110000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8+2</f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>
        <v>47745</v>
      </c>
      <c r="L13" s="37">
        <v>500000</v>
      </c>
      <c r="M13" s="38">
        <v>750000</v>
      </c>
      <c r="N13" s="39"/>
      <c r="O13" s="40">
        <v>9125000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>
        <v>47746</v>
      </c>
      <c r="L14" s="37">
        <v>2550000</v>
      </c>
      <c r="M14" s="38">
        <v>80000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>
        <v>47747</v>
      </c>
      <c r="L15" s="37">
        <v>800000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>
        <v>47748</v>
      </c>
      <c r="L16" s="37">
        <v>900000</v>
      </c>
      <c r="M16" s="38">
        <v>850000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78790000</v>
      </c>
      <c r="I17" s="9"/>
      <c r="J17" s="35"/>
      <c r="K17" s="36">
        <v>47749</v>
      </c>
      <c r="L17" s="37">
        <v>600000</v>
      </c>
      <c r="M17" s="38">
        <v>505000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>
        <v>47750</v>
      </c>
      <c r="L18" s="37">
        <v>650000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>
        <v>47751</v>
      </c>
      <c r="L19" s="37">
        <v>800000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>
        <v>47752</v>
      </c>
      <c r="L20" s="37">
        <v>1600000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>
        <v>47753</v>
      </c>
      <c r="L21" s="37">
        <v>1600000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>
        <v>47754</v>
      </c>
      <c r="L22" s="37">
        <v>800000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>
        <v>47755</v>
      </c>
      <c r="L23" s="37">
        <v>725000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>
        <v>47756</v>
      </c>
      <c r="L24" s="37">
        <v>800000</v>
      </c>
      <c r="M24" s="38"/>
      <c r="N24" s="39"/>
      <c r="O24" s="47">
        <f>SUM(O13:O23)</f>
        <v>9125000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>
        <v>47757</v>
      </c>
      <c r="L25" s="37">
        <v>850000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>
        <v>47758</v>
      </c>
      <c r="L26" s="37">
        <v>1500000</v>
      </c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78793800</v>
      </c>
      <c r="J27" s="35"/>
      <c r="K27" s="36">
        <v>47759</v>
      </c>
      <c r="L27" s="37">
        <v>2950000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>
        <v>47760</v>
      </c>
      <c r="L28" s="37">
        <v>750000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>
        <v>47761</v>
      </c>
      <c r="L29" s="155">
        <v>1900000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>
        <v>47762</v>
      </c>
      <c r="L30" s="155">
        <v>250000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'24 Agust 18'!I27</f>
        <v>54653800</v>
      </c>
      <c r="J31" s="35"/>
      <c r="K31" s="36">
        <v>47763</v>
      </c>
      <c r="L31" s="155">
        <v>750000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>
        <v>47764</v>
      </c>
      <c r="L32" s="155">
        <v>1500000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>
        <v>47765</v>
      </c>
      <c r="L33" s="155">
        <v>550000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>
        <v>47766</v>
      </c>
      <c r="L34" s="155">
        <v>800000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>
        <v>47767</v>
      </c>
      <c r="L35" s="155">
        <v>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>
        <v>47768</v>
      </c>
      <c r="L36" s="155">
        <v>2300000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>
        <v>-9125000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2285000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2285000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17300000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9125000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26425000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78793800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78793800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17300000</v>
      </c>
      <c r="M119" s="144">
        <f t="shared" ref="M119:P119" si="1">SUM(M13:M118)</f>
        <v>2285000</v>
      </c>
      <c r="N119" s="144">
        <f>SUM(N13:N118)</f>
        <v>0</v>
      </c>
      <c r="O119" s="144">
        <f>SUM(O13:O118)</f>
        <v>18250000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30750000</v>
      </c>
      <c r="O120" s="144">
        <f>SUM(O13:O119)</f>
        <v>36500000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activeCell="H13" sqref="H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75</v>
      </c>
      <c r="C3" s="9"/>
      <c r="D3" s="7"/>
      <c r="E3" s="7"/>
      <c r="F3" s="7"/>
      <c r="G3" s="7"/>
      <c r="H3" s="7" t="s">
        <v>3</v>
      </c>
      <c r="I3" s="11">
        <v>43338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400+81+132+143</f>
        <v>756</v>
      </c>
      <c r="F8" s="22"/>
      <c r="G8" s="17">
        <f t="shared" ref="G8:G16" si="0">C8*E8</f>
        <v>75600000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274+2+51+161</f>
        <v>488</v>
      </c>
      <c r="F9" s="22"/>
      <c r="G9" s="17">
        <f t="shared" si="0"/>
        <v>24400000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45+1+3+1</f>
        <v>50</v>
      </c>
      <c r="F10" s="22"/>
      <c r="G10" s="17">
        <f t="shared" si="0"/>
        <v>1000000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1+10</f>
        <v>11</v>
      </c>
      <c r="F11" s="22"/>
      <c r="G11" s="17">
        <f t="shared" si="0"/>
        <v>110000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8+2</f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0</v>
      </c>
      <c r="F13" s="22"/>
      <c r="G13" s="17">
        <f t="shared" si="0"/>
        <v>0</v>
      </c>
      <c r="H13" s="8"/>
      <c r="I13" s="17"/>
      <c r="J13" s="35"/>
      <c r="K13" s="36"/>
      <c r="L13" s="37"/>
      <c r="M13" s="38">
        <v>150000</v>
      </c>
      <c r="N13" s="39"/>
      <c r="O13" s="40">
        <v>22550000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101160000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22550000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101163800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+'25 Ags 18'!I56</f>
        <v>78793800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180000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180000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22550000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22550000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101163800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101163800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180000</v>
      </c>
      <c r="N119" s="144">
        <f>SUM(N13:N118)</f>
        <v>0</v>
      </c>
      <c r="O119" s="144">
        <f>SUM(O13:O118)</f>
        <v>45100000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90200000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6" zoomScale="98" zoomScaleNormal="100" zoomScaleSheetLayoutView="98" workbookViewId="0">
      <selection activeCell="M19" sqref="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7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632</v>
      </c>
      <c r="F8" s="22"/>
      <c r="G8" s="17">
        <f t="shared" ref="G8:G16" si="0">C8*E8</f>
        <v>63200000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408</v>
      </c>
      <c r="F9" s="22"/>
      <c r="G9" s="17">
        <f t="shared" si="0"/>
        <v>20400000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109</v>
      </c>
      <c r="F10" s="22"/>
      <c r="G10" s="17">
        <f t="shared" si="0"/>
        <v>2180000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35</v>
      </c>
      <c r="F11" s="22"/>
      <c r="G11" s="17">
        <f t="shared" si="0"/>
        <v>350000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11</v>
      </c>
      <c r="F12" s="22"/>
      <c r="G12" s="17">
        <f t="shared" si="0"/>
        <v>55000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35"/>
      <c r="K13" s="36"/>
      <c r="L13" s="37">
        <v>36136000</v>
      </c>
      <c r="M13" s="38">
        <v>10000</v>
      </c>
      <c r="N13" s="39"/>
      <c r="O13" s="40">
        <v>2900000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-2900000</v>
      </c>
      <c r="M14" s="38">
        <v>355000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36000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86195000</v>
      </c>
      <c r="I17" s="9"/>
      <c r="J17" s="35"/>
      <c r="K17" s="36"/>
      <c r="L17" s="37"/>
      <c r="M17" s="38">
        <v>45000000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5000000</v>
      </c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86198800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+'26 Ags '!I56</f>
        <v>101163800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</f>
        <v>90303132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292659628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1190697731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51101000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51101000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33236000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2900000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36136000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86198800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86198800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33236000</v>
      </c>
      <c r="M119" s="144">
        <f t="shared" ref="M119:P119" si="1">SUM(M13:M118)</f>
        <v>51101000</v>
      </c>
      <c r="N119" s="144">
        <f>SUM(N13:N118)</f>
        <v>0</v>
      </c>
      <c r="O119" s="144">
        <f>SUM(O13:O118)</f>
        <v>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33236000</v>
      </c>
      <c r="O120" s="144">
        <f>SUM(O13:O119)</f>
        <v>11600000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5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43340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526</v>
      </c>
      <c r="F8" s="22"/>
      <c r="G8" s="17">
        <f t="shared" ref="G8:G16" si="0">C8*E8</f>
        <v>52600000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326</v>
      </c>
      <c r="F9" s="22"/>
      <c r="G9" s="17">
        <f t="shared" si="0"/>
        <v>16300000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105</v>
      </c>
      <c r="F10" s="22"/>
      <c r="G10" s="17">
        <f t="shared" si="0"/>
        <v>2100000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33</v>
      </c>
      <c r="F11" s="22"/>
      <c r="G11" s="17">
        <f t="shared" si="0"/>
        <v>330000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11</v>
      </c>
      <c r="F12" s="22"/>
      <c r="G12" s="17">
        <f t="shared" si="0"/>
        <v>55000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20650000</v>
      </c>
      <c r="M13" s="38">
        <v>24228000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9750000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20000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71387000</v>
      </c>
      <c r="I17" s="9"/>
      <c r="J17" s="35"/>
      <c r="K17" s="36"/>
      <c r="L17" s="37"/>
      <c r="M17" s="38">
        <v>364000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240000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772000</v>
      </c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71390800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+'27 Ags'!I56</f>
        <v>86198800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 t="s">
        <v>74</v>
      </c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 t="s">
        <v>73</v>
      </c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v>116537412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273540079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1173930394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35604000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35604000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20650000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146000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20796000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71390800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71390800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20650000</v>
      </c>
      <c r="M119" s="144">
        <f t="shared" ref="M119:P119" si="1">SUM(M13:M118)</f>
        <v>35604000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20650000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10" zoomScale="98" zoomScaleNormal="100" zoomScaleSheetLayoutView="98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771</v>
      </c>
      <c r="F8" s="22"/>
      <c r="G8" s="17">
        <f t="shared" ref="G8:G16" si="0">C8*E8</f>
        <v>77100000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504</v>
      </c>
      <c r="F9" s="22"/>
      <c r="G9" s="17">
        <f t="shared" si="0"/>
        <v>25200000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100</v>
      </c>
      <c r="F10" s="22"/>
      <c r="G10" s="17">
        <f t="shared" si="0"/>
        <v>2000000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31</v>
      </c>
      <c r="F11" s="22"/>
      <c r="G11" s="17">
        <f t="shared" si="0"/>
        <v>310000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10</v>
      </c>
      <c r="F12" s="22"/>
      <c r="G12" s="17">
        <f t="shared" si="0"/>
        <v>50000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/>
      <c r="K13" s="36"/>
      <c r="L13" s="37">
        <v>34200000</v>
      </c>
      <c r="M13" s="38">
        <v>30000</v>
      </c>
      <c r="N13" s="39"/>
      <c r="O13" s="40">
        <v>5150000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-5150000</v>
      </c>
      <c r="M14" s="38">
        <v>290000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925000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104662000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2</v>
      </c>
      <c r="F20" s="7"/>
      <c r="G20" s="23">
        <f>C20*E20</f>
        <v>2000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3</v>
      </c>
      <c r="F21" s="7"/>
      <c r="G21" s="23">
        <f>C21*E21</f>
        <v>1500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1</v>
      </c>
      <c r="F22" s="7"/>
      <c r="G22" s="23">
        <f>C22*E22</f>
        <v>200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5150000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3800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104665800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+'28 ags'!I56</f>
        <v>71390800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1595000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1595000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29050000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5150000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670000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34870000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104665800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104665800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29050000</v>
      </c>
      <c r="M119" s="144">
        <f t="shared" ref="M119:P119" si="1">SUM(M13:M118)</f>
        <v>1595000</v>
      </c>
      <c r="N119" s="144">
        <f>SUM(N13:N118)</f>
        <v>0</v>
      </c>
      <c r="O119" s="144">
        <f>SUM(O13:O118)</f>
        <v>10300000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29050000</v>
      </c>
      <c r="O120" s="144">
        <f>SUM(O13:O119)</f>
        <v>20600000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7" zoomScale="98" zoomScaleNormal="100" zoomScaleSheetLayoutView="98" workbookViewId="0">
      <selection activeCell="B9" sqref="B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43312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390</v>
      </c>
      <c r="F8" s="22"/>
      <c r="G8" s="17">
        <f t="shared" ref="G8:G16" si="0">C8*E8</f>
        <v>39000000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584</v>
      </c>
      <c r="F9" s="22"/>
      <c r="G9" s="17">
        <f t="shared" si="0"/>
        <v>29200000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12</v>
      </c>
      <c r="F10" s="22"/>
      <c r="G10" s="17">
        <f t="shared" si="0"/>
        <v>240000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12</v>
      </c>
      <c r="F11" s="22"/>
      <c r="G11" s="17">
        <f t="shared" si="0"/>
        <v>120000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50</v>
      </c>
      <c r="F13" s="22"/>
      <c r="G13" s="17">
        <f t="shared" si="0"/>
        <v>100000</v>
      </c>
      <c r="H13" s="8"/>
      <c r="I13" s="17"/>
      <c r="J13" s="35">
        <v>42767</v>
      </c>
      <c r="K13" s="39"/>
      <c r="L13" s="37">
        <v>31475000</v>
      </c>
      <c r="M13" s="38">
        <v>113510500</v>
      </c>
      <c r="N13" s="39"/>
      <c r="O13" s="40">
        <v>7900000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45000000</v>
      </c>
      <c r="M14" s="38">
        <v>359000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>
        <v>-7900000</v>
      </c>
      <c r="M15" s="38">
        <v>9000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300000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68660000</v>
      </c>
      <c r="I17" s="9"/>
      <c r="J17" s="35"/>
      <c r="K17" s="39"/>
      <c r="L17" s="37"/>
      <c r="M17" s="38">
        <v>200000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500000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81600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550000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210000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200000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275000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700000</v>
      </c>
      <c r="N24" s="39"/>
      <c r="O24" s="47">
        <f>SUM(O13:O23)</f>
        <v>7900000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1265000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445000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68917600</v>
      </c>
      <c r="J27" s="35"/>
      <c r="K27" s="39"/>
      <c r="L27" s="37"/>
      <c r="M27" s="67">
        <v>120000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50000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20000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>
        <v>-14000</v>
      </c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Juli'!I56</f>
        <v>111223700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118781100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118781100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68575000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7900000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76475000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68917600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68917600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68575000</v>
      </c>
      <c r="M119" s="144">
        <f t="shared" ref="M119:P119" si="1">SUM(M13:M118)</f>
        <v>118781100</v>
      </c>
      <c r="N119" s="144">
        <f>SUM(N13:N118)</f>
        <v>0</v>
      </c>
      <c r="O119" s="144">
        <f>SUM(O13:O118)</f>
        <v>15800000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68575000</v>
      </c>
      <c r="O120" s="144">
        <f>SUM(O13:O119)</f>
        <v>31600000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6" zoomScale="98" zoomScaleNormal="100" zoomScaleSheetLayoutView="98" workbookViewId="0">
      <selection activeCell="M23" sqref="M23:M2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860</v>
      </c>
      <c r="F8" s="22"/>
      <c r="G8" s="17">
        <f t="shared" ref="G8:G16" si="0">C8*E8</f>
        <v>86000000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649</v>
      </c>
      <c r="F9" s="22"/>
      <c r="G9" s="17">
        <f t="shared" si="0"/>
        <v>32450000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69</v>
      </c>
      <c r="F10" s="22"/>
      <c r="G10" s="17">
        <f t="shared" si="0"/>
        <v>1380000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108</v>
      </c>
      <c r="F11" s="22"/>
      <c r="G11" s="17">
        <f t="shared" si="0"/>
        <v>1080000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189</v>
      </c>
      <c r="F12" s="22"/>
      <c r="G12" s="17">
        <f t="shared" si="0"/>
        <v>945000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69</v>
      </c>
      <c r="F13" s="22"/>
      <c r="G13" s="17">
        <f t="shared" si="0"/>
        <v>138000</v>
      </c>
      <c r="H13" s="8"/>
      <c r="I13" s="17"/>
      <c r="J13" s="35"/>
      <c r="K13" s="36"/>
      <c r="L13" s="37">
        <v>250000</v>
      </c>
      <c r="M13" s="38">
        <v>600000</v>
      </c>
      <c r="N13" s="39"/>
      <c r="O13" s="40">
        <v>3450000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1000000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1000000</v>
      </c>
      <c r="M15" s="38">
        <v>400000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>
        <v>1000000</v>
      </c>
      <c r="M16" s="38">
        <v>3500000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121993000</v>
      </c>
      <c r="I17" s="9"/>
      <c r="J17" s="35"/>
      <c r="K17" s="36"/>
      <c r="L17" s="37">
        <v>200000</v>
      </c>
      <c r="M17" s="38">
        <v>350000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>
        <v>800000</v>
      </c>
      <c r="M18" s="38">
        <v>200000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>
        <v>39275000</v>
      </c>
      <c r="M19" s="38">
        <v>315000</v>
      </c>
      <c r="N19" s="46" t="s">
        <v>76</v>
      </c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>
        <v>-3450000</v>
      </c>
      <c r="M20" s="38">
        <v>80000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>
        <v>878000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>
        <v>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>
        <v>7991000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>
        <v>3122000</v>
      </c>
      <c r="N24" s="39"/>
      <c r="O24" s="47">
        <f>SUM(O13:O23)</f>
        <v>3450000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>
        <v>8159000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122245100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+'29 ags'!I56</f>
        <v>104665800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25945000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700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25945700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40075000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3450000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43525000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122245100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122245100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40075000</v>
      </c>
      <c r="M119" s="144">
        <f t="shared" ref="M119:P119" si="1">SUM(M13:M118)</f>
        <v>25945000</v>
      </c>
      <c r="N119" s="144">
        <f>SUM(N13:N118)</f>
        <v>0</v>
      </c>
      <c r="O119" s="144">
        <f>SUM(O13:O118)</f>
        <v>6900000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77900000</v>
      </c>
      <c r="O120" s="144">
        <f>SUM(O13:O119)</f>
        <v>13800000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I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1199</v>
      </c>
      <c r="F8" s="22"/>
      <c r="G8" s="17">
        <f t="shared" ref="G8:G16" si="0">C8*E8</f>
        <v>119900000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690</v>
      </c>
      <c r="F9" s="22"/>
      <c r="G9" s="17">
        <f t="shared" si="0"/>
        <v>34500000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18</v>
      </c>
      <c r="F10" s="22"/>
      <c r="G10" s="17">
        <f t="shared" si="0"/>
        <v>360000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85</v>
      </c>
      <c r="F11" s="22"/>
      <c r="G11" s="17">
        <f t="shared" si="0"/>
        <v>850000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153</v>
      </c>
      <c r="F12" s="22"/>
      <c r="G12" s="17">
        <f t="shared" si="0"/>
        <v>765000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49050000</v>
      </c>
      <c r="M13" s="38">
        <v>535000</v>
      </c>
      <c r="N13" s="39"/>
      <c r="O13" s="40">
        <v>24300000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-24300000</v>
      </c>
      <c r="M14" s="38">
        <v>3425000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7500000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990000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156493000</v>
      </c>
      <c r="I17" s="9"/>
      <c r="J17" s="35"/>
      <c r="K17" s="36"/>
      <c r="L17" s="37"/>
      <c r="M17" s="38">
        <v>100000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150000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24300000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156745100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ags'!I56</f>
        <v>122245100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14550000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14550000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24750000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24300000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49050000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156745100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156745100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24750000</v>
      </c>
      <c r="M119" s="144">
        <f t="shared" ref="M119:P119" si="1">SUM(M13:M118)</f>
        <v>14550000</v>
      </c>
      <c r="N119" s="144">
        <f>SUM(N13:N118)</f>
        <v>0</v>
      </c>
      <c r="O119" s="144">
        <f>SUM(O13:O118)</f>
        <v>48600000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24750000</v>
      </c>
      <c r="O120" s="144">
        <f>SUM(O13:O119)</f>
        <v>97200000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1810</v>
      </c>
      <c r="F8" s="22"/>
      <c r="G8" s="17">
        <f t="shared" ref="G8:G16" si="0">C8*E8</f>
        <v>181000000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930</v>
      </c>
      <c r="F9" s="22"/>
      <c r="G9" s="17">
        <f t="shared" si="0"/>
        <v>46500000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88</v>
      </c>
      <c r="F11" s="22"/>
      <c r="G11" s="17">
        <f t="shared" si="0"/>
        <v>880000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64700000</v>
      </c>
      <c r="M13" s="38">
        <v>15000</v>
      </c>
      <c r="N13" s="39"/>
      <c r="O13" s="40">
        <v>18730000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5000000</v>
      </c>
      <c r="M14" s="38">
        <v>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>
        <v>-700000</v>
      </c>
      <c r="M15" s="38">
        <v>100000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>
        <v>5000000</v>
      </c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229878000</v>
      </c>
      <c r="I17" s="9"/>
      <c r="J17" s="35"/>
      <c r="K17" s="36"/>
      <c r="L17" s="37">
        <v>-18730000</v>
      </c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18730000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230130100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+'31ags'!I56</f>
        <v>156745100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615000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615000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55270000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18730000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74000000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230130100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230130100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55270000</v>
      </c>
      <c r="M119" s="144">
        <f t="shared" ref="M119:P119" si="1">SUM(M13:M118)</f>
        <v>615000</v>
      </c>
      <c r="N119" s="144">
        <f>SUM(N13:N118)</f>
        <v>0</v>
      </c>
      <c r="O119" s="144">
        <f>SUM(O13:O118)</f>
        <v>37460000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41540000</v>
      </c>
      <c r="O120" s="144">
        <f>SUM(O13:O119)</f>
        <v>74920000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zoomScale="98" zoomScaleNormal="100" zoomScaleSheetLayoutView="98" workbookViewId="0">
      <selection activeCell="A17"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1810+182</f>
        <v>1992</v>
      </c>
      <c r="F8" s="22"/>
      <c r="G8" s="17">
        <f t="shared" ref="G8:G16" si="0">C8*E8</f>
        <v>199200000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930+282</f>
        <v>1212</v>
      </c>
      <c r="F9" s="22"/>
      <c r="G9" s="17">
        <f t="shared" si="0"/>
        <v>60600000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29</v>
      </c>
      <c r="F10" s="22"/>
      <c r="G10" s="17">
        <f t="shared" si="0"/>
        <v>580000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88+4</f>
        <v>92</v>
      </c>
      <c r="F11" s="22"/>
      <c r="G11" s="17">
        <f t="shared" si="0"/>
        <v>920000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160</v>
      </c>
      <c r="F12" s="22"/>
      <c r="G12" s="17">
        <f t="shared" si="0"/>
        <v>800000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35910000</v>
      </c>
      <c r="M13" s="38">
        <v>70000</v>
      </c>
      <c r="N13" s="39"/>
      <c r="O13" s="40">
        <v>30410000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-30410000</v>
      </c>
      <c r="M14" s="38">
        <v>2500000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262218000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30410000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262470100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+'01 Sep '!I56</f>
        <v>230130100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3570000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3570000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5500000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30410000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35910000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262470100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262470100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5500000</v>
      </c>
      <c r="M119" s="144">
        <f t="shared" ref="M119:P119" si="1">SUM(M13:M118)</f>
        <v>3570000</v>
      </c>
      <c r="N119" s="144">
        <f>SUM(N13:N118)</f>
        <v>0</v>
      </c>
      <c r="O119" s="144">
        <f>SUM(O13:O118)</f>
        <v>60820000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5500000</v>
      </c>
      <c r="O120" s="144">
        <f>SUM(O13:O119)</f>
        <v>121640000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116</v>
      </c>
      <c r="F8" s="22"/>
      <c r="G8" s="17">
        <f t="shared" ref="G8:G16" si="0">C8*E8</f>
        <v>11600000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198</v>
      </c>
      <c r="F9" s="22"/>
      <c r="G9" s="17">
        <f t="shared" si="0"/>
        <v>9900000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95</v>
      </c>
      <c r="F11" s="22"/>
      <c r="G11" s="17">
        <f t="shared" si="0"/>
        <v>950000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134</v>
      </c>
      <c r="F12" s="22"/>
      <c r="G12" s="17">
        <f t="shared" si="0"/>
        <v>670000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59</v>
      </c>
      <c r="F13" s="22"/>
      <c r="G13" s="17">
        <f t="shared" si="0"/>
        <v>118000</v>
      </c>
      <c r="H13" s="8"/>
      <c r="I13" s="17"/>
      <c r="J13" s="35"/>
      <c r="K13" s="36"/>
      <c r="L13" s="37">
        <v>32582500</v>
      </c>
      <c r="M13" s="38">
        <v>800000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625000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18000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1500000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23498000</v>
      </c>
      <c r="I17" s="9"/>
      <c r="J17" s="35"/>
      <c r="K17" s="36"/>
      <c r="L17" s="37"/>
      <c r="M17" s="38">
        <v>200000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164000000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79000000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70000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503</v>
      </c>
      <c r="F21" s="7"/>
      <c r="G21" s="23">
        <f>C21*E21</f>
        <v>251500</v>
      </c>
      <c r="H21" s="8"/>
      <c r="I21" s="23"/>
      <c r="J21" s="35"/>
      <c r="K21" s="36"/>
      <c r="L21" s="37"/>
      <c r="M21" s="38">
        <v>149000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>
        <v>25000000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252600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23750600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+'02 Sep '!I56</f>
        <v>262470100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271362000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271362000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32582500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v>60000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32642500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23750600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23750600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72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32582500</v>
      </c>
      <c r="M119" s="144">
        <f t="shared" ref="M119:P119" si="1">SUM(M13:M118)</f>
        <v>271362000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32582500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158</v>
      </c>
      <c r="F8" s="22"/>
      <c r="G8" s="17">
        <f t="shared" ref="G8:G16" si="0">C8*E8</f>
        <v>15800000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190</v>
      </c>
      <c r="F9" s="22"/>
      <c r="G9" s="17">
        <f t="shared" si="0"/>
        <v>9500000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69</v>
      </c>
      <c r="F12" s="22"/>
      <c r="G12" s="17">
        <f t="shared" si="0"/>
        <v>345000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15870000</v>
      </c>
      <c r="M13" s="38">
        <v>2120000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2700000</v>
      </c>
      <c r="M14" s="38">
        <v>2440000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>
        <v>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>
        <v>700000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26465000</v>
      </c>
      <c r="I17" s="9"/>
      <c r="J17" s="35"/>
      <c r="K17" s="36"/>
      <c r="L17" s="37"/>
      <c r="M17" s="38">
        <v>900000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>
        <v>50000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>
        <v>300000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>
        <v>9041500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26719100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+'03 Sep '!I56</f>
        <v>23750600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15601500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15601500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18570000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18570000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26719100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26719100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18570000</v>
      </c>
      <c r="M119" s="144">
        <f t="shared" ref="M119:P119" si="1">SUM(M13:M118)</f>
        <v>15601500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18570000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248</v>
      </c>
      <c r="F8" s="22"/>
      <c r="G8" s="17">
        <f t="shared" ref="G8:G16" si="0">C8*E8</f>
        <v>24800000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120</v>
      </c>
      <c r="F9" s="22"/>
      <c r="G9" s="17">
        <f t="shared" si="0"/>
        <v>6000000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45</v>
      </c>
      <c r="F11" s="22"/>
      <c r="G11" s="17">
        <f t="shared" si="0"/>
        <v>450000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12330000</v>
      </c>
      <c r="M13" s="38">
        <v>6645000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31920000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32174100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+'04 Sept '!I56</f>
        <v>26719100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6875000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6875000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12330000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12330000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32174100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32174100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12330000</v>
      </c>
      <c r="M119" s="144">
        <f t="shared" ref="M119:P119" si="1">SUM(M13:M118)</f>
        <v>6875000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12330000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8" zoomScaleNormal="100" zoomScaleSheetLayoutView="98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8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43348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248</v>
      </c>
      <c r="F8" s="22"/>
      <c r="G8" s="17">
        <f t="shared" ref="G8:G16" si="0">C8*E8</f>
        <v>24800000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120</v>
      </c>
      <c r="F9" s="22"/>
      <c r="G9" s="17">
        <f t="shared" si="0"/>
        <v>6000000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13</v>
      </c>
      <c r="F10" s="22"/>
      <c r="G10" s="17">
        <f t="shared" si="0"/>
        <v>260000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45</v>
      </c>
      <c r="F11" s="22"/>
      <c r="G11" s="17">
        <f t="shared" si="0"/>
        <v>450000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12330000</v>
      </c>
      <c r="M13" s="38">
        <v>6645000</v>
      </c>
      <c r="N13" s="39"/>
      <c r="O13" s="40">
        <v>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/>
      <c r="M14" s="38">
        <v>230000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31920000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32174100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+'04 Sept '!I56</f>
        <v>26719100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6875000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6875000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12330000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12330000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32174100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32174100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12330000</v>
      </c>
      <c r="M119" s="144">
        <f t="shared" ref="M119:P119" si="1">SUM(M13:M118)</f>
        <v>6875000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12330000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8" zoomScaleNormal="100" zoomScaleSheetLayoutView="98" workbookViewId="0">
      <selection sqref="A1:XFD104857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43349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0.66666666666666663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248+175</f>
        <v>423</v>
      </c>
      <c r="F8" s="22"/>
      <c r="G8" s="17">
        <f t="shared" ref="G8:G16" si="0">C8*E8</f>
        <v>42300000</v>
      </c>
      <c r="H8" s="24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120+94</f>
        <v>214</v>
      </c>
      <c r="F9" s="22"/>
      <c r="G9" s="17">
        <f t="shared" si="0"/>
        <v>10700000</v>
      </c>
      <c r="H9" s="24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49</v>
      </c>
      <c r="F11" s="22"/>
      <c r="G11" s="17">
        <f t="shared" si="0"/>
        <v>490000</v>
      </c>
      <c r="H11" s="8"/>
      <c r="I11" s="17"/>
      <c r="J11" s="26"/>
      <c r="K11" s="27"/>
      <c r="L11" s="197" t="s">
        <v>12</v>
      </c>
      <c r="M11" s="192"/>
      <c r="N11" s="195" t="s">
        <v>13</v>
      </c>
      <c r="O11" s="196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68</v>
      </c>
      <c r="F12" s="22"/>
      <c r="G12" s="17">
        <f t="shared" si="0"/>
        <v>340000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35</v>
      </c>
      <c r="F13" s="22"/>
      <c r="G13" s="17">
        <f t="shared" si="0"/>
        <v>70000</v>
      </c>
      <c r="H13" s="8"/>
      <c r="I13" s="17"/>
      <c r="J13" s="35"/>
      <c r="K13" s="36"/>
      <c r="L13" s="37">
        <v>22432000</v>
      </c>
      <c r="M13" s="38">
        <v>132000</v>
      </c>
      <c r="N13" s="39"/>
      <c r="O13" s="40">
        <v>4300000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6"/>
      <c r="L14" s="37">
        <v>-4300000</v>
      </c>
      <c r="M14" s="38"/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6"/>
      <c r="L15" s="37"/>
      <c r="M15" s="38"/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6"/>
      <c r="L16" s="37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54220000</v>
      </c>
      <c r="I17" s="9"/>
      <c r="J17" s="35"/>
      <c r="K17" s="36"/>
      <c r="L17" s="37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6"/>
      <c r="L18" s="37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6"/>
      <c r="L19" s="37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1</v>
      </c>
      <c r="F20" s="7"/>
      <c r="G20" s="23">
        <f>C20*E20</f>
        <v>1000</v>
      </c>
      <c r="H20" s="8"/>
      <c r="I20" s="23"/>
      <c r="J20" s="35"/>
      <c r="K20" s="36"/>
      <c r="L20" s="37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506</v>
      </c>
      <c r="F21" s="7"/>
      <c r="G21" s="23">
        <f>C21*E21</f>
        <v>253000</v>
      </c>
      <c r="H21" s="8"/>
      <c r="I21" s="23"/>
      <c r="J21" s="35"/>
      <c r="K21" s="36"/>
      <c r="L21" s="37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0</v>
      </c>
      <c r="F22" s="7"/>
      <c r="G22" s="23">
        <f>C22*E22</f>
        <v>0</v>
      </c>
      <c r="H22" s="8"/>
      <c r="I22" s="9"/>
      <c r="J22" s="35"/>
      <c r="K22" s="36"/>
      <c r="L22" s="37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1</v>
      </c>
      <c r="F23" s="7"/>
      <c r="G23" s="23">
        <f>C23*E23</f>
        <v>100</v>
      </c>
      <c r="H23" s="8"/>
      <c r="I23" s="9"/>
      <c r="J23" s="35"/>
      <c r="K23" s="36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6"/>
      <c r="L24" s="37"/>
      <c r="M24" s="38"/>
      <c r="N24" s="39"/>
      <c r="O24" s="47">
        <f>SUM(O13:O23)</f>
        <v>4300000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6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254100</v>
      </c>
      <c r="I26" s="8"/>
      <c r="J26" s="35"/>
      <c r="K26" s="36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54474100</v>
      </c>
      <c r="J27" s="35"/>
      <c r="K27" s="36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6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6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900390315</v>
      </c>
      <c r="J30" s="35"/>
      <c r="K30" s="36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+'06 Sept '!I56</f>
        <v>32174100</v>
      </c>
      <c r="J31" s="35"/>
      <c r="K31" s="36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6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6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6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6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178"/>
      <c r="K36" s="36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900390315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25303132+65000000-84000000</f>
        <v>6303132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75699535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116537412-37138758</f>
        <v>79398654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236401321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1136791636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132000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132000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18132000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4300000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22432000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54474100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54474100</v>
      </c>
      <c r="J57" s="100"/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/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/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18132000</v>
      </c>
      <c r="M119" s="144">
        <f t="shared" ref="M119:P119" si="1">SUM(M13:M118)</f>
        <v>132000</v>
      </c>
      <c r="N119" s="144">
        <f>SUM(N13:N118)</f>
        <v>0</v>
      </c>
      <c r="O119" s="144">
        <f>SUM(O13:O118)</f>
        <v>8600000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18132000</v>
      </c>
      <c r="O120" s="144">
        <f>SUM(O13:O119)</f>
        <v>17200000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7" zoomScale="98" zoomScaleNormal="100" zoomScaleSheetLayoutView="98" workbookViewId="0">
      <selection activeCell="J59" sqref="J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4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43313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64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404</v>
      </c>
      <c r="F8" s="22"/>
      <c r="G8" s="17">
        <f t="shared" ref="G8:G16" si="0">C8*E8</f>
        <v>40400000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455</v>
      </c>
      <c r="F9" s="22"/>
      <c r="G9" s="17">
        <f t="shared" si="0"/>
        <v>22750000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11</v>
      </c>
      <c r="F10" s="22"/>
      <c r="G10" s="17">
        <f t="shared" si="0"/>
        <v>220000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14</v>
      </c>
      <c r="F11" s="22"/>
      <c r="G11" s="17">
        <f t="shared" si="0"/>
        <v>140000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58</v>
      </c>
      <c r="F13" s="22"/>
      <c r="G13" s="17">
        <f t="shared" si="0"/>
        <v>116000</v>
      </c>
      <c r="H13" s="8"/>
      <c r="I13" s="17"/>
      <c r="J13" s="35">
        <v>42767</v>
      </c>
      <c r="K13" s="39"/>
      <c r="L13" s="37">
        <v>139056500</v>
      </c>
      <c r="M13" s="38">
        <v>125000000</v>
      </c>
      <c r="N13" s="39"/>
      <c r="O13" s="40">
        <v>750000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1</v>
      </c>
      <c r="F14" s="22"/>
      <c r="G14" s="17">
        <f t="shared" si="0"/>
        <v>1000</v>
      </c>
      <c r="H14" s="8"/>
      <c r="I14" s="17"/>
      <c r="J14" s="35"/>
      <c r="K14" s="39"/>
      <c r="L14" s="37">
        <f>+-750000</f>
        <v>-750000</v>
      </c>
      <c r="M14" s="38">
        <v>40000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200000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2975000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63627000</v>
      </c>
      <c r="I17" s="9"/>
      <c r="J17" s="35"/>
      <c r="K17" s="39"/>
      <c r="L17" s="37"/>
      <c r="M17" s="38">
        <v>230000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2440000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2500000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1000000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10000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10000000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/>
      <c r="N24" s="39"/>
      <c r="O24" s="47">
        <f>SUM(O13:O23)</f>
        <v>750000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63884600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+'31 Juli '!I56</f>
        <v>68917600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144395000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144395000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138306500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750000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305500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139362000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63884600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63884600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138306500</v>
      </c>
      <c r="M119" s="144">
        <f t="shared" ref="M119:P119" si="1">SUM(M13:M118)</f>
        <v>144395000</v>
      </c>
      <c r="N119" s="144">
        <f>SUM(N13:N118)</f>
        <v>0</v>
      </c>
      <c r="O119" s="144">
        <f>SUM(O13:O118)</f>
        <v>1500000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138306500</v>
      </c>
      <c r="O120" s="144">
        <f>SUM(O13:O119)</f>
        <v>3000000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" zoomScale="98" zoomScaleNormal="100" zoomScaleSheetLayoutView="98" workbookViewId="0">
      <selection activeCell="B4" sqref="B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4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453</v>
      </c>
      <c r="F8" s="22"/>
      <c r="G8" s="17">
        <f t="shared" ref="G8:G16" si="0">C8*E8</f>
        <v>45300000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448</v>
      </c>
      <c r="F9" s="22"/>
      <c r="G9" s="17">
        <f t="shared" si="0"/>
        <v>22400000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2</v>
      </c>
      <c r="F10" s="22"/>
      <c r="G10" s="17">
        <f t="shared" si="0"/>
        <v>40000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7</v>
      </c>
      <c r="F11" s="22"/>
      <c r="G11" s="17">
        <f t="shared" si="0"/>
        <v>70000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0</v>
      </c>
      <c r="F12" s="22"/>
      <c r="G12" s="17">
        <f t="shared" si="0"/>
        <v>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45</v>
      </c>
      <c r="F13" s="22"/>
      <c r="G13" s="17">
        <f t="shared" si="0"/>
        <v>90000</v>
      </c>
      <c r="H13" s="8"/>
      <c r="I13" s="17"/>
      <c r="J13" s="35">
        <v>47285</v>
      </c>
      <c r="K13" s="39"/>
      <c r="L13" s="37">
        <v>12600000</v>
      </c>
      <c r="M13" s="38">
        <v>200000</v>
      </c>
      <c r="N13" s="39"/>
      <c r="O13" s="40">
        <v>3650000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37">
        <v>-3650000</v>
      </c>
      <c r="M14" s="38">
        <v>576000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37"/>
      <c r="M15" s="38">
        <v>350000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37"/>
      <c r="M16" s="38">
        <v>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67900000</v>
      </c>
      <c r="I17" s="9"/>
      <c r="J17" s="35"/>
      <c r="K17" s="39"/>
      <c r="L17" s="37"/>
      <c r="M17" s="38">
        <v>60000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37"/>
      <c r="M18" s="38">
        <v>1600000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37"/>
      <c r="M19" s="38">
        <v>545000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37"/>
      <c r="M20" s="38">
        <v>240000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/>
      <c r="L21" s="37"/>
      <c r="M21" s="38">
        <v>600000</v>
      </c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37"/>
      <c r="M22" s="38">
        <v>1550000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2000000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25000</v>
      </c>
      <c r="N24" s="39"/>
      <c r="O24" s="47">
        <f>SUM(O13:O23)</f>
        <v>3650000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/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68157600</v>
      </c>
      <c r="J27" s="35"/>
      <c r="K27" s="39"/>
      <c r="L27" s="37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Ags'!I56</f>
        <v>63884600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8246000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f>6000+75000</f>
        <v>81000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8327000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8950000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3650000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12600000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68157600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68157600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8950000</v>
      </c>
      <c r="M119" s="144">
        <f t="shared" ref="M119:P119" si="1">SUM(M13:M118)</f>
        <v>8246000</v>
      </c>
      <c r="N119" s="144">
        <f>SUM(N13:N118)</f>
        <v>0</v>
      </c>
      <c r="O119" s="144">
        <f>SUM(O13:O118)</f>
        <v>7300000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8950000</v>
      </c>
      <c r="O120" s="144">
        <f>SUM(O13:O119)</f>
        <v>14600000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H22" zoomScale="98" zoomScaleNormal="100" zoomScaleSheetLayoutView="98" workbookViewId="0">
      <selection activeCell="L13" sqref="L1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43314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0.58333333333333337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493</v>
      </c>
      <c r="F8" s="22"/>
      <c r="G8" s="17">
        <f t="shared" ref="G8:G16" si="0">C8*E8</f>
        <v>49300000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467</v>
      </c>
      <c r="F9" s="22"/>
      <c r="G9" s="17">
        <f t="shared" si="0"/>
        <v>23350000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10</v>
      </c>
      <c r="F10" s="22"/>
      <c r="G10" s="17">
        <f t="shared" si="0"/>
        <v>200000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1</v>
      </c>
      <c r="F11" s="22"/>
      <c r="G11" s="17">
        <f t="shared" si="0"/>
        <v>10000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1</v>
      </c>
      <c r="F12" s="22"/>
      <c r="G12" s="17">
        <f t="shared" si="0"/>
        <v>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">
      <c r="A13" s="7"/>
      <c r="B13" s="22"/>
      <c r="C13" s="23">
        <v>2000</v>
      </c>
      <c r="D13" s="7"/>
      <c r="E13" s="22">
        <v>1</v>
      </c>
      <c r="F13" s="22"/>
      <c r="G13" s="17">
        <f t="shared" si="0"/>
        <v>2000</v>
      </c>
      <c r="H13" s="8"/>
      <c r="I13" s="17"/>
      <c r="J13" s="35">
        <v>47294</v>
      </c>
      <c r="K13" s="39">
        <v>47286</v>
      </c>
      <c r="L13" s="150">
        <v>1000000</v>
      </c>
      <c r="M13" s="38">
        <v>150000</v>
      </c>
      <c r="N13" s="39"/>
      <c r="O13" s="40">
        <v>3800000</v>
      </c>
      <c r="P13" s="41"/>
      <c r="Q13" s="42"/>
      <c r="R13" s="43"/>
      <c r="S13" s="44"/>
      <c r="T13" s="45"/>
      <c r="U13" s="45"/>
    </row>
    <row r="14" spans="1:21" x14ac:dyDescent="0.2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47287</v>
      </c>
      <c r="L14" s="150">
        <v>4000000</v>
      </c>
      <c r="M14" s="38">
        <v>300000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47288</v>
      </c>
      <c r="L15" s="150">
        <v>850000</v>
      </c>
      <c r="M15" s="38">
        <v>3612000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47289</v>
      </c>
      <c r="L16" s="150">
        <v>5000000</v>
      </c>
      <c r="M16" s="38">
        <v>110000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72867000</v>
      </c>
      <c r="I17" s="9"/>
      <c r="J17" s="35"/>
      <c r="K17" s="39">
        <v>47290</v>
      </c>
      <c r="L17" s="150">
        <v>5000000</v>
      </c>
      <c r="M17" s="38">
        <v>30000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47291</v>
      </c>
      <c r="L18" s="150">
        <v>900000</v>
      </c>
      <c r="M18" s="38">
        <v>112000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47292</v>
      </c>
      <c r="L19" s="150">
        <v>900000</v>
      </c>
      <c r="M19" s="38">
        <v>250000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47293</v>
      </c>
      <c r="L20" s="150">
        <v>2000000</v>
      </c>
      <c r="M20" s="38">
        <v>270000</v>
      </c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v>502</v>
      </c>
      <c r="F21" s="7"/>
      <c r="G21" s="23">
        <f>C21*E21</f>
        <v>251000</v>
      </c>
      <c r="H21" s="8"/>
      <c r="I21" s="23"/>
      <c r="J21" s="35"/>
      <c r="K21" s="39">
        <v>47294</v>
      </c>
      <c r="L21" s="150">
        <v>12600000</v>
      </c>
      <c r="M21" s="38">
        <v>8144000</v>
      </c>
      <c r="N21" s="39"/>
      <c r="O21" s="47"/>
      <c r="P21" s="54"/>
      <c r="Q21" s="37"/>
      <c r="R21" s="56"/>
    </row>
    <row r="22" spans="1:21" x14ac:dyDescent="0.25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/>
      <c r="L22" s="37">
        <v>-3800000</v>
      </c>
      <c r="M22" s="38">
        <v>3266000</v>
      </c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37"/>
      <c r="M23" s="38">
        <v>1500000</v>
      </c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37"/>
      <c r="M24" s="38">
        <v>200000</v>
      </c>
      <c r="N24" s="39"/>
      <c r="O24" s="47">
        <f>SUM(O13:O23)</f>
        <v>3800000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37"/>
      <c r="M25" s="38">
        <v>24000</v>
      </c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257600</v>
      </c>
      <c r="I26" s="8"/>
      <c r="J26" s="35"/>
      <c r="K26" s="39"/>
      <c r="L26" s="37"/>
      <c r="M26" s="38">
        <v>630000</v>
      </c>
      <c r="N26" s="39"/>
      <c r="O26" s="47"/>
      <c r="P26" s="66"/>
      <c r="Q26" s="49"/>
      <c r="R26" s="64"/>
    </row>
    <row r="27" spans="1:21" x14ac:dyDescent="0.2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73124600</v>
      </c>
      <c r="J27" s="35"/>
      <c r="K27" s="39"/>
      <c r="L27" s="37"/>
      <c r="M27" s="67">
        <v>7500000</v>
      </c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37"/>
      <c r="M28" s="70">
        <v>332000</v>
      </c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37"/>
      <c r="M29" s="72">
        <v>853000</v>
      </c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37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Ags'!I56</f>
        <v>68157600</v>
      </c>
      <c r="J31" s="35"/>
      <c r="K31" s="39"/>
      <c r="L31" s="37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37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37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37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37"/>
      <c r="N35" s="39"/>
      <c r="O35" s="47"/>
      <c r="Q35" s="42"/>
      <c r="R35" s="9"/>
      <c r="S35" s="52"/>
      <c r="T35" s="2"/>
      <c r="U35" s="2"/>
    </row>
    <row r="36" spans="1:21" x14ac:dyDescent="0.2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37"/>
      <c r="N36" s="39"/>
      <c r="O36" s="47"/>
      <c r="Q36" s="42"/>
      <c r="S36" s="52"/>
      <c r="T36" s="2"/>
      <c r="U36" s="2"/>
    </row>
    <row r="37" spans="1:21" x14ac:dyDescent="0.2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37"/>
      <c r="N37" s="39"/>
      <c r="O37" s="47"/>
      <c r="Q37" s="42"/>
      <c r="S37" s="52"/>
      <c r="T37" s="2"/>
      <c r="U37" s="2"/>
    </row>
    <row r="38" spans="1:21" x14ac:dyDescent="0.2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37"/>
      <c r="N38" s="39"/>
      <c r="O38" s="47"/>
      <c r="Q38" s="42"/>
      <c r="S38" s="52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37"/>
      <c r="N39" s="39"/>
      <c r="O39" s="47"/>
      <c r="Q39" s="42"/>
      <c r="S39" s="52"/>
      <c r="T39" s="2"/>
      <c r="U39" s="2"/>
    </row>
    <row r="40" spans="1:21" x14ac:dyDescent="0.2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37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37"/>
      <c r="N41" s="39"/>
      <c r="O41" s="47"/>
      <c r="Q41" s="42"/>
      <c r="S41" s="52"/>
      <c r="T41" s="2"/>
      <c r="U41" s="2"/>
    </row>
    <row r="42" spans="1:21" x14ac:dyDescent="0.2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37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37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37"/>
      <c r="N44" s="39"/>
      <c r="O44" s="40"/>
      <c r="Q44" s="42"/>
      <c r="R44" s="43"/>
      <c r="S44" s="44"/>
      <c r="T44" s="43"/>
      <c r="U44" s="45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37"/>
      <c r="N45" s="80"/>
      <c r="O45" s="40"/>
      <c r="Q45" s="42"/>
      <c r="R45" s="43"/>
      <c r="S45" s="45"/>
      <c r="T45" s="43"/>
      <c r="U45" s="45"/>
    </row>
    <row r="46" spans="1:21" x14ac:dyDescent="0.2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37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">
      <c r="A47" s="7"/>
      <c r="B47" s="7"/>
      <c r="C47" s="7" t="s">
        <v>33</v>
      </c>
      <c r="D47" s="7"/>
      <c r="E47" s="7"/>
      <c r="F47" s="7"/>
      <c r="G47" s="17"/>
      <c r="H47" s="8">
        <f>M119</f>
        <v>27283000</v>
      </c>
      <c r="I47" s="8"/>
      <c r="J47" s="86"/>
      <c r="K47" s="39"/>
      <c r="L47" s="37"/>
      <c r="M47" s="88"/>
      <c r="N47" s="39"/>
      <c r="O47" s="80"/>
      <c r="P47" s="88"/>
      <c r="Q47" s="42"/>
      <c r="S47" s="2"/>
      <c r="U47" s="2"/>
    </row>
    <row r="48" spans="1:21" x14ac:dyDescent="0.2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37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27283000</v>
      </c>
      <c r="J49" s="90"/>
      <c r="K49" s="39"/>
      <c r="L49" s="37"/>
      <c r="M49" s="88"/>
      <c r="N49" s="39"/>
      <c r="O49" s="37"/>
      <c r="P49" s="88"/>
      <c r="Q49" s="42"/>
      <c r="R49" s="91"/>
      <c r="S49" s="2"/>
      <c r="U49" s="2"/>
    </row>
    <row r="50" spans="1:21" x14ac:dyDescent="0.2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37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37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28450000</v>
      </c>
      <c r="I52" s="8"/>
      <c r="J52" s="97"/>
      <c r="K52" s="39"/>
      <c r="L52" s="37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3800000</v>
      </c>
      <c r="I53" s="8"/>
      <c r="J53" s="97"/>
      <c r="K53"/>
      <c r="L53" s="146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82"/>
      <c r="L54" s="85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32250000</v>
      </c>
      <c r="J55" s="95"/>
      <c r="K55" s="82"/>
      <c r="L55" s="85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73124600</v>
      </c>
      <c r="J56" s="98"/>
      <c r="K56" s="82"/>
      <c r="L56" s="85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73124600</v>
      </c>
      <c r="J57" s="100">
        <v>74000</v>
      </c>
      <c r="K57" s="82"/>
      <c r="L57" s="85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82"/>
      <c r="L58" s="85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82"/>
      <c r="L59" s="85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82"/>
      <c r="L60" s="85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82"/>
      <c r="L61" s="85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82"/>
      <c r="L62" s="85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82"/>
      <c r="L63" s="85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82"/>
      <c r="L64" s="85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82"/>
      <c r="L65" s="85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82"/>
      <c r="L66" s="112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82"/>
      <c r="L67" s="112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82"/>
      <c r="L68" s="49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28450000</v>
      </c>
      <c r="M119" s="144">
        <f t="shared" ref="M119:P119" si="1">SUM(M13:M118)</f>
        <v>27283000</v>
      </c>
      <c r="N119" s="144">
        <f>SUM(N13:N118)</f>
        <v>0</v>
      </c>
      <c r="O119" s="144">
        <f>SUM(O13:O118)</f>
        <v>7600000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51050000</v>
      </c>
      <c r="O120" s="144">
        <f>SUM(O13:O119)</f>
        <v>15200000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3853"/>
    <hyperlink ref="K14" r:id="rId2" display="C:\Users\Nijar\Downloads\cetak-kwitansi.php?id=1803854"/>
    <hyperlink ref="K15" r:id="rId3" display="C:\Users\Nijar\Downloads\cetak-kwitansi.php?id=1803855"/>
    <hyperlink ref="K16" r:id="rId4" display="C:\Users\Nijar\Downloads\cetak-kwitansi.php?id=1803856"/>
    <hyperlink ref="K17" r:id="rId5" display="C:\Users\Nijar\Downloads\cetak-kwitansi.php?id=1803860"/>
    <hyperlink ref="K21" r:id="rId6" display="C:\Users\Nijar\Downloads\cetak-kwitansi.php?id=1803864"/>
    <hyperlink ref="K18" r:id="rId7" display="C:\Users\Nijar\Downloads\cetak-kwitansi.php?id=1803861"/>
    <hyperlink ref="K19" r:id="rId8" display="C:\Users\Nijar\Downloads\cetak-kwitansi.php?id=1803862"/>
    <hyperlink ref="K20" r:id="rId9" display="C:\Users\Nijar\Downloads\cetak-kwitansi.php?id=1803863"/>
  </hyperlinks>
  <pageMargins left="0.7" right="0.7" top="0.75" bottom="0.75" header="0.3" footer="0.3"/>
  <pageSetup paperSize="9" scale="67" orientation="portrait" horizontalDpi="0" verticalDpi="0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52" zoomScale="98" zoomScaleNormal="100" zoomScaleSheetLayoutView="98" workbookViewId="0">
      <selection activeCell="G16" sqref="G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4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43316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493-201+557</f>
        <v>849</v>
      </c>
      <c r="F8" s="22"/>
      <c r="G8" s="17">
        <f t="shared" ref="G8:G16" si="0">C8*E8</f>
        <v>84900000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f>467-60+316</f>
        <v>723</v>
      </c>
      <c r="F9" s="22"/>
      <c r="G9" s="17">
        <f t="shared" si="0"/>
        <v>36150000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f>8+1</f>
        <v>9</v>
      </c>
      <c r="F10" s="22"/>
      <c r="G10" s="17">
        <f t="shared" si="0"/>
        <v>180000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f>1+5</f>
        <v>6</v>
      </c>
      <c r="F11" s="22"/>
      <c r="G11" s="17">
        <f t="shared" si="0"/>
        <v>60000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f>1+4</f>
        <v>5</v>
      </c>
      <c r="F12" s="22"/>
      <c r="G12" s="17">
        <f t="shared" si="0"/>
        <v>25000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f>1+1</f>
        <v>2</v>
      </c>
      <c r="F13" s="22"/>
      <c r="G13" s="17">
        <f t="shared" si="0"/>
        <v>4000</v>
      </c>
      <c r="H13" s="8"/>
      <c r="I13" s="17"/>
      <c r="J13" s="35"/>
      <c r="K13" s="39">
        <v>47295</v>
      </c>
      <c r="L13" s="153">
        <v>5000000</v>
      </c>
      <c r="M13" s="38">
        <v>23140000</v>
      </c>
      <c r="N13" s="39"/>
      <c r="O13" s="40">
        <v>49500000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>
        <v>47296</v>
      </c>
      <c r="L14" s="153">
        <v>1500000</v>
      </c>
      <c r="M14" s="38">
        <v>700000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>
        <v>47297</v>
      </c>
      <c r="L15" s="154">
        <v>950000</v>
      </c>
      <c r="M15" s="38">
        <v>132000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>
        <v>47298</v>
      </c>
      <c r="L16" s="154">
        <v>1600000</v>
      </c>
      <c r="M16" s="38">
        <v>2000000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121319000</v>
      </c>
      <c r="I17" s="9"/>
      <c r="J17" s="35"/>
      <c r="K17" s="39">
        <v>47299</v>
      </c>
      <c r="L17" s="154">
        <v>1000000</v>
      </c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>
        <v>47300</v>
      </c>
      <c r="L18" s="154">
        <v>3000000</v>
      </c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>
        <v>47301</v>
      </c>
      <c r="L19" s="154">
        <v>1000000</v>
      </c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>
        <v>47302</v>
      </c>
      <c r="L20" s="154">
        <v>2000000</v>
      </c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>
        <v>47303</v>
      </c>
      <c r="L21" s="154">
        <v>900000</v>
      </c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>
        <v>47304</v>
      </c>
      <c r="L22" s="154">
        <v>875000</v>
      </c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>
        <v>47305</v>
      </c>
      <c r="L23" s="154">
        <v>800000</v>
      </c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>
        <v>47306</v>
      </c>
      <c r="L24" s="154">
        <v>1750000</v>
      </c>
      <c r="M24" s="38"/>
      <c r="N24" s="39"/>
      <c r="O24" s="47">
        <f>SUM(O13:O23)</f>
        <v>49500000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>
        <v>47307</v>
      </c>
      <c r="L25" s="154">
        <v>900000</v>
      </c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>
        <v>47308</v>
      </c>
      <c r="L26" s="154">
        <v>500000</v>
      </c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121577600</v>
      </c>
      <c r="J27" s="35"/>
      <c r="K27" s="39">
        <v>47309</v>
      </c>
      <c r="L27" s="155">
        <v>725000</v>
      </c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>
        <v>47310</v>
      </c>
      <c r="L28" s="155">
        <v>1000000</v>
      </c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>
        <v>47311</v>
      </c>
      <c r="L29" s="155">
        <v>1500000</v>
      </c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>
        <v>47312</v>
      </c>
      <c r="L30" s="155">
        <v>1000000</v>
      </c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Ags '!I56</f>
        <v>73124600</v>
      </c>
      <c r="J31" s="35"/>
      <c r="K31" s="39">
        <v>47313</v>
      </c>
      <c r="L31" s="155">
        <v>725000</v>
      </c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>
        <v>47314</v>
      </c>
      <c r="L32" s="155">
        <v>1000000</v>
      </c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>
        <v>47315</v>
      </c>
      <c r="L33" s="155">
        <v>725000</v>
      </c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>
        <v>47316</v>
      </c>
      <c r="L34" s="155">
        <v>1000000</v>
      </c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>
        <v>47317</v>
      </c>
      <c r="L35" s="155">
        <v>700000</v>
      </c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>
        <v>47318</v>
      </c>
      <c r="L36" s="155">
        <v>1000000</v>
      </c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>
        <v>47319</v>
      </c>
      <c r="L37" s="155">
        <v>850000</v>
      </c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>
        <v>47320</v>
      </c>
      <c r="L38" s="155">
        <v>725000</v>
      </c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>
        <v>47321</v>
      </c>
      <c r="L39" s="155">
        <v>750000</v>
      </c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>
        <v>47322</v>
      </c>
      <c r="L40" s="155">
        <v>2000000</v>
      </c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>
        <v>47323</v>
      </c>
      <c r="L41" s="156">
        <v>800000</v>
      </c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>
        <v>47324</v>
      </c>
      <c r="L42" s="153">
        <v>500000</v>
      </c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>
        <v>47325</v>
      </c>
      <c r="L43" s="153">
        <v>1500000</v>
      </c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>
        <v>47326</v>
      </c>
      <c r="L44" s="153">
        <v>2400000</v>
      </c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>
        <v>47327</v>
      </c>
      <c r="L45" s="153">
        <v>6500000</v>
      </c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>
        <v>47328</v>
      </c>
      <c r="L46" s="153">
        <v>725000</v>
      </c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25972000</v>
      </c>
      <c r="I47" s="8"/>
      <c r="J47" s="86"/>
      <c r="K47" s="39">
        <v>47329</v>
      </c>
      <c r="L47" s="153">
        <v>575000</v>
      </c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>
        <v>47330</v>
      </c>
      <c r="L48" s="153">
        <v>400000</v>
      </c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25972000</v>
      </c>
      <c r="J49" s="90"/>
      <c r="K49" s="39">
        <v>47331</v>
      </c>
      <c r="L49" s="153">
        <v>1500000</v>
      </c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>
        <v>47332</v>
      </c>
      <c r="L50" s="153">
        <v>500000</v>
      </c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>
        <v>47333</v>
      </c>
      <c r="L51" s="153">
        <v>850000</v>
      </c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24925000</v>
      </c>
      <c r="I52" s="8"/>
      <c r="J52" s="97"/>
      <c r="K52" s="39">
        <v>47334</v>
      </c>
      <c r="L52" s="153">
        <v>1300000</v>
      </c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49500000</v>
      </c>
      <c r="I53" s="8"/>
      <c r="J53" s="97"/>
      <c r="K53" s="39">
        <v>47335</v>
      </c>
      <c r="L53" s="153">
        <v>800000</v>
      </c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>
        <v>47336</v>
      </c>
      <c r="L54" s="153">
        <v>100000</v>
      </c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74425000</v>
      </c>
      <c r="J55" s="95"/>
      <c r="K55" s="39">
        <v>47337</v>
      </c>
      <c r="L55" s="153">
        <v>1000000</v>
      </c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121577600</v>
      </c>
      <c r="J56" s="98"/>
      <c r="K56" s="39">
        <v>47338</v>
      </c>
      <c r="L56" s="153">
        <v>500000</v>
      </c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121577600</v>
      </c>
      <c r="J57" s="100">
        <v>74000</v>
      </c>
      <c r="K57" s="39">
        <v>47339</v>
      </c>
      <c r="L57" s="157">
        <v>3250000</v>
      </c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>
        <v>47340</v>
      </c>
      <c r="L58" s="157">
        <v>850000</v>
      </c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>
        <v>47341</v>
      </c>
      <c r="L59" s="159">
        <v>2300000</v>
      </c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>
        <v>47342</v>
      </c>
      <c r="L60" s="83">
        <v>1000000</v>
      </c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>
        <v>47343</v>
      </c>
      <c r="L61" s="160">
        <v>1000000</v>
      </c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>
        <v>47344</v>
      </c>
      <c r="L62" s="160">
        <v>800000</v>
      </c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>
        <v>47345</v>
      </c>
      <c r="L63" s="160">
        <v>900000</v>
      </c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>
        <v>47346</v>
      </c>
      <c r="L64" s="160">
        <v>2000000</v>
      </c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>
        <v>47347</v>
      </c>
      <c r="L65" s="83">
        <v>5000000</v>
      </c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>
        <v>47348</v>
      </c>
      <c r="L66" s="83">
        <v>1000000</v>
      </c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>
        <v>47349</v>
      </c>
      <c r="L67" s="158">
        <v>900000</v>
      </c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>
        <v>-49500000</v>
      </c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24925000</v>
      </c>
      <c r="M119" s="144">
        <f t="shared" ref="M119:P119" si="1">SUM(M13:M118)</f>
        <v>25972000</v>
      </c>
      <c r="N119" s="144">
        <f>SUM(N13:N118)</f>
        <v>0</v>
      </c>
      <c r="O119" s="144">
        <f>SUM(O13:O118)</f>
        <v>99000000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42400000</v>
      </c>
      <c r="O120" s="144">
        <f>SUM(O13:O119)</f>
        <v>198000000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7" zoomScale="98" zoomScaleNormal="100" zoomScaleSheetLayoutView="98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43317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f>1006+91</f>
        <v>1097</v>
      </c>
      <c r="F8" s="22"/>
      <c r="G8" s="17">
        <f t="shared" ref="G8:G16" si="0">C8*E8</f>
        <v>109700000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731</v>
      </c>
      <c r="F9" s="22"/>
      <c r="G9" s="17">
        <f t="shared" si="0"/>
        <v>36550000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3</v>
      </c>
      <c r="F10" s="22"/>
      <c r="G10" s="17">
        <f t="shared" si="0"/>
        <v>60000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5</v>
      </c>
      <c r="F11" s="22"/>
      <c r="G11" s="17">
        <f t="shared" si="0"/>
        <v>50000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3</v>
      </c>
      <c r="F12" s="22"/>
      <c r="G12" s="17">
        <f t="shared" si="0"/>
        <v>15000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7</v>
      </c>
      <c r="F13" s="22"/>
      <c r="G13" s="17">
        <f t="shared" si="0"/>
        <v>14000</v>
      </c>
      <c r="H13" s="8"/>
      <c r="I13" s="17"/>
      <c r="J13" s="35"/>
      <c r="K13" s="39"/>
      <c r="L13" s="153">
        <f>28045000-3350000</f>
        <v>24695000</v>
      </c>
      <c r="M13" s="38">
        <v>60000</v>
      </c>
      <c r="N13" s="39"/>
      <c r="O13" s="40">
        <v>25195000</v>
      </c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>
        <v>500000</v>
      </c>
      <c r="M14" s="38">
        <v>45000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>
        <v>-25195000</v>
      </c>
      <c r="M15" s="38">
        <v>20000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/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146389000</v>
      </c>
      <c r="I17" s="9"/>
      <c r="J17" s="35"/>
      <c r="K17" s="39"/>
      <c r="L17" s="154"/>
      <c r="M17" s="38"/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/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/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25195000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146647600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Ags'!I56</f>
        <v>121577600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125000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125000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25195000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25195000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146647600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146647600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69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0</v>
      </c>
      <c r="M119" s="144">
        <f t="shared" ref="M119:P119" si="1">SUM(M13:M118)</f>
        <v>125000</v>
      </c>
      <c r="N119" s="144">
        <f>SUM(N13:N118)</f>
        <v>0</v>
      </c>
      <c r="O119" s="144">
        <f>SUM(O13:O118)</f>
        <v>50390000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0</v>
      </c>
      <c r="O120" s="144">
        <f>SUM(O13:O119)</f>
        <v>100780000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8" zoomScaleNormal="100" zoomScaleSheetLayoutView="98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45" bestFit="1" customWidth="1"/>
    <col min="13" max="14" width="20.7109375" style="74" customWidth="1"/>
    <col min="15" max="15" width="18.5703125" style="145" bestFit="1" customWidth="1"/>
    <col min="16" max="16" width="20.7109375" style="74" customWidth="1"/>
    <col min="17" max="17" width="21.5703125" style="110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5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43318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4" t="s">
        <v>65</v>
      </c>
      <c r="C4" s="7"/>
      <c r="D4" s="7"/>
      <c r="E4" s="7"/>
      <c r="F4" s="7"/>
      <c r="G4" s="7"/>
      <c r="H4" s="7" t="s">
        <v>6</v>
      </c>
      <c r="I4" s="15">
        <v>0.625</v>
      </c>
      <c r="J4" s="15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5"/>
      <c r="J5" s="16"/>
      <c r="K5" s="2"/>
      <c r="L5" s="13"/>
      <c r="M5" s="17"/>
      <c r="N5" s="17"/>
      <c r="O5" s="13"/>
      <c r="P5" s="17"/>
      <c r="Q5" s="5"/>
      <c r="R5" s="2"/>
      <c r="S5" s="2"/>
      <c r="T5" s="2"/>
      <c r="U5" s="2"/>
    </row>
    <row r="6" spans="1:21" ht="14.25" x14ac:dyDescent="0.2">
      <c r="A6" s="18"/>
      <c r="B6" s="19"/>
      <c r="C6" s="7"/>
      <c r="D6" s="7"/>
      <c r="E6" s="7"/>
      <c r="F6" s="7"/>
      <c r="G6" s="7" t="s">
        <v>7</v>
      </c>
      <c r="H6" s="8"/>
      <c r="I6" s="7"/>
      <c r="J6" s="7"/>
      <c r="K6" s="20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1" t="s">
        <v>8</v>
      </c>
      <c r="D7" s="21"/>
      <c r="E7" s="21" t="s">
        <v>9</v>
      </c>
      <c r="F7" s="21"/>
      <c r="G7" s="21" t="s">
        <v>10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2"/>
      <c r="C8" s="23">
        <v>100000</v>
      </c>
      <c r="D8" s="7"/>
      <c r="E8" s="24">
        <v>55</v>
      </c>
      <c r="F8" s="22"/>
      <c r="G8" s="17">
        <f t="shared" ref="G8:G16" si="0">C8*E8</f>
        <v>5500000</v>
      </c>
      <c r="H8" s="8"/>
      <c r="I8" s="17"/>
      <c r="J8" s="17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2"/>
      <c r="C9" s="23">
        <v>50000</v>
      </c>
      <c r="D9" s="7"/>
      <c r="E9" s="24">
        <v>99</v>
      </c>
      <c r="F9" s="22"/>
      <c r="G9" s="17">
        <f t="shared" si="0"/>
        <v>4950000</v>
      </c>
      <c r="H9" s="8"/>
      <c r="I9" s="17"/>
      <c r="J9" s="17"/>
      <c r="K9" s="2"/>
      <c r="L9" s="3"/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2" t="s">
        <v>7</v>
      </c>
      <c r="C10" s="23">
        <v>20000</v>
      </c>
      <c r="D10" s="7"/>
      <c r="E10" s="24">
        <v>16</v>
      </c>
      <c r="F10" s="22"/>
      <c r="G10" s="17">
        <f t="shared" si="0"/>
        <v>320000</v>
      </c>
      <c r="H10" s="8"/>
      <c r="I10" s="8"/>
      <c r="J10" s="17"/>
      <c r="K10" s="25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2"/>
      <c r="C11" s="23">
        <v>10000</v>
      </c>
      <c r="D11" s="7"/>
      <c r="E11" s="24">
        <v>4</v>
      </c>
      <c r="F11" s="22"/>
      <c r="G11" s="17">
        <f t="shared" si="0"/>
        <v>40000</v>
      </c>
      <c r="H11" s="8"/>
      <c r="I11" s="17"/>
      <c r="J11" s="26"/>
      <c r="K11" s="27"/>
      <c r="L11" s="192" t="s">
        <v>12</v>
      </c>
      <c r="M11" s="193"/>
      <c r="N11" s="194" t="s">
        <v>13</v>
      </c>
      <c r="O11" s="194"/>
      <c r="P11" s="28"/>
      <c r="Q11" s="8"/>
      <c r="R11" s="2"/>
      <c r="S11" s="2"/>
      <c r="T11" s="2" t="s">
        <v>14</v>
      </c>
      <c r="U11" s="2"/>
    </row>
    <row r="12" spans="1:21" x14ac:dyDescent="0.25">
      <c r="A12" s="7"/>
      <c r="B12" s="22"/>
      <c r="C12" s="23">
        <v>5000</v>
      </c>
      <c r="D12" s="7"/>
      <c r="E12" s="22">
        <v>7</v>
      </c>
      <c r="F12" s="22"/>
      <c r="G12" s="17">
        <f t="shared" si="0"/>
        <v>35000</v>
      </c>
      <c r="H12" s="8"/>
      <c r="I12" s="17"/>
      <c r="J12" s="29"/>
      <c r="K12" s="30" t="s">
        <v>15</v>
      </c>
      <c r="L12" s="31" t="s">
        <v>16</v>
      </c>
      <c r="M12" s="32" t="s">
        <v>17</v>
      </c>
      <c r="N12" s="32" t="s">
        <v>18</v>
      </c>
      <c r="O12" s="33" t="s">
        <v>16</v>
      </c>
      <c r="P12" s="32" t="s">
        <v>17</v>
      </c>
      <c r="Q12" s="34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x14ac:dyDescent="0.25">
      <c r="A13" s="7"/>
      <c r="B13" s="22"/>
      <c r="C13" s="23">
        <v>2000</v>
      </c>
      <c r="D13" s="7"/>
      <c r="E13" s="22">
        <v>5</v>
      </c>
      <c r="F13" s="22"/>
      <c r="G13" s="17">
        <f t="shared" si="0"/>
        <v>10000</v>
      </c>
      <c r="H13" s="8"/>
      <c r="I13" s="17"/>
      <c r="J13" s="35"/>
      <c r="K13" s="39"/>
      <c r="L13" s="153">
        <v>33337500</v>
      </c>
      <c r="M13" s="38">
        <v>9147000</v>
      </c>
      <c r="N13" s="39"/>
      <c r="O13" s="40"/>
      <c r="P13" s="41"/>
      <c r="Q13" s="42"/>
      <c r="R13" s="43"/>
      <c r="S13" s="44"/>
      <c r="T13" s="45"/>
      <c r="U13" s="45"/>
    </row>
    <row r="14" spans="1:21" x14ac:dyDescent="0.25">
      <c r="A14" s="7"/>
      <c r="B14" s="22"/>
      <c r="C14" s="23">
        <v>1000</v>
      </c>
      <c r="D14" s="7"/>
      <c r="E14" s="22">
        <v>0</v>
      </c>
      <c r="F14" s="22"/>
      <c r="G14" s="17">
        <f t="shared" si="0"/>
        <v>0</v>
      </c>
      <c r="H14" s="8"/>
      <c r="I14" s="17"/>
      <c r="J14" s="35"/>
      <c r="K14" s="39"/>
      <c r="L14" s="153"/>
      <c r="M14" s="38">
        <v>1050000</v>
      </c>
      <c r="N14" s="46"/>
      <c r="O14" s="47"/>
      <c r="P14" s="48"/>
      <c r="Q14" s="49"/>
      <c r="R14" s="50"/>
    </row>
    <row r="15" spans="1:21" x14ac:dyDescent="0.2">
      <c r="A15" s="7"/>
      <c r="B15" s="22"/>
      <c r="C15" s="23">
        <v>500</v>
      </c>
      <c r="D15" s="7"/>
      <c r="E15" s="22">
        <v>0</v>
      </c>
      <c r="F15" s="22"/>
      <c r="G15" s="17">
        <f t="shared" si="0"/>
        <v>0</v>
      </c>
      <c r="H15" s="8"/>
      <c r="I15" s="9"/>
      <c r="J15" s="35"/>
      <c r="K15" s="39"/>
      <c r="L15" s="154"/>
      <c r="M15" s="38">
        <v>8000000</v>
      </c>
      <c r="N15" s="39"/>
      <c r="O15" s="47"/>
      <c r="P15" s="48"/>
      <c r="Q15" s="37"/>
      <c r="R15" s="44"/>
      <c r="S15" s="52"/>
      <c r="T15" s="50"/>
      <c r="U15" s="50"/>
    </row>
    <row r="16" spans="1:21" x14ac:dyDescent="0.2">
      <c r="A16" s="7"/>
      <c r="B16" s="22"/>
      <c r="C16" s="23">
        <v>100</v>
      </c>
      <c r="D16" s="7"/>
      <c r="E16" s="22">
        <v>0</v>
      </c>
      <c r="F16" s="22"/>
      <c r="G16" s="17">
        <f t="shared" si="0"/>
        <v>0</v>
      </c>
      <c r="H16" s="8"/>
      <c r="I16" s="9"/>
      <c r="J16" s="35"/>
      <c r="K16" s="39"/>
      <c r="L16" s="154"/>
      <c r="M16" s="38">
        <v>147500000</v>
      </c>
      <c r="N16" s="39"/>
      <c r="O16" s="47"/>
      <c r="P16" s="53"/>
      <c r="Q16" s="37"/>
      <c r="R16" s="44"/>
      <c r="S16" s="52"/>
      <c r="T16" s="50">
        <f>SUM(T7:T15)</f>
        <v>0</v>
      </c>
      <c r="U16" s="50">
        <f>SUM(U7:U15)</f>
        <v>0</v>
      </c>
    </row>
    <row r="17" spans="1:21" x14ac:dyDescent="0.2">
      <c r="A17" s="7"/>
      <c r="B17" s="7"/>
      <c r="C17" s="18" t="s">
        <v>22</v>
      </c>
      <c r="D17" s="7"/>
      <c r="E17" s="22"/>
      <c r="F17" s="7"/>
      <c r="G17" s="7"/>
      <c r="H17" s="8">
        <f>SUM(G8:G16)</f>
        <v>10855000</v>
      </c>
      <c r="I17" s="9"/>
      <c r="J17" s="35"/>
      <c r="K17" s="39"/>
      <c r="L17" s="154"/>
      <c r="M17" s="38">
        <v>600000</v>
      </c>
      <c r="N17" s="39"/>
      <c r="O17" s="47"/>
      <c r="P17" s="54"/>
      <c r="Q17" s="27" t="s">
        <v>23</v>
      </c>
      <c r="R17" s="2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5"/>
      <c r="K18" s="39"/>
      <c r="L18" s="154"/>
      <c r="M18" s="38">
        <v>2000000</v>
      </c>
      <c r="N18" s="46"/>
      <c r="O18" s="47"/>
      <c r="P18" s="54"/>
      <c r="Q18" s="55"/>
      <c r="R18" s="56"/>
    </row>
    <row r="19" spans="1:21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3"/>
      <c r="J19" s="35"/>
      <c r="K19" s="39"/>
      <c r="L19" s="154"/>
      <c r="M19" s="38">
        <v>286000</v>
      </c>
      <c r="N19" s="46"/>
      <c r="O19" s="47"/>
      <c r="P19" s="53"/>
      <c r="Q19" s="57"/>
      <c r="R19" s="44"/>
      <c r="S19" s="52"/>
      <c r="T19" s="58" t="s">
        <v>25</v>
      </c>
      <c r="U19" s="52"/>
    </row>
    <row r="20" spans="1:21" x14ac:dyDescent="0.2">
      <c r="A20" s="7"/>
      <c r="B20" s="7"/>
      <c r="C20" s="23">
        <v>1000</v>
      </c>
      <c r="D20" s="7"/>
      <c r="E20" s="7">
        <v>6</v>
      </c>
      <c r="F20" s="7"/>
      <c r="G20" s="23">
        <f>C20*E20</f>
        <v>6000</v>
      </c>
      <c r="H20" s="8"/>
      <c r="I20" s="23"/>
      <c r="J20" s="35"/>
      <c r="K20" s="39"/>
      <c r="L20" s="154"/>
      <c r="M20" s="38"/>
      <c r="N20" s="39"/>
      <c r="O20" s="47"/>
      <c r="P20" s="59"/>
      <c r="Q20" s="28"/>
      <c r="R20" s="44"/>
      <c r="S20" s="52"/>
      <c r="T20" s="58"/>
      <c r="U20" s="52"/>
    </row>
    <row r="21" spans="1:21" x14ac:dyDescent="0.2">
      <c r="A21" s="7"/>
      <c r="B21" s="7"/>
      <c r="C21" s="23">
        <v>500</v>
      </c>
      <c r="D21" s="7"/>
      <c r="E21" s="7">
        <f>502+2</f>
        <v>504</v>
      </c>
      <c r="F21" s="7"/>
      <c r="G21" s="23">
        <f>C21*E21</f>
        <v>252000</v>
      </c>
      <c r="H21" s="8"/>
      <c r="I21" s="23"/>
      <c r="J21" s="35"/>
      <c r="K21" s="39"/>
      <c r="L21" s="154"/>
      <c r="M21" s="38"/>
      <c r="N21" s="39"/>
      <c r="O21" s="47"/>
      <c r="P21" s="54"/>
      <c r="Q21" s="37"/>
      <c r="R21" s="56"/>
    </row>
    <row r="22" spans="1:21" x14ac:dyDescent="0.2">
      <c r="A22" s="7"/>
      <c r="B22" s="7"/>
      <c r="C22" s="23">
        <v>200</v>
      </c>
      <c r="D22" s="7"/>
      <c r="E22" s="7">
        <v>2</v>
      </c>
      <c r="F22" s="7"/>
      <c r="G22" s="23">
        <f>C22*E22</f>
        <v>400</v>
      </c>
      <c r="H22" s="8"/>
      <c r="I22" s="9"/>
      <c r="J22" s="35"/>
      <c r="K22" s="39"/>
      <c r="L22" s="154"/>
      <c r="M22" s="38"/>
      <c r="N22" s="39"/>
      <c r="O22" s="47"/>
      <c r="P22" s="54"/>
      <c r="Q22" s="37"/>
      <c r="R22" s="56"/>
    </row>
    <row r="23" spans="1:21" x14ac:dyDescent="0.2">
      <c r="A23" s="7"/>
      <c r="B23" s="7"/>
      <c r="C23" s="23">
        <v>100</v>
      </c>
      <c r="D23" s="7"/>
      <c r="E23" s="7">
        <v>2</v>
      </c>
      <c r="F23" s="7"/>
      <c r="G23" s="23">
        <f>C23*E23</f>
        <v>200</v>
      </c>
      <c r="H23" s="8"/>
      <c r="I23" s="9"/>
      <c r="J23" s="35"/>
      <c r="K23" s="39"/>
      <c r="L23" s="154"/>
      <c r="M23" s="38"/>
      <c r="N23" s="39"/>
      <c r="O23" s="47"/>
      <c r="P23" s="54"/>
      <c r="Q23" s="37"/>
      <c r="R23" s="56"/>
    </row>
    <row r="24" spans="1:21" x14ac:dyDescent="0.2">
      <c r="A24" s="7"/>
      <c r="B24" s="7"/>
      <c r="C24" s="23">
        <v>50</v>
      </c>
      <c r="D24" s="7"/>
      <c r="E24" s="7">
        <v>0</v>
      </c>
      <c r="F24" s="7"/>
      <c r="G24" s="23">
        <f>C24*E24</f>
        <v>0</v>
      </c>
      <c r="H24" s="8"/>
      <c r="I24" s="7"/>
      <c r="J24" s="35"/>
      <c r="K24" s="39"/>
      <c r="L24" s="154"/>
      <c r="M24" s="38"/>
      <c r="N24" s="39"/>
      <c r="O24" s="47">
        <f>SUM(O13:O23)</f>
        <v>0</v>
      </c>
      <c r="P24" s="61"/>
      <c r="Q24" s="42"/>
      <c r="R24" s="44"/>
      <c r="S24" s="52"/>
      <c r="T24" s="58"/>
      <c r="U24" s="52"/>
    </row>
    <row r="25" spans="1:21" x14ac:dyDescent="0.2">
      <c r="A25" s="7"/>
      <c r="B25" s="7"/>
      <c r="C25" s="23">
        <v>25</v>
      </c>
      <c r="D25" s="7"/>
      <c r="E25" s="7">
        <v>0</v>
      </c>
      <c r="F25" s="7"/>
      <c r="G25" s="62">
        <v>0</v>
      </c>
      <c r="H25" s="8"/>
      <c r="I25" s="7" t="s">
        <v>7</v>
      </c>
      <c r="J25" s="35"/>
      <c r="K25" s="39"/>
      <c r="L25" s="154"/>
      <c r="M25" s="38"/>
      <c r="N25" s="39"/>
      <c r="O25" s="47"/>
      <c r="P25" s="63"/>
      <c r="Q25" s="49"/>
      <c r="R25" s="64"/>
    </row>
    <row r="26" spans="1:21" x14ac:dyDescent="0.25">
      <c r="A26" s="7"/>
      <c r="B26" s="7"/>
      <c r="C26" s="18"/>
      <c r="D26" s="7"/>
      <c r="E26" s="7"/>
      <c r="F26" s="7"/>
      <c r="G26" s="7"/>
      <c r="H26" s="65">
        <f>SUM(G20:G25)</f>
        <v>258600</v>
      </c>
      <c r="I26" s="8"/>
      <c r="J26" s="35"/>
      <c r="K26" s="39"/>
      <c r="L26" s="154"/>
      <c r="M26" s="38"/>
      <c r="N26" s="39"/>
      <c r="O26" s="47"/>
      <c r="P26" s="66"/>
      <c r="Q26" s="49"/>
      <c r="R26" s="64"/>
    </row>
    <row r="27" spans="1:21" x14ac:dyDescent="0.25">
      <c r="A27" s="7"/>
      <c r="B27" s="7"/>
      <c r="C27" s="18" t="s">
        <v>22</v>
      </c>
      <c r="D27" s="7"/>
      <c r="E27" s="7"/>
      <c r="F27" s="7"/>
      <c r="G27" s="7"/>
      <c r="H27" s="8"/>
      <c r="I27" s="8">
        <f>H17+H26</f>
        <v>11113600</v>
      </c>
      <c r="J27" s="35"/>
      <c r="K27" s="39"/>
      <c r="L27" s="155"/>
      <c r="M27" s="67"/>
      <c r="N27" s="39"/>
      <c r="O27" s="47"/>
      <c r="P27" s="53"/>
      <c r="Q27" s="68"/>
      <c r="R27" s="44"/>
      <c r="S27" s="52"/>
      <c r="T27" s="58"/>
      <c r="U27" s="52"/>
    </row>
    <row r="28" spans="1:21" x14ac:dyDescent="0.25">
      <c r="A28" s="7"/>
      <c r="B28" s="7"/>
      <c r="C28" s="7"/>
      <c r="D28" s="7"/>
      <c r="E28" s="7"/>
      <c r="F28" s="7"/>
      <c r="G28" s="69"/>
      <c r="H28" s="8"/>
      <c r="I28" s="8"/>
      <c r="J28" s="35"/>
      <c r="K28" s="39"/>
      <c r="L28" s="155"/>
      <c r="M28" s="70"/>
      <c r="N28" s="39"/>
      <c r="O28" s="47"/>
      <c r="P28" s="70"/>
      <c r="Q28" s="49"/>
      <c r="R28" s="64"/>
    </row>
    <row r="29" spans="1:21" x14ac:dyDescent="0.25">
      <c r="A29" s="7"/>
      <c r="B29" s="7"/>
      <c r="C29" s="18" t="s">
        <v>26</v>
      </c>
      <c r="D29" s="7"/>
      <c r="E29" s="7"/>
      <c r="F29" s="7"/>
      <c r="G29" s="7"/>
      <c r="H29" s="8"/>
      <c r="I29" s="8"/>
      <c r="J29" s="35"/>
      <c r="K29" s="39"/>
      <c r="L29" s="155"/>
      <c r="M29" s="72"/>
      <c r="N29" s="39"/>
      <c r="O29" s="47"/>
      <c r="P29" s="72"/>
      <c r="Q29" s="42"/>
      <c r="R29" s="44"/>
      <c r="S29" s="52"/>
      <c r="T29" s="58"/>
      <c r="U29" s="52"/>
    </row>
    <row r="30" spans="1:21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+'[1]9 Juli'!I38</f>
        <v>898038103</v>
      </c>
      <c r="J30" s="35"/>
      <c r="K30" s="39"/>
      <c r="L30" s="155"/>
      <c r="M30" s="72"/>
      <c r="N30" s="39"/>
      <c r="O30" s="47"/>
      <c r="P30" s="72"/>
      <c r="Q30" s="42"/>
      <c r="R30" s="2"/>
      <c r="S30" s="52"/>
      <c r="T30" s="2"/>
      <c r="U30" s="52"/>
    </row>
    <row r="31" spans="1:21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Ags'!I56</f>
        <v>146647600</v>
      </c>
      <c r="J31" s="35"/>
      <c r="K31" s="39"/>
      <c r="L31" s="155"/>
      <c r="M31" s="72"/>
      <c r="N31" s="39"/>
      <c r="O31" s="47"/>
      <c r="P31" s="72"/>
      <c r="Q31" s="42"/>
      <c r="R31" s="2"/>
      <c r="S31" s="52"/>
      <c r="T31" s="2"/>
      <c r="U31" s="52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5"/>
      <c r="K32" s="39"/>
      <c r="L32" s="155"/>
      <c r="M32" s="72"/>
      <c r="N32" s="39"/>
      <c r="O32" s="47"/>
      <c r="P32" s="72"/>
      <c r="Q32" s="42"/>
      <c r="R32" s="2"/>
      <c r="S32" s="52"/>
      <c r="T32" s="2"/>
      <c r="U32" s="52"/>
    </row>
    <row r="33" spans="1:21" x14ac:dyDescent="0.25">
      <c r="A33" s="7"/>
      <c r="B33" s="7"/>
      <c r="C33" s="18" t="s">
        <v>29</v>
      </c>
      <c r="D33" s="7"/>
      <c r="E33" s="7"/>
      <c r="F33" s="7"/>
      <c r="G33" s="7"/>
      <c r="H33" s="8"/>
      <c r="I33" s="44"/>
      <c r="J33" s="35"/>
      <c r="K33" s="39"/>
      <c r="L33" s="155"/>
      <c r="M33" s="72"/>
      <c r="N33" s="39"/>
      <c r="O33" s="47"/>
      <c r="P33" s="72"/>
      <c r="Q33" s="42"/>
      <c r="R33" s="2"/>
      <c r="S33" s="52"/>
      <c r="T33" s="73"/>
      <c r="U33" s="52"/>
    </row>
    <row r="34" spans="1:21" x14ac:dyDescent="0.25">
      <c r="A34" s="7"/>
      <c r="B34" s="18">
        <v>1</v>
      </c>
      <c r="C34" s="18" t="s">
        <v>30</v>
      </c>
      <c r="D34" s="7"/>
      <c r="E34" s="7"/>
      <c r="F34" s="7"/>
      <c r="G34" s="7"/>
      <c r="H34" s="8"/>
      <c r="I34" s="8"/>
      <c r="J34" s="35"/>
      <c r="K34" s="39"/>
      <c r="L34" s="155"/>
      <c r="M34" s="72"/>
      <c r="N34" s="39"/>
      <c r="O34" s="47"/>
      <c r="P34" s="72"/>
      <c r="Q34" s="42"/>
      <c r="R34" s="52"/>
      <c r="S34" s="52"/>
      <c r="T34" s="2"/>
      <c r="U34" s="52"/>
    </row>
    <row r="35" spans="1:21" x14ac:dyDescent="0.25">
      <c r="A35" s="7"/>
      <c r="B35" s="18"/>
      <c r="C35" s="18" t="s">
        <v>14</v>
      </c>
      <c r="D35" s="7"/>
      <c r="E35" s="7"/>
      <c r="F35" s="7"/>
      <c r="G35" s="7"/>
      <c r="H35" s="8"/>
      <c r="I35" s="8"/>
      <c r="J35" s="35"/>
      <c r="K35" s="39"/>
      <c r="L35" s="155"/>
      <c r="N35" s="39"/>
      <c r="O35" s="47"/>
      <c r="Q35" s="42"/>
      <c r="R35" s="9"/>
      <c r="S35" s="52"/>
      <c r="T35" s="2"/>
      <c r="U35" s="2"/>
    </row>
    <row r="36" spans="1:21" x14ac:dyDescent="0.25">
      <c r="A36" s="7"/>
      <c r="B36" s="7"/>
      <c r="C36" s="7" t="s">
        <v>31</v>
      </c>
      <c r="D36" s="7"/>
      <c r="E36" s="7" t="s">
        <v>32</v>
      </c>
      <c r="F36" s="7"/>
      <c r="G36" s="23"/>
      <c r="H36" s="65"/>
      <c r="I36" s="8"/>
      <c r="J36" s="35"/>
      <c r="K36" s="39"/>
      <c r="L36" s="155"/>
      <c r="M36" s="152"/>
      <c r="N36" s="39"/>
      <c r="O36" s="47"/>
      <c r="Q36" s="42"/>
      <c r="S36" s="52"/>
      <c r="T36" s="2"/>
      <c r="U36" s="2"/>
    </row>
    <row r="37" spans="1:21" x14ac:dyDescent="0.25">
      <c r="A37" s="7"/>
      <c r="B37" s="7"/>
      <c r="C37" s="7" t="s">
        <v>33</v>
      </c>
      <c r="D37" s="7"/>
      <c r="E37" s="7"/>
      <c r="F37" s="7"/>
      <c r="G37" s="7"/>
      <c r="H37" s="75">
        <v>0</v>
      </c>
      <c r="I37" s="7" t="s">
        <v>7</v>
      </c>
      <c r="J37" s="35"/>
      <c r="K37" s="39"/>
      <c r="L37" s="155"/>
      <c r="M37" s="152"/>
      <c r="N37" s="39"/>
      <c r="O37" s="47"/>
      <c r="Q37" s="42"/>
      <c r="S37" s="52"/>
      <c r="T37" s="2"/>
      <c r="U37" s="2"/>
    </row>
    <row r="38" spans="1:21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898038103</v>
      </c>
      <c r="J38" s="35"/>
      <c r="K38" s="39"/>
      <c r="L38" s="155"/>
      <c r="M38" s="152"/>
      <c r="N38" s="39"/>
      <c r="O38" s="47"/>
      <c r="Q38" s="42"/>
      <c r="S38" s="52"/>
      <c r="T38" s="2"/>
      <c r="U38" s="2"/>
    </row>
    <row r="39" spans="1:21" x14ac:dyDescent="0.25">
      <c r="A39" s="7"/>
      <c r="B39" s="7"/>
      <c r="C39" s="7"/>
      <c r="D39" s="7"/>
      <c r="E39" s="7"/>
      <c r="F39" s="7"/>
      <c r="G39" s="7"/>
      <c r="H39" s="8"/>
      <c r="I39" s="8"/>
      <c r="J39" s="35"/>
      <c r="K39" s="39"/>
      <c r="L39" s="155"/>
      <c r="M39" s="152"/>
      <c r="N39" s="39"/>
      <c r="O39" s="47"/>
      <c r="Q39" s="42"/>
      <c r="S39" s="52"/>
      <c r="T39" s="2"/>
      <c r="U39" s="2"/>
    </row>
    <row r="40" spans="1:21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5"/>
      <c r="K40" s="39"/>
      <c r="L40" s="155"/>
      <c r="M40" s="152"/>
      <c r="N40" s="39"/>
      <c r="O40" s="47"/>
      <c r="Q40" s="42"/>
      <c r="S40" s="52"/>
      <c r="T40" s="2"/>
      <c r="U40" s="2"/>
    </row>
    <row r="41" spans="1:21" x14ac:dyDescent="0.2">
      <c r="A41" s="7"/>
      <c r="B41" s="7"/>
      <c r="C41" s="18" t="s">
        <v>36</v>
      </c>
      <c r="D41" s="7"/>
      <c r="E41" s="7"/>
      <c r="F41" s="7"/>
      <c r="G41" s="7"/>
      <c r="H41" s="65">
        <f>110273207-87958821</f>
        <v>22314386</v>
      </c>
      <c r="J41" s="35"/>
      <c r="K41" s="39"/>
      <c r="L41" s="156"/>
      <c r="N41" s="39"/>
      <c r="O41" s="47"/>
      <c r="Q41" s="42"/>
      <c r="S41" s="52"/>
      <c r="T41" s="2"/>
      <c r="U41" s="2"/>
    </row>
    <row r="42" spans="1:21" x14ac:dyDescent="0.25">
      <c r="A42" s="7"/>
      <c r="B42" s="7"/>
      <c r="C42" s="18" t="s">
        <v>37</v>
      </c>
      <c r="D42" s="7"/>
      <c r="E42" s="7"/>
      <c r="F42" s="7"/>
      <c r="G42" s="7"/>
      <c r="H42" s="8">
        <v>65431770</v>
      </c>
      <c r="I42" s="8"/>
      <c r="J42" s="35"/>
      <c r="K42" s="39"/>
      <c r="L42" s="153"/>
      <c r="N42" s="39"/>
      <c r="O42" s="47"/>
      <c r="Q42" s="42"/>
      <c r="S42" s="52"/>
      <c r="T42" s="2"/>
      <c r="U42" s="2"/>
    </row>
    <row r="43" spans="1:21" ht="16.5" x14ac:dyDescent="0.35">
      <c r="A43" s="7"/>
      <c r="B43" s="7"/>
      <c r="C43" s="18" t="s">
        <v>38</v>
      </c>
      <c r="D43" s="7"/>
      <c r="E43" s="7"/>
      <c r="F43" s="7"/>
      <c r="G43" s="7"/>
      <c r="H43" s="77">
        <f>133120839-26196113-45000000</f>
        <v>61924726</v>
      </c>
      <c r="I43" s="8"/>
      <c r="J43" s="35"/>
      <c r="K43" s="39"/>
      <c r="L43" s="153"/>
      <c r="N43" s="80"/>
      <c r="O43" s="40"/>
      <c r="Q43" s="42"/>
      <c r="S43" s="52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1">
        <f>SUM(H40:H43)</f>
        <v>224670882</v>
      </c>
      <c r="J44" s="35"/>
      <c r="K44" s="39"/>
      <c r="L44" s="153"/>
      <c r="N44" s="39"/>
      <c r="O44" s="40"/>
      <c r="Q44" s="42"/>
      <c r="R44" s="43"/>
      <c r="S44" s="44"/>
      <c r="T44" s="43"/>
      <c r="U44" s="45"/>
    </row>
    <row r="45" spans="1:21" x14ac:dyDescent="0.25">
      <c r="A45" s="7"/>
      <c r="B45" s="7"/>
      <c r="C45" s="7"/>
      <c r="D45" s="7"/>
      <c r="E45" s="7"/>
      <c r="F45" s="7"/>
      <c r="G45" s="7"/>
      <c r="H45" s="8"/>
      <c r="I45" s="84">
        <f>SUM(I38:I44)</f>
        <v>1122708985</v>
      </c>
      <c r="J45" s="35"/>
      <c r="K45" s="39"/>
      <c r="L45" s="153"/>
      <c r="N45" s="80"/>
      <c r="O45" s="40"/>
      <c r="Q45" s="42"/>
      <c r="R45" s="43"/>
      <c r="S45" s="45"/>
      <c r="T45" s="43"/>
      <c r="U45" s="45"/>
    </row>
    <row r="46" spans="1:21" x14ac:dyDescent="0.25">
      <c r="A46" s="7"/>
      <c r="B46" s="18">
        <v>2</v>
      </c>
      <c r="C46" s="18" t="s">
        <v>39</v>
      </c>
      <c r="D46" s="7"/>
      <c r="E46" s="7"/>
      <c r="F46" s="7"/>
      <c r="G46" s="7"/>
      <c r="H46" s="8"/>
      <c r="I46" s="8"/>
      <c r="J46" s="86"/>
      <c r="K46" s="39"/>
      <c r="L46" s="153"/>
      <c r="N46" s="39"/>
      <c r="O46" s="80"/>
      <c r="Q46" s="42"/>
      <c r="R46" s="87"/>
      <c r="S46" s="87">
        <f>SUM(S12:S44)</f>
        <v>0</v>
      </c>
      <c r="T46" s="43"/>
      <c r="U46" s="45"/>
    </row>
    <row r="47" spans="1:21" x14ac:dyDescent="0.25">
      <c r="A47" s="7"/>
      <c r="B47" s="7"/>
      <c r="C47" s="7" t="s">
        <v>33</v>
      </c>
      <c r="D47" s="7"/>
      <c r="E47" s="7"/>
      <c r="F47" s="7"/>
      <c r="G47" s="17"/>
      <c r="H47" s="8">
        <f>M119</f>
        <v>168583000</v>
      </c>
      <c r="I47" s="8"/>
      <c r="J47" s="86"/>
      <c r="K47" s="39"/>
      <c r="L47" s="153"/>
      <c r="M47" s="88"/>
      <c r="N47" s="39"/>
      <c r="O47" s="80"/>
      <c r="P47" s="88"/>
      <c r="Q47" s="42"/>
      <c r="S47" s="2"/>
      <c r="U47" s="2"/>
    </row>
    <row r="48" spans="1:21" x14ac:dyDescent="0.25">
      <c r="A48" s="7"/>
      <c r="B48" s="7"/>
      <c r="C48" s="7" t="s">
        <v>40</v>
      </c>
      <c r="D48" s="7"/>
      <c r="E48" s="7"/>
      <c r="F48" s="7"/>
      <c r="G48" s="22"/>
      <c r="H48" s="89">
        <v>288500</v>
      </c>
      <c r="I48" s="8" t="s">
        <v>7</v>
      </c>
      <c r="J48" s="90"/>
      <c r="K48" s="39"/>
      <c r="L48" s="153"/>
      <c r="M48" s="88"/>
      <c r="N48" s="39"/>
      <c r="O48" s="37"/>
      <c r="P48" s="88"/>
      <c r="Q48" s="42"/>
      <c r="R48" s="91"/>
      <c r="S48" s="2" t="s">
        <v>41</v>
      </c>
      <c r="U48" s="2"/>
    </row>
    <row r="49" spans="1:21" x14ac:dyDescent="0.25">
      <c r="A49" s="7"/>
      <c r="B49" s="7"/>
      <c r="C49" s="7"/>
      <c r="D49" s="7"/>
      <c r="E49" s="7"/>
      <c r="F49" s="7"/>
      <c r="G49" s="22" t="s">
        <v>7</v>
      </c>
      <c r="H49" s="92"/>
      <c r="I49" s="8">
        <f>H47+H48</f>
        <v>168871500</v>
      </c>
      <c r="J49" s="90"/>
      <c r="K49" s="39"/>
      <c r="L49" s="153"/>
      <c r="M49" s="88"/>
      <c r="N49" s="39"/>
      <c r="O49" s="37"/>
      <c r="P49" s="88"/>
      <c r="Q49" s="42"/>
      <c r="R49" s="91"/>
      <c r="S49" s="2"/>
      <c r="U49" s="2"/>
    </row>
    <row r="50" spans="1:21" x14ac:dyDescent="0.25">
      <c r="A50" s="7"/>
      <c r="B50" s="7"/>
      <c r="C50" s="7"/>
      <c r="D50" s="7"/>
      <c r="E50" s="7"/>
      <c r="F50" s="7"/>
      <c r="G50" s="22"/>
      <c r="H50" s="93"/>
      <c r="I50" s="8" t="s">
        <v>7</v>
      </c>
      <c r="J50" s="86"/>
      <c r="K50" s="39"/>
      <c r="L50" s="153"/>
      <c r="N50" s="94"/>
      <c r="O50" s="37"/>
      <c r="Q50" s="42"/>
      <c r="S50" s="91"/>
    </row>
    <row r="51" spans="1:21" x14ac:dyDescent="0.25">
      <c r="A51" s="7"/>
      <c r="B51" s="7"/>
      <c r="C51" s="7" t="s">
        <v>42</v>
      </c>
      <c r="D51" s="7"/>
      <c r="E51" s="7"/>
      <c r="F51" s="7"/>
      <c r="G51" s="17"/>
      <c r="I51" s="8">
        <v>0</v>
      </c>
      <c r="J51" s="95"/>
      <c r="K51" s="39"/>
      <c r="L51" s="153"/>
      <c r="M51" s="88"/>
      <c r="N51" s="39"/>
      <c r="O51" s="37"/>
      <c r="P51" s="88"/>
      <c r="Q51" s="42"/>
      <c r="R51" s="91"/>
      <c r="S51" s="2"/>
      <c r="U51" s="2"/>
    </row>
    <row r="52" spans="1:21" x14ac:dyDescent="0.25">
      <c r="A52" s="7"/>
      <c r="B52" s="7"/>
      <c r="C52" s="96" t="s">
        <v>43</v>
      </c>
      <c r="D52" s="7"/>
      <c r="E52" s="7"/>
      <c r="F52" s="7"/>
      <c r="G52" s="17"/>
      <c r="H52" s="65">
        <f>+L119</f>
        <v>33337500</v>
      </c>
      <c r="I52" s="8"/>
      <c r="J52" s="97"/>
      <c r="K52" s="39"/>
      <c r="L52" s="153"/>
      <c r="N52" s="94"/>
      <c r="O52" s="37"/>
      <c r="Q52" s="42"/>
    </row>
    <row r="53" spans="1:21" x14ac:dyDescent="0.25">
      <c r="A53" s="7"/>
      <c r="B53" s="7"/>
      <c r="C53" s="96" t="s">
        <v>44</v>
      </c>
      <c r="D53" s="7"/>
      <c r="E53" s="7"/>
      <c r="F53" s="7"/>
      <c r="G53" s="17"/>
      <c r="H53" s="65">
        <f>+O24</f>
        <v>0</v>
      </c>
      <c r="I53" s="8"/>
      <c r="J53" s="97"/>
      <c r="K53" s="39"/>
      <c r="L53" s="153"/>
      <c r="M53" s="88"/>
      <c r="N53" s="39"/>
      <c r="O53" s="37"/>
      <c r="P53" s="88"/>
      <c r="Q53" s="42"/>
      <c r="R53" s="91"/>
      <c r="S53" s="2"/>
      <c r="U53" s="2"/>
    </row>
    <row r="54" spans="1:21" x14ac:dyDescent="0.25">
      <c r="A54" s="7"/>
      <c r="B54" s="7"/>
      <c r="C54" s="7" t="s">
        <v>45</v>
      </c>
      <c r="D54" s="7"/>
      <c r="E54" s="7"/>
      <c r="F54" s="7"/>
      <c r="G54" s="7"/>
      <c r="H54" s="75">
        <v>0</v>
      </c>
      <c r="I54" s="8"/>
      <c r="J54" s="97"/>
      <c r="K54" s="39"/>
      <c r="L54" s="153"/>
      <c r="M54" s="88"/>
      <c r="N54" s="39"/>
      <c r="O54" s="37"/>
      <c r="P54" s="88"/>
      <c r="Q54" s="42"/>
      <c r="R54" s="91"/>
      <c r="S54" s="2"/>
      <c r="U54" s="2"/>
    </row>
    <row r="55" spans="1:21" x14ac:dyDescent="0.25">
      <c r="A55" s="7"/>
      <c r="B55" s="7"/>
      <c r="C55" s="7" t="s">
        <v>46</v>
      </c>
      <c r="D55" s="7"/>
      <c r="E55" s="7"/>
      <c r="F55" s="7"/>
      <c r="G55" s="7"/>
      <c r="H55" s="17"/>
      <c r="I55" s="75">
        <f>SUM(H52:H54)</f>
        <v>33337500</v>
      </c>
      <c r="J55" s="95"/>
      <c r="K55" s="39"/>
      <c r="L55" s="153"/>
      <c r="M55" s="88"/>
      <c r="N55" s="39"/>
      <c r="O55" s="37"/>
      <c r="P55" s="88"/>
      <c r="Q55" s="42"/>
      <c r="R55" s="91"/>
      <c r="S55" s="2"/>
      <c r="U55" s="2"/>
    </row>
    <row r="56" spans="1:21" x14ac:dyDescent="0.25">
      <c r="A56" s="7"/>
      <c r="B56" s="7"/>
      <c r="C56" s="18" t="s">
        <v>46</v>
      </c>
      <c r="D56" s="7"/>
      <c r="E56" s="7"/>
      <c r="F56" s="7"/>
      <c r="G56" s="7"/>
      <c r="H56" s="8"/>
      <c r="I56" s="8">
        <f>+I31-I49+I55</f>
        <v>11113600</v>
      </c>
      <c r="J56" s="98"/>
      <c r="K56" s="39"/>
      <c r="L56" s="153"/>
      <c r="M56" s="88"/>
      <c r="N56" s="39"/>
      <c r="O56" s="37"/>
      <c r="P56" s="88"/>
      <c r="Q56" s="42"/>
      <c r="R56" s="99"/>
      <c r="S56" s="73"/>
      <c r="T56" s="99"/>
      <c r="U56" s="73"/>
    </row>
    <row r="57" spans="1:21" x14ac:dyDescent="0.25">
      <c r="A57" s="96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11113600</v>
      </c>
      <c r="J57" s="100">
        <v>74000</v>
      </c>
      <c r="K57" s="39"/>
      <c r="L57" s="157"/>
      <c r="M57" s="101"/>
      <c r="N57" s="39"/>
      <c r="O57" s="37"/>
      <c r="P57" s="101"/>
      <c r="Q57" s="42"/>
      <c r="R57" s="99"/>
      <c r="S57" s="73"/>
      <c r="T57" s="99"/>
      <c r="U57" s="73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75">
        <v>0</v>
      </c>
      <c r="J58" s="100">
        <v>30000</v>
      </c>
      <c r="K58" s="39"/>
      <c r="L58" s="157"/>
      <c r="M58" s="101"/>
      <c r="N58" s="39"/>
      <c r="O58" s="37"/>
      <c r="P58" s="101"/>
      <c r="Q58" s="42"/>
      <c r="R58" s="99"/>
      <c r="S58" s="73"/>
      <c r="T58" s="99"/>
      <c r="U58" s="73"/>
    </row>
    <row r="59" spans="1:21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2">
        <v>-26000</v>
      </c>
      <c r="K59" s="39"/>
      <c r="L59" s="159"/>
      <c r="M59" s="103"/>
      <c r="N59" s="39"/>
      <c r="O59" s="37"/>
      <c r="P59" s="103"/>
      <c r="Q59" s="42"/>
      <c r="R59" s="99"/>
      <c r="S59" s="73"/>
      <c r="T59" s="99"/>
      <c r="U59" s="104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2"/>
      <c r="K60" s="39"/>
      <c r="L60" s="83"/>
      <c r="M60" s="88"/>
      <c r="N60" s="39"/>
      <c r="O60" s="37"/>
      <c r="P60" s="88"/>
      <c r="Q60" s="42"/>
      <c r="R60" s="99"/>
      <c r="S60" s="73"/>
      <c r="T60" s="99"/>
      <c r="U60" s="99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05"/>
      <c r="J61" s="102"/>
      <c r="K61" s="39"/>
      <c r="L61" s="160"/>
      <c r="M61" s="103"/>
      <c r="N61" s="39"/>
      <c r="O61" s="37"/>
      <c r="P61" s="103"/>
      <c r="Q61" s="42"/>
      <c r="R61" s="99"/>
      <c r="S61" s="73"/>
      <c r="T61" s="99"/>
      <c r="U61" s="99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3"/>
      <c r="J62" s="102"/>
      <c r="K62" s="39"/>
      <c r="L62" s="160"/>
      <c r="M62" s="103"/>
      <c r="N62" s="39"/>
      <c r="O62" s="37"/>
      <c r="P62" s="103"/>
      <c r="Q62" s="42"/>
      <c r="R62" s="99"/>
      <c r="S62" s="73"/>
      <c r="T62" s="99"/>
      <c r="U62" s="99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3"/>
      <c r="J63" s="102"/>
      <c r="K63" s="39"/>
      <c r="L63" s="160"/>
      <c r="M63" s="103"/>
      <c r="N63" s="106"/>
      <c r="O63" s="37"/>
      <c r="P63" s="103"/>
      <c r="Q63" s="42"/>
    </row>
    <row r="64" spans="1:21" x14ac:dyDescent="0.25">
      <c r="A64" s="107"/>
      <c r="B64" s="108"/>
      <c r="C64" s="108"/>
      <c r="D64" s="109"/>
      <c r="E64" s="109"/>
      <c r="F64" s="109"/>
      <c r="G64" s="109"/>
      <c r="H64" s="109"/>
      <c r="J64" s="102"/>
      <c r="K64" s="39"/>
      <c r="L64" s="160"/>
      <c r="N64" s="94"/>
      <c r="O64" s="31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2"/>
      <c r="K65" s="39"/>
      <c r="L65" s="83"/>
      <c r="N65" s="94"/>
      <c r="O65" s="37"/>
      <c r="Q65" s="42"/>
    </row>
    <row r="66" spans="1:21" x14ac:dyDescent="0.25">
      <c r="A66" s="111" t="s">
        <v>53</v>
      </c>
      <c r="B66" s="108"/>
      <c r="C66" s="108"/>
      <c r="D66" s="109"/>
      <c r="E66" s="109"/>
      <c r="F66" s="109"/>
      <c r="G66" s="9" t="s">
        <v>54</v>
      </c>
      <c r="J66" s="102"/>
      <c r="K66" s="39"/>
      <c r="L66" s="83"/>
      <c r="M66" s="103"/>
      <c r="N66" s="113"/>
      <c r="O66" s="37"/>
      <c r="P66" s="103"/>
      <c r="Q66" s="42"/>
      <c r="R66" s="99"/>
      <c r="S66" s="73"/>
      <c r="T66" s="99"/>
      <c r="U66" s="99"/>
    </row>
    <row r="67" spans="1:21" x14ac:dyDescent="0.25">
      <c r="K67" s="39"/>
      <c r="L67" s="158"/>
      <c r="M67" s="103"/>
      <c r="N67" s="113"/>
      <c r="O67" s="49"/>
      <c r="P67" s="103"/>
      <c r="Q67" s="42"/>
      <c r="S67" s="52"/>
    </row>
    <row r="68" spans="1:21" x14ac:dyDescent="0.25">
      <c r="A68" s="111" t="s">
        <v>55</v>
      </c>
      <c r="B68" s="108"/>
      <c r="C68" s="108"/>
      <c r="D68" s="109"/>
      <c r="E68" s="109"/>
      <c r="F68" s="109"/>
      <c r="G68" s="9"/>
      <c r="H68" s="6" t="s">
        <v>56</v>
      </c>
      <c r="J68" s="102"/>
      <c r="K68" s="39"/>
      <c r="L68" s="37"/>
      <c r="O68" s="37"/>
      <c r="Q68" s="42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2"/>
      <c r="K69" s="82"/>
      <c r="L69" s="112"/>
      <c r="N69" s="113"/>
      <c r="O69" s="37"/>
      <c r="Q69" s="42"/>
    </row>
    <row r="70" spans="1:21" x14ac:dyDescent="0.25">
      <c r="A70" s="2"/>
      <c r="B70" s="2"/>
      <c r="C70" s="2"/>
      <c r="D70" s="2"/>
      <c r="E70" s="2"/>
      <c r="F70" s="2"/>
      <c r="G70" s="109" t="s">
        <v>57</v>
      </c>
      <c r="H70" s="2"/>
      <c r="I70" s="2"/>
      <c r="J70" s="102"/>
      <c r="K70" s="82"/>
      <c r="L70" s="112"/>
      <c r="N70" s="113"/>
      <c r="O70" s="37"/>
      <c r="Q70" s="42"/>
      <c r="S70" s="91"/>
    </row>
    <row r="71" spans="1:21" x14ac:dyDescent="0.25">
      <c r="A71" s="2"/>
      <c r="B71" s="2"/>
      <c r="C71" s="2"/>
      <c r="D71" s="2"/>
      <c r="E71" s="2"/>
      <c r="F71" s="2"/>
      <c r="G71" s="109"/>
      <c r="H71" s="2"/>
      <c r="I71" s="2"/>
      <c r="J71" s="102"/>
      <c r="K71" s="82"/>
      <c r="L71" s="112"/>
      <c r="O71" s="37"/>
      <c r="Q71" s="42"/>
      <c r="S71" s="91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2"/>
      <c r="K72" s="114"/>
      <c r="L72" s="49"/>
      <c r="N72" s="115"/>
      <c r="O72" s="40"/>
      <c r="Q72" s="42"/>
      <c r="R72" s="43"/>
      <c r="S72" s="44"/>
      <c r="T72" s="116"/>
      <c r="U72" s="45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17"/>
      <c r="J73" s="102"/>
      <c r="K73" s="82"/>
      <c r="L73" s="49"/>
      <c r="O73" s="37"/>
      <c r="Q73" s="42"/>
    </row>
    <row r="74" spans="1:21" x14ac:dyDescent="0.25">
      <c r="A74" s="109"/>
      <c r="B74" s="109"/>
      <c r="C74" s="109"/>
      <c r="D74" s="109"/>
      <c r="E74" s="109"/>
      <c r="F74" s="109"/>
      <c r="G74" s="118"/>
      <c r="H74" s="119"/>
      <c r="I74" s="109"/>
      <c r="J74" s="102"/>
      <c r="K74" s="82"/>
      <c r="L74" s="49"/>
      <c r="O74" s="37"/>
      <c r="Q74" s="120"/>
    </row>
    <row r="75" spans="1:21" x14ac:dyDescent="0.25">
      <c r="A75" s="109"/>
      <c r="B75" s="109"/>
      <c r="C75" s="109"/>
      <c r="D75" s="109"/>
      <c r="E75" s="109"/>
      <c r="F75" s="109"/>
      <c r="G75" s="118" t="s">
        <v>59</v>
      </c>
      <c r="H75" s="121"/>
      <c r="I75" s="109"/>
      <c r="J75" s="102"/>
      <c r="K75" s="82"/>
      <c r="L75" s="122"/>
      <c r="O75" s="37"/>
      <c r="Q75" s="120"/>
    </row>
    <row r="76" spans="1:21" x14ac:dyDescent="0.25">
      <c r="A76" s="123"/>
      <c r="B76" s="124"/>
      <c r="C76" s="124"/>
      <c r="D76" s="124"/>
      <c r="E76" s="125"/>
      <c r="F76" s="2"/>
      <c r="G76" s="2"/>
      <c r="H76" s="73"/>
      <c r="I76" s="2"/>
      <c r="J76" s="102"/>
      <c r="K76" s="126"/>
      <c r="L76" s="127"/>
      <c r="O76" s="37"/>
      <c r="Q76" s="120"/>
    </row>
    <row r="77" spans="1:21" x14ac:dyDescent="0.25">
      <c r="A77" s="123"/>
      <c r="B77" s="124"/>
      <c r="C77" s="128"/>
      <c r="D77" s="124"/>
      <c r="E77" s="129"/>
      <c r="F77" s="2"/>
      <c r="G77" s="2"/>
      <c r="H77" s="73"/>
      <c r="I77" s="2"/>
      <c r="J77" s="102"/>
      <c r="K77" s="130"/>
      <c r="L77" s="31"/>
      <c r="O77" s="37"/>
      <c r="Q77" s="120"/>
    </row>
    <row r="78" spans="1:21" x14ac:dyDescent="0.25">
      <c r="A78" s="125"/>
      <c r="B78" s="124"/>
      <c r="C78" s="128"/>
      <c r="D78" s="128"/>
      <c r="E78" s="131"/>
      <c r="F78" s="91"/>
      <c r="H78" s="99"/>
      <c r="J78" s="102"/>
      <c r="K78" s="29"/>
      <c r="L78" s="31"/>
      <c r="O78" s="37"/>
      <c r="Q78" s="120"/>
    </row>
    <row r="79" spans="1:21" x14ac:dyDescent="0.25">
      <c r="A79" s="132"/>
      <c r="B79" s="124"/>
      <c r="C79" s="133"/>
      <c r="D79" s="133"/>
      <c r="E79" s="131"/>
      <c r="H79" s="99"/>
      <c r="J79" s="102"/>
      <c r="K79" s="29"/>
      <c r="L79" s="31"/>
      <c r="O79" s="37"/>
      <c r="Q79" s="120"/>
    </row>
    <row r="80" spans="1:21" x14ac:dyDescent="0.25">
      <c r="A80" s="134"/>
      <c r="B80" s="124"/>
      <c r="C80" s="133"/>
      <c r="D80" s="133"/>
      <c r="E80" s="131"/>
      <c r="H80" s="99"/>
      <c r="J80" s="102"/>
      <c r="K80" s="29"/>
      <c r="L80" s="31"/>
      <c r="O80" s="37"/>
      <c r="Q80" s="135"/>
    </row>
    <row r="81" spans="1:17" x14ac:dyDescent="0.25">
      <c r="A81" s="134"/>
      <c r="B81" s="124"/>
      <c r="C81" s="133"/>
      <c r="D81" s="133"/>
      <c r="E81" s="131"/>
      <c r="H81" s="99"/>
      <c r="J81" s="102"/>
      <c r="K81" s="29"/>
      <c r="L81" s="31"/>
      <c r="O81" s="37"/>
      <c r="Q81" s="135"/>
    </row>
    <row r="82" spans="1:17" x14ac:dyDescent="0.25">
      <c r="A82" s="136"/>
      <c r="B82" s="124"/>
      <c r="C82" s="124"/>
      <c r="D82" s="124"/>
      <c r="E82" s="125"/>
      <c r="F82" s="2"/>
      <c r="G82" s="2"/>
      <c r="H82" s="73"/>
      <c r="I82" s="2"/>
      <c r="J82" s="102"/>
      <c r="K82" s="80"/>
      <c r="L82" s="37"/>
      <c r="O82" s="37"/>
      <c r="Q82" s="135"/>
    </row>
    <row r="83" spans="1:17" x14ac:dyDescent="0.25">
      <c r="A83" s="123" t="s">
        <v>60</v>
      </c>
      <c r="B83" s="124"/>
      <c r="C83" s="124"/>
      <c r="D83" s="124"/>
      <c r="E83" s="125"/>
      <c r="F83" s="2"/>
      <c r="G83" s="2"/>
      <c r="H83" s="73"/>
      <c r="I83" s="2"/>
      <c r="J83" s="102"/>
      <c r="K83" s="137"/>
      <c r="L83" s="37"/>
      <c r="O83" s="37"/>
      <c r="Q83" s="135"/>
    </row>
    <row r="84" spans="1:17" x14ac:dyDescent="0.25">
      <c r="A84" s="123"/>
      <c r="B84" s="124"/>
      <c r="C84" s="128"/>
      <c r="D84" s="124"/>
      <c r="E84" s="129"/>
      <c r="F84" s="2"/>
      <c r="G84" s="2"/>
      <c r="H84" s="73"/>
      <c r="I84" s="2"/>
      <c r="J84" s="102"/>
      <c r="K84" s="137"/>
      <c r="L84" s="37"/>
      <c r="O84" s="37"/>
      <c r="Q84" s="135"/>
    </row>
    <row r="85" spans="1:17" x14ac:dyDescent="0.25">
      <c r="A85" s="138">
        <f>SUM(A66:A84)</f>
        <v>0</v>
      </c>
      <c r="E85" s="99">
        <f>SUM(E66:E84)</f>
        <v>0</v>
      </c>
      <c r="H85" s="99">
        <f>SUM(H66:H84)</f>
        <v>0</v>
      </c>
      <c r="J85" s="102"/>
      <c r="K85" s="137"/>
      <c r="L85" s="37"/>
      <c r="O85" s="37"/>
      <c r="Q85" s="135"/>
    </row>
    <row r="86" spans="1:17" x14ac:dyDescent="0.25">
      <c r="J86" s="102"/>
      <c r="K86" s="137"/>
      <c r="L86" s="37"/>
      <c r="O86" s="37"/>
      <c r="Q86" s="120"/>
    </row>
    <row r="87" spans="1:17" x14ac:dyDescent="0.25">
      <c r="J87" s="102"/>
      <c r="K87" s="137"/>
      <c r="L87" s="37"/>
      <c r="O87" s="37"/>
      <c r="Q87" s="120"/>
    </row>
    <row r="88" spans="1:17" x14ac:dyDescent="0.25">
      <c r="J88" s="102"/>
      <c r="K88" s="137"/>
      <c r="L88" s="37"/>
      <c r="O88" s="37"/>
      <c r="Q88" s="120"/>
    </row>
    <row r="89" spans="1:17" x14ac:dyDescent="0.25">
      <c r="J89" s="102"/>
      <c r="K89" s="137"/>
      <c r="L89" s="37"/>
      <c r="O89" s="37"/>
      <c r="Q89" s="120"/>
    </row>
    <row r="90" spans="1:17" x14ac:dyDescent="0.25">
      <c r="J90" s="102"/>
      <c r="K90" s="137"/>
      <c r="L90" s="37"/>
      <c r="O90" s="37"/>
      <c r="Q90" s="120"/>
    </row>
    <row r="91" spans="1:17" x14ac:dyDescent="0.25">
      <c r="J91" s="102"/>
      <c r="K91" s="137"/>
      <c r="L91" s="37"/>
      <c r="O91" s="37"/>
      <c r="Q91" s="120"/>
    </row>
    <row r="92" spans="1:17" x14ac:dyDescent="0.2">
      <c r="K92" s="137"/>
      <c r="L92" s="37"/>
      <c r="O92" s="37"/>
      <c r="Q92" s="120"/>
    </row>
    <row r="93" spans="1:17" x14ac:dyDescent="0.2">
      <c r="K93" s="137"/>
      <c r="L93" s="37"/>
      <c r="O93" s="37"/>
      <c r="Q93" s="120"/>
    </row>
    <row r="94" spans="1:17" x14ac:dyDescent="0.2">
      <c r="K94" s="137"/>
      <c r="L94" s="37"/>
      <c r="O94" s="37"/>
      <c r="Q94" s="120"/>
    </row>
    <row r="95" spans="1:17" x14ac:dyDescent="0.2">
      <c r="K95" s="137"/>
      <c r="L95" s="37"/>
      <c r="O95" s="37"/>
      <c r="Q95" s="120"/>
    </row>
    <row r="96" spans="1:17" x14ac:dyDescent="0.2">
      <c r="K96" s="137"/>
      <c r="L96" s="37"/>
      <c r="O96" s="37"/>
      <c r="Q96" s="120"/>
    </row>
    <row r="97" spans="1:21" x14ac:dyDescent="0.2">
      <c r="K97" s="137"/>
      <c r="L97" s="37"/>
      <c r="O97" s="37"/>
      <c r="Q97" s="120"/>
    </row>
    <row r="98" spans="1:21" x14ac:dyDescent="0.25">
      <c r="K98" s="137"/>
      <c r="L98" s="139"/>
      <c r="O98" s="140"/>
      <c r="Q98" s="120"/>
    </row>
    <row r="99" spans="1:21" x14ac:dyDescent="0.25">
      <c r="K99" s="137"/>
      <c r="L99" s="139"/>
      <c r="O99" s="140"/>
      <c r="Q99" s="120"/>
    </row>
    <row r="100" spans="1:21" x14ac:dyDescent="0.25">
      <c r="K100" s="137"/>
      <c r="L100" s="141"/>
      <c r="O100" s="142"/>
      <c r="Q100" s="120"/>
    </row>
    <row r="101" spans="1:21" x14ac:dyDescent="0.25">
      <c r="K101" s="137"/>
      <c r="L101" s="141"/>
      <c r="O101" s="142"/>
      <c r="Q101" s="120"/>
    </row>
    <row r="102" spans="1:21" x14ac:dyDescent="0.25">
      <c r="K102" s="137"/>
      <c r="L102" s="141"/>
      <c r="O102" s="142"/>
      <c r="Q102" s="120"/>
    </row>
    <row r="103" spans="1:21" x14ac:dyDescent="0.25">
      <c r="K103" s="137"/>
      <c r="L103" s="141"/>
      <c r="O103" s="142"/>
      <c r="Q103" s="120"/>
    </row>
    <row r="104" spans="1:21" x14ac:dyDescent="0.25">
      <c r="K104" s="137"/>
      <c r="L104" s="141"/>
      <c r="O104" s="142"/>
      <c r="Q104" s="120"/>
    </row>
    <row r="105" spans="1:21" x14ac:dyDescent="0.25">
      <c r="K105" s="137"/>
      <c r="L105" s="141"/>
      <c r="O105" s="142"/>
      <c r="Q105" s="120"/>
    </row>
    <row r="106" spans="1:21" x14ac:dyDescent="0.25">
      <c r="K106" s="137"/>
      <c r="L106" s="141"/>
      <c r="O106" s="142"/>
      <c r="Q106" s="120"/>
    </row>
    <row r="107" spans="1:21" s="74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37"/>
      <c r="L107" s="141"/>
      <c r="O107" s="142"/>
      <c r="Q107" s="120"/>
      <c r="R107" s="6"/>
      <c r="S107" s="6"/>
      <c r="T107" s="6"/>
      <c r="U107" s="6"/>
    </row>
    <row r="108" spans="1:21" s="74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37"/>
      <c r="L108" s="141"/>
      <c r="O108" s="142"/>
      <c r="Q108" s="110"/>
      <c r="R108" s="6"/>
      <c r="S108" s="6"/>
      <c r="T108" s="6"/>
      <c r="U108" s="6"/>
    </row>
    <row r="109" spans="1:21" s="74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37"/>
      <c r="L109" s="141"/>
      <c r="O109" s="142"/>
      <c r="Q109" s="110"/>
      <c r="R109" s="6"/>
      <c r="S109" s="6"/>
      <c r="T109" s="6"/>
      <c r="U109" s="6"/>
    </row>
    <row r="110" spans="1:21" s="74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37"/>
      <c r="L110" s="141"/>
      <c r="O110" s="142"/>
      <c r="Q110" s="110"/>
      <c r="R110" s="6"/>
      <c r="S110" s="6"/>
      <c r="T110" s="6"/>
      <c r="U110" s="6"/>
    </row>
    <row r="111" spans="1:21" s="74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37"/>
      <c r="L111" s="141"/>
      <c r="O111" s="142"/>
      <c r="Q111" s="103">
        <f>SUM(Q13:Q110)</f>
        <v>0</v>
      </c>
      <c r="R111" s="6"/>
      <c r="S111" s="6"/>
      <c r="T111" s="6"/>
      <c r="U111" s="6"/>
    </row>
    <row r="112" spans="1:21" s="74" customFormat="1" x14ac:dyDescent="0.25">
      <c r="A112" s="6"/>
      <c r="B112" s="6"/>
      <c r="C112" s="6"/>
      <c r="D112" s="6"/>
      <c r="E112" s="6"/>
      <c r="F112" s="6"/>
      <c r="I112" s="6"/>
      <c r="J112" s="6"/>
      <c r="K112" s="137"/>
      <c r="L112" s="141"/>
      <c r="O112" s="142"/>
      <c r="Q112" s="110"/>
      <c r="R112" s="6"/>
      <c r="S112" s="6"/>
      <c r="T112" s="6"/>
      <c r="U112" s="6"/>
    </row>
    <row r="113" spans="1:21" s="74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37"/>
      <c r="L113" s="141"/>
      <c r="O113" s="142"/>
      <c r="Q113" s="110"/>
      <c r="R113" s="6"/>
      <c r="S113" s="6"/>
      <c r="T113" s="6"/>
      <c r="U113" s="6"/>
    </row>
    <row r="114" spans="1:21" s="74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37"/>
      <c r="L114" s="141"/>
      <c r="O114" s="142"/>
      <c r="Q114" s="110"/>
      <c r="R114" s="6"/>
      <c r="S114" s="6"/>
      <c r="T114" s="6"/>
      <c r="U114" s="6"/>
    </row>
    <row r="115" spans="1:21" s="74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37"/>
      <c r="L115" s="141"/>
      <c r="O115" s="142"/>
      <c r="Q115" s="110"/>
      <c r="R115" s="6"/>
      <c r="S115" s="6"/>
      <c r="T115" s="6"/>
      <c r="U115" s="6"/>
    </row>
    <row r="116" spans="1:21" s="74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37"/>
      <c r="L116" s="141"/>
      <c r="O116" s="142"/>
      <c r="Q116" s="110"/>
      <c r="R116" s="6"/>
      <c r="S116" s="6"/>
      <c r="T116" s="6"/>
      <c r="U116" s="6"/>
    </row>
    <row r="117" spans="1:21" s="74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37"/>
      <c r="L117" s="141"/>
      <c r="O117" s="142"/>
      <c r="Q117" s="110"/>
      <c r="R117" s="6"/>
      <c r="S117" s="6"/>
      <c r="T117" s="6"/>
      <c r="U117" s="6"/>
    </row>
    <row r="118" spans="1:21" s="74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37"/>
      <c r="L118" s="141"/>
      <c r="O118" s="142"/>
      <c r="Q118" s="110"/>
      <c r="R118" s="6"/>
      <c r="S118" s="6"/>
      <c r="T118" s="6"/>
      <c r="U118" s="6"/>
    </row>
    <row r="119" spans="1:21" s="74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37"/>
      <c r="L119" s="143">
        <f>SUM(L12:L118)</f>
        <v>33337500</v>
      </c>
      <c r="M119" s="144">
        <f t="shared" ref="M119:P119" si="1">SUM(M13:M118)</f>
        <v>168583000</v>
      </c>
      <c r="N119" s="144">
        <f>SUM(N13:N118)</f>
        <v>0</v>
      </c>
      <c r="O119" s="144">
        <f>SUM(O13:O118)</f>
        <v>0</v>
      </c>
      <c r="P119" s="144">
        <f t="shared" si="1"/>
        <v>0</v>
      </c>
      <c r="Q119" s="110"/>
      <c r="R119" s="6"/>
      <c r="S119" s="6"/>
      <c r="T119" s="6"/>
      <c r="U119" s="6"/>
    </row>
    <row r="120" spans="1:21" s="74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29"/>
      <c r="L120" s="143">
        <f>SUM(L16:L119)</f>
        <v>33337500</v>
      </c>
      <c r="O120" s="144">
        <f>SUM(O13:O119)</f>
        <v>0</v>
      </c>
      <c r="Q120" s="110"/>
      <c r="R120" s="6"/>
      <c r="S120" s="6"/>
      <c r="T120" s="6"/>
      <c r="U120" s="6"/>
    </row>
    <row r="121" spans="1:21" s="74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45"/>
      <c r="O121" s="145"/>
      <c r="Q121" s="110"/>
      <c r="R121" s="6"/>
      <c r="S121" s="6"/>
      <c r="T121" s="6"/>
      <c r="U121" s="6"/>
    </row>
    <row r="122" spans="1:21" s="74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45"/>
      <c r="O122" s="145"/>
      <c r="Q122" s="110"/>
      <c r="R122" s="6"/>
      <c r="S122" s="6"/>
      <c r="T122" s="6"/>
      <c r="U122" s="6"/>
    </row>
    <row r="123" spans="1:21" s="74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45"/>
      <c r="O123" s="145"/>
      <c r="Q123" s="110"/>
      <c r="R123" s="6"/>
      <c r="S123" s="6"/>
      <c r="T123" s="6"/>
      <c r="U123" s="6"/>
    </row>
    <row r="124" spans="1:21" s="74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45"/>
      <c r="O124" s="145"/>
      <c r="Q124" s="110"/>
      <c r="R124" s="6"/>
      <c r="S124" s="6"/>
      <c r="T124" s="6"/>
      <c r="U124" s="6"/>
    </row>
    <row r="125" spans="1:21" s="74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45"/>
      <c r="O125" s="145"/>
      <c r="Q125" s="110"/>
      <c r="R125" s="6"/>
      <c r="S125" s="6"/>
      <c r="T125" s="6"/>
      <c r="U125" s="6"/>
    </row>
    <row r="126" spans="1:21" s="74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45"/>
      <c r="O126" s="145"/>
      <c r="Q126" s="110"/>
      <c r="R126" s="6"/>
      <c r="S126" s="6"/>
      <c r="T126" s="6"/>
      <c r="U126" s="6"/>
    </row>
    <row r="127" spans="1:21" s="74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45"/>
      <c r="O127" s="145"/>
      <c r="Q127" s="110"/>
      <c r="R127" s="6"/>
      <c r="S127" s="6"/>
      <c r="T127" s="6"/>
      <c r="U127" s="6"/>
    </row>
    <row r="128" spans="1:21" s="74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45"/>
      <c r="O128" s="145"/>
      <c r="Q128" s="110"/>
      <c r="R128" s="6"/>
      <c r="S128" s="6"/>
      <c r="T128" s="6"/>
      <c r="U128" s="6"/>
    </row>
    <row r="129" spans="1:21" s="74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45"/>
      <c r="O129" s="145"/>
      <c r="Q129" s="110"/>
      <c r="R129" s="6"/>
      <c r="S129" s="6"/>
      <c r="T129" s="6"/>
      <c r="U129" s="6"/>
    </row>
    <row r="130" spans="1:21" s="74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45"/>
      <c r="O130" s="145"/>
      <c r="Q130" s="110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paperSize="9"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38</vt:i4>
      </vt:variant>
    </vt:vector>
  </HeadingPairs>
  <TitlesOfParts>
    <vt:vector size="76" baseType="lpstr">
      <vt:lpstr>28 Juli</vt:lpstr>
      <vt:lpstr>30 Juli</vt:lpstr>
      <vt:lpstr>31 Juli </vt:lpstr>
      <vt:lpstr>1 Ags</vt:lpstr>
      <vt:lpstr>2 Ags</vt:lpstr>
      <vt:lpstr>3 Ags </vt:lpstr>
      <vt:lpstr>4 Ags</vt:lpstr>
      <vt:lpstr>5 Ags</vt:lpstr>
      <vt:lpstr>6 Ags </vt:lpstr>
      <vt:lpstr>7 Ags </vt:lpstr>
      <vt:lpstr>8 Ags </vt:lpstr>
      <vt:lpstr>9 ags</vt:lpstr>
      <vt:lpstr>10 Ags </vt:lpstr>
      <vt:lpstr>11 ags </vt:lpstr>
      <vt:lpstr>12 Ags</vt:lpstr>
      <vt:lpstr>13 Ags</vt:lpstr>
      <vt:lpstr>14 Ags</vt:lpstr>
      <vt:lpstr>15 Ags</vt:lpstr>
      <vt:lpstr>16 Ags </vt:lpstr>
      <vt:lpstr>18 Ags</vt:lpstr>
      <vt:lpstr>19 Ags</vt:lpstr>
      <vt:lpstr>20 Ags </vt:lpstr>
      <vt:lpstr>23 ags 18</vt:lpstr>
      <vt:lpstr>24 Agust 18</vt:lpstr>
      <vt:lpstr>25 Ags 18</vt:lpstr>
      <vt:lpstr>26 Ags </vt:lpstr>
      <vt:lpstr>27 Ags</vt:lpstr>
      <vt:lpstr>28 ags</vt:lpstr>
      <vt:lpstr>29 ags</vt:lpstr>
      <vt:lpstr>30 ags</vt:lpstr>
      <vt:lpstr>31ags</vt:lpstr>
      <vt:lpstr>01 Sep </vt:lpstr>
      <vt:lpstr>02 Sep </vt:lpstr>
      <vt:lpstr>03 Sep </vt:lpstr>
      <vt:lpstr>04 Sept </vt:lpstr>
      <vt:lpstr>05 Sept</vt:lpstr>
      <vt:lpstr>06 Sept </vt:lpstr>
      <vt:lpstr>7 Sept </vt:lpstr>
      <vt:lpstr>'01 Sep '!Print_Area</vt:lpstr>
      <vt:lpstr>'02 Sep '!Print_Area</vt:lpstr>
      <vt:lpstr>'03 Sep '!Print_Area</vt:lpstr>
      <vt:lpstr>'04 Sept '!Print_Area</vt:lpstr>
      <vt:lpstr>'05 Sept'!Print_Area</vt:lpstr>
      <vt:lpstr>'06 Sept '!Print_Area</vt:lpstr>
      <vt:lpstr>'1 Ags'!Print_Area</vt:lpstr>
      <vt:lpstr>'10 Ags '!Print_Area</vt:lpstr>
      <vt:lpstr>'11 ags '!Print_Area</vt:lpstr>
      <vt:lpstr>'12 Ags'!Print_Area</vt:lpstr>
      <vt:lpstr>'13 Ags'!Print_Area</vt:lpstr>
      <vt:lpstr>'14 Ags'!Print_Area</vt:lpstr>
      <vt:lpstr>'15 Ags'!Print_Area</vt:lpstr>
      <vt:lpstr>'16 Ags '!Print_Area</vt:lpstr>
      <vt:lpstr>'18 Ags'!Print_Area</vt:lpstr>
      <vt:lpstr>'19 Ags'!Print_Area</vt:lpstr>
      <vt:lpstr>'2 Ags'!Print_Area</vt:lpstr>
      <vt:lpstr>'20 Ags '!Print_Area</vt:lpstr>
      <vt:lpstr>'23 ags 18'!Print_Area</vt:lpstr>
      <vt:lpstr>'24 Agust 18'!Print_Area</vt:lpstr>
      <vt:lpstr>'25 Ags 18'!Print_Area</vt:lpstr>
      <vt:lpstr>'26 Ags '!Print_Area</vt:lpstr>
      <vt:lpstr>'27 Ags'!Print_Area</vt:lpstr>
      <vt:lpstr>'28 ags'!Print_Area</vt:lpstr>
      <vt:lpstr>'28 Juli'!Print_Area</vt:lpstr>
      <vt:lpstr>'29 ags'!Print_Area</vt:lpstr>
      <vt:lpstr>'3 Ags '!Print_Area</vt:lpstr>
      <vt:lpstr>'30 ags'!Print_Area</vt:lpstr>
      <vt:lpstr>'30 Juli'!Print_Area</vt:lpstr>
      <vt:lpstr>'31 Juli '!Print_Area</vt:lpstr>
      <vt:lpstr>'31ags'!Print_Area</vt:lpstr>
      <vt:lpstr>'4 Ags'!Print_Area</vt:lpstr>
      <vt:lpstr>'5 Ags'!Print_Area</vt:lpstr>
      <vt:lpstr>'6 Ags '!Print_Area</vt:lpstr>
      <vt:lpstr>'7 Ags '!Print_Area</vt:lpstr>
      <vt:lpstr>'7 Sept '!Print_Area</vt:lpstr>
      <vt:lpstr>'8 Ags '!Print_Area</vt:lpstr>
      <vt:lpstr>'9 ags'!Print_Area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2018-09-06T08:41:16Z</cp:lastPrinted>
  <dcterms:created xsi:type="dcterms:W3CDTF">2018-07-30T07:13:44Z</dcterms:created>
  <dcterms:modified xsi:type="dcterms:W3CDTF">2018-09-07T06:57:28Z</dcterms:modified>
</cp:coreProperties>
</file>