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130" windowHeight="2925" activeTab="1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Cash Flow" sheetId="13" r:id="rId7"/>
    <sheet name="Sheet1" sheetId="14" r:id="rId8"/>
    <sheet name="Sheet2" sheetId="15" r:id="rId9"/>
  </sheets>
  <definedNames>
    <definedName name="_xlnm._FilterDatabase" localSheetId="0" hidden="1">BA!$A$5:$AY$44</definedName>
    <definedName name="_xlnm._FilterDatabase" localSheetId="1" hidden="1">KA!$A$107:$E$200</definedName>
    <definedName name="_xlnm._FilterDatabase" localSheetId="2" hidden="1">OM!$A$6:$BA$6</definedName>
    <definedName name="_xlnm._FilterDatabase" localSheetId="7" hidden="1">Sheet1!$A$3:$G$43</definedName>
    <definedName name="_xlnm._FilterDatabase" localSheetId="3" hidden="1">TI!$A$90:$E$171</definedName>
    <definedName name="_xlnm._FilterDatabase" localSheetId="4" hidden="1">TO!$A$70:$E$123</definedName>
    <definedName name="_xlnm.Print_Area" localSheetId="0">BA!$A$45:$E$72</definedName>
    <definedName name="_xlnm.Print_Area" localSheetId="6">'Cash Flow'!$A$17:$D$30</definedName>
    <definedName name="_xlnm.Print_Area" localSheetId="1">KA!$A$106:$E$199</definedName>
    <definedName name="_xlnm.Print_Area" localSheetId="2">OM!$A$142:$E$234</definedName>
    <definedName name="_xlnm.Print_Area" localSheetId="5">REKAP!$A$1:$R$41</definedName>
    <definedName name="_xlnm.Print_Area" localSheetId="7">Sheet1!$A$1:$K$90</definedName>
    <definedName name="_xlnm.Print_Area" localSheetId="3">TI!$A$89:$E$170</definedName>
    <definedName name="_xlnm.Print_Area" localSheetId="4">TO!$A$69:$E$122</definedName>
  </definedNames>
  <calcPr calcId="144525"/>
</workbook>
</file>

<file path=xl/calcChain.xml><?xml version="1.0" encoding="utf-8"?>
<calcChain xmlns="http://schemas.openxmlformats.org/spreadsheetml/2006/main">
  <c r="U23" i="8" l="1"/>
  <c r="Z85" i="6"/>
  <c r="AC38" i="9" l="1"/>
  <c r="R26" i="8"/>
  <c r="Z99" i="6"/>
  <c r="W27" i="1"/>
  <c r="Z57" i="9"/>
  <c r="Z55" i="9"/>
  <c r="Z66" i="9"/>
  <c r="W8" i="9"/>
  <c r="R14" i="8"/>
  <c r="T49" i="6"/>
  <c r="Z100" i="6" l="1"/>
  <c r="AL45" i="6"/>
  <c r="AI45" i="6"/>
  <c r="AC135" i="6"/>
  <c r="AC43" i="9"/>
  <c r="AC90" i="6" l="1"/>
  <c r="AD30" i="8"/>
  <c r="AF16" i="1"/>
  <c r="W8" i="6"/>
  <c r="Z12" i="4"/>
  <c r="AA30" i="8"/>
  <c r="W15" i="9"/>
  <c r="W23" i="9"/>
  <c r="Q31" i="6"/>
  <c r="T24" i="4" l="1"/>
  <c r="AB25" i="8"/>
  <c r="L25" i="8"/>
  <c r="Z12" i="1"/>
  <c r="AC83" i="4"/>
  <c r="AL36" i="6"/>
  <c r="Z121" i="6"/>
  <c r="Z48" i="6" l="1"/>
  <c r="AC92" i="6"/>
  <c r="W36" i="6"/>
  <c r="AC7" i="9"/>
  <c r="AC23" i="4"/>
  <c r="AC62" i="4"/>
  <c r="T50" i="6"/>
  <c r="W130" i="6"/>
  <c r="W78" i="6"/>
  <c r="Q24" i="4" l="1"/>
  <c r="W56" i="4"/>
  <c r="W66" i="6"/>
  <c r="AF89" i="6"/>
  <c r="W13" i="1"/>
  <c r="T57" i="9"/>
  <c r="AF31" i="4" l="1"/>
  <c r="Z50" i="4" l="1"/>
  <c r="X19" i="8"/>
  <c r="T13" i="4"/>
  <c r="W95" i="6"/>
  <c r="AA27" i="8"/>
  <c r="W12" i="1"/>
  <c r="W34" i="6"/>
  <c r="T12" i="1"/>
  <c r="Z135" i="6" l="1"/>
  <c r="W12" i="4"/>
  <c r="U19" i="8" l="1"/>
  <c r="AO101" i="6"/>
  <c r="T36" i="6"/>
  <c r="AF81" i="4"/>
  <c r="AF45" i="6"/>
  <c r="AI126" i="6"/>
  <c r="AC16" i="1" l="1"/>
  <c r="T43" i="6"/>
  <c r="AC42" i="9"/>
  <c r="T42" i="9"/>
  <c r="AM138" i="6"/>
  <c r="AC10" i="6"/>
  <c r="AA36" i="8"/>
  <c r="W48" i="4" l="1"/>
  <c r="Z7" i="9"/>
  <c r="Z67" i="6"/>
  <c r="X30" i="8"/>
  <c r="Z90" i="6"/>
  <c r="W99" i="6"/>
  <c r="Q25" i="6" l="1"/>
  <c r="W48" i="6"/>
  <c r="W123" i="6"/>
  <c r="AL35" i="6"/>
  <c r="Z23" i="4"/>
  <c r="K12" i="9" l="1"/>
  <c r="AF33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L105" i="4"/>
  <c r="AI37" i="4"/>
  <c r="T56" i="4" l="1"/>
  <c r="T15" i="4"/>
  <c r="L26" i="8"/>
  <c r="T33" i="1"/>
  <c r="T13" i="1"/>
  <c r="W39" i="6"/>
  <c r="L31" i="8" l="1"/>
  <c r="AK105" i="4"/>
  <c r="H101" i="4"/>
  <c r="AO14" i="4" l="1"/>
  <c r="Q42" i="9"/>
  <c r="W44" i="4"/>
  <c r="K12" i="1"/>
  <c r="W38" i="9"/>
  <c r="W129" i="6" l="1"/>
  <c r="L24" i="8"/>
  <c r="K24" i="4"/>
  <c r="W18" i="1"/>
  <c r="O100" i="4"/>
  <c r="R100" i="4"/>
  <c r="U100" i="4"/>
  <c r="X100" i="4"/>
  <c r="AA100" i="4"/>
  <c r="AD100" i="4"/>
  <c r="AG100" i="4"/>
  <c r="AJ100" i="4"/>
  <c r="AP100" i="4"/>
  <c r="H100" i="4"/>
  <c r="N59" i="6"/>
  <c r="N15" i="4"/>
  <c r="X36" i="8"/>
  <c r="Q36" i="6"/>
  <c r="T85" i="6"/>
  <c r="AF37" i="4"/>
  <c r="T130" i="6"/>
  <c r="Q12" i="4"/>
  <c r="U42" i="1"/>
  <c r="X42" i="1"/>
  <c r="AA42" i="1"/>
  <c r="AD42" i="1"/>
  <c r="AG42" i="1"/>
  <c r="AJ42" i="1"/>
  <c r="AM42" i="1"/>
  <c r="AP42" i="1"/>
  <c r="AS42" i="1"/>
  <c r="H42" i="1"/>
  <c r="R42" i="1"/>
  <c r="O43" i="1"/>
  <c r="O42" i="1"/>
  <c r="T79" i="6" l="1"/>
  <c r="W23" i="4"/>
  <c r="T136" i="6"/>
  <c r="AL21" i="6"/>
  <c r="L23" i="8"/>
  <c r="W100" i="6"/>
  <c r="W7" i="9"/>
  <c r="K58" i="6"/>
  <c r="H66" i="9"/>
  <c r="T66" i="6"/>
  <c r="W90" i="6"/>
  <c r="T30" i="1"/>
  <c r="U30" i="8"/>
  <c r="T45" i="6"/>
  <c r="W84" i="4"/>
  <c r="W10" i="6" l="1"/>
  <c r="W54" i="4"/>
  <c r="T50" i="4"/>
  <c r="W62" i="4"/>
  <c r="W121" i="6"/>
  <c r="AV8" i="9" l="1"/>
  <c r="AV9" i="9"/>
  <c r="AV10" i="9"/>
  <c r="AV11" i="9"/>
  <c r="AV12" i="9"/>
  <c r="AV13" i="9"/>
  <c r="AV14" i="9"/>
  <c r="AV15" i="9"/>
  <c r="AV16" i="9"/>
  <c r="AV17" i="9"/>
  <c r="AV18" i="9"/>
  <c r="AV19" i="9"/>
  <c r="AV20" i="9"/>
  <c r="AV21" i="9"/>
  <c r="AV22" i="9"/>
  <c r="AV23" i="9"/>
  <c r="AV24" i="9"/>
  <c r="AV25" i="9"/>
  <c r="AV26" i="9"/>
  <c r="AV27" i="9"/>
  <c r="AV28" i="9"/>
  <c r="AV29" i="9"/>
  <c r="AV30" i="9"/>
  <c r="AV31" i="9"/>
  <c r="AV32" i="9"/>
  <c r="AV33" i="9"/>
  <c r="AV34" i="9"/>
  <c r="AV35" i="9"/>
  <c r="AV36" i="9"/>
  <c r="AV37" i="9"/>
  <c r="AV38" i="9"/>
  <c r="AV39" i="9"/>
  <c r="AV40" i="9"/>
  <c r="AV41" i="9"/>
  <c r="AV42" i="9"/>
  <c r="AV43" i="9"/>
  <c r="AV44" i="9"/>
  <c r="AV45" i="9"/>
  <c r="AV46" i="9"/>
  <c r="AV47" i="9"/>
  <c r="AV48" i="9"/>
  <c r="AV49" i="9"/>
  <c r="AV50" i="9"/>
  <c r="AV51" i="9"/>
  <c r="AV52" i="9"/>
  <c r="AV53" i="9"/>
  <c r="AV54" i="9"/>
  <c r="AV55" i="9"/>
  <c r="AV56" i="9"/>
  <c r="AV57" i="9"/>
  <c r="AV58" i="9"/>
  <c r="AV59" i="9"/>
  <c r="AV60" i="9"/>
  <c r="AV61" i="9"/>
  <c r="AV62" i="9"/>
  <c r="AV63" i="9"/>
  <c r="AV64" i="9"/>
  <c r="AV65" i="9"/>
  <c r="AV66" i="9"/>
  <c r="AV67" i="9"/>
  <c r="AV7" i="9"/>
  <c r="H65" i="9"/>
  <c r="T48" i="4"/>
  <c r="Q78" i="6"/>
  <c r="T82" i="4"/>
  <c r="W90" i="4"/>
  <c r="T39" i="4"/>
  <c r="W101" i="6" l="1"/>
  <c r="T100" i="6"/>
  <c r="T39" i="6"/>
  <c r="T101" i="6"/>
  <c r="Z83" i="4" l="1"/>
  <c r="Q113" i="6"/>
  <c r="AP43" i="1"/>
  <c r="AM43" i="1"/>
  <c r="AJ43" i="1"/>
  <c r="AG43" i="1"/>
  <c r="AD43" i="1"/>
  <c r="AA43" i="1"/>
  <c r="R43" i="1"/>
  <c r="H43" i="1"/>
  <c r="W51" i="6"/>
  <c r="Q66" i="6" l="1"/>
  <c r="O12" i="8" l="1"/>
  <c r="K28" i="1"/>
  <c r="T128" i="6"/>
  <c r="Q13" i="1" l="1"/>
  <c r="K50" i="6"/>
  <c r="U40" i="8"/>
  <c r="K56" i="4"/>
  <c r="T23" i="4"/>
  <c r="W31" i="4"/>
  <c r="K95" i="4" l="1"/>
  <c r="Q13" i="4"/>
  <c r="Q100" i="6"/>
  <c r="U36" i="8"/>
  <c r="Q12" i="6" l="1"/>
  <c r="T54" i="4" l="1"/>
  <c r="Q50" i="4"/>
  <c r="Q121" i="6"/>
  <c r="W21" i="6"/>
  <c r="T89" i="6"/>
  <c r="Q101" i="6" l="1"/>
  <c r="H137" i="6"/>
  <c r="T62" i="4"/>
  <c r="Q39" i="4"/>
  <c r="N12" i="4"/>
  <c r="N123" i="6"/>
  <c r="H40" i="1" l="1"/>
  <c r="H41" i="1"/>
  <c r="R30" i="8" l="1"/>
  <c r="R11" i="8"/>
  <c r="T90" i="6" l="1"/>
  <c r="T31" i="4"/>
  <c r="Q23" i="4"/>
  <c r="T126" i="6"/>
  <c r="T81" i="4"/>
  <c r="H39" i="1" l="1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I88" i="8"/>
  <c r="C47" i="1"/>
  <c r="H52" i="4" l="1"/>
  <c r="N50" i="4"/>
  <c r="AR44" i="1" l="1"/>
  <c r="AQ44" i="1"/>
  <c r="AS12" i="1"/>
  <c r="AS20" i="1"/>
  <c r="AS28" i="1"/>
  <c r="AS24" i="1"/>
  <c r="AS10" i="1"/>
  <c r="AS19" i="1"/>
  <c r="AS33" i="1"/>
  <c r="AS27" i="1"/>
  <c r="AS35" i="1"/>
  <c r="AS39" i="1"/>
  <c r="AS40" i="1"/>
  <c r="AS41" i="1"/>
  <c r="H35" i="1"/>
  <c r="Q118" i="6"/>
  <c r="AV128" i="6"/>
  <c r="AV26" i="6"/>
  <c r="AV95" i="6"/>
  <c r="AV20" i="6"/>
  <c r="AV80" i="6"/>
  <c r="AV77" i="6"/>
  <c r="AV39" i="6"/>
  <c r="AV16" i="6"/>
  <c r="AV27" i="6"/>
  <c r="AV71" i="6"/>
  <c r="AV114" i="6"/>
  <c r="AV9" i="6"/>
  <c r="AV108" i="6"/>
  <c r="AV96" i="6"/>
  <c r="AV62" i="6"/>
  <c r="AV97" i="6"/>
  <c r="AV66" i="6"/>
  <c r="AV49" i="6"/>
  <c r="AV104" i="6"/>
  <c r="AV63" i="6"/>
  <c r="AV34" i="6"/>
  <c r="AV72" i="6"/>
  <c r="AV67" i="6"/>
  <c r="AV25" i="6"/>
  <c r="AV48" i="6"/>
  <c r="AV59" i="6"/>
  <c r="AV68" i="6"/>
  <c r="AV54" i="6"/>
  <c r="AV78" i="6"/>
  <c r="AV98" i="6"/>
  <c r="AV93" i="6"/>
  <c r="AV70" i="6"/>
  <c r="AV84" i="6"/>
  <c r="AV56" i="6"/>
  <c r="AV109" i="6"/>
  <c r="AV33" i="6"/>
  <c r="AV43" i="6"/>
  <c r="AV99" i="6"/>
  <c r="AV46" i="6"/>
  <c r="AV137" i="6"/>
  <c r="AV135" i="6"/>
  <c r="AV30" i="6"/>
  <c r="AV101" i="6"/>
  <c r="N43" i="4" l="1"/>
  <c r="L19" i="8"/>
  <c r="N89" i="6"/>
  <c r="Q62" i="4"/>
  <c r="K72" i="6"/>
  <c r="T96" i="4"/>
  <c r="K12" i="4"/>
  <c r="H46" i="6"/>
  <c r="Q116" i="6" l="1"/>
  <c r="U61" i="9"/>
  <c r="X61" i="9"/>
  <c r="AA61" i="9"/>
  <c r="AD61" i="9"/>
  <c r="AG61" i="9"/>
  <c r="AJ61" i="9"/>
  <c r="AM61" i="9"/>
  <c r="AP61" i="9"/>
  <c r="AS61" i="9"/>
  <c r="H99" i="6"/>
  <c r="H20" i="9"/>
  <c r="H38" i="9"/>
  <c r="H21" i="9"/>
  <c r="H61" i="9"/>
  <c r="H19" i="9"/>
  <c r="H39" i="9"/>
  <c r="H43" i="6" l="1"/>
  <c r="H30" i="6" l="1"/>
  <c r="AS66" i="9"/>
  <c r="AS21" i="9"/>
  <c r="AS19" i="9"/>
  <c r="AS39" i="9"/>
  <c r="AS65" i="9"/>
  <c r="AP20" i="9"/>
  <c r="AP38" i="9"/>
  <c r="AP21" i="9"/>
  <c r="AP19" i="9"/>
  <c r="AP39" i="9"/>
  <c r="AP65" i="9"/>
  <c r="AP66" i="9"/>
  <c r="AM21" i="9"/>
  <c r="AM19" i="9"/>
  <c r="AM39" i="9"/>
  <c r="AM65" i="9"/>
  <c r="AM66" i="9"/>
  <c r="AJ21" i="9"/>
  <c r="AJ19" i="9"/>
  <c r="AJ39" i="9"/>
  <c r="AJ65" i="9"/>
  <c r="AJ66" i="9"/>
  <c r="AG21" i="9"/>
  <c r="AG19" i="9"/>
  <c r="AG39" i="9"/>
  <c r="AG65" i="9"/>
  <c r="AG66" i="9"/>
  <c r="AD21" i="9"/>
  <c r="AD19" i="9"/>
  <c r="AD39" i="9"/>
  <c r="AD65" i="9"/>
  <c r="AD66" i="9"/>
  <c r="AA21" i="9"/>
  <c r="AA19" i="9"/>
  <c r="AA39" i="9"/>
  <c r="AA65" i="9"/>
  <c r="AA66" i="9"/>
  <c r="X21" i="9"/>
  <c r="X19" i="9"/>
  <c r="X39" i="9"/>
  <c r="X65" i="9"/>
  <c r="X66" i="9"/>
  <c r="U21" i="9"/>
  <c r="U19" i="9"/>
  <c r="U39" i="9"/>
  <c r="U65" i="9"/>
  <c r="U66" i="9"/>
  <c r="R21" i="9"/>
  <c r="R61" i="9"/>
  <c r="R19" i="9"/>
  <c r="R39" i="9"/>
  <c r="R65" i="9"/>
  <c r="R66" i="9"/>
  <c r="O21" i="9"/>
  <c r="O61" i="9"/>
  <c r="O19" i="9"/>
  <c r="O39" i="9"/>
  <c r="O65" i="9"/>
  <c r="O66" i="9"/>
  <c r="L21" i="9"/>
  <c r="L61" i="9"/>
  <c r="L19" i="9"/>
  <c r="L39" i="9"/>
  <c r="L65" i="9"/>
  <c r="L66" i="9"/>
  <c r="H50" i="9"/>
  <c r="H46" i="9"/>
  <c r="H55" i="9"/>
  <c r="AS55" i="9"/>
  <c r="AS50" i="9"/>
  <c r="AS46" i="9"/>
  <c r="AS20" i="9"/>
  <c r="AP55" i="9"/>
  <c r="AP50" i="9"/>
  <c r="AP46" i="9"/>
  <c r="AM55" i="9"/>
  <c r="AM50" i="9"/>
  <c r="AM46" i="9"/>
  <c r="AM20" i="9"/>
  <c r="AJ55" i="9"/>
  <c r="AJ50" i="9"/>
  <c r="AJ46" i="9"/>
  <c r="AJ20" i="9"/>
  <c r="AJ38" i="9"/>
  <c r="AG55" i="9"/>
  <c r="AG50" i="9"/>
  <c r="AG46" i="9"/>
  <c r="AG20" i="9"/>
  <c r="AG38" i="9"/>
  <c r="AD55" i="9"/>
  <c r="AD50" i="9"/>
  <c r="AD46" i="9"/>
  <c r="AD20" i="9"/>
  <c r="AA55" i="9"/>
  <c r="AA50" i="9"/>
  <c r="AA46" i="9"/>
  <c r="AA20" i="9"/>
  <c r="AA38" i="9"/>
  <c r="X55" i="9"/>
  <c r="X50" i="9"/>
  <c r="X46" i="9"/>
  <c r="X20" i="9"/>
  <c r="X38" i="9"/>
  <c r="U55" i="9"/>
  <c r="U50" i="9"/>
  <c r="U46" i="9"/>
  <c r="U20" i="9"/>
  <c r="R55" i="9"/>
  <c r="R50" i="9"/>
  <c r="R46" i="9"/>
  <c r="R20" i="9"/>
  <c r="O55" i="9"/>
  <c r="O50" i="9"/>
  <c r="O46" i="9"/>
  <c r="O20" i="9"/>
  <c r="O38" i="9"/>
  <c r="L55" i="9"/>
  <c r="L50" i="9"/>
  <c r="L46" i="9"/>
  <c r="L20" i="9"/>
  <c r="H44" i="9"/>
  <c r="H27" i="1"/>
  <c r="K104" i="6"/>
  <c r="AV29" i="6" l="1"/>
  <c r="AV89" i="6"/>
  <c r="AV82" i="6"/>
  <c r="AV129" i="6"/>
  <c r="AV40" i="6"/>
  <c r="AV120" i="6"/>
  <c r="AV35" i="6"/>
  <c r="AV102" i="6"/>
  <c r="AV124" i="6"/>
  <c r="AV42" i="6"/>
  <c r="AV126" i="6"/>
  <c r="AV18" i="6"/>
  <c r="AV73" i="6"/>
  <c r="AV116" i="6"/>
  <c r="AV83" i="6"/>
  <c r="AV53" i="6"/>
  <c r="AV44" i="6"/>
  <c r="AV132" i="6"/>
  <c r="AV38" i="6"/>
  <c r="AV118" i="6"/>
  <c r="AV100" i="6"/>
  <c r="AV88" i="6"/>
  <c r="AV127" i="6"/>
  <c r="AV112" i="6"/>
  <c r="AV57" i="6"/>
  <c r="AV119" i="6"/>
  <c r="AV8" i="6"/>
  <c r="AV37" i="6"/>
  <c r="AV105" i="6"/>
  <c r="AV91" i="6"/>
  <c r="AV15" i="6"/>
  <c r="AV110" i="6"/>
  <c r="AV14" i="6"/>
  <c r="AV36" i="6"/>
  <c r="AV75" i="6"/>
  <c r="AV13" i="6"/>
  <c r="AV130" i="6"/>
  <c r="AV74" i="6"/>
  <c r="AV51" i="6"/>
  <c r="AV45" i="6"/>
  <c r="AV31" i="6"/>
  <c r="AV28" i="6"/>
  <c r="AV115" i="6"/>
  <c r="AV17" i="6"/>
  <c r="AV52" i="6"/>
  <c r="AV94" i="6"/>
  <c r="AV122" i="6"/>
  <c r="AV90" i="6"/>
  <c r="AV50" i="6"/>
  <c r="AV103" i="6"/>
  <c r="AV131" i="6"/>
  <c r="AV12" i="6"/>
  <c r="AV125" i="6"/>
  <c r="AV111" i="6"/>
  <c r="AV41" i="6"/>
  <c r="AV133" i="6"/>
  <c r="AV11" i="6"/>
  <c r="AV76" i="6"/>
  <c r="AV47" i="6"/>
  <c r="AV7" i="6"/>
  <c r="AV19" i="6"/>
  <c r="AV81" i="6"/>
  <c r="AV22" i="6"/>
  <c r="AV113" i="6"/>
  <c r="AV121" i="6"/>
  <c r="AV24" i="6"/>
  <c r="AV10" i="6"/>
  <c r="AV136" i="6"/>
  <c r="AV92" i="6"/>
  <c r="AV69" i="6"/>
  <c r="AV134" i="6"/>
  <c r="AV117" i="6"/>
  <c r="AV85" i="6"/>
  <c r="AV60" i="6"/>
  <c r="AV106" i="6"/>
  <c r="AV64" i="6"/>
  <c r="AV55" i="6"/>
  <c r="AV123" i="6"/>
  <c r="AV87" i="6"/>
  <c r="AV107" i="6"/>
  <c r="AV32" i="6"/>
  <c r="AV58" i="6"/>
  <c r="AV23" i="6"/>
  <c r="AV79" i="6"/>
  <c r="AV21" i="6"/>
  <c r="AV86" i="6"/>
  <c r="AV61" i="6"/>
  <c r="AV138" i="6"/>
  <c r="AV139" i="6"/>
  <c r="AV65" i="6"/>
  <c r="AS29" i="6"/>
  <c r="AS89" i="6"/>
  <c r="AS82" i="6"/>
  <c r="AS129" i="6"/>
  <c r="AS40" i="6"/>
  <c r="AS120" i="6"/>
  <c r="AS35" i="6"/>
  <c r="AS102" i="6"/>
  <c r="AS124" i="6"/>
  <c r="AS42" i="6"/>
  <c r="AS126" i="6"/>
  <c r="AS18" i="6"/>
  <c r="AS73" i="6"/>
  <c r="AS116" i="6"/>
  <c r="AS83" i="6"/>
  <c r="AS53" i="6"/>
  <c r="AS44" i="6"/>
  <c r="AS132" i="6"/>
  <c r="AS38" i="6"/>
  <c r="AS118" i="6"/>
  <c r="AS100" i="6"/>
  <c r="AS88" i="6"/>
  <c r="AS127" i="6"/>
  <c r="AS112" i="6"/>
  <c r="AS57" i="6"/>
  <c r="AS119" i="6"/>
  <c r="AS8" i="6"/>
  <c r="AS37" i="6"/>
  <c r="AS105" i="6"/>
  <c r="AS91" i="6"/>
  <c r="AS15" i="6"/>
  <c r="AS110" i="6"/>
  <c r="AS14" i="6"/>
  <c r="AS36" i="6"/>
  <c r="AS75" i="6"/>
  <c r="AS13" i="6"/>
  <c r="AS130" i="6"/>
  <c r="AS74" i="6"/>
  <c r="AS51" i="6"/>
  <c r="AS45" i="6"/>
  <c r="AS31" i="6"/>
  <c r="AS28" i="6"/>
  <c r="AS115" i="6"/>
  <c r="AS17" i="6"/>
  <c r="AS52" i="6"/>
  <c r="AS94" i="6"/>
  <c r="AS122" i="6"/>
  <c r="AS90" i="6"/>
  <c r="AS50" i="6"/>
  <c r="AS103" i="6"/>
  <c r="AS131" i="6"/>
  <c r="AS12" i="6"/>
  <c r="AS125" i="6"/>
  <c r="AS111" i="6"/>
  <c r="AS41" i="6"/>
  <c r="AS133" i="6"/>
  <c r="AS11" i="6"/>
  <c r="AS76" i="6"/>
  <c r="AS47" i="6"/>
  <c r="AS7" i="6"/>
  <c r="AS19" i="6"/>
  <c r="AS81" i="6"/>
  <c r="AS22" i="6"/>
  <c r="AS113" i="6"/>
  <c r="AS121" i="6"/>
  <c r="AS24" i="6"/>
  <c r="AS10" i="6"/>
  <c r="AS136" i="6"/>
  <c r="AS92" i="6"/>
  <c r="AS69" i="6"/>
  <c r="AS134" i="6"/>
  <c r="AS117" i="6"/>
  <c r="AS85" i="6"/>
  <c r="AS60" i="6"/>
  <c r="AS106" i="6"/>
  <c r="AS64" i="6"/>
  <c r="AS55" i="6"/>
  <c r="AS123" i="6"/>
  <c r="AS87" i="6"/>
  <c r="AS107" i="6"/>
  <c r="AS32" i="6"/>
  <c r="AS58" i="6"/>
  <c r="AS23" i="6"/>
  <c r="AS79" i="6"/>
  <c r="AS21" i="6"/>
  <c r="AS86" i="6"/>
  <c r="AS61" i="6"/>
  <c r="AS101" i="6"/>
  <c r="AS128" i="6"/>
  <c r="AS26" i="6"/>
  <c r="AS95" i="6"/>
  <c r="AS20" i="6"/>
  <c r="AS80" i="6"/>
  <c r="AS77" i="6"/>
  <c r="AS39" i="6"/>
  <c r="AS16" i="6"/>
  <c r="AS27" i="6"/>
  <c r="AS71" i="6"/>
  <c r="AS114" i="6"/>
  <c r="AS9" i="6"/>
  <c r="AS108" i="6"/>
  <c r="AS96" i="6"/>
  <c r="AS62" i="6"/>
  <c r="AS97" i="6"/>
  <c r="AS66" i="6"/>
  <c r="AS49" i="6"/>
  <c r="AS135" i="6"/>
  <c r="AS104" i="6"/>
  <c r="AS63" i="6"/>
  <c r="AS34" i="6"/>
  <c r="AS72" i="6"/>
  <c r="AS67" i="6"/>
  <c r="AS25" i="6"/>
  <c r="AS48" i="6"/>
  <c r="AS59" i="6"/>
  <c r="AS68" i="6"/>
  <c r="AS54" i="6"/>
  <c r="AS78" i="6"/>
  <c r="AS98" i="6"/>
  <c r="AS93" i="6"/>
  <c r="AS70" i="6"/>
  <c r="AS84" i="6"/>
  <c r="AS56" i="6"/>
  <c r="AS109" i="6"/>
  <c r="AS33" i="6"/>
  <c r="AS30" i="6"/>
  <c r="AS43" i="6"/>
  <c r="AS99" i="6"/>
  <c r="AS46" i="6"/>
  <c r="AS137" i="6"/>
  <c r="AS138" i="6"/>
  <c r="AS65" i="6"/>
  <c r="L12" i="9"/>
  <c r="L44" i="9"/>
  <c r="L38" i="9"/>
  <c r="H12" i="9"/>
  <c r="M105" i="4"/>
  <c r="I105" i="4"/>
  <c r="H27" i="4"/>
  <c r="H11" i="9"/>
  <c r="H33" i="6"/>
  <c r="AS140" i="6" l="1"/>
  <c r="AV140" i="6"/>
  <c r="W35" i="6"/>
  <c r="O64" i="9" l="1"/>
  <c r="O22" i="9"/>
  <c r="O14" i="9"/>
  <c r="O59" i="9"/>
  <c r="O11" i="9"/>
  <c r="O12" i="9"/>
  <c r="O44" i="9"/>
  <c r="AQ29" i="8" l="1"/>
  <c r="AQ37" i="8"/>
  <c r="AQ42" i="8"/>
  <c r="AQ43" i="8"/>
  <c r="AQ44" i="8"/>
  <c r="AQ45" i="8"/>
  <c r="AQ46" i="8"/>
  <c r="AQ47" i="8"/>
  <c r="AQ48" i="8"/>
  <c r="AQ49" i="8"/>
  <c r="AQ50" i="8"/>
  <c r="AQ51" i="8"/>
  <c r="AQ52" i="8"/>
  <c r="AQ53" i="8"/>
  <c r="AQ12" i="8"/>
  <c r="AN29" i="8"/>
  <c r="AN37" i="8"/>
  <c r="AN42" i="8"/>
  <c r="AN43" i="8"/>
  <c r="AN44" i="8"/>
  <c r="AN45" i="8"/>
  <c r="AN46" i="8"/>
  <c r="AN47" i="8"/>
  <c r="AN48" i="8"/>
  <c r="AN12" i="8"/>
  <c r="AK48" i="8"/>
  <c r="AH29" i="8"/>
  <c r="AH37" i="8"/>
  <c r="AH42" i="8"/>
  <c r="AH43" i="8"/>
  <c r="AH44" i="8"/>
  <c r="AH45" i="8"/>
  <c r="AH46" i="8"/>
  <c r="AH47" i="8"/>
  <c r="AH48" i="8"/>
  <c r="AH12" i="8"/>
  <c r="AE29" i="8"/>
  <c r="AE37" i="8"/>
  <c r="AE42" i="8"/>
  <c r="AE43" i="8"/>
  <c r="AE44" i="8"/>
  <c r="AE45" i="8"/>
  <c r="AE46" i="8"/>
  <c r="AE47" i="8"/>
  <c r="AE48" i="8"/>
  <c r="AE49" i="8"/>
  <c r="AE50" i="8"/>
  <c r="AE12" i="8"/>
  <c r="AB29" i="8"/>
  <c r="AB37" i="8"/>
  <c r="AB42" i="8"/>
  <c r="AB43" i="8"/>
  <c r="AB44" i="8"/>
  <c r="AB45" i="8"/>
  <c r="AB46" i="8"/>
  <c r="AB47" i="8"/>
  <c r="AB48" i="8"/>
  <c r="AB49" i="8"/>
  <c r="AB50" i="8"/>
  <c r="AB12" i="8"/>
  <c r="Y29" i="8"/>
  <c r="Y37" i="8"/>
  <c r="Y42" i="8"/>
  <c r="Y43" i="8"/>
  <c r="Y44" i="8"/>
  <c r="Y45" i="8"/>
  <c r="Y46" i="8"/>
  <c r="Y47" i="8"/>
  <c r="Y12" i="8"/>
  <c r="V29" i="8"/>
  <c r="V37" i="8"/>
  <c r="V42" i="8"/>
  <c r="V43" i="8"/>
  <c r="V44" i="8"/>
  <c r="V45" i="8"/>
  <c r="V46" i="8"/>
  <c r="V47" i="8"/>
  <c r="V48" i="8"/>
  <c r="V49" i="8"/>
  <c r="V50" i="8"/>
  <c r="V51" i="8"/>
  <c r="V12" i="8"/>
  <c r="S25" i="8"/>
  <c r="S12" i="8"/>
  <c r="S29" i="8"/>
  <c r="S37" i="8"/>
  <c r="S42" i="8"/>
  <c r="S43" i="8"/>
  <c r="S44" i="8"/>
  <c r="S45" i="8"/>
  <c r="S46" i="8"/>
  <c r="S47" i="8"/>
  <c r="S48" i="8"/>
  <c r="S49" i="8"/>
  <c r="S50" i="8"/>
  <c r="P15" i="8"/>
  <c r="P25" i="8"/>
  <c r="P12" i="8"/>
  <c r="P29" i="8"/>
  <c r="P37" i="8"/>
  <c r="P42" i="8"/>
  <c r="P43" i="8"/>
  <c r="P44" i="8"/>
  <c r="P45" i="8"/>
  <c r="P46" i="8"/>
  <c r="P47" i="8"/>
  <c r="P48" i="8"/>
  <c r="P49" i="8"/>
  <c r="P50" i="8"/>
  <c r="P51" i="8"/>
  <c r="P52" i="8"/>
  <c r="AT36" i="8" l="1"/>
  <c r="AT26" i="8"/>
  <c r="AT19" i="8"/>
  <c r="AT14" i="8"/>
  <c r="AT38" i="8"/>
  <c r="AT21" i="8"/>
  <c r="AT39" i="8"/>
  <c r="AT18" i="8"/>
  <c r="AT31" i="8"/>
  <c r="AT15" i="8"/>
  <c r="AT25" i="8"/>
  <c r="AT12" i="8"/>
  <c r="AT29" i="8"/>
  <c r="AT37" i="8"/>
  <c r="AT42" i="8"/>
  <c r="AT43" i="8"/>
  <c r="AT44" i="8"/>
  <c r="AT45" i="8"/>
  <c r="AT46" i="8"/>
  <c r="AT47" i="8"/>
  <c r="AT48" i="8"/>
  <c r="AT49" i="8"/>
  <c r="AT50" i="8"/>
  <c r="AT51" i="8"/>
  <c r="AT52" i="8"/>
  <c r="AT53" i="8"/>
  <c r="AT54" i="8"/>
  <c r="AT55" i="8"/>
  <c r="AT56" i="8"/>
  <c r="AT57" i="8"/>
  <c r="AT58" i="8"/>
  <c r="AT59" i="8"/>
  <c r="AT60" i="8"/>
  <c r="AT61" i="8"/>
  <c r="AT62" i="8"/>
  <c r="AT63" i="8"/>
  <c r="AT64" i="8"/>
  <c r="AT65" i="8"/>
  <c r="AT66" i="8"/>
  <c r="AT67" i="8"/>
  <c r="AT68" i="8"/>
  <c r="AT69" i="8"/>
  <c r="AT70" i="8"/>
  <c r="AT71" i="8"/>
  <c r="AT72" i="8"/>
  <c r="AT73" i="8"/>
  <c r="AT74" i="8"/>
  <c r="AT75" i="8"/>
  <c r="AT76" i="8"/>
  <c r="AT77" i="8"/>
  <c r="AT78" i="8"/>
  <c r="AT79" i="8"/>
  <c r="AT80" i="8"/>
  <c r="AT81" i="8"/>
  <c r="AT82" i="8"/>
  <c r="AT83" i="8"/>
  <c r="AT84" i="8"/>
  <c r="AT85" i="8"/>
  <c r="AT86" i="8"/>
  <c r="AT41" i="8"/>
  <c r="AT17" i="8"/>
  <c r="AT33" i="8"/>
  <c r="AT11" i="8"/>
  <c r="AT40" i="8"/>
  <c r="AT30" i="8"/>
  <c r="AT34" i="8"/>
  <c r="AT28" i="8"/>
  <c r="AT24" i="8"/>
  <c r="AT10" i="8"/>
  <c r="AT22" i="8"/>
  <c r="AT7" i="8"/>
  <c r="AT9" i="8"/>
  <c r="AT20" i="8"/>
  <c r="AT16" i="8"/>
  <c r="AT32" i="8"/>
  <c r="AT35" i="8"/>
  <c r="AT27" i="8"/>
  <c r="AT23" i="8"/>
  <c r="AT13" i="8"/>
  <c r="AT8" i="8"/>
  <c r="AQ25" i="8"/>
  <c r="AN25" i="8"/>
  <c r="AH25" i="8"/>
  <c r="AE25" i="8"/>
  <c r="Y25" i="8"/>
  <c r="V25" i="8"/>
  <c r="T95" i="6" l="1"/>
  <c r="AM14" i="9" l="1"/>
  <c r="AM59" i="9"/>
  <c r="AM11" i="9"/>
  <c r="AM12" i="9"/>
  <c r="AM44" i="9"/>
  <c r="AM38" i="9"/>
  <c r="AM22" i="9"/>
  <c r="AJ14" i="9"/>
  <c r="AJ59" i="9"/>
  <c r="AJ11" i="9"/>
  <c r="AJ12" i="9"/>
  <c r="AJ44" i="9"/>
  <c r="AJ22" i="9"/>
  <c r="AG14" i="9"/>
  <c r="AG59" i="9"/>
  <c r="AG11" i="9"/>
  <c r="AG12" i="9"/>
  <c r="AG44" i="9"/>
  <c r="AG22" i="9"/>
  <c r="AD22" i="9"/>
  <c r="AD14" i="9"/>
  <c r="AD59" i="9"/>
  <c r="AD11" i="9"/>
  <c r="AD12" i="9"/>
  <c r="AD44" i="9"/>
  <c r="AD38" i="9"/>
  <c r="AD67" i="9"/>
  <c r="AA22" i="9"/>
  <c r="AA14" i="9"/>
  <c r="AA59" i="9"/>
  <c r="AA11" i="9"/>
  <c r="AA12" i="9"/>
  <c r="AA44" i="9"/>
  <c r="X22" i="9"/>
  <c r="X14" i="9"/>
  <c r="X59" i="9"/>
  <c r="X11" i="9"/>
  <c r="X12" i="9"/>
  <c r="X44" i="9"/>
  <c r="R59" i="9"/>
  <c r="R11" i="9"/>
  <c r="R12" i="9"/>
  <c r="R44" i="9"/>
  <c r="R38" i="9"/>
  <c r="U22" i="9"/>
  <c r="U14" i="9"/>
  <c r="U59" i="9"/>
  <c r="U11" i="9"/>
  <c r="U12" i="9"/>
  <c r="U44" i="9"/>
  <c r="U38" i="9"/>
  <c r="R109" i="6"/>
  <c r="U109" i="6"/>
  <c r="X109" i="6"/>
  <c r="AA109" i="6"/>
  <c r="AD109" i="6"/>
  <c r="AG109" i="6"/>
  <c r="AJ109" i="6"/>
  <c r="AM109" i="6"/>
  <c r="AP109" i="6"/>
  <c r="H109" i="6"/>
  <c r="AM64" i="9"/>
  <c r="AJ64" i="9"/>
  <c r="AG64" i="9"/>
  <c r="AD64" i="9"/>
  <c r="AA64" i="9"/>
  <c r="X64" i="9"/>
  <c r="U64" i="9"/>
  <c r="U15" i="9"/>
  <c r="X15" i="9"/>
  <c r="AA15" i="9"/>
  <c r="AD15" i="9"/>
  <c r="AG15" i="9"/>
  <c r="AJ15" i="9"/>
  <c r="AM15" i="9"/>
  <c r="AP15" i="9"/>
  <c r="AS15" i="9"/>
  <c r="AS47" i="9"/>
  <c r="AS32" i="9"/>
  <c r="AS18" i="9"/>
  <c r="AS53" i="9"/>
  <c r="AS58" i="9"/>
  <c r="AS40" i="9"/>
  <c r="AS36" i="9"/>
  <c r="AS51" i="9"/>
  <c r="AS60" i="9"/>
  <c r="AS27" i="9"/>
  <c r="AS42" i="9"/>
  <c r="AS45" i="9"/>
  <c r="AS37" i="9"/>
  <c r="AS52" i="9"/>
  <c r="AS7" i="9"/>
  <c r="AS24" i="9"/>
  <c r="AS35" i="9"/>
  <c r="AS17" i="9"/>
  <c r="AS56" i="9"/>
  <c r="AS31" i="9"/>
  <c r="AS43" i="9"/>
  <c r="AS33" i="9"/>
  <c r="AS25" i="9"/>
  <c r="AS8" i="9"/>
  <c r="AS41" i="9"/>
  <c r="AS30" i="9"/>
  <c r="AS63" i="9"/>
  <c r="AS10" i="9"/>
  <c r="AS34" i="9"/>
  <c r="AS62" i="9"/>
  <c r="AS26" i="9"/>
  <c r="AS54" i="9"/>
  <c r="AS48" i="9"/>
  <c r="AS49" i="9"/>
  <c r="AS13" i="9"/>
  <c r="AS29" i="9"/>
  <c r="AS57" i="9"/>
  <c r="AS23" i="9"/>
  <c r="AS9" i="9"/>
  <c r="AS16" i="9"/>
  <c r="AS64" i="9"/>
  <c r="AS22" i="9"/>
  <c r="AS14" i="9"/>
  <c r="AS59" i="9"/>
  <c r="AS11" i="9"/>
  <c r="AS12" i="9"/>
  <c r="AS44" i="9"/>
  <c r="AS38" i="9"/>
  <c r="AS67" i="9"/>
  <c r="AS28" i="9"/>
  <c r="AM16" i="9"/>
  <c r="AJ16" i="9"/>
  <c r="AA16" i="9"/>
  <c r="X16" i="9"/>
  <c r="U16" i="9"/>
  <c r="AQ105" i="4"/>
  <c r="AS66" i="4"/>
  <c r="AS18" i="4"/>
  <c r="AS55" i="4"/>
  <c r="AS23" i="4"/>
  <c r="AS83" i="4"/>
  <c r="AS35" i="4"/>
  <c r="AS33" i="4"/>
  <c r="AS41" i="4"/>
  <c r="AS99" i="4"/>
  <c r="AS91" i="4"/>
  <c r="AS49" i="4"/>
  <c r="AS7" i="4"/>
  <c r="AS77" i="4"/>
  <c r="AS72" i="4"/>
  <c r="AS58" i="4"/>
  <c r="AS31" i="4"/>
  <c r="AS25" i="4"/>
  <c r="AS97" i="4"/>
  <c r="AS47" i="4"/>
  <c r="AS94" i="4"/>
  <c r="AS62" i="4"/>
  <c r="AS43" i="4"/>
  <c r="AS46" i="4"/>
  <c r="AS10" i="4"/>
  <c r="AS71" i="4"/>
  <c r="AS9" i="4"/>
  <c r="AS79" i="4"/>
  <c r="AS93" i="4"/>
  <c r="AS68" i="4"/>
  <c r="AS54" i="4"/>
  <c r="AS36" i="4"/>
  <c r="AS53" i="4"/>
  <c r="AS73" i="4"/>
  <c r="AS96" i="4"/>
  <c r="AS40" i="4"/>
  <c r="AS64" i="4"/>
  <c r="AS12" i="4"/>
  <c r="AS21" i="4"/>
  <c r="AS39" i="4"/>
  <c r="AS11" i="4"/>
  <c r="AS70" i="4"/>
  <c r="AS78" i="4"/>
  <c r="AS57" i="4"/>
  <c r="AS34" i="4"/>
  <c r="AS17" i="4"/>
  <c r="AS20" i="4"/>
  <c r="AS13" i="4"/>
  <c r="AS24" i="4"/>
  <c r="AS98" i="4"/>
  <c r="AS90" i="4"/>
  <c r="AS92" i="4"/>
  <c r="AS22" i="4"/>
  <c r="AS74" i="4"/>
  <c r="AS42" i="4"/>
  <c r="AS16" i="4"/>
  <c r="AS30" i="4"/>
  <c r="AS37" i="4"/>
  <c r="AS86" i="4"/>
  <c r="AS85" i="4"/>
  <c r="AS89" i="4"/>
  <c r="AS87" i="4"/>
  <c r="AS82" i="4"/>
  <c r="AS51" i="4"/>
  <c r="AS29" i="4"/>
  <c r="AS63" i="4"/>
  <c r="AS59" i="4"/>
  <c r="AS61" i="4"/>
  <c r="AS14" i="4"/>
  <c r="AS48" i="4"/>
  <c r="AS8" i="4"/>
  <c r="AS19" i="4"/>
  <c r="AS75" i="4"/>
  <c r="AS44" i="4"/>
  <c r="AS32" i="4"/>
  <c r="AS38" i="4"/>
  <c r="AS15" i="4"/>
  <c r="AS28" i="4"/>
  <c r="AS56" i="4"/>
  <c r="AS67" i="4"/>
  <c r="AS84" i="4"/>
  <c r="AS88" i="4"/>
  <c r="AS65" i="4"/>
  <c r="AS95" i="4"/>
  <c r="AS60" i="4"/>
  <c r="AS50" i="4"/>
  <c r="AS69" i="4"/>
  <c r="AS80" i="4"/>
  <c r="AS81" i="4"/>
  <c r="AS45" i="4"/>
  <c r="AS26" i="4"/>
  <c r="AS27" i="4"/>
  <c r="AS52" i="4"/>
  <c r="AS100" i="4"/>
  <c r="AS101" i="4"/>
  <c r="AS102" i="4"/>
  <c r="AS103" i="4"/>
  <c r="AS104" i="4"/>
  <c r="AS76" i="4"/>
  <c r="H26" i="4"/>
  <c r="AP26" i="4"/>
  <c r="AP27" i="4"/>
  <c r="AP52" i="4"/>
  <c r="AP101" i="4"/>
  <c r="AP102" i="4"/>
  <c r="AJ26" i="4"/>
  <c r="AJ27" i="4"/>
  <c r="AJ52" i="4"/>
  <c r="AJ101" i="4"/>
  <c r="AJ102" i="4"/>
  <c r="AG26" i="4"/>
  <c r="AG27" i="4"/>
  <c r="AG52" i="4"/>
  <c r="AG101" i="4"/>
  <c r="AG102" i="4"/>
  <c r="AG103" i="4"/>
  <c r="AG104" i="4"/>
  <c r="AD26" i="4"/>
  <c r="AD27" i="4"/>
  <c r="AD52" i="4"/>
  <c r="AD101" i="4"/>
  <c r="AD102" i="4"/>
  <c r="AD103" i="4"/>
  <c r="AA26" i="4"/>
  <c r="AA27" i="4"/>
  <c r="AA52" i="4"/>
  <c r="AA101" i="4"/>
  <c r="AA102" i="4"/>
  <c r="X26" i="4"/>
  <c r="X27" i="4"/>
  <c r="X52" i="4"/>
  <c r="X101" i="4"/>
  <c r="X102" i="4"/>
  <c r="X103" i="4"/>
  <c r="X104" i="4"/>
  <c r="U26" i="4"/>
  <c r="U27" i="4"/>
  <c r="U52" i="4"/>
  <c r="U101" i="4"/>
  <c r="U102" i="4"/>
  <c r="U103" i="4"/>
  <c r="R26" i="4"/>
  <c r="R27" i="4"/>
  <c r="R52" i="4"/>
  <c r="R101" i="4"/>
  <c r="R102" i="4"/>
  <c r="R103" i="4"/>
  <c r="O26" i="4"/>
  <c r="O27" i="4"/>
  <c r="O52" i="4"/>
  <c r="O101" i="4"/>
  <c r="O102" i="4"/>
  <c r="O103" i="4"/>
  <c r="L80" i="4"/>
  <c r="L81" i="4"/>
  <c r="L45" i="4"/>
  <c r="L26" i="4"/>
  <c r="L27" i="4"/>
  <c r="L52" i="4"/>
  <c r="L100" i="4"/>
  <c r="L101" i="4"/>
  <c r="L102" i="4"/>
  <c r="L103" i="4"/>
  <c r="L84" i="6"/>
  <c r="L56" i="6"/>
  <c r="L109" i="6"/>
  <c r="L33" i="6"/>
  <c r="L30" i="6"/>
  <c r="L43" i="6"/>
  <c r="L99" i="6"/>
  <c r="L46" i="6"/>
  <c r="O109" i="6"/>
  <c r="O33" i="6"/>
  <c r="O30" i="6"/>
  <c r="O43" i="6"/>
  <c r="O99" i="6"/>
  <c r="O46" i="6"/>
  <c r="R33" i="6"/>
  <c r="R30" i="6"/>
  <c r="R43" i="6"/>
  <c r="R99" i="6"/>
  <c r="R46" i="6"/>
  <c r="U33" i="6"/>
  <c r="U30" i="6"/>
  <c r="U43" i="6"/>
  <c r="U99" i="6"/>
  <c r="U46" i="6"/>
  <c r="X33" i="6"/>
  <c r="X30" i="6"/>
  <c r="X43" i="6"/>
  <c r="X99" i="6"/>
  <c r="X46" i="6"/>
  <c r="AA33" i="6"/>
  <c r="AA30" i="6"/>
  <c r="AA43" i="6"/>
  <c r="AA99" i="6"/>
  <c r="AA46" i="6"/>
  <c r="AD33" i="6"/>
  <c r="AD30" i="6"/>
  <c r="AD43" i="6"/>
  <c r="AD99" i="6"/>
  <c r="AD46" i="6"/>
  <c r="AG33" i="6"/>
  <c r="AG30" i="6"/>
  <c r="AG43" i="6"/>
  <c r="AG99" i="6"/>
  <c r="AG46" i="6"/>
  <c r="AJ33" i="6"/>
  <c r="AJ30" i="6"/>
  <c r="AJ43" i="6"/>
  <c r="AJ99" i="6"/>
  <c r="AJ46" i="6"/>
  <c r="AM33" i="6"/>
  <c r="AM30" i="6"/>
  <c r="AM43" i="6"/>
  <c r="AM99" i="6"/>
  <c r="AM46" i="6"/>
  <c r="AP33" i="6"/>
  <c r="AP30" i="6"/>
  <c r="AP43" i="6"/>
  <c r="AP99" i="6"/>
  <c r="AP46" i="6"/>
  <c r="AP56" i="6"/>
  <c r="H56" i="6"/>
  <c r="X9" i="9"/>
  <c r="U9" i="9"/>
  <c r="AP27" i="1"/>
  <c r="AP35" i="1"/>
  <c r="AP39" i="1"/>
  <c r="AP40" i="1"/>
  <c r="AP33" i="1"/>
  <c r="AM27" i="1"/>
  <c r="AM35" i="1"/>
  <c r="AM39" i="1"/>
  <c r="AM40" i="1"/>
  <c r="AM33" i="1"/>
  <c r="AJ27" i="1"/>
  <c r="AJ35" i="1"/>
  <c r="AJ39" i="1"/>
  <c r="AJ40" i="1"/>
  <c r="AJ41" i="1"/>
  <c r="AJ33" i="1"/>
  <c r="AG27" i="1"/>
  <c r="AG35" i="1"/>
  <c r="AG39" i="1"/>
  <c r="AG40" i="1"/>
  <c r="AG41" i="1"/>
  <c r="AG33" i="1"/>
  <c r="AD27" i="1"/>
  <c r="AD35" i="1"/>
  <c r="AD39" i="1"/>
  <c r="AD40" i="1"/>
  <c r="AD33" i="1"/>
  <c r="AA27" i="1"/>
  <c r="AA35" i="1"/>
  <c r="AA39" i="1"/>
  <c r="AA33" i="1"/>
  <c r="X27" i="1"/>
  <c r="X35" i="1"/>
  <c r="X39" i="1"/>
  <c r="X33" i="1"/>
  <c r="U27" i="1"/>
  <c r="U35" i="1"/>
  <c r="U39" i="1"/>
  <c r="U40" i="1"/>
  <c r="R39" i="1"/>
  <c r="R33" i="1"/>
  <c r="R27" i="1"/>
  <c r="R35" i="1"/>
  <c r="L33" i="1"/>
  <c r="L27" i="1"/>
  <c r="L35" i="1"/>
  <c r="L39" i="1"/>
  <c r="O33" i="1"/>
  <c r="O27" i="1"/>
  <c r="O35" i="1"/>
  <c r="O39" i="1"/>
  <c r="U33" i="1"/>
  <c r="H33" i="1"/>
  <c r="AS105" i="4" l="1"/>
  <c r="K37" i="4"/>
  <c r="R23" i="9"/>
  <c r="U23" i="9"/>
  <c r="X23" i="9"/>
  <c r="AA23" i="9"/>
  <c r="AD23" i="9"/>
  <c r="AG23" i="9"/>
  <c r="AJ23" i="9"/>
  <c r="AM23" i="9"/>
  <c r="AP23" i="9"/>
  <c r="R57" i="9" l="1"/>
  <c r="U57" i="9"/>
  <c r="X57" i="9"/>
  <c r="AA57" i="9"/>
  <c r="AD57" i="9"/>
  <c r="AG57" i="9"/>
  <c r="AJ57" i="9"/>
  <c r="AM57" i="9"/>
  <c r="AP57" i="9"/>
  <c r="R29" i="9"/>
  <c r="U29" i="9"/>
  <c r="X29" i="9"/>
  <c r="AA29" i="9"/>
  <c r="AD29" i="9"/>
  <c r="AG29" i="9"/>
  <c r="AJ29" i="9"/>
  <c r="AM29" i="9"/>
  <c r="AP29" i="9"/>
  <c r="R13" i="9"/>
  <c r="U13" i="9"/>
  <c r="X13" i="9"/>
  <c r="AA13" i="9"/>
  <c r="AD13" i="9"/>
  <c r="AG13" i="9"/>
  <c r="AJ13" i="9"/>
  <c r="AM13" i="9"/>
  <c r="AP13" i="9"/>
  <c r="L29" i="9"/>
  <c r="L57" i="9"/>
  <c r="L23" i="9"/>
  <c r="L9" i="9"/>
  <c r="L16" i="9"/>
  <c r="L15" i="9"/>
  <c r="L64" i="9"/>
  <c r="L22" i="9"/>
  <c r="L14" i="9"/>
  <c r="L59" i="9"/>
  <c r="L11" i="9"/>
  <c r="AP84" i="6"/>
  <c r="H84" i="6"/>
  <c r="O84" i="6"/>
  <c r="O56" i="6"/>
  <c r="O137" i="6"/>
  <c r="R84" i="6"/>
  <c r="R56" i="6"/>
  <c r="U84" i="6"/>
  <c r="U56" i="6"/>
  <c r="X84" i="6"/>
  <c r="X56" i="6"/>
  <c r="AA84" i="6"/>
  <c r="AA56" i="6"/>
  <c r="AD84" i="6"/>
  <c r="AD56" i="6"/>
  <c r="AM84" i="6"/>
  <c r="AM56" i="6"/>
  <c r="AM137" i="6"/>
  <c r="AJ84" i="6"/>
  <c r="AJ56" i="6"/>
  <c r="AG84" i="6"/>
  <c r="AG56" i="6"/>
  <c r="R49" i="9"/>
  <c r="U49" i="9"/>
  <c r="X49" i="9"/>
  <c r="AA49" i="9"/>
  <c r="AD49" i="9"/>
  <c r="AG49" i="9"/>
  <c r="AJ49" i="9"/>
  <c r="AM49" i="9"/>
  <c r="AP49" i="9"/>
  <c r="H19" i="1" l="1"/>
  <c r="AJ9" i="9"/>
  <c r="AM9" i="9"/>
  <c r="AG9" i="9"/>
  <c r="AG16" i="9"/>
  <c r="AD9" i="9"/>
  <c r="AD16" i="9"/>
  <c r="O57" i="9"/>
  <c r="O23" i="9"/>
  <c r="O9" i="9"/>
  <c r="O16" i="9"/>
  <c r="O15" i="9"/>
  <c r="R9" i="9"/>
  <c r="R16" i="9"/>
  <c r="R15" i="9"/>
  <c r="R64" i="9"/>
  <c r="R22" i="9"/>
  <c r="R14" i="9"/>
  <c r="H10" i="1"/>
  <c r="H70" i="6"/>
  <c r="H93" i="6"/>
  <c r="H98" i="6" l="1"/>
  <c r="R78" i="6"/>
  <c r="U78" i="6"/>
  <c r="X78" i="6"/>
  <c r="AA78" i="6"/>
  <c r="AD78" i="6"/>
  <c r="AG78" i="6"/>
  <c r="AJ78" i="6"/>
  <c r="AM78" i="6"/>
  <c r="AP78" i="6"/>
  <c r="H78" i="6"/>
  <c r="O26" i="9"/>
  <c r="O54" i="9"/>
  <c r="O48" i="9"/>
  <c r="O49" i="9"/>
  <c r="O13" i="9"/>
  <c r="O29" i="9"/>
  <c r="AQ15" i="8"/>
  <c r="AN15" i="8"/>
  <c r="AH15" i="8"/>
  <c r="AE15" i="8"/>
  <c r="AB15" i="8"/>
  <c r="Y15" i="8"/>
  <c r="V15" i="8"/>
  <c r="R54" i="6"/>
  <c r="U54" i="6"/>
  <c r="X54" i="6"/>
  <c r="AA54" i="6"/>
  <c r="AD54" i="6"/>
  <c r="AG54" i="6"/>
  <c r="AJ54" i="6"/>
  <c r="AM54" i="6"/>
  <c r="AP54" i="6"/>
  <c r="H54" i="6"/>
  <c r="AP80" i="4"/>
  <c r="AP81" i="4"/>
  <c r="AP45" i="4"/>
  <c r="AP103" i="4"/>
  <c r="AP104" i="4"/>
  <c r="AD45" i="4"/>
  <c r="AD104" i="4"/>
  <c r="AA80" i="4"/>
  <c r="AA81" i="4"/>
  <c r="AA45" i="4"/>
  <c r="AA103" i="4"/>
  <c r="AA104" i="4"/>
  <c r="L54" i="6" l="1"/>
  <c r="L78" i="6"/>
  <c r="L98" i="6"/>
  <c r="L93" i="6"/>
  <c r="L70" i="6"/>
  <c r="L137" i="6"/>
  <c r="L138" i="6"/>
  <c r="O54" i="6"/>
  <c r="O78" i="6"/>
  <c r="O98" i="6"/>
  <c r="O93" i="6"/>
  <c r="O70" i="6"/>
  <c r="O138" i="6"/>
  <c r="R98" i="6"/>
  <c r="R93" i="6"/>
  <c r="R70" i="6"/>
  <c r="R137" i="6"/>
  <c r="R138" i="6"/>
  <c r="U98" i="6"/>
  <c r="U93" i="6"/>
  <c r="U70" i="6"/>
  <c r="U137" i="6"/>
  <c r="X98" i="6"/>
  <c r="X93" i="6"/>
  <c r="X70" i="6"/>
  <c r="X137" i="6"/>
  <c r="AA98" i="6"/>
  <c r="AA93" i="6"/>
  <c r="AA70" i="6"/>
  <c r="AA137" i="6"/>
  <c r="AD98" i="6"/>
  <c r="AD93" i="6"/>
  <c r="AD70" i="6"/>
  <c r="AD137" i="6"/>
  <c r="AD138" i="6"/>
  <c r="AP98" i="6"/>
  <c r="AP93" i="6"/>
  <c r="AP70" i="6"/>
  <c r="AP137" i="6"/>
  <c r="AP138" i="6"/>
  <c r="AM98" i="6"/>
  <c r="AM93" i="6"/>
  <c r="AM70" i="6"/>
  <c r="AJ98" i="6"/>
  <c r="AJ93" i="6"/>
  <c r="AJ70" i="6"/>
  <c r="AJ137" i="6"/>
  <c r="AJ138" i="6"/>
  <c r="AG98" i="6"/>
  <c r="AG93" i="6"/>
  <c r="AG70" i="6"/>
  <c r="AG137" i="6"/>
  <c r="O59" i="6"/>
  <c r="R59" i="6"/>
  <c r="U59" i="6"/>
  <c r="X59" i="6"/>
  <c r="AA59" i="6"/>
  <c r="AD59" i="6"/>
  <c r="AG59" i="6"/>
  <c r="AJ59" i="6"/>
  <c r="AM59" i="6"/>
  <c r="AP59" i="6"/>
  <c r="H59" i="6"/>
  <c r="O48" i="6"/>
  <c r="R48" i="6"/>
  <c r="U48" i="6"/>
  <c r="X48" i="6"/>
  <c r="AA48" i="6"/>
  <c r="AD48" i="6"/>
  <c r="AG48" i="6"/>
  <c r="AJ48" i="6"/>
  <c r="AM48" i="6"/>
  <c r="AP48" i="6"/>
  <c r="H48" i="6"/>
  <c r="O25" i="6"/>
  <c r="R25" i="6"/>
  <c r="U25" i="6"/>
  <c r="X25" i="6"/>
  <c r="AA25" i="6"/>
  <c r="AD25" i="6"/>
  <c r="AG25" i="6"/>
  <c r="AJ25" i="6"/>
  <c r="AM25" i="6"/>
  <c r="AP25" i="6"/>
  <c r="H25" i="6"/>
  <c r="H24" i="1"/>
  <c r="H67" i="6" l="1"/>
  <c r="R72" i="6"/>
  <c r="U72" i="6"/>
  <c r="X72" i="6"/>
  <c r="AA72" i="6"/>
  <c r="AD72" i="6"/>
  <c r="AG72" i="6"/>
  <c r="AJ72" i="6"/>
  <c r="AM72" i="6"/>
  <c r="AP72" i="6"/>
  <c r="H72" i="6"/>
  <c r="H26" i="9"/>
  <c r="H54" i="9"/>
  <c r="H48" i="9"/>
  <c r="H49" i="9"/>
  <c r="H13" i="9"/>
  <c r="H29" i="9"/>
  <c r="H57" i="9"/>
  <c r="H23" i="9"/>
  <c r="H9" i="9"/>
  <c r="H16" i="9"/>
  <c r="H15" i="9"/>
  <c r="H64" i="9"/>
  <c r="H22" i="9"/>
  <c r="H14" i="9"/>
  <c r="H59" i="9"/>
  <c r="R34" i="6"/>
  <c r="U34" i="6"/>
  <c r="X34" i="6"/>
  <c r="AA34" i="6"/>
  <c r="AD34" i="6"/>
  <c r="AG34" i="6"/>
  <c r="AJ34" i="6"/>
  <c r="AM34" i="6"/>
  <c r="AP34" i="6"/>
  <c r="H34" i="6"/>
  <c r="L34" i="6"/>
  <c r="L72" i="6"/>
  <c r="L67" i="6"/>
  <c r="L25" i="6"/>
  <c r="L48" i="6"/>
  <c r="L59" i="6"/>
  <c r="L68" i="6"/>
  <c r="O34" i="6"/>
  <c r="O72" i="6"/>
  <c r="O67" i="6"/>
  <c r="R67" i="6"/>
  <c r="U67" i="6"/>
  <c r="X67" i="6"/>
  <c r="AA67" i="6"/>
  <c r="AD67" i="6"/>
  <c r="AD68" i="6"/>
  <c r="AG67" i="6"/>
  <c r="AJ67" i="6"/>
  <c r="AJ68" i="6"/>
  <c r="AM67" i="6"/>
  <c r="AM68" i="6"/>
  <c r="AP67" i="6"/>
  <c r="AP68" i="6"/>
  <c r="H63" i="6"/>
  <c r="H104" i="6"/>
  <c r="L104" i="6"/>
  <c r="L63" i="6"/>
  <c r="O104" i="6"/>
  <c r="O63" i="6"/>
  <c r="R104" i="6"/>
  <c r="R63" i="6"/>
  <c r="U104" i="6"/>
  <c r="U63" i="6"/>
  <c r="X104" i="6"/>
  <c r="X63" i="6"/>
  <c r="AA104" i="6"/>
  <c r="AA63" i="6"/>
  <c r="AD104" i="6"/>
  <c r="AD63" i="6"/>
  <c r="AG104" i="6"/>
  <c r="AG63" i="6"/>
  <c r="AJ104" i="6"/>
  <c r="AJ63" i="6"/>
  <c r="AM104" i="6"/>
  <c r="AM63" i="6"/>
  <c r="AP104" i="6"/>
  <c r="AP63" i="6"/>
  <c r="H28" i="1"/>
  <c r="AJ26" i="9"/>
  <c r="AJ54" i="9"/>
  <c r="AJ48" i="9"/>
  <c r="AA48" i="9"/>
  <c r="AA9" i="9"/>
  <c r="O62" i="9"/>
  <c r="H62" i="9"/>
  <c r="H20" i="1"/>
  <c r="O12" i="1"/>
  <c r="R12" i="1"/>
  <c r="U12" i="1"/>
  <c r="X12" i="1"/>
  <c r="AA12" i="1"/>
  <c r="AD12" i="1"/>
  <c r="AG12" i="1"/>
  <c r="AJ12" i="1"/>
  <c r="AM12" i="1"/>
  <c r="AP12" i="1"/>
  <c r="H12" i="1"/>
  <c r="AP20" i="1"/>
  <c r="AP28" i="1"/>
  <c r="AP24" i="1"/>
  <c r="AP10" i="1"/>
  <c r="AP19" i="1"/>
  <c r="AP41" i="1"/>
  <c r="AM20" i="1"/>
  <c r="AM28" i="1"/>
  <c r="AM24" i="1"/>
  <c r="AM10" i="1"/>
  <c r="AM19" i="1"/>
  <c r="AJ20" i="1"/>
  <c r="AJ28" i="1"/>
  <c r="AJ24" i="1"/>
  <c r="AJ10" i="1"/>
  <c r="AJ19" i="1"/>
  <c r="AG20" i="1"/>
  <c r="AG28" i="1"/>
  <c r="AG24" i="1"/>
  <c r="AG10" i="1"/>
  <c r="AG19" i="1"/>
  <c r="AD20" i="1"/>
  <c r="AD28" i="1"/>
  <c r="AD24" i="1"/>
  <c r="AD10" i="1"/>
  <c r="AD19" i="1"/>
  <c r="AA20" i="1"/>
  <c r="AA28" i="1"/>
  <c r="AA24" i="1"/>
  <c r="AA10" i="1"/>
  <c r="AA19" i="1"/>
  <c r="AA40" i="1"/>
  <c r="X20" i="1"/>
  <c r="X28" i="1"/>
  <c r="X24" i="1"/>
  <c r="X10" i="1"/>
  <c r="X19" i="1"/>
  <c r="U20" i="1"/>
  <c r="U28" i="1"/>
  <c r="U24" i="1"/>
  <c r="U10" i="1"/>
  <c r="U19" i="1"/>
  <c r="R20" i="1"/>
  <c r="R28" i="1"/>
  <c r="R24" i="1"/>
  <c r="R10" i="1"/>
  <c r="R19" i="1"/>
  <c r="R40" i="1"/>
  <c r="R41" i="1"/>
  <c r="O20" i="1"/>
  <c r="O28" i="1"/>
  <c r="O24" i="1"/>
  <c r="O10" i="1"/>
  <c r="O19" i="1"/>
  <c r="L12" i="1"/>
  <c r="L20" i="1"/>
  <c r="L28" i="1"/>
  <c r="L24" i="1"/>
  <c r="L10" i="1"/>
  <c r="L19" i="1"/>
  <c r="L40" i="1"/>
  <c r="L30" i="9"/>
  <c r="L63" i="9"/>
  <c r="L10" i="9"/>
  <c r="L34" i="9"/>
  <c r="L62" i="9"/>
  <c r="L26" i="9"/>
  <c r="L54" i="9"/>
  <c r="L48" i="9"/>
  <c r="L49" i="9"/>
  <c r="L13" i="9"/>
  <c r="M38" i="8"/>
  <c r="M21" i="8"/>
  <c r="M39" i="8"/>
  <c r="M18" i="8"/>
  <c r="M31" i="8"/>
  <c r="M15" i="8"/>
  <c r="M25" i="8"/>
  <c r="M12" i="8"/>
  <c r="M29" i="8"/>
  <c r="M37" i="8"/>
  <c r="M42" i="8"/>
  <c r="M43" i="8"/>
  <c r="R49" i="6" l="1"/>
  <c r="U49" i="6"/>
  <c r="X49" i="6"/>
  <c r="AA49" i="6"/>
  <c r="AD49" i="6"/>
  <c r="AG49" i="6"/>
  <c r="AJ49" i="6"/>
  <c r="AM49" i="6"/>
  <c r="AP49" i="6"/>
  <c r="H66" i="6"/>
  <c r="H49" i="6"/>
  <c r="H135" i="6"/>
  <c r="H68" i="6"/>
  <c r="H138" i="6"/>
  <c r="L66" i="6"/>
  <c r="L49" i="6"/>
  <c r="L135" i="6"/>
  <c r="O66" i="6"/>
  <c r="O49" i="6"/>
  <c r="O135" i="6"/>
  <c r="O68" i="6"/>
  <c r="R66" i="6"/>
  <c r="R135" i="6"/>
  <c r="R68" i="6"/>
  <c r="U66" i="6"/>
  <c r="U135" i="6"/>
  <c r="U68" i="6"/>
  <c r="U138" i="6"/>
  <c r="X66" i="6"/>
  <c r="X135" i="6"/>
  <c r="X68" i="6"/>
  <c r="X138" i="6"/>
  <c r="AA66" i="6"/>
  <c r="AA135" i="6"/>
  <c r="AA68" i="6"/>
  <c r="AA138" i="6"/>
  <c r="AA139" i="6"/>
  <c r="AD66" i="6"/>
  <c r="AD135" i="6"/>
  <c r="AG66" i="6"/>
  <c r="AG135" i="6"/>
  <c r="AG68" i="6"/>
  <c r="AG138" i="6"/>
  <c r="AJ66" i="6"/>
  <c r="AJ135" i="6"/>
  <c r="AM66" i="6"/>
  <c r="AM135" i="6"/>
  <c r="AP66" i="6"/>
  <c r="AP135" i="6"/>
  <c r="AD41" i="1"/>
  <c r="H11" i="1"/>
  <c r="O34" i="9"/>
  <c r="H34" i="9"/>
  <c r="H10" i="9"/>
  <c r="P31" i="8"/>
  <c r="S31" i="8"/>
  <c r="V31" i="8"/>
  <c r="Y31" i="8"/>
  <c r="AB31" i="8"/>
  <c r="AE31" i="8"/>
  <c r="AH31" i="8"/>
  <c r="AN31" i="8"/>
  <c r="AQ31" i="8"/>
  <c r="P18" i="8"/>
  <c r="S18" i="8"/>
  <c r="V18" i="8"/>
  <c r="Y18" i="8"/>
  <c r="AB18" i="8"/>
  <c r="AE18" i="8"/>
  <c r="AH18" i="8"/>
  <c r="AN18" i="8"/>
  <c r="AQ18" i="8"/>
  <c r="X41" i="1"/>
  <c r="X43" i="1"/>
  <c r="U41" i="1"/>
  <c r="U43" i="1"/>
  <c r="H23" i="1"/>
  <c r="O63" i="9"/>
  <c r="R63" i="9"/>
  <c r="U63" i="9"/>
  <c r="X63" i="9"/>
  <c r="AA63" i="9"/>
  <c r="AD63" i="9"/>
  <c r="AG63" i="9"/>
  <c r="AJ63" i="9"/>
  <c r="AM63" i="9"/>
  <c r="AP63" i="9"/>
  <c r="H63" i="9"/>
  <c r="O31" i="1"/>
  <c r="R31" i="1"/>
  <c r="U31" i="1"/>
  <c r="X31" i="1"/>
  <c r="AA31" i="1"/>
  <c r="AD31" i="1"/>
  <c r="AG31" i="1"/>
  <c r="AJ31" i="1"/>
  <c r="AM31" i="1"/>
  <c r="AP31" i="1"/>
  <c r="L69" i="4"/>
  <c r="O108" i="6"/>
  <c r="R108" i="6"/>
  <c r="U108" i="6"/>
  <c r="X108" i="6"/>
  <c r="AA108" i="6"/>
  <c r="AD108" i="6"/>
  <c r="AG108" i="6"/>
  <c r="AJ108" i="6"/>
  <c r="AM108" i="6"/>
  <c r="AP108" i="6"/>
  <c r="O9" i="6"/>
  <c r="R9" i="6"/>
  <c r="U9" i="6"/>
  <c r="X9" i="6"/>
  <c r="AA9" i="6"/>
  <c r="AD9" i="6"/>
  <c r="AG9" i="6"/>
  <c r="AJ9" i="6"/>
  <c r="AM9" i="6"/>
  <c r="AP9" i="6"/>
  <c r="AQ39" i="8" l="1"/>
  <c r="AN39" i="8"/>
  <c r="AE39" i="8"/>
  <c r="Y39" i="8"/>
  <c r="V39" i="8"/>
  <c r="P39" i="8"/>
  <c r="H39" i="8"/>
  <c r="H18" i="8"/>
  <c r="H31" i="8"/>
  <c r="H15" i="8"/>
  <c r="H25" i="8"/>
  <c r="H12" i="8"/>
  <c r="H29" i="8"/>
  <c r="H37" i="8"/>
  <c r="H42" i="8"/>
  <c r="H43" i="8"/>
  <c r="H44" i="8"/>
  <c r="H45" i="8"/>
  <c r="H46" i="8"/>
  <c r="H47" i="8"/>
  <c r="H48" i="8"/>
  <c r="H49" i="8"/>
  <c r="H50" i="8"/>
  <c r="H51" i="8"/>
  <c r="O30" i="9"/>
  <c r="R30" i="9"/>
  <c r="U30" i="9"/>
  <c r="X30" i="9"/>
  <c r="AA30" i="9"/>
  <c r="AD30" i="9"/>
  <c r="AG30" i="9"/>
  <c r="AJ30" i="9"/>
  <c r="AM30" i="9"/>
  <c r="AP30" i="9"/>
  <c r="H30" i="9"/>
  <c r="O71" i="6"/>
  <c r="R71" i="6"/>
  <c r="U71" i="6"/>
  <c r="X71" i="6"/>
  <c r="AA71" i="6"/>
  <c r="AD71" i="6"/>
  <c r="AG71" i="6"/>
  <c r="AJ71" i="6"/>
  <c r="AM71" i="6"/>
  <c r="AP71" i="6"/>
  <c r="O16" i="6"/>
  <c r="R16" i="6"/>
  <c r="U16" i="6"/>
  <c r="X16" i="6"/>
  <c r="AA16" i="6"/>
  <c r="AD16" i="6"/>
  <c r="AG16" i="6"/>
  <c r="AJ16" i="6"/>
  <c r="AM16" i="6"/>
  <c r="AP16" i="6"/>
  <c r="O41" i="9"/>
  <c r="R41" i="9"/>
  <c r="U41" i="9"/>
  <c r="X41" i="9"/>
  <c r="AA41" i="9"/>
  <c r="AD41" i="9"/>
  <c r="AG41" i="9"/>
  <c r="AJ41" i="9"/>
  <c r="AM41" i="9"/>
  <c r="AP41" i="9"/>
  <c r="H41" i="9"/>
  <c r="AM10" i="9"/>
  <c r="AM34" i="9"/>
  <c r="AM62" i="9"/>
  <c r="AM26" i="9"/>
  <c r="AM54" i="9"/>
  <c r="AM48" i="9"/>
  <c r="AM8" i="9"/>
  <c r="AG10" i="9"/>
  <c r="AG34" i="9"/>
  <c r="AG62" i="9"/>
  <c r="AG26" i="9"/>
  <c r="AG54" i="9"/>
  <c r="AG48" i="9"/>
  <c r="AD10" i="9"/>
  <c r="AD34" i="9"/>
  <c r="AD62" i="9"/>
  <c r="AD26" i="9"/>
  <c r="AD54" i="9"/>
  <c r="AD48" i="9"/>
  <c r="AA10" i="9"/>
  <c r="AA34" i="9"/>
  <c r="AA62" i="9"/>
  <c r="AA26" i="9"/>
  <c r="AA54" i="9"/>
  <c r="U10" i="9"/>
  <c r="U34" i="9"/>
  <c r="U62" i="9"/>
  <c r="U26" i="9"/>
  <c r="U54" i="9"/>
  <c r="U48" i="9"/>
  <c r="R8" i="9"/>
  <c r="R10" i="9"/>
  <c r="R34" i="9"/>
  <c r="R62" i="9"/>
  <c r="R26" i="9"/>
  <c r="R54" i="9"/>
  <c r="R48" i="9"/>
  <c r="AQ21" i="8"/>
  <c r="AN21" i="8"/>
  <c r="AE21" i="8"/>
  <c r="Y21" i="8"/>
  <c r="V21" i="8"/>
  <c r="P21" i="8"/>
  <c r="H21" i="8"/>
  <c r="O50" i="4"/>
  <c r="O69" i="4"/>
  <c r="O80" i="4"/>
  <c r="O81" i="4"/>
  <c r="O45" i="4"/>
  <c r="R50" i="4"/>
  <c r="R69" i="4"/>
  <c r="R80" i="4"/>
  <c r="R81" i="4"/>
  <c r="R45" i="4"/>
  <c r="U50" i="4"/>
  <c r="U69" i="4"/>
  <c r="U80" i="4"/>
  <c r="U81" i="4"/>
  <c r="U45" i="4"/>
  <c r="X80" i="4"/>
  <c r="X81" i="4"/>
  <c r="X45" i="4"/>
  <c r="AG45" i="4"/>
  <c r="AJ81" i="4"/>
  <c r="AJ45" i="4"/>
  <c r="AJ103" i="4"/>
  <c r="AJ104" i="4"/>
  <c r="H77" i="6"/>
  <c r="H39" i="6"/>
  <c r="H16" i="6"/>
  <c r="H27" i="6"/>
  <c r="H71" i="6"/>
  <c r="H114" i="6"/>
  <c r="H9" i="6"/>
  <c r="H108" i="6"/>
  <c r="H96" i="6"/>
  <c r="H62" i="6"/>
  <c r="H97" i="6"/>
  <c r="L128" i="6"/>
  <c r="L26" i="6"/>
  <c r="L95" i="6"/>
  <c r="L20" i="6"/>
  <c r="L80" i="6"/>
  <c r="L77" i="6"/>
  <c r="L39" i="6"/>
  <c r="L16" i="6"/>
  <c r="L27" i="6"/>
  <c r="L71" i="6"/>
  <c r="L114" i="6"/>
  <c r="L9" i="6"/>
  <c r="L108" i="6"/>
  <c r="L96" i="6"/>
  <c r="L62" i="6"/>
  <c r="L97" i="6"/>
  <c r="O77" i="6"/>
  <c r="O39" i="6"/>
  <c r="O27" i="6"/>
  <c r="O114" i="6"/>
  <c r="O96" i="6"/>
  <c r="O62" i="6"/>
  <c r="O97" i="6"/>
  <c r="R77" i="6"/>
  <c r="R39" i="6"/>
  <c r="R27" i="6"/>
  <c r="R114" i="6"/>
  <c r="R96" i="6"/>
  <c r="R62" i="6"/>
  <c r="R97" i="6"/>
  <c r="U77" i="6"/>
  <c r="U39" i="6"/>
  <c r="U27" i="6"/>
  <c r="U114" i="6"/>
  <c r="U96" i="6"/>
  <c r="U62" i="6"/>
  <c r="U97" i="6"/>
  <c r="X77" i="6"/>
  <c r="X39" i="6"/>
  <c r="X27" i="6"/>
  <c r="X114" i="6"/>
  <c r="X96" i="6"/>
  <c r="X62" i="6"/>
  <c r="X97" i="6"/>
  <c r="AA77" i="6"/>
  <c r="AA39" i="6"/>
  <c r="AA27" i="6"/>
  <c r="AA114" i="6"/>
  <c r="AA96" i="6"/>
  <c r="AA62" i="6"/>
  <c r="AA97" i="6"/>
  <c r="AD77" i="6"/>
  <c r="AD39" i="6"/>
  <c r="AD27" i="6"/>
  <c r="AD114" i="6"/>
  <c r="AD96" i="6"/>
  <c r="AD62" i="6"/>
  <c r="AD97" i="6"/>
  <c r="AD139" i="6"/>
  <c r="AG77" i="6"/>
  <c r="AG39" i="6"/>
  <c r="AG27" i="6"/>
  <c r="AG114" i="6"/>
  <c r="AG96" i="6"/>
  <c r="AG62" i="6"/>
  <c r="AG97" i="6"/>
  <c r="AJ77" i="6"/>
  <c r="AJ39" i="6"/>
  <c r="AJ27" i="6"/>
  <c r="AJ114" i="6"/>
  <c r="AJ96" i="6"/>
  <c r="AJ62" i="6"/>
  <c r="AJ97" i="6"/>
  <c r="AM77" i="6"/>
  <c r="AM39" i="6"/>
  <c r="AM27" i="6"/>
  <c r="AM114" i="6"/>
  <c r="AM96" i="6"/>
  <c r="AM62" i="6"/>
  <c r="AM97" i="6"/>
  <c r="AP77" i="6"/>
  <c r="AP39" i="6"/>
  <c r="AP27" i="6"/>
  <c r="AP114" i="6"/>
  <c r="AP96" i="6"/>
  <c r="AP62" i="6"/>
  <c r="AP97" i="6"/>
  <c r="O80" i="6"/>
  <c r="R80" i="6"/>
  <c r="U80" i="6"/>
  <c r="X80" i="6"/>
  <c r="AA80" i="6"/>
  <c r="AD80" i="6"/>
  <c r="AG80" i="6"/>
  <c r="AJ80" i="6"/>
  <c r="AM80" i="6"/>
  <c r="AP80" i="6"/>
  <c r="O20" i="6"/>
  <c r="R20" i="6"/>
  <c r="U20" i="6"/>
  <c r="X20" i="6"/>
  <c r="AA20" i="6"/>
  <c r="AD20" i="6"/>
  <c r="AG20" i="6"/>
  <c r="AJ20" i="6"/>
  <c r="AM20" i="6"/>
  <c r="AP20" i="6"/>
  <c r="O95" i="6"/>
  <c r="R95" i="6"/>
  <c r="U95" i="6"/>
  <c r="X95" i="6"/>
  <c r="AA95" i="6"/>
  <c r="AD95" i="6"/>
  <c r="AG95" i="6"/>
  <c r="AJ95" i="6"/>
  <c r="AM95" i="6"/>
  <c r="AP95" i="6"/>
  <c r="P38" i="8"/>
  <c r="S38" i="8"/>
  <c r="V38" i="8"/>
  <c r="Y38" i="8"/>
  <c r="AB38" i="8"/>
  <c r="AE38" i="8"/>
  <c r="AH38" i="8"/>
  <c r="AN38" i="8"/>
  <c r="AQ38" i="8"/>
  <c r="H38" i="8"/>
  <c r="O101" i="6"/>
  <c r="R101" i="6"/>
  <c r="U101" i="6"/>
  <c r="X101" i="6"/>
  <c r="AA101" i="6"/>
  <c r="AD101" i="6"/>
  <c r="AG101" i="6"/>
  <c r="AJ101" i="6"/>
  <c r="AM101" i="6"/>
  <c r="AP101" i="6"/>
  <c r="L101" i="6"/>
  <c r="AP61" i="6"/>
  <c r="AP128" i="6"/>
  <c r="AP26" i="6"/>
  <c r="AM61" i="6"/>
  <c r="AM128" i="6"/>
  <c r="AM26" i="6"/>
  <c r="AJ61" i="6"/>
  <c r="AJ128" i="6"/>
  <c r="AJ26" i="6"/>
  <c r="AG61" i="6"/>
  <c r="AG128" i="6"/>
  <c r="AG26" i="6"/>
  <c r="AD61" i="6"/>
  <c r="AD128" i="6"/>
  <c r="AD26" i="6"/>
  <c r="AA61" i="6"/>
  <c r="AA128" i="6"/>
  <c r="AA26" i="6"/>
  <c r="X61" i="6"/>
  <c r="X128" i="6"/>
  <c r="X26" i="6"/>
  <c r="U61" i="6"/>
  <c r="U128" i="6"/>
  <c r="U26" i="6"/>
  <c r="R61" i="6"/>
  <c r="R128" i="6"/>
  <c r="R26" i="6"/>
  <c r="O61" i="6"/>
  <c r="O128" i="6"/>
  <c r="O26" i="6"/>
  <c r="H101" i="6"/>
  <c r="H128" i="6"/>
  <c r="H26" i="6"/>
  <c r="H95" i="6"/>
  <c r="H20" i="6"/>
  <c r="H80" i="6"/>
  <c r="H61" i="6"/>
  <c r="O43" i="9"/>
  <c r="R43" i="9"/>
  <c r="U43" i="9"/>
  <c r="X43" i="9"/>
  <c r="AA43" i="9"/>
  <c r="AD43" i="9"/>
  <c r="AG43" i="9"/>
  <c r="AJ43" i="9"/>
  <c r="AM43" i="9"/>
  <c r="AP43" i="9"/>
  <c r="P14" i="8"/>
  <c r="S14" i="8"/>
  <c r="V14" i="8"/>
  <c r="Y14" i="8"/>
  <c r="AB14" i="8"/>
  <c r="AE14" i="8"/>
  <c r="AH14" i="8"/>
  <c r="AN14" i="8"/>
  <c r="AQ14" i="8"/>
  <c r="H14" i="8"/>
  <c r="P19" i="8"/>
  <c r="S19" i="8"/>
  <c r="V19" i="8"/>
  <c r="Y19" i="8"/>
  <c r="AB19" i="8"/>
  <c r="AE19" i="8"/>
  <c r="AH19" i="8"/>
  <c r="AN19" i="8"/>
  <c r="AQ19" i="8"/>
  <c r="H19" i="8"/>
  <c r="P26" i="8"/>
  <c r="S26" i="8"/>
  <c r="V26" i="8"/>
  <c r="Y26" i="8"/>
  <c r="AB26" i="8"/>
  <c r="AE26" i="8"/>
  <c r="AH26" i="8"/>
  <c r="AN26" i="8"/>
  <c r="AQ26" i="8"/>
  <c r="H26" i="8"/>
  <c r="AP86" i="6"/>
  <c r="AM86" i="6"/>
  <c r="AJ86" i="6"/>
  <c r="AG86" i="6"/>
  <c r="AD86" i="6"/>
  <c r="AA86" i="6"/>
  <c r="X86" i="6"/>
  <c r="U86" i="6"/>
  <c r="R86" i="6"/>
  <c r="O86" i="6"/>
  <c r="H86" i="6"/>
  <c r="O21" i="6"/>
  <c r="R21" i="6"/>
  <c r="U21" i="6"/>
  <c r="X21" i="6"/>
  <c r="AA21" i="6"/>
  <c r="AD21" i="6"/>
  <c r="AG21" i="6"/>
  <c r="AJ21" i="6"/>
  <c r="AM21" i="6"/>
  <c r="AP21" i="6"/>
  <c r="H21" i="6"/>
  <c r="O79" i="6"/>
  <c r="R79" i="6"/>
  <c r="U79" i="6"/>
  <c r="X79" i="6"/>
  <c r="AA79" i="6"/>
  <c r="AD79" i="6"/>
  <c r="AG79" i="6"/>
  <c r="AJ79" i="6"/>
  <c r="AM79" i="6"/>
  <c r="AP79" i="6"/>
  <c r="O23" i="6"/>
  <c r="R23" i="6"/>
  <c r="U23" i="6"/>
  <c r="X23" i="6"/>
  <c r="AA23" i="6"/>
  <c r="AD23" i="6"/>
  <c r="AG23" i="6"/>
  <c r="AJ23" i="6"/>
  <c r="AM23" i="6"/>
  <c r="AP23" i="6"/>
  <c r="O58" i="6"/>
  <c r="R58" i="6"/>
  <c r="U58" i="6"/>
  <c r="X58" i="6"/>
  <c r="AA58" i="6"/>
  <c r="AD58" i="6"/>
  <c r="AG58" i="6"/>
  <c r="AJ58" i="6"/>
  <c r="AM58" i="6"/>
  <c r="AP58" i="6"/>
  <c r="O60" i="4"/>
  <c r="R60" i="4"/>
  <c r="U60" i="4"/>
  <c r="X60" i="4"/>
  <c r="AA60" i="4"/>
  <c r="AD60" i="4"/>
  <c r="AG60" i="4"/>
  <c r="AJ60" i="4"/>
  <c r="AP60" i="4"/>
  <c r="O95" i="4"/>
  <c r="R95" i="4"/>
  <c r="U95" i="4"/>
  <c r="X95" i="4"/>
  <c r="AA95" i="4"/>
  <c r="AD95" i="4"/>
  <c r="AG95" i="4"/>
  <c r="AJ95" i="4"/>
  <c r="AP95" i="4"/>
  <c r="O65" i="4"/>
  <c r="R65" i="4"/>
  <c r="U65" i="4"/>
  <c r="X65" i="4"/>
  <c r="AA65" i="4"/>
  <c r="AD65" i="4"/>
  <c r="AG65" i="4"/>
  <c r="AJ65" i="4"/>
  <c r="AP65" i="4"/>
  <c r="U88" i="4"/>
  <c r="O88" i="4"/>
  <c r="H88" i="4"/>
  <c r="H65" i="4"/>
  <c r="H95" i="4"/>
  <c r="H60" i="4"/>
  <c r="H50" i="4"/>
  <c r="H69" i="4"/>
  <c r="H80" i="4"/>
  <c r="H81" i="4"/>
  <c r="H45" i="4"/>
  <c r="H103" i="4"/>
  <c r="O32" i="1"/>
  <c r="R32" i="1"/>
  <c r="U32" i="1"/>
  <c r="X32" i="1"/>
  <c r="AA32" i="1"/>
  <c r="AD32" i="1"/>
  <c r="AG32" i="1"/>
  <c r="AJ32" i="1"/>
  <c r="AM32" i="1"/>
  <c r="AP32" i="1"/>
  <c r="O7" i="1"/>
  <c r="R7" i="1"/>
  <c r="U7" i="1"/>
  <c r="X7" i="1"/>
  <c r="AA7" i="1"/>
  <c r="AD7" i="1"/>
  <c r="AG7" i="1"/>
  <c r="AJ7" i="1"/>
  <c r="AM7" i="1"/>
  <c r="AP7" i="1"/>
  <c r="AP88" i="4" l="1"/>
  <c r="AP50" i="4"/>
  <c r="AP69" i="4"/>
  <c r="AP84" i="4"/>
  <c r="AJ50" i="4"/>
  <c r="AJ69" i="4"/>
  <c r="AJ80" i="4"/>
  <c r="AD88" i="4"/>
  <c r="AD50" i="4"/>
  <c r="AD69" i="4"/>
  <c r="AD80" i="4"/>
  <c r="AD81" i="4"/>
  <c r="X50" i="4"/>
  <c r="X69" i="4"/>
  <c r="AA50" i="4"/>
  <c r="AA69" i="4"/>
  <c r="AG50" i="4"/>
  <c r="AG69" i="4"/>
  <c r="AG80" i="4"/>
  <c r="AG81" i="4"/>
  <c r="U84" i="4"/>
  <c r="H84" i="4"/>
  <c r="O67" i="4"/>
  <c r="R67" i="4"/>
  <c r="U67" i="4"/>
  <c r="X67" i="4"/>
  <c r="AA67" i="4"/>
  <c r="AD67" i="4"/>
  <c r="AG67" i="4"/>
  <c r="AJ67" i="4"/>
  <c r="AP67" i="4"/>
  <c r="H67" i="4"/>
  <c r="O30" i="1"/>
  <c r="R30" i="1"/>
  <c r="U30" i="1"/>
  <c r="X30" i="1"/>
  <c r="AA30" i="1"/>
  <c r="AD30" i="1"/>
  <c r="AG30" i="1"/>
  <c r="AJ30" i="1"/>
  <c r="AM30" i="1"/>
  <c r="AP30" i="1"/>
  <c r="O32" i="6"/>
  <c r="R32" i="6"/>
  <c r="U32" i="6"/>
  <c r="X32" i="6"/>
  <c r="AA32" i="6"/>
  <c r="AD32" i="6"/>
  <c r="AG32" i="6"/>
  <c r="AJ32" i="6"/>
  <c r="AM32" i="6"/>
  <c r="AP32" i="6"/>
  <c r="O15" i="4"/>
  <c r="R15" i="4"/>
  <c r="U15" i="4"/>
  <c r="X15" i="4"/>
  <c r="AA15" i="4"/>
  <c r="AD15" i="4"/>
  <c r="AG15" i="4"/>
  <c r="AJ15" i="4"/>
  <c r="AP15" i="4"/>
  <c r="O123" i="6"/>
  <c r="R123" i="6"/>
  <c r="U123" i="6"/>
  <c r="X123" i="6"/>
  <c r="AA123" i="6"/>
  <c r="AD123" i="6"/>
  <c r="AG123" i="6"/>
  <c r="AJ123" i="6"/>
  <c r="AM123" i="6"/>
  <c r="AP123" i="6"/>
  <c r="L92" i="6"/>
  <c r="L69" i="6"/>
  <c r="L134" i="6"/>
  <c r="L117" i="6"/>
  <c r="L85" i="6"/>
  <c r="L60" i="6"/>
  <c r="L106" i="6"/>
  <c r="L64" i="6"/>
  <c r="L55" i="6"/>
  <c r="L123" i="6"/>
  <c r="L87" i="6"/>
  <c r="L107" i="6"/>
  <c r="L32" i="6"/>
  <c r="L58" i="6"/>
  <c r="L23" i="6"/>
  <c r="L79" i="6"/>
  <c r="L21" i="6"/>
  <c r="L86" i="6"/>
  <c r="L61" i="6"/>
  <c r="O18" i="1"/>
  <c r="R18" i="1"/>
  <c r="U18" i="1"/>
  <c r="X18" i="1"/>
  <c r="AA18" i="1"/>
  <c r="AD18" i="1"/>
  <c r="AG18" i="1"/>
  <c r="AJ18" i="1"/>
  <c r="AM18" i="1"/>
  <c r="AP18" i="1"/>
  <c r="AP22" i="1"/>
  <c r="AM22" i="1"/>
  <c r="AJ22" i="1"/>
  <c r="AG22" i="1"/>
  <c r="AD22" i="1"/>
  <c r="AA22" i="1"/>
  <c r="X22" i="1"/>
  <c r="U22" i="1"/>
  <c r="R22" i="1"/>
  <c r="O22" i="1"/>
  <c r="O8" i="4"/>
  <c r="R8" i="4"/>
  <c r="U8" i="4"/>
  <c r="X8" i="4"/>
  <c r="AA8" i="4"/>
  <c r="AD8" i="4"/>
  <c r="AG8" i="4"/>
  <c r="AJ8" i="4"/>
  <c r="AP8" i="4"/>
  <c r="L28" i="4"/>
  <c r="L56" i="4"/>
  <c r="L67" i="4"/>
  <c r="L84" i="4"/>
  <c r="L88" i="4"/>
  <c r="L65" i="4"/>
  <c r="L95" i="4"/>
  <c r="L60" i="4"/>
  <c r="L50" i="4"/>
  <c r="O38" i="4"/>
  <c r="O28" i="4"/>
  <c r="O56" i="4"/>
  <c r="O84" i="4"/>
  <c r="R38" i="4"/>
  <c r="R28" i="4"/>
  <c r="R56" i="4"/>
  <c r="R84" i="4"/>
  <c r="R88" i="4"/>
  <c r="U44" i="4"/>
  <c r="U32" i="4"/>
  <c r="U38" i="4"/>
  <c r="U28" i="4"/>
  <c r="U56" i="4"/>
  <c r="X32" i="4"/>
  <c r="X38" i="4"/>
  <c r="X28" i="4"/>
  <c r="X56" i="4"/>
  <c r="X84" i="4"/>
  <c r="X88" i="4"/>
  <c r="AA44" i="4"/>
  <c r="AA32" i="4"/>
  <c r="AA38" i="4"/>
  <c r="AA28" i="4"/>
  <c r="AA56" i="4"/>
  <c r="AA84" i="4"/>
  <c r="AA88" i="4"/>
  <c r="AD19" i="4"/>
  <c r="AD75" i="4"/>
  <c r="AD44" i="4"/>
  <c r="AD32" i="4"/>
  <c r="AD38" i="4"/>
  <c r="AD28" i="4"/>
  <c r="AD56" i="4"/>
  <c r="AD84" i="4"/>
  <c r="AG19" i="4"/>
  <c r="AG75" i="4"/>
  <c r="AG44" i="4"/>
  <c r="AG32" i="4"/>
  <c r="AG38" i="4"/>
  <c r="AG28" i="4"/>
  <c r="AG56" i="4"/>
  <c r="AG84" i="4"/>
  <c r="AG88" i="4"/>
  <c r="AJ19" i="4"/>
  <c r="AJ75" i="4"/>
  <c r="AJ44" i="4"/>
  <c r="AJ32" i="4"/>
  <c r="AJ38" i="4"/>
  <c r="AJ28" i="4"/>
  <c r="AJ56" i="4"/>
  <c r="AJ84" i="4"/>
  <c r="AJ88" i="4"/>
  <c r="AP19" i="4"/>
  <c r="AP75" i="4"/>
  <c r="AP44" i="4"/>
  <c r="AP32" i="4"/>
  <c r="AP38" i="4"/>
  <c r="AP28" i="4"/>
  <c r="AP56" i="4"/>
  <c r="AP69" i="6"/>
  <c r="AP134" i="6"/>
  <c r="AP117" i="6"/>
  <c r="AP85" i="6"/>
  <c r="AP60" i="6"/>
  <c r="AP106" i="6"/>
  <c r="AP64" i="6"/>
  <c r="AP55" i="6"/>
  <c r="AP87" i="6"/>
  <c r="AP107" i="6"/>
  <c r="AM69" i="6"/>
  <c r="AM134" i="6"/>
  <c r="AM117" i="6"/>
  <c r="AM85" i="6"/>
  <c r="AM60" i="6"/>
  <c r="AM106" i="6"/>
  <c r="AM64" i="6"/>
  <c r="AM55" i="6"/>
  <c r="AM87" i="6"/>
  <c r="AM107" i="6"/>
  <c r="AJ69" i="6"/>
  <c r="AJ134" i="6"/>
  <c r="AJ117" i="6"/>
  <c r="AJ85" i="6"/>
  <c r="AJ60" i="6"/>
  <c r="AJ106" i="6"/>
  <c r="AJ64" i="6"/>
  <c r="AJ55" i="6"/>
  <c r="AJ87" i="6"/>
  <c r="AJ107" i="6"/>
  <c r="AG69" i="6"/>
  <c r="AG134" i="6"/>
  <c r="AG117" i="6"/>
  <c r="AG85" i="6"/>
  <c r="AG60" i="6"/>
  <c r="AG106" i="6"/>
  <c r="AG64" i="6"/>
  <c r="AG55" i="6"/>
  <c r="AG87" i="6"/>
  <c r="AG107" i="6"/>
  <c r="AD69" i="6"/>
  <c r="AD134" i="6"/>
  <c r="AD117" i="6"/>
  <c r="AD85" i="6"/>
  <c r="AD60" i="6"/>
  <c r="AD106" i="6"/>
  <c r="AD64" i="6"/>
  <c r="AD55" i="6"/>
  <c r="AD87" i="6"/>
  <c r="AD107" i="6"/>
  <c r="AA69" i="6"/>
  <c r="AA134" i="6"/>
  <c r="AA117" i="6"/>
  <c r="AA85" i="6"/>
  <c r="AA60" i="6"/>
  <c r="AA106" i="6"/>
  <c r="AA64" i="6"/>
  <c r="AA55" i="6"/>
  <c r="AA87" i="6"/>
  <c r="AA107" i="6"/>
  <c r="X69" i="6"/>
  <c r="X134" i="6"/>
  <c r="X117" i="6"/>
  <c r="X85" i="6"/>
  <c r="X60" i="6"/>
  <c r="X106" i="6"/>
  <c r="X64" i="6"/>
  <c r="X55" i="6"/>
  <c r="X87" i="6"/>
  <c r="X107" i="6"/>
  <c r="U69" i="6"/>
  <c r="U134" i="6"/>
  <c r="U117" i="6"/>
  <c r="U85" i="6"/>
  <c r="U60" i="6"/>
  <c r="U106" i="6"/>
  <c r="U64" i="6"/>
  <c r="U55" i="6"/>
  <c r="U87" i="6"/>
  <c r="U107" i="6"/>
  <c r="R69" i="6"/>
  <c r="R134" i="6"/>
  <c r="R117" i="6"/>
  <c r="R85" i="6"/>
  <c r="R60" i="6"/>
  <c r="R106" i="6"/>
  <c r="R64" i="6"/>
  <c r="R55" i="6"/>
  <c r="R87" i="6"/>
  <c r="R107" i="6"/>
  <c r="O69" i="6"/>
  <c r="O134" i="6"/>
  <c r="O117" i="6"/>
  <c r="O85" i="6"/>
  <c r="O60" i="6"/>
  <c r="O106" i="6"/>
  <c r="O64" i="6"/>
  <c r="O55" i="6"/>
  <c r="O87" i="6"/>
  <c r="O107" i="6"/>
  <c r="AG92" i="6"/>
  <c r="AA92" i="6"/>
  <c r="H136" i="6"/>
  <c r="H92" i="6"/>
  <c r="H69" i="6"/>
  <c r="H134" i="6"/>
  <c r="H117" i="6"/>
  <c r="H85" i="6"/>
  <c r="H60" i="6"/>
  <c r="H106" i="6"/>
  <c r="H64" i="6"/>
  <c r="H55" i="6"/>
  <c r="H123" i="6"/>
  <c r="H87" i="6"/>
  <c r="H107" i="6"/>
  <c r="H32" i="6"/>
  <c r="H58" i="6"/>
  <c r="H23" i="6"/>
  <c r="H79" i="6"/>
  <c r="O48" i="4"/>
  <c r="R48" i="4"/>
  <c r="U48" i="4"/>
  <c r="X48" i="4"/>
  <c r="AA48" i="4"/>
  <c r="AD48" i="4"/>
  <c r="AG48" i="4"/>
  <c r="AJ48" i="4"/>
  <c r="AP48" i="4"/>
  <c r="H10" i="6"/>
  <c r="O24" i="6"/>
  <c r="R24" i="6"/>
  <c r="U24" i="6"/>
  <c r="X24" i="6"/>
  <c r="AA24" i="6"/>
  <c r="AD24" i="6"/>
  <c r="AG24" i="6"/>
  <c r="AJ24" i="6"/>
  <c r="AM24" i="6"/>
  <c r="AP24" i="6"/>
  <c r="H24" i="6"/>
  <c r="O121" i="6"/>
  <c r="R121" i="6"/>
  <c r="U121" i="6"/>
  <c r="X121" i="6"/>
  <c r="AA121" i="6"/>
  <c r="AD121" i="6"/>
  <c r="AG121" i="6"/>
  <c r="AJ121" i="6"/>
  <c r="AM121" i="6"/>
  <c r="AP121" i="6"/>
  <c r="H121" i="6"/>
  <c r="O14" i="4"/>
  <c r="R14" i="4"/>
  <c r="U14" i="4"/>
  <c r="X14" i="4"/>
  <c r="AA14" i="4"/>
  <c r="AD14" i="4"/>
  <c r="AG14" i="4"/>
  <c r="AJ14" i="4"/>
  <c r="AP14" i="4"/>
  <c r="L48" i="4"/>
  <c r="L8" i="4"/>
  <c r="L19" i="4"/>
  <c r="L75" i="4"/>
  <c r="L44" i="4"/>
  <c r="L32" i="4"/>
  <c r="L38" i="4"/>
  <c r="L15" i="4"/>
  <c r="O61" i="4"/>
  <c r="R61" i="4"/>
  <c r="U61" i="4"/>
  <c r="X61" i="4"/>
  <c r="AA61" i="4"/>
  <c r="AD61" i="4"/>
  <c r="AG61" i="4"/>
  <c r="AJ61" i="4"/>
  <c r="AP61" i="4"/>
  <c r="H113" i="6"/>
  <c r="H22" i="6"/>
  <c r="AP22" i="6"/>
  <c r="AP113" i="6"/>
  <c r="AP10" i="6"/>
  <c r="AP136" i="6"/>
  <c r="AP92" i="6"/>
  <c r="AM22" i="6"/>
  <c r="AM113" i="6"/>
  <c r="AM10" i="6"/>
  <c r="AM136" i="6"/>
  <c r="AM92" i="6"/>
  <c r="AJ22" i="6"/>
  <c r="AJ113" i="6"/>
  <c r="AJ10" i="6"/>
  <c r="AJ136" i="6"/>
  <c r="AJ92" i="6"/>
  <c r="AG22" i="6"/>
  <c r="AG113" i="6"/>
  <c r="AG10" i="6"/>
  <c r="AG136" i="6"/>
  <c r="AD22" i="6"/>
  <c r="AD113" i="6"/>
  <c r="AD10" i="6"/>
  <c r="AD136" i="6"/>
  <c r="AD92" i="6"/>
  <c r="AA22" i="6"/>
  <c r="AA113" i="6"/>
  <c r="AA10" i="6"/>
  <c r="AA136" i="6"/>
  <c r="X22" i="6"/>
  <c r="X113" i="6"/>
  <c r="X10" i="6"/>
  <c r="X136" i="6"/>
  <c r="X92" i="6"/>
  <c r="U22" i="6"/>
  <c r="U113" i="6"/>
  <c r="U10" i="6"/>
  <c r="U136" i="6"/>
  <c r="U92" i="6"/>
  <c r="R22" i="6"/>
  <c r="R113" i="6"/>
  <c r="R10" i="6"/>
  <c r="R136" i="6"/>
  <c r="R92" i="6"/>
  <c r="O22" i="6"/>
  <c r="O113" i="6"/>
  <c r="O10" i="6"/>
  <c r="O136" i="6"/>
  <c r="O92" i="6"/>
  <c r="L113" i="6"/>
  <c r="L121" i="6"/>
  <c r="L24" i="6"/>
  <c r="L10" i="6"/>
  <c r="L136" i="6"/>
  <c r="O81" i="6"/>
  <c r="R81" i="6"/>
  <c r="U81" i="6"/>
  <c r="X81" i="6"/>
  <c r="AA81" i="6"/>
  <c r="AD81" i="6"/>
  <c r="AG81" i="6"/>
  <c r="AJ81" i="6"/>
  <c r="AM81" i="6"/>
  <c r="AP81" i="6"/>
  <c r="O19" i="6"/>
  <c r="R19" i="6"/>
  <c r="U19" i="6"/>
  <c r="X19" i="6"/>
  <c r="AA19" i="6"/>
  <c r="AD19" i="6"/>
  <c r="AG19" i="6"/>
  <c r="AJ19" i="6"/>
  <c r="AM19" i="6"/>
  <c r="AP19" i="6"/>
  <c r="O7" i="6"/>
  <c r="R7" i="6"/>
  <c r="U7" i="6"/>
  <c r="X7" i="6"/>
  <c r="AA7" i="6"/>
  <c r="AD7" i="6"/>
  <c r="AG7" i="6"/>
  <c r="AJ7" i="6"/>
  <c r="AM7" i="6"/>
  <c r="AP7" i="6"/>
  <c r="O47" i="6"/>
  <c r="R47" i="6"/>
  <c r="U47" i="6"/>
  <c r="X47" i="6"/>
  <c r="AA47" i="6"/>
  <c r="AD47" i="6"/>
  <c r="AG47" i="6"/>
  <c r="AJ47" i="6"/>
  <c r="AM47" i="6"/>
  <c r="AP47" i="6"/>
  <c r="P16" i="8"/>
  <c r="S16" i="8"/>
  <c r="V16" i="8"/>
  <c r="Y16" i="8"/>
  <c r="AB16" i="8"/>
  <c r="AE16" i="8"/>
  <c r="AH16" i="8"/>
  <c r="AN16" i="8"/>
  <c r="AQ16" i="8"/>
  <c r="O59" i="4"/>
  <c r="R59" i="4"/>
  <c r="U59" i="4"/>
  <c r="X59" i="4"/>
  <c r="AA59" i="4"/>
  <c r="AD59" i="4"/>
  <c r="AG59" i="4"/>
  <c r="AJ59" i="4"/>
  <c r="AP59" i="4"/>
  <c r="O7" i="9"/>
  <c r="R7" i="9"/>
  <c r="U7" i="9"/>
  <c r="X7" i="9"/>
  <c r="AA7" i="9"/>
  <c r="AD7" i="9"/>
  <c r="AG7" i="9"/>
  <c r="AJ7" i="9"/>
  <c r="AM7" i="9"/>
  <c r="AP7" i="9"/>
  <c r="H51" i="4"/>
  <c r="H29" i="4"/>
  <c r="H63" i="4"/>
  <c r="H59" i="4"/>
  <c r="H61" i="4"/>
  <c r="H14" i="4"/>
  <c r="H48" i="4"/>
  <c r="H8" i="4"/>
  <c r="H19" i="4"/>
  <c r="H75" i="4"/>
  <c r="H44" i="4"/>
  <c r="H32" i="4"/>
  <c r="H38" i="4"/>
  <c r="H15" i="4"/>
  <c r="H28" i="4"/>
  <c r="H56" i="4"/>
  <c r="P9" i="8"/>
  <c r="S9" i="8"/>
  <c r="V9" i="8"/>
  <c r="Y9" i="8"/>
  <c r="AB9" i="8"/>
  <c r="AE9" i="8"/>
  <c r="AH9" i="8"/>
  <c r="AN9" i="8"/>
  <c r="AQ9" i="8"/>
  <c r="O52" i="9"/>
  <c r="R52" i="9"/>
  <c r="U52" i="9"/>
  <c r="X52" i="9"/>
  <c r="AA52" i="9"/>
  <c r="AD52" i="9"/>
  <c r="AG52" i="9"/>
  <c r="AJ52" i="9"/>
  <c r="AM52" i="9"/>
  <c r="AP52" i="9"/>
  <c r="H52" i="9"/>
  <c r="O82" i="4" l="1"/>
  <c r="R82" i="4"/>
  <c r="U82" i="4"/>
  <c r="X82" i="4"/>
  <c r="AA82" i="4"/>
  <c r="AD82" i="4"/>
  <c r="AG82" i="4"/>
  <c r="AJ82" i="4"/>
  <c r="AP82" i="4"/>
  <c r="H82" i="4"/>
  <c r="O87" i="4"/>
  <c r="R87" i="4"/>
  <c r="U87" i="4"/>
  <c r="X87" i="4"/>
  <c r="AA87" i="4"/>
  <c r="AD87" i="4"/>
  <c r="AG87" i="4"/>
  <c r="AJ87" i="4"/>
  <c r="AP87" i="4"/>
  <c r="H87" i="4"/>
  <c r="O41" i="6"/>
  <c r="R41" i="6"/>
  <c r="U41" i="6"/>
  <c r="X41" i="6"/>
  <c r="AA41" i="6"/>
  <c r="AD41" i="6"/>
  <c r="AG41" i="6"/>
  <c r="AJ41" i="6"/>
  <c r="AM41" i="6"/>
  <c r="AP41" i="6"/>
  <c r="O89" i="4"/>
  <c r="R89" i="4"/>
  <c r="U89" i="4"/>
  <c r="X89" i="4"/>
  <c r="AA89" i="4"/>
  <c r="AD89" i="4"/>
  <c r="AG89" i="4"/>
  <c r="AJ89" i="4"/>
  <c r="AP89" i="4"/>
  <c r="H89" i="4"/>
  <c r="O85" i="4"/>
  <c r="R85" i="4"/>
  <c r="U85" i="4"/>
  <c r="X85" i="4"/>
  <c r="AA85" i="4"/>
  <c r="AD85" i="4"/>
  <c r="AG85" i="4"/>
  <c r="AJ85" i="4"/>
  <c r="AP85" i="4"/>
  <c r="O86" i="4"/>
  <c r="R86" i="4"/>
  <c r="U86" i="4"/>
  <c r="X86" i="4"/>
  <c r="AA86" i="4"/>
  <c r="AD86" i="4"/>
  <c r="AG86" i="4"/>
  <c r="AJ86" i="4"/>
  <c r="AP86" i="4"/>
  <c r="P7" i="8"/>
  <c r="S7" i="8"/>
  <c r="V7" i="8"/>
  <c r="Y7" i="8"/>
  <c r="AB7" i="8"/>
  <c r="AE7" i="8"/>
  <c r="AH7" i="8"/>
  <c r="AK7" i="8"/>
  <c r="AK88" i="8" s="1"/>
  <c r="AN7" i="8"/>
  <c r="AQ7" i="8"/>
  <c r="AP51" i="4"/>
  <c r="AP29" i="4"/>
  <c r="AP63" i="4"/>
  <c r="AJ51" i="4"/>
  <c r="AJ29" i="4"/>
  <c r="AJ63" i="4"/>
  <c r="AG51" i="4"/>
  <c r="AG29" i="4"/>
  <c r="AG63" i="4"/>
  <c r="AD51" i="4"/>
  <c r="AD29" i="4"/>
  <c r="AD63" i="4"/>
  <c r="AA51" i="4"/>
  <c r="AA29" i="4"/>
  <c r="AA63" i="4"/>
  <c r="AA19" i="4"/>
  <c r="AA75" i="4"/>
  <c r="X51" i="4"/>
  <c r="X29" i="4"/>
  <c r="X63" i="4"/>
  <c r="X19" i="4"/>
  <c r="X75" i="4"/>
  <c r="X44" i="4"/>
  <c r="U51" i="4"/>
  <c r="U29" i="4"/>
  <c r="U63" i="4"/>
  <c r="U19" i="4"/>
  <c r="U75" i="4"/>
  <c r="R51" i="4"/>
  <c r="R29" i="4"/>
  <c r="R63" i="4"/>
  <c r="R19" i="4"/>
  <c r="R75" i="4"/>
  <c r="R44" i="4"/>
  <c r="R32" i="4"/>
  <c r="O63" i="4"/>
  <c r="O19" i="4"/>
  <c r="O75" i="4"/>
  <c r="O44" i="4"/>
  <c r="O32" i="4"/>
  <c r="L9" i="4"/>
  <c r="L79" i="4"/>
  <c r="L93" i="4"/>
  <c r="L68" i="4"/>
  <c r="L54" i="4"/>
  <c r="L36" i="4"/>
  <c r="L53" i="4"/>
  <c r="L73" i="4"/>
  <c r="L96" i="4"/>
  <c r="L40" i="4"/>
  <c r="L64" i="4"/>
  <c r="L12" i="4"/>
  <c r="L21" i="4"/>
  <c r="L39" i="4"/>
  <c r="L11" i="4"/>
  <c r="L70" i="4"/>
  <c r="L78" i="4"/>
  <c r="L57" i="4"/>
  <c r="L34" i="4"/>
  <c r="L17" i="4"/>
  <c r="L20" i="4"/>
  <c r="L13" i="4"/>
  <c r="L24" i="4"/>
  <c r="L98" i="4"/>
  <c r="L90" i="4"/>
  <c r="L92" i="4"/>
  <c r="L22" i="4"/>
  <c r="L74" i="4"/>
  <c r="L42" i="4"/>
  <c r="L16" i="4"/>
  <c r="L30" i="4"/>
  <c r="L37" i="4"/>
  <c r="L86" i="4"/>
  <c r="L85" i="4"/>
  <c r="L89" i="4"/>
  <c r="L87" i="4"/>
  <c r="L82" i="4"/>
  <c r="L51" i="4"/>
  <c r="L29" i="4"/>
  <c r="L63" i="4"/>
  <c r="L59" i="4"/>
  <c r="L61" i="4"/>
  <c r="L14" i="4"/>
  <c r="O16" i="4"/>
  <c r="R16" i="4"/>
  <c r="U16" i="4"/>
  <c r="X16" i="4"/>
  <c r="AA16" i="4"/>
  <c r="AD16" i="4"/>
  <c r="AG16" i="4"/>
  <c r="AJ16" i="4"/>
  <c r="AP16" i="4"/>
  <c r="O37" i="9" l="1"/>
  <c r="R37" i="9"/>
  <c r="U37" i="9"/>
  <c r="X37" i="9"/>
  <c r="AA37" i="9"/>
  <c r="AD37" i="9"/>
  <c r="AG37" i="9"/>
  <c r="AJ37" i="9"/>
  <c r="AM37" i="9"/>
  <c r="AP37" i="9"/>
  <c r="P22" i="8"/>
  <c r="S22" i="8"/>
  <c r="V22" i="8"/>
  <c r="Y22" i="8"/>
  <c r="AB22" i="8"/>
  <c r="AE22" i="8"/>
  <c r="AH22" i="8"/>
  <c r="AN22" i="8"/>
  <c r="AQ22" i="8"/>
  <c r="AP125" i="6"/>
  <c r="AP111" i="6"/>
  <c r="AP133" i="6"/>
  <c r="AP11" i="6"/>
  <c r="AP76" i="6"/>
  <c r="AM125" i="6"/>
  <c r="AM111" i="6"/>
  <c r="AM133" i="6"/>
  <c r="AM11" i="6"/>
  <c r="AM76" i="6"/>
  <c r="AJ125" i="6"/>
  <c r="AJ111" i="6"/>
  <c r="AJ133" i="6"/>
  <c r="AJ11" i="6"/>
  <c r="AJ76" i="6"/>
  <c r="AG125" i="6"/>
  <c r="AG111" i="6"/>
  <c r="AG133" i="6"/>
  <c r="AG11" i="6"/>
  <c r="AG76" i="6"/>
  <c r="AD125" i="6"/>
  <c r="AD111" i="6"/>
  <c r="AD133" i="6"/>
  <c r="AD11" i="6"/>
  <c r="AD76" i="6"/>
  <c r="AA125" i="6"/>
  <c r="AA111" i="6"/>
  <c r="AA133" i="6"/>
  <c r="AA11" i="6"/>
  <c r="AA76" i="6"/>
  <c r="X133" i="6"/>
  <c r="X11" i="6"/>
  <c r="X76" i="6"/>
  <c r="R125" i="6"/>
  <c r="R111" i="6"/>
  <c r="R133" i="6"/>
  <c r="R11" i="6"/>
  <c r="R76" i="6"/>
  <c r="O125" i="6"/>
  <c r="O111" i="6"/>
  <c r="O133" i="6"/>
  <c r="O11" i="6"/>
  <c r="O76" i="6"/>
  <c r="L11" i="6"/>
  <c r="L76" i="6"/>
  <c r="L47" i="6"/>
  <c r="L7" i="6"/>
  <c r="L19" i="6"/>
  <c r="L81" i="6"/>
  <c r="L22" i="6"/>
  <c r="H125" i="6"/>
  <c r="H111" i="6"/>
  <c r="H41" i="6"/>
  <c r="H133" i="6"/>
  <c r="H11" i="6"/>
  <c r="H76" i="6"/>
  <c r="H47" i="6"/>
  <c r="H7" i="6"/>
  <c r="H19" i="6"/>
  <c r="H81" i="6"/>
  <c r="O12" i="6"/>
  <c r="R12" i="6"/>
  <c r="U12" i="6"/>
  <c r="X12" i="6"/>
  <c r="AA12" i="6"/>
  <c r="AD12" i="6"/>
  <c r="AG12" i="6"/>
  <c r="AJ12" i="6"/>
  <c r="AM12" i="6"/>
  <c r="AP12" i="6"/>
  <c r="AP98" i="4"/>
  <c r="AP90" i="4"/>
  <c r="AP92" i="4"/>
  <c r="AP22" i="4"/>
  <c r="AP74" i="4"/>
  <c r="AP42" i="4"/>
  <c r="AP30" i="4"/>
  <c r="AP37" i="4"/>
  <c r="AJ98" i="4"/>
  <c r="AJ90" i="4"/>
  <c r="AJ92" i="4"/>
  <c r="AJ22" i="4"/>
  <c r="AJ74" i="4"/>
  <c r="AJ42" i="4"/>
  <c r="AJ30" i="4"/>
  <c r="AJ37" i="4"/>
  <c r="AG98" i="4"/>
  <c r="AG90" i="4"/>
  <c r="AG92" i="4"/>
  <c r="AG22" i="4"/>
  <c r="AG74" i="4"/>
  <c r="AG42" i="4"/>
  <c r="AG30" i="4"/>
  <c r="AG37" i="4"/>
  <c r="AD98" i="4"/>
  <c r="AD90" i="4"/>
  <c r="AD92" i="4"/>
  <c r="AD22" i="4"/>
  <c r="AD74" i="4"/>
  <c r="AD42" i="4"/>
  <c r="AD30" i="4"/>
  <c r="AD37" i="4"/>
  <c r="AA98" i="4"/>
  <c r="AA90" i="4"/>
  <c r="AA92" i="4"/>
  <c r="AA22" i="4"/>
  <c r="AA74" i="4"/>
  <c r="AA42" i="4"/>
  <c r="AA30" i="4"/>
  <c r="AA37" i="4"/>
  <c r="X98" i="4"/>
  <c r="X90" i="4"/>
  <c r="X92" i="4"/>
  <c r="X22" i="4"/>
  <c r="X74" i="4"/>
  <c r="X42" i="4"/>
  <c r="X30" i="4"/>
  <c r="X37" i="4"/>
  <c r="U98" i="4"/>
  <c r="U90" i="4"/>
  <c r="U92" i="4"/>
  <c r="U22" i="4"/>
  <c r="U74" i="4"/>
  <c r="U42" i="4"/>
  <c r="U30" i="4"/>
  <c r="U37" i="4"/>
  <c r="R98" i="4"/>
  <c r="R90" i="4"/>
  <c r="R92" i="4"/>
  <c r="R22" i="4"/>
  <c r="R74" i="4"/>
  <c r="R42" i="4"/>
  <c r="R30" i="4"/>
  <c r="R37" i="4"/>
  <c r="O98" i="4"/>
  <c r="O90" i="4"/>
  <c r="O92" i="4"/>
  <c r="O22" i="4"/>
  <c r="O74" i="4"/>
  <c r="O42" i="4"/>
  <c r="O30" i="4"/>
  <c r="O37" i="4"/>
  <c r="O51" i="4"/>
  <c r="O29" i="4"/>
  <c r="H98" i="4"/>
  <c r="H90" i="4"/>
  <c r="H92" i="4"/>
  <c r="H22" i="4"/>
  <c r="H74" i="4"/>
  <c r="H42" i="4"/>
  <c r="H16" i="4"/>
  <c r="H30" i="4"/>
  <c r="H37" i="4"/>
  <c r="H86" i="4"/>
  <c r="H85" i="4"/>
  <c r="O45" i="9"/>
  <c r="R45" i="9"/>
  <c r="U45" i="9"/>
  <c r="X45" i="9"/>
  <c r="AA45" i="9"/>
  <c r="AD45" i="9"/>
  <c r="AG45" i="9"/>
  <c r="AJ45" i="9"/>
  <c r="AM45" i="9"/>
  <c r="AP45" i="9"/>
  <c r="O131" i="6"/>
  <c r="R131" i="6"/>
  <c r="U131" i="6"/>
  <c r="X131" i="6"/>
  <c r="AA131" i="6"/>
  <c r="AD131" i="6"/>
  <c r="AG131" i="6"/>
  <c r="AJ131" i="6"/>
  <c r="AM131" i="6"/>
  <c r="AP131" i="6"/>
  <c r="O24" i="4"/>
  <c r="R24" i="4"/>
  <c r="U24" i="4"/>
  <c r="X24" i="4"/>
  <c r="AA24" i="4"/>
  <c r="AD24" i="4"/>
  <c r="AG24" i="4"/>
  <c r="AJ24" i="4"/>
  <c r="AP24" i="4"/>
  <c r="H24" i="4"/>
  <c r="O103" i="6"/>
  <c r="R103" i="6"/>
  <c r="U103" i="6"/>
  <c r="X103" i="6"/>
  <c r="AA103" i="6"/>
  <c r="AD103" i="6"/>
  <c r="AG103" i="6"/>
  <c r="AJ103" i="6"/>
  <c r="AM103" i="6"/>
  <c r="AP103" i="6"/>
  <c r="O13" i="4"/>
  <c r="R13" i="4"/>
  <c r="U13" i="4"/>
  <c r="X13" i="4"/>
  <c r="AA13" i="4"/>
  <c r="AD13" i="4"/>
  <c r="AG13" i="4"/>
  <c r="AJ13" i="4"/>
  <c r="AP13" i="4"/>
  <c r="H13" i="4"/>
  <c r="O20" i="4"/>
  <c r="R20" i="4"/>
  <c r="U20" i="4"/>
  <c r="X20" i="4"/>
  <c r="AA20" i="4"/>
  <c r="AD20" i="4"/>
  <c r="AG20" i="4"/>
  <c r="AJ20" i="4"/>
  <c r="AP20" i="4"/>
  <c r="H20" i="4"/>
  <c r="O94" i="6"/>
  <c r="R94" i="6"/>
  <c r="U94" i="6"/>
  <c r="X94" i="6"/>
  <c r="AA94" i="6"/>
  <c r="AD94" i="6"/>
  <c r="AG94" i="6"/>
  <c r="AJ94" i="6"/>
  <c r="AM94" i="6"/>
  <c r="AP94" i="6"/>
  <c r="O17" i="4"/>
  <c r="R17" i="4"/>
  <c r="U17" i="4"/>
  <c r="X17" i="4"/>
  <c r="AA17" i="4"/>
  <c r="AD17" i="4"/>
  <c r="AG17" i="4"/>
  <c r="AJ17" i="4"/>
  <c r="AP17" i="4"/>
  <c r="H17" i="4"/>
  <c r="O34" i="4"/>
  <c r="R34" i="4"/>
  <c r="U34" i="4"/>
  <c r="X34" i="4"/>
  <c r="AA34" i="4"/>
  <c r="AD34" i="4"/>
  <c r="AG34" i="4"/>
  <c r="AJ34" i="4"/>
  <c r="AP34" i="4"/>
  <c r="H34" i="4"/>
  <c r="O57" i="4"/>
  <c r="R57" i="4"/>
  <c r="U57" i="4"/>
  <c r="X57" i="4"/>
  <c r="AA57" i="4"/>
  <c r="AD57" i="4"/>
  <c r="AG57" i="4"/>
  <c r="AJ57" i="4"/>
  <c r="AP57" i="4"/>
  <c r="AP78" i="4"/>
  <c r="AJ78" i="4"/>
  <c r="AG78" i="4"/>
  <c r="AD78" i="4"/>
  <c r="AA78" i="4"/>
  <c r="X78" i="4"/>
  <c r="U70" i="4"/>
  <c r="U78" i="4"/>
  <c r="O78" i="4"/>
  <c r="R70" i="4"/>
  <c r="R78" i="4"/>
  <c r="O70" i="4"/>
  <c r="O11" i="4"/>
  <c r="R11" i="4"/>
  <c r="U11" i="4"/>
  <c r="X11" i="4"/>
  <c r="AA11" i="4"/>
  <c r="AD11" i="4"/>
  <c r="AG11" i="4"/>
  <c r="AJ11" i="4"/>
  <c r="AP11" i="4"/>
  <c r="R52" i="6" l="1"/>
  <c r="R122" i="6"/>
  <c r="R90" i="6"/>
  <c r="R50" i="6"/>
  <c r="R17" i="6"/>
  <c r="O52" i="6"/>
  <c r="O122" i="6"/>
  <c r="O90" i="6"/>
  <c r="O50" i="6"/>
  <c r="O17" i="6"/>
  <c r="O39" i="4" l="1"/>
  <c r="R39" i="4"/>
  <c r="U39" i="4"/>
  <c r="X39" i="4"/>
  <c r="AA39" i="4"/>
  <c r="AD39" i="4"/>
  <c r="AG39" i="4"/>
  <c r="AJ39" i="4"/>
  <c r="AP39" i="4"/>
  <c r="AP17" i="6"/>
  <c r="AP52" i="6"/>
  <c r="AP122" i="6"/>
  <c r="AP90" i="6"/>
  <c r="AP50" i="6"/>
  <c r="AP115" i="6"/>
  <c r="AM28" i="6"/>
  <c r="AM115" i="6"/>
  <c r="AM17" i="6"/>
  <c r="AM52" i="6"/>
  <c r="AM122" i="6"/>
  <c r="AM90" i="6"/>
  <c r="AM50" i="6"/>
  <c r="AJ28" i="6"/>
  <c r="AJ115" i="6"/>
  <c r="AJ17" i="6"/>
  <c r="AJ52" i="6"/>
  <c r="AJ122" i="6"/>
  <c r="AJ90" i="6"/>
  <c r="AJ50" i="6"/>
  <c r="AG17" i="6"/>
  <c r="AG52" i="6"/>
  <c r="AG122" i="6"/>
  <c r="AG90" i="6"/>
  <c r="AG50" i="6"/>
  <c r="AG115" i="6"/>
  <c r="AD28" i="6"/>
  <c r="AD115" i="6"/>
  <c r="AD17" i="6"/>
  <c r="AD52" i="6"/>
  <c r="AD122" i="6"/>
  <c r="AD90" i="6"/>
  <c r="AD50" i="6"/>
  <c r="AA28" i="6"/>
  <c r="AA115" i="6"/>
  <c r="AA17" i="6"/>
  <c r="AA52" i="6"/>
  <c r="AA122" i="6"/>
  <c r="AA90" i="6"/>
  <c r="AA50" i="6"/>
  <c r="X17" i="6"/>
  <c r="X52" i="6"/>
  <c r="X122" i="6"/>
  <c r="X90" i="6"/>
  <c r="X50" i="6"/>
  <c r="X125" i="6"/>
  <c r="X111" i="6"/>
  <c r="X115" i="6"/>
  <c r="U115" i="6"/>
  <c r="U17" i="6"/>
  <c r="U52" i="6"/>
  <c r="U122" i="6"/>
  <c r="U90" i="6"/>
  <c r="U50" i="6"/>
  <c r="U125" i="6"/>
  <c r="U111" i="6"/>
  <c r="U133" i="6"/>
  <c r="U11" i="6"/>
  <c r="U76" i="6"/>
  <c r="O115" i="6"/>
  <c r="P10" i="8"/>
  <c r="S10" i="8"/>
  <c r="V10" i="8"/>
  <c r="Y10" i="8"/>
  <c r="AB10" i="8"/>
  <c r="AE10" i="8"/>
  <c r="AH10" i="8"/>
  <c r="AN10" i="8"/>
  <c r="AQ10" i="8"/>
  <c r="O21" i="4" l="1"/>
  <c r="R21" i="4"/>
  <c r="U21" i="4"/>
  <c r="X21" i="4"/>
  <c r="AA21" i="4"/>
  <c r="AD21" i="4"/>
  <c r="AG21" i="4"/>
  <c r="AJ21" i="4"/>
  <c r="AP21" i="4"/>
  <c r="AP28" i="6"/>
  <c r="AG28" i="6"/>
  <c r="U28" i="6"/>
  <c r="O28" i="6"/>
  <c r="O31" i="6"/>
  <c r="R31" i="6"/>
  <c r="U31" i="6"/>
  <c r="X31" i="6"/>
  <c r="AA31" i="6"/>
  <c r="AD31" i="6"/>
  <c r="AG31" i="6"/>
  <c r="AJ31" i="6"/>
  <c r="AM31" i="6"/>
  <c r="AP31" i="6"/>
  <c r="O45" i="6"/>
  <c r="R45" i="6"/>
  <c r="U45" i="6"/>
  <c r="X45" i="6"/>
  <c r="AA45" i="6"/>
  <c r="AD45" i="6"/>
  <c r="AG45" i="6"/>
  <c r="AJ45" i="6"/>
  <c r="AM45" i="6"/>
  <c r="AP45" i="6"/>
  <c r="O51" i="6"/>
  <c r="R51" i="6"/>
  <c r="U51" i="6"/>
  <c r="X51" i="6"/>
  <c r="AA51" i="6"/>
  <c r="AD51" i="6"/>
  <c r="AG51" i="6"/>
  <c r="AJ51" i="6"/>
  <c r="AM51" i="6"/>
  <c r="AP51" i="6"/>
  <c r="O74" i="6"/>
  <c r="R74" i="6"/>
  <c r="U74" i="6"/>
  <c r="X74" i="6"/>
  <c r="AA74" i="6"/>
  <c r="AD74" i="6"/>
  <c r="AG74" i="6"/>
  <c r="AJ74" i="6"/>
  <c r="AM74" i="6"/>
  <c r="AP74" i="6"/>
  <c r="H74" i="6"/>
  <c r="O40" i="4"/>
  <c r="R40" i="4"/>
  <c r="U40" i="4"/>
  <c r="X40" i="4"/>
  <c r="AA40" i="4"/>
  <c r="AD40" i="4"/>
  <c r="AG40" i="4"/>
  <c r="AJ40" i="4"/>
  <c r="AP40" i="4"/>
  <c r="AP73" i="4"/>
  <c r="AP96" i="4"/>
  <c r="AP64" i="4"/>
  <c r="AP12" i="4"/>
  <c r="AP70" i="4"/>
  <c r="AJ73" i="4"/>
  <c r="AJ96" i="4"/>
  <c r="AJ64" i="4"/>
  <c r="AJ12" i="4"/>
  <c r="AJ70" i="4"/>
  <c r="AG73" i="4"/>
  <c r="AG96" i="4"/>
  <c r="AG64" i="4"/>
  <c r="AG12" i="4"/>
  <c r="AG70" i="4"/>
  <c r="AD73" i="4"/>
  <c r="AD96" i="4"/>
  <c r="AD64" i="4"/>
  <c r="AD12" i="4"/>
  <c r="AD70" i="4"/>
  <c r="AA73" i="4"/>
  <c r="AA96" i="4"/>
  <c r="AA64" i="4"/>
  <c r="AA12" i="4"/>
  <c r="AA70" i="4"/>
  <c r="X64" i="4"/>
  <c r="X12" i="4"/>
  <c r="X70" i="4"/>
  <c r="U73" i="4"/>
  <c r="U96" i="4"/>
  <c r="U64" i="4"/>
  <c r="U12" i="4"/>
  <c r="R73" i="4"/>
  <c r="R96" i="4"/>
  <c r="R64" i="4"/>
  <c r="R12" i="4"/>
  <c r="O73" i="4"/>
  <c r="O96" i="4"/>
  <c r="O64" i="4"/>
  <c r="O12" i="4"/>
  <c r="H73" i="4"/>
  <c r="H96" i="4"/>
  <c r="H40" i="4"/>
  <c r="H64" i="4"/>
  <c r="H12" i="4"/>
  <c r="H21" i="4"/>
  <c r="H39" i="4"/>
  <c r="H11" i="4"/>
  <c r="H70" i="4"/>
  <c r="H78" i="4"/>
  <c r="H57" i="4"/>
  <c r="O53" i="4"/>
  <c r="R53" i="4"/>
  <c r="U53" i="4"/>
  <c r="X53" i="4"/>
  <c r="AA53" i="4"/>
  <c r="AD53" i="4"/>
  <c r="AG53" i="4"/>
  <c r="AJ53" i="4"/>
  <c r="AP53" i="4"/>
  <c r="H53" i="4"/>
  <c r="O36" i="4"/>
  <c r="R36" i="4"/>
  <c r="U36" i="4"/>
  <c r="X36" i="4"/>
  <c r="AA36" i="4"/>
  <c r="AD36" i="4"/>
  <c r="AG36" i="4"/>
  <c r="AJ36" i="4"/>
  <c r="AP36" i="4"/>
  <c r="H36" i="4"/>
  <c r="O54" i="4"/>
  <c r="R54" i="4"/>
  <c r="U54" i="4"/>
  <c r="X54" i="4"/>
  <c r="AA54" i="4"/>
  <c r="AD54" i="4"/>
  <c r="AG54" i="4"/>
  <c r="AJ54" i="4"/>
  <c r="AP54" i="4"/>
  <c r="H54" i="4"/>
  <c r="O36" i="9"/>
  <c r="R36" i="9"/>
  <c r="U36" i="9"/>
  <c r="X36" i="9"/>
  <c r="AA36" i="9"/>
  <c r="AD36" i="9"/>
  <c r="AG36" i="9"/>
  <c r="AJ36" i="9"/>
  <c r="AM36" i="9"/>
  <c r="AP36" i="9"/>
  <c r="O68" i="4" l="1"/>
  <c r="R68" i="4"/>
  <c r="U68" i="4"/>
  <c r="X68" i="4"/>
  <c r="AA68" i="4"/>
  <c r="AD68" i="4"/>
  <c r="AG68" i="4"/>
  <c r="AJ68" i="4"/>
  <c r="AP68" i="4"/>
  <c r="H68" i="4"/>
  <c r="O130" i="6"/>
  <c r="R130" i="6"/>
  <c r="U130" i="6"/>
  <c r="X130" i="6"/>
  <c r="AA130" i="6"/>
  <c r="AD130" i="6"/>
  <c r="AG130" i="6"/>
  <c r="AJ130" i="6"/>
  <c r="AM130" i="6"/>
  <c r="AP130" i="6"/>
  <c r="O93" i="4" l="1"/>
  <c r="R93" i="4"/>
  <c r="U93" i="4"/>
  <c r="X93" i="4"/>
  <c r="AA93" i="4"/>
  <c r="AD93" i="4"/>
  <c r="AG93" i="4"/>
  <c r="AJ93" i="4"/>
  <c r="AP93" i="4"/>
  <c r="H93" i="4"/>
  <c r="O36" i="6"/>
  <c r="R36" i="6"/>
  <c r="U36" i="6"/>
  <c r="X36" i="6"/>
  <c r="AA36" i="6"/>
  <c r="AD36" i="6"/>
  <c r="AG36" i="6"/>
  <c r="AJ36" i="6"/>
  <c r="AM36" i="6"/>
  <c r="AP36" i="6"/>
  <c r="O14" i="6"/>
  <c r="R14" i="6"/>
  <c r="U14" i="6"/>
  <c r="X14" i="6"/>
  <c r="AA14" i="6"/>
  <c r="AD14" i="6"/>
  <c r="AG14" i="6"/>
  <c r="AJ14" i="6"/>
  <c r="AM14" i="6"/>
  <c r="AP14" i="6"/>
  <c r="O110" i="6"/>
  <c r="R110" i="6"/>
  <c r="U110" i="6"/>
  <c r="X110" i="6"/>
  <c r="AA110" i="6"/>
  <c r="AD110" i="6"/>
  <c r="AG110" i="6"/>
  <c r="AJ110" i="6"/>
  <c r="AM110" i="6"/>
  <c r="AP110" i="6"/>
  <c r="L57" i="6"/>
  <c r="L119" i="6"/>
  <c r="L8" i="6"/>
  <c r="L37" i="6"/>
  <c r="L105" i="6"/>
  <c r="L91" i="6"/>
  <c r="L15" i="6"/>
  <c r="L110" i="6"/>
  <c r="L14" i="6"/>
  <c r="L36" i="6"/>
  <c r="L75" i="6"/>
  <c r="L13" i="6"/>
  <c r="L130" i="6"/>
  <c r="L51" i="6"/>
  <c r="L45" i="6"/>
  <c r="L31" i="6"/>
  <c r="L28" i="6"/>
  <c r="L115" i="6"/>
  <c r="L17" i="6"/>
  <c r="L52" i="6"/>
  <c r="L94" i="6"/>
  <c r="L122" i="6"/>
  <c r="L90" i="6"/>
  <c r="L50" i="6"/>
  <c r="L103" i="6"/>
  <c r="L131" i="6"/>
  <c r="L12" i="6"/>
  <c r="L125" i="6"/>
  <c r="L111" i="6"/>
  <c r="L41" i="6"/>
  <c r="L133" i="6"/>
  <c r="O79" i="4"/>
  <c r="R79" i="4"/>
  <c r="U79" i="4"/>
  <c r="X79" i="4"/>
  <c r="AA79" i="4"/>
  <c r="AD79" i="4"/>
  <c r="AG79" i="4"/>
  <c r="AJ79" i="4"/>
  <c r="AP79" i="4"/>
  <c r="H79" i="4"/>
  <c r="O9" i="4"/>
  <c r="R9" i="4"/>
  <c r="U9" i="4"/>
  <c r="X9" i="4"/>
  <c r="AA9" i="4"/>
  <c r="AD9" i="4"/>
  <c r="AG9" i="4"/>
  <c r="AJ9" i="4"/>
  <c r="AP9" i="4"/>
  <c r="H9" i="4"/>
  <c r="O71" i="4"/>
  <c r="R71" i="4"/>
  <c r="U71" i="4"/>
  <c r="X71" i="4"/>
  <c r="AA71" i="4"/>
  <c r="AD71" i="4"/>
  <c r="AG71" i="4"/>
  <c r="AJ71" i="4"/>
  <c r="AP71" i="4"/>
  <c r="H71" i="4"/>
  <c r="X73" i="4"/>
  <c r="X96" i="4"/>
  <c r="AA46" i="4"/>
  <c r="AA10" i="4"/>
  <c r="O105" i="6"/>
  <c r="R105" i="6"/>
  <c r="U105" i="6"/>
  <c r="X105" i="6"/>
  <c r="AA105" i="6"/>
  <c r="AD105" i="6"/>
  <c r="AG105" i="6"/>
  <c r="AJ105" i="6"/>
  <c r="AM105" i="6"/>
  <c r="AP105" i="6"/>
  <c r="O37" i="6"/>
  <c r="R37" i="6"/>
  <c r="U37" i="6"/>
  <c r="X37" i="6"/>
  <c r="AA37" i="6"/>
  <c r="AD37" i="6"/>
  <c r="AG37" i="6"/>
  <c r="AJ37" i="6"/>
  <c r="AM37" i="6"/>
  <c r="AP37" i="6"/>
  <c r="O17" i="1"/>
  <c r="R17" i="1"/>
  <c r="U17" i="1"/>
  <c r="X17" i="1"/>
  <c r="AA17" i="1"/>
  <c r="AD17" i="1"/>
  <c r="AG17" i="1"/>
  <c r="AJ17" i="1"/>
  <c r="AM17" i="1"/>
  <c r="AP17" i="1"/>
  <c r="O8" i="6"/>
  <c r="R8" i="6"/>
  <c r="U8" i="6"/>
  <c r="X8" i="6"/>
  <c r="AA8" i="6"/>
  <c r="AD8" i="6"/>
  <c r="AG8" i="6"/>
  <c r="AJ8" i="6"/>
  <c r="AM8" i="6"/>
  <c r="AP8" i="6"/>
  <c r="AP57" i="6"/>
  <c r="AP119" i="6"/>
  <c r="AP91" i="6"/>
  <c r="AP15" i="6"/>
  <c r="AP75" i="6"/>
  <c r="AP13" i="6"/>
  <c r="AM57" i="6"/>
  <c r="AM119" i="6"/>
  <c r="AM91" i="6"/>
  <c r="AM15" i="6"/>
  <c r="AM75" i="6"/>
  <c r="AM13" i="6"/>
  <c r="AJ57" i="6"/>
  <c r="AJ119" i="6"/>
  <c r="AJ91" i="6"/>
  <c r="AJ15" i="6"/>
  <c r="AJ75" i="6"/>
  <c r="AJ13" i="6"/>
  <c r="AG57" i="6"/>
  <c r="AG119" i="6"/>
  <c r="AG91" i="6"/>
  <c r="AG15" i="6"/>
  <c r="AG75" i="6"/>
  <c r="AG13" i="6"/>
  <c r="AD57" i="6"/>
  <c r="AD119" i="6"/>
  <c r="AD91" i="6"/>
  <c r="AD15" i="6"/>
  <c r="AD75" i="6"/>
  <c r="AD13" i="6"/>
  <c r="AA57" i="6"/>
  <c r="AA119" i="6"/>
  <c r="AA91" i="6"/>
  <c r="AA15" i="6"/>
  <c r="AA75" i="6"/>
  <c r="AA13" i="6"/>
  <c r="X57" i="6"/>
  <c r="X119" i="6"/>
  <c r="X91" i="6"/>
  <c r="X15" i="6"/>
  <c r="X75" i="6"/>
  <c r="X13" i="6"/>
  <c r="X28" i="6"/>
  <c r="U57" i="6"/>
  <c r="U119" i="6"/>
  <c r="U91" i="6"/>
  <c r="U15" i="6"/>
  <c r="U75" i="6"/>
  <c r="U13" i="6"/>
  <c r="R57" i="6"/>
  <c r="R119" i="6"/>
  <c r="R91" i="6"/>
  <c r="R15" i="6"/>
  <c r="R75" i="6"/>
  <c r="R13" i="6"/>
  <c r="R28" i="6"/>
  <c r="R115" i="6"/>
  <c r="O57" i="6"/>
  <c r="O119" i="6"/>
  <c r="O91" i="6"/>
  <c r="O15" i="6"/>
  <c r="O75" i="6"/>
  <c r="O13" i="6"/>
  <c r="H13" i="6"/>
  <c r="H130" i="6"/>
  <c r="H51" i="6"/>
  <c r="H45" i="6"/>
  <c r="H31" i="6"/>
  <c r="H28" i="6"/>
  <c r="H115" i="6"/>
  <c r="H17" i="6"/>
  <c r="H52" i="6"/>
  <c r="H94" i="6"/>
  <c r="H122" i="6"/>
  <c r="H90" i="6"/>
  <c r="H50" i="6"/>
  <c r="H103" i="6"/>
  <c r="H131" i="6"/>
  <c r="H12" i="6"/>
  <c r="H37" i="6"/>
  <c r="H105" i="6"/>
  <c r="H91" i="6"/>
  <c r="H15" i="6"/>
  <c r="H110" i="6"/>
  <c r="H14" i="6"/>
  <c r="H36" i="6"/>
  <c r="H75" i="6"/>
  <c r="H8" i="6"/>
  <c r="H119" i="6"/>
  <c r="O112" i="6"/>
  <c r="R112" i="6"/>
  <c r="U112" i="6"/>
  <c r="X112" i="6"/>
  <c r="AA112" i="6"/>
  <c r="AD112" i="6"/>
  <c r="AG112" i="6"/>
  <c r="AJ112" i="6"/>
  <c r="AM112" i="6"/>
  <c r="AP112" i="6"/>
  <c r="O13" i="1"/>
  <c r="R13" i="1"/>
  <c r="U13" i="1"/>
  <c r="X13" i="1"/>
  <c r="AA13" i="1"/>
  <c r="AD13" i="1"/>
  <c r="AG13" i="1"/>
  <c r="AJ13" i="1"/>
  <c r="AM13" i="1"/>
  <c r="AP13" i="1"/>
  <c r="P34" i="8"/>
  <c r="S34" i="8"/>
  <c r="V34" i="8"/>
  <c r="Y34" i="8"/>
  <c r="AB34" i="8"/>
  <c r="AE34" i="8"/>
  <c r="AH34" i="8"/>
  <c r="AN34" i="8"/>
  <c r="AQ34" i="8"/>
  <c r="O127" i="6" l="1"/>
  <c r="R127" i="6"/>
  <c r="U127" i="6"/>
  <c r="X127" i="6"/>
  <c r="AA127" i="6"/>
  <c r="AD127" i="6"/>
  <c r="AG127" i="6"/>
  <c r="AJ127" i="6"/>
  <c r="AM127" i="6"/>
  <c r="AP127" i="6"/>
  <c r="H127" i="6"/>
  <c r="O25" i="4"/>
  <c r="R25" i="4"/>
  <c r="U25" i="4"/>
  <c r="X25" i="4"/>
  <c r="AA25" i="4"/>
  <c r="AD25" i="4"/>
  <c r="AG25" i="4"/>
  <c r="AJ25" i="4"/>
  <c r="AP25" i="4"/>
  <c r="O40" i="9" l="1"/>
  <c r="R40" i="9"/>
  <c r="U40" i="9"/>
  <c r="X40" i="9"/>
  <c r="AA40" i="9"/>
  <c r="AD40" i="9"/>
  <c r="AG40" i="9"/>
  <c r="AJ40" i="9"/>
  <c r="AM40" i="9"/>
  <c r="AP40" i="9"/>
  <c r="P30" i="8" l="1"/>
  <c r="S30" i="8"/>
  <c r="V30" i="8"/>
  <c r="Y30" i="8"/>
  <c r="AB30" i="8"/>
  <c r="AE30" i="8"/>
  <c r="AH30" i="8"/>
  <c r="AN30" i="8"/>
  <c r="AQ30" i="8"/>
  <c r="O88" i="6" l="1"/>
  <c r="R88" i="6"/>
  <c r="U88" i="6"/>
  <c r="X88" i="6"/>
  <c r="AA88" i="6"/>
  <c r="AD88" i="6"/>
  <c r="AG88" i="6"/>
  <c r="AJ88" i="6"/>
  <c r="AM88" i="6"/>
  <c r="AP88" i="6"/>
  <c r="O100" i="6"/>
  <c r="R100" i="6"/>
  <c r="U100" i="6"/>
  <c r="X100" i="6"/>
  <c r="AA100" i="6"/>
  <c r="AD100" i="6"/>
  <c r="AG100" i="6"/>
  <c r="AJ100" i="6"/>
  <c r="AM100" i="6"/>
  <c r="AP100" i="6"/>
  <c r="O118" i="6"/>
  <c r="R118" i="6"/>
  <c r="U118" i="6"/>
  <c r="X118" i="6"/>
  <c r="AA118" i="6"/>
  <c r="AD118" i="6"/>
  <c r="AG118" i="6"/>
  <c r="AJ118" i="6"/>
  <c r="AM118" i="6"/>
  <c r="AP118" i="6"/>
  <c r="H29" i="1"/>
  <c r="H13" i="1"/>
  <c r="H17" i="1"/>
  <c r="H14" i="1"/>
  <c r="H21" i="1"/>
  <c r="H25" i="1"/>
  <c r="H34" i="1"/>
  <c r="H36" i="1"/>
  <c r="H38" i="1"/>
  <c r="H37" i="1"/>
  <c r="H22" i="1"/>
  <c r="H18" i="1"/>
  <c r="H26" i="1"/>
  <c r="H15" i="1"/>
  <c r="H16" i="1"/>
  <c r="H30" i="1"/>
  <c r="H7" i="1"/>
  <c r="H32" i="1"/>
  <c r="H31" i="1"/>
  <c r="H8" i="1"/>
  <c r="O53" i="6"/>
  <c r="R53" i="6"/>
  <c r="U53" i="6"/>
  <c r="X53" i="6"/>
  <c r="AA53" i="6"/>
  <c r="AD53" i="6"/>
  <c r="AG53" i="6"/>
  <c r="AJ53" i="6"/>
  <c r="AM53" i="6"/>
  <c r="AP53" i="6"/>
  <c r="O83" i="6"/>
  <c r="R83" i="6"/>
  <c r="U83" i="6"/>
  <c r="X83" i="6"/>
  <c r="AA83" i="6"/>
  <c r="AD83" i="6"/>
  <c r="AG83" i="6"/>
  <c r="AJ83" i="6"/>
  <c r="AM83" i="6"/>
  <c r="AP83" i="6"/>
  <c r="O116" i="6"/>
  <c r="R116" i="6"/>
  <c r="U116" i="6"/>
  <c r="X116" i="6"/>
  <c r="AA116" i="6"/>
  <c r="AD116" i="6"/>
  <c r="AG116" i="6"/>
  <c r="AJ116" i="6"/>
  <c r="AM116" i="6"/>
  <c r="AP116" i="6"/>
  <c r="O73" i="6"/>
  <c r="R73" i="6"/>
  <c r="U73" i="6"/>
  <c r="X73" i="6"/>
  <c r="AA73" i="6"/>
  <c r="AD73" i="6"/>
  <c r="AG73" i="6"/>
  <c r="AJ73" i="6"/>
  <c r="AM73" i="6"/>
  <c r="AP73" i="6"/>
  <c r="O18" i="6" l="1"/>
  <c r="R18" i="6"/>
  <c r="U18" i="6"/>
  <c r="X18" i="6"/>
  <c r="AA18" i="6"/>
  <c r="AD18" i="6"/>
  <c r="AG18" i="6"/>
  <c r="AJ18" i="6"/>
  <c r="AM18" i="6"/>
  <c r="AP18" i="6"/>
  <c r="P33" i="8"/>
  <c r="S33" i="8"/>
  <c r="V33" i="8"/>
  <c r="Y33" i="8"/>
  <c r="AB33" i="8"/>
  <c r="AE33" i="8"/>
  <c r="AH33" i="8"/>
  <c r="AN33" i="8"/>
  <c r="AQ33" i="8"/>
  <c r="O102" i="6" l="1"/>
  <c r="R102" i="6"/>
  <c r="U102" i="6"/>
  <c r="X102" i="6"/>
  <c r="AA102" i="6"/>
  <c r="AD102" i="6"/>
  <c r="AG102" i="6"/>
  <c r="AJ102" i="6"/>
  <c r="AM102" i="6"/>
  <c r="AP102" i="6"/>
  <c r="O35" i="6"/>
  <c r="R35" i="6"/>
  <c r="U35" i="6"/>
  <c r="X35" i="6"/>
  <c r="AA35" i="6"/>
  <c r="AD35" i="6"/>
  <c r="AG35" i="6"/>
  <c r="AJ35" i="6"/>
  <c r="AM35" i="6"/>
  <c r="AP35" i="6"/>
  <c r="O120" i="6"/>
  <c r="R120" i="6"/>
  <c r="U120" i="6"/>
  <c r="X120" i="6"/>
  <c r="AA120" i="6"/>
  <c r="AD120" i="6"/>
  <c r="AG120" i="6"/>
  <c r="AJ120" i="6"/>
  <c r="AM120" i="6"/>
  <c r="AP120" i="6"/>
  <c r="O40" i="6" l="1"/>
  <c r="R40" i="6"/>
  <c r="U40" i="6"/>
  <c r="X40" i="6"/>
  <c r="AA40" i="6"/>
  <c r="AD40" i="6"/>
  <c r="AG40" i="6"/>
  <c r="AJ40" i="6"/>
  <c r="AM40" i="6"/>
  <c r="AP40" i="6"/>
  <c r="AP129" i="6"/>
  <c r="AM129" i="6"/>
  <c r="AJ129" i="6"/>
  <c r="AG129" i="6"/>
  <c r="AD129" i="6"/>
  <c r="AA129" i="6"/>
  <c r="X129" i="6"/>
  <c r="U129" i="6"/>
  <c r="R129" i="6"/>
  <c r="O129" i="6"/>
  <c r="H129" i="6"/>
  <c r="AQ41" i="8"/>
  <c r="AQ17" i="8"/>
  <c r="AQ11" i="8"/>
  <c r="AQ40" i="8"/>
  <c r="AQ28" i="8"/>
  <c r="AQ24" i="8"/>
  <c r="AQ20" i="8"/>
  <c r="AQ32" i="8"/>
  <c r="AQ35" i="8"/>
  <c r="AQ27" i="8"/>
  <c r="AQ23" i="8"/>
  <c r="AQ13" i="8"/>
  <c r="AQ36" i="8"/>
  <c r="AQ8" i="8"/>
  <c r="AN41" i="8"/>
  <c r="AN17" i="8"/>
  <c r="AN11" i="8"/>
  <c r="AN40" i="8"/>
  <c r="AN28" i="8"/>
  <c r="AN24" i="8"/>
  <c r="AN20" i="8"/>
  <c r="AN32" i="8"/>
  <c r="AN35" i="8"/>
  <c r="AN27" i="8"/>
  <c r="AN23" i="8"/>
  <c r="AN13" i="8"/>
  <c r="AN36" i="8"/>
  <c r="AN8" i="8"/>
  <c r="AH41" i="8"/>
  <c r="AH17" i="8"/>
  <c r="AH11" i="8"/>
  <c r="AH40" i="8"/>
  <c r="AH28" i="8"/>
  <c r="AH24" i="8"/>
  <c r="AH20" i="8"/>
  <c r="AH32" i="8"/>
  <c r="AH35" i="8"/>
  <c r="AH27" i="8"/>
  <c r="AH23" i="8"/>
  <c r="AH13" i="8"/>
  <c r="AH36" i="8"/>
  <c r="AH21" i="8"/>
  <c r="AH39" i="8"/>
  <c r="AH8" i="8"/>
  <c r="AE41" i="8"/>
  <c r="AE17" i="8"/>
  <c r="AE11" i="8"/>
  <c r="AE40" i="8"/>
  <c r="AE28" i="8"/>
  <c r="AE24" i="8"/>
  <c r="AE20" i="8"/>
  <c r="AE32" i="8"/>
  <c r="AE35" i="8"/>
  <c r="AE27" i="8"/>
  <c r="AE23" i="8"/>
  <c r="AE13" i="8"/>
  <c r="AE36" i="8"/>
  <c r="AE8" i="8"/>
  <c r="AB41" i="8"/>
  <c r="AB17" i="8"/>
  <c r="AB11" i="8"/>
  <c r="AB40" i="8"/>
  <c r="AB28" i="8"/>
  <c r="AB24" i="8"/>
  <c r="AB20" i="8"/>
  <c r="AB32" i="8"/>
  <c r="AB35" i="8"/>
  <c r="AB27" i="8"/>
  <c r="AB23" i="8"/>
  <c r="AB13" i="8"/>
  <c r="AB36" i="8"/>
  <c r="AB21" i="8"/>
  <c r="AB39" i="8"/>
  <c r="AB8" i="8"/>
  <c r="Y41" i="8"/>
  <c r="Y17" i="8"/>
  <c r="Y11" i="8"/>
  <c r="Y40" i="8"/>
  <c r="Y28" i="8"/>
  <c r="Y24" i="8"/>
  <c r="Y20" i="8"/>
  <c r="Y32" i="8"/>
  <c r="Y35" i="8"/>
  <c r="Y27" i="8"/>
  <c r="Y23" i="8"/>
  <c r="Y13" i="8"/>
  <c r="Y36" i="8"/>
  <c r="Y8" i="8"/>
  <c r="V41" i="8"/>
  <c r="V17" i="8"/>
  <c r="V11" i="8"/>
  <c r="V40" i="8"/>
  <c r="V28" i="8"/>
  <c r="V24" i="8"/>
  <c r="V20" i="8"/>
  <c r="V32" i="8"/>
  <c r="V35" i="8"/>
  <c r="V27" i="8"/>
  <c r="V23" i="8"/>
  <c r="V13" i="8"/>
  <c r="V36" i="8"/>
  <c r="V8" i="8"/>
  <c r="S41" i="8"/>
  <c r="S17" i="8"/>
  <c r="S11" i="8"/>
  <c r="S40" i="8"/>
  <c r="S28" i="8"/>
  <c r="S24" i="8"/>
  <c r="S20" i="8"/>
  <c r="S32" i="8"/>
  <c r="S35" i="8"/>
  <c r="S27" i="8"/>
  <c r="S23" i="8"/>
  <c r="S13" i="8"/>
  <c r="S36" i="8"/>
  <c r="S21" i="8"/>
  <c r="S39" i="8"/>
  <c r="S15" i="8"/>
  <c r="S8" i="8"/>
  <c r="P41" i="8"/>
  <c r="P17" i="8"/>
  <c r="P11" i="8"/>
  <c r="P40" i="8"/>
  <c r="P28" i="8"/>
  <c r="P24" i="8"/>
  <c r="P20" i="8"/>
  <c r="P32" i="8"/>
  <c r="P35" i="8"/>
  <c r="P27" i="8"/>
  <c r="P23" i="8"/>
  <c r="P13" i="8"/>
  <c r="P36" i="8"/>
  <c r="P8" i="8"/>
  <c r="M23" i="8"/>
  <c r="M13" i="8"/>
  <c r="M36" i="8"/>
  <c r="M26" i="8"/>
  <c r="M19" i="8"/>
  <c r="M14" i="8"/>
  <c r="M41" i="8"/>
  <c r="M17" i="8"/>
  <c r="M33" i="8"/>
  <c r="M11" i="8"/>
  <c r="M40" i="8"/>
  <c r="M30" i="8"/>
  <c r="M34" i="8"/>
  <c r="M28" i="8"/>
  <c r="M24" i="8"/>
  <c r="M10" i="8"/>
  <c r="M22" i="8"/>
  <c r="M7" i="8"/>
  <c r="M9" i="8"/>
  <c r="M20" i="8"/>
  <c r="M16" i="8"/>
  <c r="M32" i="8"/>
  <c r="M35" i="8"/>
  <c r="M27" i="8"/>
  <c r="M8" i="8"/>
  <c r="H41" i="8"/>
  <c r="H17" i="8"/>
  <c r="H33" i="8"/>
  <c r="H11" i="8"/>
  <c r="H40" i="8"/>
  <c r="H30" i="8"/>
  <c r="H34" i="8"/>
  <c r="H28" i="8"/>
  <c r="H24" i="8"/>
  <c r="H10" i="8"/>
  <c r="H22" i="8"/>
  <c r="H7" i="8"/>
  <c r="H9" i="8"/>
  <c r="H20" i="8"/>
  <c r="H16" i="8"/>
  <c r="H32" i="8"/>
  <c r="H35" i="8"/>
  <c r="H27" i="8"/>
  <c r="H23" i="8"/>
  <c r="H13" i="8"/>
  <c r="H36" i="8"/>
  <c r="H8" i="8"/>
  <c r="H47" i="9"/>
  <c r="H32" i="9"/>
  <c r="H18" i="9"/>
  <c r="H53" i="9"/>
  <c r="H58" i="9"/>
  <c r="H40" i="9"/>
  <c r="H36" i="9"/>
  <c r="H51" i="9"/>
  <c r="H60" i="9"/>
  <c r="H27" i="9"/>
  <c r="H42" i="9"/>
  <c r="H45" i="9"/>
  <c r="H37" i="9"/>
  <c r="H7" i="9"/>
  <c r="H24" i="9"/>
  <c r="H35" i="9"/>
  <c r="H17" i="9"/>
  <c r="H56" i="9"/>
  <c r="H31" i="9"/>
  <c r="H43" i="9"/>
  <c r="H33" i="9"/>
  <c r="H25" i="9"/>
  <c r="H8" i="9"/>
  <c r="H28" i="9"/>
  <c r="L47" i="9"/>
  <c r="L32" i="9"/>
  <c r="L18" i="9"/>
  <c r="L53" i="9"/>
  <c r="L58" i="9"/>
  <c r="L40" i="9"/>
  <c r="L36" i="9"/>
  <c r="L51" i="9"/>
  <c r="L60" i="9"/>
  <c r="L27" i="9"/>
  <c r="L42" i="9"/>
  <c r="L45" i="9"/>
  <c r="L37" i="9"/>
  <c r="L7" i="9"/>
  <c r="L24" i="9"/>
  <c r="L35" i="9"/>
  <c r="L17" i="9"/>
  <c r="L56" i="9"/>
  <c r="L31" i="9"/>
  <c r="L43" i="9"/>
  <c r="L33" i="9"/>
  <c r="L25" i="9"/>
  <c r="L8" i="9"/>
  <c r="L41" i="9"/>
  <c r="L28" i="9"/>
  <c r="O47" i="9"/>
  <c r="O32" i="9"/>
  <c r="O18" i="9"/>
  <c r="O53" i="9"/>
  <c r="O58" i="9"/>
  <c r="O51" i="9"/>
  <c r="O60" i="9"/>
  <c r="O27" i="9"/>
  <c r="O42" i="9"/>
  <c r="O24" i="9"/>
  <c r="O35" i="9"/>
  <c r="O17" i="9"/>
  <c r="O56" i="9"/>
  <c r="O31" i="9"/>
  <c r="O33" i="9"/>
  <c r="O25" i="9"/>
  <c r="O8" i="9"/>
  <c r="O10" i="9"/>
  <c r="O28" i="9"/>
  <c r="L68" i="9" l="1"/>
  <c r="R47" i="9"/>
  <c r="R32" i="9"/>
  <c r="R18" i="9"/>
  <c r="R53" i="9"/>
  <c r="R58" i="9"/>
  <c r="R51" i="9"/>
  <c r="R60" i="9"/>
  <c r="R27" i="9"/>
  <c r="R42" i="9"/>
  <c r="R24" i="9"/>
  <c r="R35" i="9"/>
  <c r="R17" i="9"/>
  <c r="R56" i="9"/>
  <c r="R31" i="9"/>
  <c r="R33" i="9"/>
  <c r="R25" i="9"/>
  <c r="R28" i="9"/>
  <c r="U47" i="9"/>
  <c r="U32" i="9"/>
  <c r="U18" i="9"/>
  <c r="U53" i="9"/>
  <c r="U58" i="9"/>
  <c r="U51" i="9"/>
  <c r="U60" i="9"/>
  <c r="U27" i="9"/>
  <c r="U42" i="9"/>
  <c r="U24" i="9"/>
  <c r="U35" i="9"/>
  <c r="U17" i="9"/>
  <c r="U56" i="9"/>
  <c r="U31" i="9"/>
  <c r="U33" i="9"/>
  <c r="U25" i="9"/>
  <c r="U8" i="9"/>
  <c r="U28" i="9"/>
  <c r="X47" i="9"/>
  <c r="X32" i="9"/>
  <c r="X18" i="9"/>
  <c r="X53" i="9"/>
  <c r="X58" i="9"/>
  <c r="X51" i="9"/>
  <c r="X60" i="9"/>
  <c r="X27" i="9"/>
  <c r="X42" i="9"/>
  <c r="X24" i="9"/>
  <c r="X35" i="9"/>
  <c r="X17" i="9"/>
  <c r="X56" i="9"/>
  <c r="X31" i="9"/>
  <c r="X33" i="9"/>
  <c r="X25" i="9"/>
  <c r="X8" i="9"/>
  <c r="X10" i="9"/>
  <c r="X34" i="9"/>
  <c r="X62" i="9"/>
  <c r="X26" i="9"/>
  <c r="X54" i="9"/>
  <c r="X48" i="9"/>
  <c r="X28" i="9"/>
  <c r="AA47" i="9"/>
  <c r="AA32" i="9"/>
  <c r="AA18" i="9"/>
  <c r="AA53" i="9"/>
  <c r="AA58" i="9"/>
  <c r="AA51" i="9"/>
  <c r="AA60" i="9"/>
  <c r="AA27" i="9"/>
  <c r="AA42" i="9"/>
  <c r="AA24" i="9"/>
  <c r="AA35" i="9"/>
  <c r="AA17" i="9"/>
  <c r="AA56" i="9"/>
  <c r="AA31" i="9"/>
  <c r="AA33" i="9"/>
  <c r="AA25" i="9"/>
  <c r="AA8" i="9"/>
  <c r="AA28" i="9"/>
  <c r="AD47" i="9"/>
  <c r="AD32" i="9"/>
  <c r="AD18" i="9"/>
  <c r="AD53" i="9"/>
  <c r="AD58" i="9"/>
  <c r="AD51" i="9"/>
  <c r="AD60" i="9"/>
  <c r="AD27" i="9"/>
  <c r="AD42" i="9"/>
  <c r="AD24" i="9"/>
  <c r="AD35" i="9"/>
  <c r="AD17" i="9"/>
  <c r="AD56" i="9"/>
  <c r="AD31" i="9"/>
  <c r="AD33" i="9"/>
  <c r="AD25" i="9"/>
  <c r="AD8" i="9"/>
  <c r="AD28" i="9"/>
  <c r="AG47" i="9"/>
  <c r="AG32" i="9"/>
  <c r="AG18" i="9"/>
  <c r="AG53" i="9"/>
  <c r="AG58" i="9"/>
  <c r="AG51" i="9"/>
  <c r="AG60" i="9"/>
  <c r="AG27" i="9"/>
  <c r="AG42" i="9"/>
  <c r="AG24" i="9"/>
  <c r="AG35" i="9"/>
  <c r="AG17" i="9"/>
  <c r="AG56" i="9"/>
  <c r="AG31" i="9"/>
  <c r="AG33" i="9"/>
  <c r="AG25" i="9"/>
  <c r="AG8" i="9"/>
  <c r="AG28" i="9"/>
  <c r="AJ47" i="9"/>
  <c r="AJ32" i="9"/>
  <c r="AJ18" i="9"/>
  <c r="AJ53" i="9"/>
  <c r="AJ58" i="9"/>
  <c r="AJ51" i="9"/>
  <c r="AJ60" i="9"/>
  <c r="AJ27" i="9"/>
  <c r="AJ42" i="9"/>
  <c r="AJ24" i="9"/>
  <c r="AJ35" i="9"/>
  <c r="AJ17" i="9"/>
  <c r="AJ56" i="9"/>
  <c r="AJ31" i="9"/>
  <c r="AJ33" i="9"/>
  <c r="AJ25" i="9"/>
  <c r="AJ8" i="9"/>
  <c r="AJ10" i="9"/>
  <c r="AJ34" i="9"/>
  <c r="AJ62" i="9"/>
  <c r="AJ28" i="9"/>
  <c r="AM47" i="9"/>
  <c r="AM32" i="9"/>
  <c r="AM18" i="9"/>
  <c r="AM53" i="9"/>
  <c r="AM58" i="9"/>
  <c r="AM51" i="9"/>
  <c r="AM60" i="9"/>
  <c r="AM27" i="9"/>
  <c r="AM42" i="9"/>
  <c r="AM24" i="9"/>
  <c r="AM35" i="9"/>
  <c r="AM17" i="9"/>
  <c r="AM56" i="9"/>
  <c r="AM31" i="9"/>
  <c r="AM33" i="9"/>
  <c r="AM25" i="9"/>
  <c r="AM28" i="9"/>
  <c r="AP47" i="9"/>
  <c r="AP32" i="9"/>
  <c r="AP18" i="9"/>
  <c r="AP53" i="9"/>
  <c r="AP58" i="9"/>
  <c r="AP51" i="9"/>
  <c r="AP60" i="9"/>
  <c r="AP27" i="9"/>
  <c r="AP42" i="9"/>
  <c r="AP24" i="9"/>
  <c r="AP35" i="9"/>
  <c r="AP28" i="9"/>
  <c r="AP17" i="9"/>
  <c r="AP56" i="9"/>
  <c r="AP31" i="9"/>
  <c r="AP33" i="9"/>
  <c r="AP25" i="9"/>
  <c r="AP8" i="9"/>
  <c r="AP10" i="9"/>
  <c r="AP34" i="9"/>
  <c r="AP62" i="9"/>
  <c r="AP26" i="9"/>
  <c r="AP54" i="9"/>
  <c r="AP48" i="9"/>
  <c r="AP9" i="9"/>
  <c r="AP16" i="9"/>
  <c r="AP64" i="9"/>
  <c r="AP22" i="9"/>
  <c r="AP14" i="9"/>
  <c r="AP59" i="9"/>
  <c r="AP11" i="9"/>
  <c r="AP12" i="9"/>
  <c r="AP44" i="9"/>
  <c r="AP66" i="4"/>
  <c r="AP18" i="4"/>
  <c r="AP55" i="4"/>
  <c r="AP23" i="4"/>
  <c r="AP83" i="4"/>
  <c r="AP35" i="4"/>
  <c r="AP33" i="4"/>
  <c r="AP41" i="4"/>
  <c r="AP99" i="4"/>
  <c r="AP91" i="4"/>
  <c r="AP49" i="4"/>
  <c r="AP7" i="4"/>
  <c r="AP77" i="4"/>
  <c r="AP72" i="4"/>
  <c r="AP58" i="4"/>
  <c r="AP31" i="4"/>
  <c r="AP97" i="4"/>
  <c r="AP47" i="4"/>
  <c r="AP94" i="4"/>
  <c r="AP62" i="4"/>
  <c r="AP43" i="4"/>
  <c r="AP46" i="4"/>
  <c r="AP10" i="4"/>
  <c r="AP76" i="4"/>
  <c r="AM7" i="4"/>
  <c r="AM105" i="4" s="1"/>
  <c r="AJ66" i="4"/>
  <c r="AJ18" i="4"/>
  <c r="AJ55" i="4"/>
  <c r="AJ23" i="4"/>
  <c r="AJ83" i="4"/>
  <c r="AJ35" i="4"/>
  <c r="AJ33" i="4"/>
  <c r="AJ41" i="4"/>
  <c r="AJ99" i="4"/>
  <c r="AJ91" i="4"/>
  <c r="AJ49" i="4"/>
  <c r="AJ7" i="4"/>
  <c r="AJ77" i="4"/>
  <c r="AJ72" i="4"/>
  <c r="AJ58" i="4"/>
  <c r="AJ31" i="4"/>
  <c r="AJ97" i="4"/>
  <c r="AJ47" i="4"/>
  <c r="AJ94" i="4"/>
  <c r="AJ62" i="4"/>
  <c r="AJ43" i="4"/>
  <c r="AJ46" i="4"/>
  <c r="AJ10" i="4"/>
  <c r="AJ76" i="4"/>
  <c r="AG66" i="4"/>
  <c r="AG18" i="4"/>
  <c r="AG55" i="4"/>
  <c r="AG23" i="4"/>
  <c r="AG83" i="4"/>
  <c r="AG35" i="4"/>
  <c r="AG33" i="4"/>
  <c r="AG41" i="4"/>
  <c r="AG99" i="4"/>
  <c r="AG91" i="4"/>
  <c r="AG49" i="4"/>
  <c r="AG7" i="4"/>
  <c r="AG77" i="4"/>
  <c r="AG72" i="4"/>
  <c r="AG58" i="4"/>
  <c r="AG31" i="4"/>
  <c r="AG97" i="4"/>
  <c r="AG47" i="4"/>
  <c r="AG94" i="4"/>
  <c r="AG62" i="4"/>
  <c r="AG43" i="4"/>
  <c r="AG46" i="4"/>
  <c r="AG10" i="4"/>
  <c r="AG76" i="4"/>
  <c r="AD66" i="4"/>
  <c r="AD18" i="4"/>
  <c r="AD55" i="4"/>
  <c r="AD23" i="4"/>
  <c r="AD83" i="4"/>
  <c r="AD35" i="4"/>
  <c r="AD33" i="4"/>
  <c r="AD41" i="4"/>
  <c r="AD99" i="4"/>
  <c r="AD91" i="4"/>
  <c r="AD49" i="4"/>
  <c r="AD7" i="4"/>
  <c r="AD77" i="4"/>
  <c r="AD72" i="4"/>
  <c r="AD58" i="4"/>
  <c r="AD31" i="4"/>
  <c r="AD97" i="4"/>
  <c r="AD47" i="4"/>
  <c r="AD94" i="4"/>
  <c r="AD62" i="4"/>
  <c r="AD43" i="4"/>
  <c r="AD46" i="4"/>
  <c r="AD10" i="4"/>
  <c r="AD76" i="4"/>
  <c r="AA66" i="4"/>
  <c r="AA18" i="4"/>
  <c r="AA55" i="4"/>
  <c r="AA23" i="4"/>
  <c r="AA83" i="4"/>
  <c r="AA35" i="4"/>
  <c r="AA33" i="4"/>
  <c r="AA41" i="4"/>
  <c r="AA99" i="4"/>
  <c r="AA91" i="4"/>
  <c r="AA49" i="4"/>
  <c r="AA7" i="4"/>
  <c r="AA77" i="4"/>
  <c r="AA72" i="4"/>
  <c r="AA58" i="4"/>
  <c r="AA31" i="4"/>
  <c r="AA97" i="4"/>
  <c r="AA47" i="4"/>
  <c r="AA94" i="4"/>
  <c r="AA62" i="4"/>
  <c r="AA43" i="4"/>
  <c r="AA76" i="4"/>
  <c r="X66" i="4"/>
  <c r="X18" i="4"/>
  <c r="X55" i="4"/>
  <c r="X23" i="4"/>
  <c r="X83" i="4"/>
  <c r="X35" i="4"/>
  <c r="X33" i="4"/>
  <c r="X41" i="4"/>
  <c r="X99" i="4"/>
  <c r="X91" i="4"/>
  <c r="X49" i="4"/>
  <c r="X7" i="4"/>
  <c r="X77" i="4"/>
  <c r="X72" i="4"/>
  <c r="X58" i="4"/>
  <c r="X31" i="4"/>
  <c r="X97" i="4"/>
  <c r="X47" i="4"/>
  <c r="X94" i="4"/>
  <c r="X62" i="4"/>
  <c r="X43" i="4"/>
  <c r="X46" i="4"/>
  <c r="X10" i="4"/>
  <c r="X76" i="4"/>
  <c r="U66" i="4"/>
  <c r="U18" i="4"/>
  <c r="U55" i="4"/>
  <c r="U23" i="4"/>
  <c r="U83" i="4"/>
  <c r="U35" i="4"/>
  <c r="U33" i="4"/>
  <c r="U41" i="4"/>
  <c r="U99" i="4"/>
  <c r="U91" i="4"/>
  <c r="U49" i="4"/>
  <c r="U7" i="4"/>
  <c r="U77" i="4"/>
  <c r="U72" i="4"/>
  <c r="U58" i="4"/>
  <c r="U31" i="4"/>
  <c r="U97" i="4"/>
  <c r="U47" i="4"/>
  <c r="U94" i="4"/>
  <c r="U62" i="4"/>
  <c r="U43" i="4"/>
  <c r="U46" i="4"/>
  <c r="U10" i="4"/>
  <c r="U76" i="4"/>
  <c r="R66" i="4"/>
  <c r="R18" i="4"/>
  <c r="R55" i="4"/>
  <c r="R23" i="4"/>
  <c r="R83" i="4"/>
  <c r="R35" i="4"/>
  <c r="R33" i="4"/>
  <c r="R41" i="4"/>
  <c r="R99" i="4"/>
  <c r="R91" i="4"/>
  <c r="R49" i="4"/>
  <c r="R7" i="4"/>
  <c r="R77" i="4"/>
  <c r="R72" i="4"/>
  <c r="R58" i="4"/>
  <c r="R31" i="4"/>
  <c r="R97" i="4"/>
  <c r="R47" i="4"/>
  <c r="R94" i="4"/>
  <c r="R62" i="4"/>
  <c r="R43" i="4"/>
  <c r="R46" i="4"/>
  <c r="R10" i="4"/>
  <c r="R76" i="4"/>
  <c r="O66" i="4"/>
  <c r="O18" i="4"/>
  <c r="O55" i="4"/>
  <c r="O23" i="4"/>
  <c r="O83" i="4"/>
  <c r="O35" i="4"/>
  <c r="O33" i="4"/>
  <c r="O41" i="4"/>
  <c r="O99" i="4"/>
  <c r="O91" i="4"/>
  <c r="O49" i="4"/>
  <c r="O7" i="4"/>
  <c r="O77" i="4"/>
  <c r="O72" i="4"/>
  <c r="O58" i="4"/>
  <c r="O31" i="4"/>
  <c r="O97" i="4"/>
  <c r="O47" i="4"/>
  <c r="O94" i="4"/>
  <c r="O62" i="4"/>
  <c r="O43" i="4"/>
  <c r="O46" i="4"/>
  <c r="O10" i="4"/>
  <c r="O76" i="4"/>
  <c r="L66" i="4"/>
  <c r="L18" i="4"/>
  <c r="L55" i="4"/>
  <c r="L23" i="4"/>
  <c r="L83" i="4"/>
  <c r="L35" i="4"/>
  <c r="L33" i="4"/>
  <c r="L41" i="4"/>
  <c r="L99" i="4"/>
  <c r="L91" i="4"/>
  <c r="L49" i="4"/>
  <c r="L7" i="4"/>
  <c r="L77" i="4"/>
  <c r="L72" i="4"/>
  <c r="L58" i="4"/>
  <c r="L31" i="4"/>
  <c r="L25" i="4"/>
  <c r="L97" i="4"/>
  <c r="L47" i="4"/>
  <c r="L94" i="4"/>
  <c r="L62" i="4"/>
  <c r="L43" i="4"/>
  <c r="L46" i="4"/>
  <c r="L10" i="4"/>
  <c r="L71" i="4"/>
  <c r="L76" i="4"/>
  <c r="H66" i="4"/>
  <c r="H18" i="4"/>
  <c r="H55" i="4"/>
  <c r="H23" i="4"/>
  <c r="H83" i="4"/>
  <c r="H35" i="4"/>
  <c r="H33" i="4"/>
  <c r="H41" i="4"/>
  <c r="H99" i="4"/>
  <c r="H91" i="4"/>
  <c r="H49" i="4"/>
  <c r="H7" i="4"/>
  <c r="H77" i="4"/>
  <c r="H72" i="4"/>
  <c r="H58" i="4"/>
  <c r="H31" i="4"/>
  <c r="H25" i="4"/>
  <c r="H97" i="4"/>
  <c r="H47" i="4"/>
  <c r="H94" i="4"/>
  <c r="H62" i="4"/>
  <c r="H43" i="4"/>
  <c r="H46" i="4"/>
  <c r="H10" i="4"/>
  <c r="H76" i="4"/>
  <c r="AP29" i="6"/>
  <c r="AP89" i="6"/>
  <c r="AP82" i="6"/>
  <c r="AP124" i="6"/>
  <c r="AP42" i="6"/>
  <c r="AP126" i="6"/>
  <c r="AP44" i="6"/>
  <c r="AP132" i="6"/>
  <c r="AP38" i="6"/>
  <c r="AP65" i="6"/>
  <c r="AM29" i="6"/>
  <c r="AM89" i="6"/>
  <c r="AM82" i="6"/>
  <c r="AM124" i="6"/>
  <c r="AM42" i="6"/>
  <c r="AM126" i="6"/>
  <c r="AM44" i="6"/>
  <c r="AM132" i="6"/>
  <c r="AM38" i="6"/>
  <c r="AM65" i="6"/>
  <c r="AJ29" i="6"/>
  <c r="AJ89" i="6"/>
  <c r="AJ82" i="6"/>
  <c r="AJ124" i="6"/>
  <c r="AJ42" i="6"/>
  <c r="AJ126" i="6"/>
  <c r="AJ44" i="6"/>
  <c r="AJ132" i="6"/>
  <c r="AJ38" i="6"/>
  <c r="AJ65" i="6"/>
  <c r="AG29" i="6"/>
  <c r="AG89" i="6"/>
  <c r="AG82" i="6"/>
  <c r="AG124" i="6"/>
  <c r="AG42" i="6"/>
  <c r="AG126" i="6"/>
  <c r="AG44" i="6"/>
  <c r="AG132" i="6"/>
  <c r="AG38" i="6"/>
  <c r="AG65" i="6"/>
  <c r="AD29" i="6"/>
  <c r="AD89" i="6"/>
  <c r="AD82" i="6"/>
  <c r="AD124" i="6"/>
  <c r="AD42" i="6"/>
  <c r="AD126" i="6"/>
  <c r="AD44" i="6"/>
  <c r="AD132" i="6"/>
  <c r="AD38" i="6"/>
  <c r="AD65" i="6"/>
  <c r="AA29" i="6"/>
  <c r="AA89" i="6"/>
  <c r="AA82" i="6"/>
  <c r="AA124" i="6"/>
  <c r="AA42" i="6"/>
  <c r="AA126" i="6"/>
  <c r="AA44" i="6"/>
  <c r="AA132" i="6"/>
  <c r="AA38" i="6"/>
  <c r="AA65" i="6"/>
  <c r="X29" i="6"/>
  <c r="X89" i="6"/>
  <c r="X82" i="6"/>
  <c r="X124" i="6"/>
  <c r="X42" i="6"/>
  <c r="X126" i="6"/>
  <c r="X44" i="6"/>
  <c r="X132" i="6"/>
  <c r="X38" i="6"/>
  <c r="X65" i="6"/>
  <c r="U29" i="6"/>
  <c r="U89" i="6"/>
  <c r="U82" i="6"/>
  <c r="U124" i="6"/>
  <c r="U42" i="6"/>
  <c r="U126" i="6"/>
  <c r="U44" i="6"/>
  <c r="U132" i="6"/>
  <c r="U38" i="6"/>
  <c r="U65" i="6"/>
  <c r="R29" i="6"/>
  <c r="R89" i="6"/>
  <c r="R82" i="6"/>
  <c r="R124" i="6"/>
  <c r="R42" i="6"/>
  <c r="R126" i="6"/>
  <c r="R44" i="6"/>
  <c r="R132" i="6"/>
  <c r="R38" i="6"/>
  <c r="R65" i="6"/>
  <c r="O89" i="6"/>
  <c r="O82" i="6"/>
  <c r="O124" i="6"/>
  <c r="O42" i="6"/>
  <c r="O126" i="6"/>
  <c r="O44" i="6"/>
  <c r="O132" i="6"/>
  <c r="O38" i="6"/>
  <c r="O29" i="6"/>
  <c r="L89" i="6"/>
  <c r="L82" i="6"/>
  <c r="L40" i="6"/>
  <c r="L120" i="6"/>
  <c r="L35" i="6"/>
  <c r="L102" i="6"/>
  <c r="L124" i="6"/>
  <c r="L42" i="6"/>
  <c r="L126" i="6"/>
  <c r="L18" i="6"/>
  <c r="L73" i="6"/>
  <c r="L116" i="6"/>
  <c r="L83" i="6"/>
  <c r="L53" i="6"/>
  <c r="L44" i="6"/>
  <c r="L132" i="6"/>
  <c r="L38" i="6"/>
  <c r="L118" i="6"/>
  <c r="L100" i="6"/>
  <c r="L88" i="6"/>
  <c r="L127" i="6"/>
  <c r="L112" i="6"/>
  <c r="L29" i="6"/>
  <c r="H29" i="6"/>
  <c r="H89" i="6"/>
  <c r="H82" i="6"/>
  <c r="H40" i="6"/>
  <c r="H120" i="6"/>
  <c r="H35" i="6"/>
  <c r="H102" i="6"/>
  <c r="H124" i="6"/>
  <c r="H42" i="6"/>
  <c r="H126" i="6"/>
  <c r="H18" i="6"/>
  <c r="H73" i="6"/>
  <c r="H116" i="6"/>
  <c r="H83" i="6"/>
  <c r="H53" i="6"/>
  <c r="H44" i="6"/>
  <c r="H132" i="6"/>
  <c r="H38" i="6"/>
  <c r="H118" i="6"/>
  <c r="H100" i="6"/>
  <c r="H88" i="6"/>
  <c r="H112" i="6"/>
  <c r="H57" i="6"/>
  <c r="H65" i="6"/>
  <c r="AP8" i="1"/>
  <c r="AP29" i="1"/>
  <c r="AP14" i="1"/>
  <c r="AP21" i="1"/>
  <c r="AP25" i="1"/>
  <c r="AP34" i="1"/>
  <c r="AP36" i="1"/>
  <c r="AP38" i="1"/>
  <c r="AP37" i="1"/>
  <c r="AP26" i="1"/>
  <c r="AP15" i="1"/>
  <c r="AP16" i="1"/>
  <c r="AP23" i="1"/>
  <c r="AP11" i="1"/>
  <c r="AP9" i="1"/>
  <c r="AM8" i="1"/>
  <c r="AM29" i="1"/>
  <c r="AM14" i="1"/>
  <c r="AM21" i="1"/>
  <c r="AM25" i="1"/>
  <c r="AM34" i="1"/>
  <c r="AM36" i="1"/>
  <c r="AM38" i="1"/>
  <c r="AM37" i="1"/>
  <c r="AM26" i="1"/>
  <c r="AM15" i="1"/>
  <c r="AM16" i="1"/>
  <c r="AM23" i="1"/>
  <c r="AM11" i="1"/>
  <c r="AM41" i="1"/>
  <c r="AM9" i="1"/>
  <c r="AJ8" i="1"/>
  <c r="AJ29" i="1"/>
  <c r="AJ14" i="1"/>
  <c r="AJ21" i="1"/>
  <c r="AJ25" i="1"/>
  <c r="AJ34" i="1"/>
  <c r="AJ36" i="1"/>
  <c r="AJ38" i="1"/>
  <c r="AJ37" i="1"/>
  <c r="AJ26" i="1"/>
  <c r="AJ15" i="1"/>
  <c r="AJ16" i="1"/>
  <c r="AJ23" i="1"/>
  <c r="AJ11" i="1"/>
  <c r="AJ9" i="1"/>
  <c r="AG8" i="1"/>
  <c r="AG29" i="1"/>
  <c r="AG14" i="1"/>
  <c r="AG21" i="1"/>
  <c r="AG25" i="1"/>
  <c r="AG34" i="1"/>
  <c r="AG36" i="1"/>
  <c r="AG38" i="1"/>
  <c r="AG37" i="1"/>
  <c r="AG26" i="1"/>
  <c r="AG15" i="1"/>
  <c r="AG16" i="1"/>
  <c r="AG23" i="1"/>
  <c r="AG11" i="1"/>
  <c r="AG9" i="1"/>
  <c r="AD8" i="1"/>
  <c r="AD29" i="1"/>
  <c r="AD14" i="1"/>
  <c r="AD21" i="1"/>
  <c r="AD25" i="1"/>
  <c r="AD34" i="1"/>
  <c r="AD36" i="1"/>
  <c r="AD38" i="1"/>
  <c r="AD37" i="1"/>
  <c r="AD26" i="1"/>
  <c r="AD15" i="1"/>
  <c r="AD16" i="1"/>
  <c r="AD23" i="1"/>
  <c r="AD11" i="1"/>
  <c r="AD9" i="1"/>
  <c r="AA8" i="1"/>
  <c r="AA29" i="1"/>
  <c r="AA14" i="1"/>
  <c r="AA21" i="1"/>
  <c r="AA25" i="1"/>
  <c r="AA34" i="1"/>
  <c r="AA36" i="1"/>
  <c r="AA38" i="1"/>
  <c r="AA37" i="1"/>
  <c r="AA26" i="1"/>
  <c r="AA15" i="1"/>
  <c r="AA16" i="1"/>
  <c r="AA23" i="1"/>
  <c r="AA11" i="1"/>
  <c r="AA41" i="1"/>
  <c r="AA9" i="1"/>
  <c r="X8" i="1"/>
  <c r="X29" i="1"/>
  <c r="X14" i="1"/>
  <c r="X21" i="1"/>
  <c r="X25" i="1"/>
  <c r="X34" i="1"/>
  <c r="X36" i="1"/>
  <c r="X38" i="1"/>
  <c r="X37" i="1"/>
  <c r="X26" i="1"/>
  <c r="X15" i="1"/>
  <c r="X16" i="1"/>
  <c r="X23" i="1"/>
  <c r="X11" i="1"/>
  <c r="X40" i="1"/>
  <c r="X9" i="1"/>
  <c r="U8" i="1"/>
  <c r="U29" i="1"/>
  <c r="U14" i="1"/>
  <c r="U21" i="1"/>
  <c r="U25" i="1"/>
  <c r="U34" i="1"/>
  <c r="U36" i="1"/>
  <c r="U38" i="1"/>
  <c r="U37" i="1"/>
  <c r="U26" i="1"/>
  <c r="U15" i="1"/>
  <c r="U16" i="1"/>
  <c r="U23" i="1"/>
  <c r="U11" i="1"/>
  <c r="U9" i="1"/>
  <c r="R8" i="1"/>
  <c r="R29" i="1"/>
  <c r="R14" i="1"/>
  <c r="R21" i="1"/>
  <c r="R25" i="1"/>
  <c r="R34" i="1"/>
  <c r="R36" i="1"/>
  <c r="R38" i="1"/>
  <c r="R37" i="1"/>
  <c r="R26" i="1"/>
  <c r="R15" i="1"/>
  <c r="R16" i="1"/>
  <c r="R23" i="1"/>
  <c r="R11" i="1"/>
  <c r="R9" i="1"/>
  <c r="O8" i="1"/>
  <c r="O29" i="1"/>
  <c r="O14" i="1"/>
  <c r="O21" i="1"/>
  <c r="O25" i="1"/>
  <c r="O34" i="1"/>
  <c r="O36" i="1"/>
  <c r="O38" i="1"/>
  <c r="O37" i="1"/>
  <c r="O26" i="1"/>
  <c r="O15" i="1"/>
  <c r="O16" i="1"/>
  <c r="O23" i="1"/>
  <c r="O11" i="1"/>
  <c r="O40" i="1"/>
  <c r="O41" i="1"/>
  <c r="O9" i="1"/>
  <c r="L41" i="1"/>
  <c r="L43" i="1"/>
  <c r="L8" i="1"/>
  <c r="L29" i="1"/>
  <c r="L13" i="1"/>
  <c r="L17" i="1"/>
  <c r="L14" i="1"/>
  <c r="L21" i="1"/>
  <c r="L25" i="1"/>
  <c r="L34" i="1"/>
  <c r="L36" i="1"/>
  <c r="L38" i="1"/>
  <c r="L37" i="1"/>
  <c r="L22" i="1"/>
  <c r="L18" i="1"/>
  <c r="L26" i="1"/>
  <c r="L15" i="1"/>
  <c r="L16" i="1"/>
  <c r="L30" i="1"/>
  <c r="L7" i="1"/>
  <c r="L32" i="1"/>
  <c r="L31" i="1"/>
  <c r="L23" i="1"/>
  <c r="L11" i="1"/>
  <c r="L9" i="1"/>
  <c r="L44" i="1" s="1"/>
  <c r="H9" i="1"/>
  <c r="AZ7" i="15"/>
  <c r="AY7" i="15"/>
  <c r="AV7" i="15"/>
  <c r="AS7" i="15"/>
  <c r="AP7" i="15"/>
  <c r="AM7" i="15"/>
  <c r="AJ7" i="15"/>
  <c r="AG7" i="15"/>
  <c r="AD7" i="15"/>
  <c r="AA7" i="15"/>
  <c r="X7" i="15"/>
  <c r="U7" i="15"/>
  <c r="R7" i="15"/>
  <c r="O7" i="15"/>
  <c r="L7" i="15"/>
  <c r="I7" i="15"/>
  <c r="H7" i="15"/>
  <c r="H105" i="4" l="1"/>
  <c r="C75" i="9"/>
  <c r="AZ6" i="15"/>
  <c r="AY6" i="15"/>
  <c r="AV6" i="15"/>
  <c r="AS6" i="15"/>
  <c r="AP6" i="15"/>
  <c r="AM6" i="15"/>
  <c r="AJ6" i="15"/>
  <c r="AG6" i="15"/>
  <c r="AD6" i="15"/>
  <c r="AA6" i="15"/>
  <c r="X6" i="15"/>
  <c r="U6" i="15"/>
  <c r="R6" i="15"/>
  <c r="O6" i="15"/>
  <c r="L6" i="15"/>
  <c r="I6" i="15"/>
  <c r="H6" i="15"/>
  <c r="AZ5" i="15"/>
  <c r="AY5" i="15"/>
  <c r="AV5" i="15"/>
  <c r="AS5" i="15"/>
  <c r="AP5" i="15"/>
  <c r="AM5" i="15"/>
  <c r="AJ5" i="15"/>
  <c r="AG5" i="15"/>
  <c r="AD5" i="15"/>
  <c r="AA5" i="15"/>
  <c r="X5" i="15"/>
  <c r="U5" i="15"/>
  <c r="R5" i="15"/>
  <c r="O5" i="15"/>
  <c r="L5" i="15"/>
  <c r="I5" i="15"/>
  <c r="H5" i="15"/>
  <c r="AZ4" i="15"/>
  <c r="AY4" i="15"/>
  <c r="AV4" i="15"/>
  <c r="AS4" i="15"/>
  <c r="AP4" i="15"/>
  <c r="AM4" i="15"/>
  <c r="AJ4" i="15"/>
  <c r="AG4" i="15"/>
  <c r="AD4" i="15"/>
  <c r="AA4" i="15"/>
  <c r="X4" i="15"/>
  <c r="U4" i="15"/>
  <c r="R4" i="15"/>
  <c r="O4" i="15"/>
  <c r="L4" i="15"/>
  <c r="H4" i="15"/>
  <c r="E73" i="9" l="1"/>
  <c r="E77" i="9"/>
  <c r="E78" i="9"/>
  <c r="E80" i="9"/>
  <c r="E81" i="9"/>
  <c r="E83" i="9"/>
  <c r="E84" i="9"/>
  <c r="E85" i="9"/>
  <c r="E86" i="9"/>
  <c r="E87" i="9"/>
  <c r="E88" i="9"/>
  <c r="E89" i="9"/>
  <c r="E93" i="9"/>
  <c r="E94" i="9"/>
  <c r="E95" i="9"/>
  <c r="E97" i="9"/>
  <c r="E99" i="9"/>
  <c r="E101" i="9"/>
  <c r="E102" i="9"/>
  <c r="E104" i="9"/>
  <c r="E105" i="9"/>
  <c r="E107" i="9"/>
  <c r="E108" i="9"/>
  <c r="E111" i="9"/>
  <c r="E112" i="9"/>
  <c r="E113" i="9"/>
  <c r="E115" i="9"/>
  <c r="E116" i="9"/>
  <c r="E117" i="9"/>
  <c r="E119" i="9"/>
  <c r="E120" i="9"/>
  <c r="E122" i="9"/>
  <c r="E71" i="9"/>
  <c r="E96" i="8"/>
  <c r="E97" i="8"/>
  <c r="E98" i="8"/>
  <c r="E99" i="8"/>
  <c r="E100" i="8"/>
  <c r="E101" i="8"/>
  <c r="E102" i="8"/>
  <c r="E103" i="8"/>
  <c r="E104" i="8"/>
  <c r="E106" i="8"/>
  <c r="E107" i="8"/>
  <c r="E108" i="8"/>
  <c r="E110" i="8"/>
  <c r="E111" i="8"/>
  <c r="E112" i="8"/>
  <c r="E113" i="8"/>
  <c r="E114" i="8"/>
  <c r="E115" i="8"/>
  <c r="E116" i="8"/>
  <c r="E118" i="8"/>
  <c r="E119" i="8"/>
  <c r="E122" i="8"/>
  <c r="E123" i="8"/>
  <c r="E125" i="8"/>
  <c r="E126" i="8"/>
  <c r="E127" i="8"/>
  <c r="E128" i="8"/>
  <c r="E130" i="8"/>
  <c r="E131" i="8"/>
  <c r="E133" i="8"/>
  <c r="E134" i="8"/>
  <c r="E135" i="8"/>
  <c r="E137" i="8"/>
  <c r="E138" i="8"/>
  <c r="E139" i="8"/>
  <c r="E140" i="8"/>
  <c r="E141" i="8"/>
  <c r="E142" i="8"/>
  <c r="E145" i="8"/>
  <c r="E147" i="8"/>
  <c r="E148" i="8"/>
  <c r="E149" i="8"/>
  <c r="E150" i="8"/>
  <c r="E152" i="8"/>
  <c r="E153" i="8"/>
  <c r="E155" i="8"/>
  <c r="E156" i="8"/>
  <c r="E157" i="8"/>
  <c r="E158" i="8"/>
  <c r="E159" i="8"/>
  <c r="E161" i="8"/>
  <c r="E162" i="8"/>
  <c r="E163" i="8"/>
  <c r="E164" i="8"/>
  <c r="E165" i="8"/>
  <c r="E166" i="8"/>
  <c r="E167" i="8"/>
  <c r="E168" i="8"/>
  <c r="E169" i="8"/>
  <c r="E170" i="8"/>
  <c r="E91" i="8"/>
  <c r="E146" i="6"/>
  <c r="E149" i="6"/>
  <c r="E150" i="6"/>
  <c r="E151" i="6"/>
  <c r="E152" i="6"/>
  <c r="E153" i="6"/>
  <c r="E154" i="6"/>
  <c r="E156" i="6"/>
  <c r="E157" i="6"/>
  <c r="E158" i="6"/>
  <c r="E159" i="6"/>
  <c r="E160" i="6"/>
  <c r="E162" i="6"/>
  <c r="E163" i="6"/>
  <c r="E164" i="6"/>
  <c r="E167" i="6"/>
  <c r="E168" i="6"/>
  <c r="E169" i="6"/>
  <c r="E170" i="6"/>
  <c r="E172" i="6"/>
  <c r="E173" i="6"/>
  <c r="E175" i="6"/>
  <c r="E176" i="6"/>
  <c r="E177" i="6"/>
  <c r="E178" i="6"/>
  <c r="E180" i="6"/>
  <c r="E182" i="6"/>
  <c r="E183" i="6"/>
  <c r="E184" i="6"/>
  <c r="E186" i="6"/>
  <c r="E188" i="6"/>
  <c r="E190" i="6"/>
  <c r="E191" i="6"/>
  <c r="E192" i="6"/>
  <c r="E193" i="6"/>
  <c r="E194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7" i="6"/>
  <c r="E228" i="6"/>
  <c r="E229" i="6"/>
  <c r="E230" i="6"/>
  <c r="E231" i="6"/>
  <c r="E232" i="6"/>
  <c r="E233" i="6"/>
  <c r="E234" i="6"/>
  <c r="E144" i="6"/>
  <c r="E110" i="4"/>
  <c r="E111" i="4"/>
  <c r="E113" i="4"/>
  <c r="E115" i="4"/>
  <c r="E116" i="4"/>
  <c r="E119" i="4"/>
  <c r="E121" i="4"/>
  <c r="E122" i="4"/>
  <c r="E123" i="4"/>
  <c r="E124" i="4"/>
  <c r="E125" i="4"/>
  <c r="E126" i="4"/>
  <c r="E127" i="4"/>
  <c r="E128" i="4"/>
  <c r="E130" i="4"/>
  <c r="E132" i="4"/>
  <c r="E133" i="4"/>
  <c r="E134" i="4"/>
  <c r="E135" i="4"/>
  <c r="E138" i="4"/>
  <c r="E140" i="4"/>
  <c r="E142" i="4"/>
  <c r="E143" i="4"/>
  <c r="E144" i="4"/>
  <c r="E145" i="4"/>
  <c r="E147" i="4"/>
  <c r="E149" i="4"/>
  <c r="E150" i="4"/>
  <c r="E151" i="4"/>
  <c r="E152" i="4"/>
  <c r="E153" i="4"/>
  <c r="E155" i="4"/>
  <c r="E157" i="4"/>
  <c r="E158" i="4"/>
  <c r="E160" i="4"/>
  <c r="E161" i="4"/>
  <c r="E162" i="4"/>
  <c r="E163" i="4"/>
  <c r="E165" i="4"/>
  <c r="E166" i="4"/>
  <c r="E167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5" i="4"/>
  <c r="E186" i="4"/>
  <c r="E187" i="4"/>
  <c r="E188" i="4"/>
  <c r="E189" i="4"/>
  <c r="E191" i="4"/>
  <c r="E193" i="4"/>
  <c r="E194" i="4"/>
  <c r="E195" i="4"/>
  <c r="E198" i="4"/>
  <c r="E52" i="1"/>
  <c r="E60" i="1"/>
  <c r="E68" i="1"/>
  <c r="E70" i="1"/>
  <c r="E71" i="1"/>
  <c r="C147" i="6" l="1"/>
  <c r="C229" i="6" l="1"/>
  <c r="C116" i="4"/>
  <c r="AY14" i="6" l="1"/>
  <c r="AZ40" i="6"/>
  <c r="D72" i="9" l="1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71" i="9"/>
  <c r="D234" i="6"/>
  <c r="D232" i="6"/>
  <c r="D89" i="8" l="1"/>
  <c r="D142" i="6"/>
  <c r="D106" i="4"/>
  <c r="C186" i="6" l="1"/>
  <c r="C72" i="9"/>
  <c r="C73" i="9"/>
  <c r="C74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45" i="6"/>
  <c r="C146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30" i="6"/>
  <c r="C231" i="6"/>
  <c r="C232" i="6"/>
  <c r="C233" i="6"/>
  <c r="C234" i="6"/>
  <c r="C109" i="4"/>
  <c r="C110" i="4"/>
  <c r="C111" i="4"/>
  <c r="C112" i="4"/>
  <c r="C113" i="4"/>
  <c r="C114" i="4"/>
  <c r="C115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69" i="1"/>
  <c r="C70" i="1"/>
  <c r="C71" i="1"/>
  <c r="C72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AD88" i="8" l="1"/>
  <c r="I20" i="10" s="1"/>
  <c r="AE88" i="8" l="1"/>
  <c r="E67" i="1" l="1"/>
  <c r="A73" i="9" l="1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C123" i="9"/>
  <c r="C171" i="8"/>
  <c r="D92" i="8" l="1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91" i="8"/>
  <c r="C91" i="8"/>
  <c r="C236" i="6"/>
  <c r="F68" i="9"/>
  <c r="G68" i="9"/>
  <c r="I68" i="9"/>
  <c r="J68" i="9"/>
  <c r="K68" i="9"/>
  <c r="M68" i="9"/>
  <c r="N68" i="9"/>
  <c r="P68" i="9"/>
  <c r="Q68" i="9"/>
  <c r="S68" i="9"/>
  <c r="T68" i="9"/>
  <c r="V68" i="9"/>
  <c r="W68" i="9"/>
  <c r="Y68" i="9"/>
  <c r="Z68" i="9"/>
  <c r="AB68" i="9"/>
  <c r="AC68" i="9"/>
  <c r="AE68" i="9"/>
  <c r="AF68" i="9"/>
  <c r="AH68" i="9"/>
  <c r="AI68" i="9"/>
  <c r="AK68" i="9"/>
  <c r="AL68" i="9"/>
  <c r="AN68" i="9"/>
  <c r="AO68" i="9"/>
  <c r="AQ68" i="9"/>
  <c r="AR68" i="9"/>
  <c r="AT68" i="9"/>
  <c r="AU68" i="9"/>
  <c r="AW68" i="9"/>
  <c r="AX68" i="9"/>
  <c r="E68" i="9"/>
  <c r="F88" i="8"/>
  <c r="G88" i="8"/>
  <c r="I88" i="8"/>
  <c r="J88" i="8"/>
  <c r="K88" i="8"/>
  <c r="L88" i="8"/>
  <c r="N88" i="8"/>
  <c r="O88" i="8"/>
  <c r="Q88" i="8"/>
  <c r="R88" i="8"/>
  <c r="T88" i="8"/>
  <c r="U88" i="8"/>
  <c r="W88" i="8"/>
  <c r="X88" i="8"/>
  <c r="Z88" i="8"/>
  <c r="AA88" i="8"/>
  <c r="AC88" i="8"/>
  <c r="AF88" i="8"/>
  <c r="AG88" i="8"/>
  <c r="AJ88" i="8"/>
  <c r="AL88" i="8"/>
  <c r="AM88" i="8"/>
  <c r="AO88" i="8"/>
  <c r="AP88" i="8"/>
  <c r="AR88" i="8"/>
  <c r="AS88" i="8"/>
  <c r="AU88" i="8"/>
  <c r="AV88" i="8"/>
  <c r="AX88" i="8"/>
  <c r="AY88" i="8"/>
  <c r="E88" i="8"/>
  <c r="F140" i="6"/>
  <c r="E140" i="6"/>
  <c r="I140" i="6"/>
  <c r="J140" i="6"/>
  <c r="K140" i="6"/>
  <c r="M140" i="6"/>
  <c r="N140" i="6"/>
  <c r="P140" i="6"/>
  <c r="Q140" i="6"/>
  <c r="S140" i="6"/>
  <c r="T140" i="6"/>
  <c r="V140" i="6"/>
  <c r="W140" i="6"/>
  <c r="Y140" i="6"/>
  <c r="Z140" i="6"/>
  <c r="AB140" i="6"/>
  <c r="AC140" i="6"/>
  <c r="AE140" i="6"/>
  <c r="AF140" i="6"/>
  <c r="AH140" i="6"/>
  <c r="AI140" i="6"/>
  <c r="AK140" i="6"/>
  <c r="AL140" i="6"/>
  <c r="AN140" i="6"/>
  <c r="AO140" i="6"/>
  <c r="AQ140" i="6"/>
  <c r="AR140" i="6"/>
  <c r="AT140" i="6"/>
  <c r="AU140" i="6"/>
  <c r="AW140" i="6"/>
  <c r="AX140" i="6"/>
  <c r="J105" i="4"/>
  <c r="N105" i="4"/>
  <c r="P105" i="4"/>
  <c r="Q105" i="4"/>
  <c r="S105" i="4"/>
  <c r="T105" i="4"/>
  <c r="V105" i="4"/>
  <c r="W105" i="4"/>
  <c r="Y105" i="4"/>
  <c r="Z105" i="4"/>
  <c r="AB105" i="4"/>
  <c r="AC105" i="4"/>
  <c r="AE105" i="4"/>
  <c r="AF105" i="4"/>
  <c r="AH105" i="4"/>
  <c r="AI105" i="4"/>
  <c r="AN105" i="4"/>
  <c r="AO105" i="4"/>
  <c r="AR105" i="4"/>
  <c r="AT105" i="4"/>
  <c r="AU105" i="4"/>
  <c r="AW105" i="4"/>
  <c r="AX105" i="4"/>
  <c r="E105" i="4"/>
  <c r="F44" i="1"/>
  <c r="G44" i="1"/>
  <c r="I44" i="1"/>
  <c r="J44" i="1"/>
  <c r="K44" i="1"/>
  <c r="M44" i="1"/>
  <c r="N44" i="1"/>
  <c r="P44" i="1"/>
  <c r="Q44" i="1"/>
  <c r="S44" i="1"/>
  <c r="T44" i="1"/>
  <c r="V44" i="1"/>
  <c r="W44" i="1"/>
  <c r="Y44" i="1"/>
  <c r="Z44" i="1"/>
  <c r="AB44" i="1"/>
  <c r="AC44" i="1"/>
  <c r="AE44" i="1"/>
  <c r="AF44" i="1"/>
  <c r="AH44" i="1"/>
  <c r="AI44" i="1"/>
  <c r="AK44" i="1"/>
  <c r="AL44" i="1"/>
  <c r="AN44" i="1"/>
  <c r="AO44" i="1"/>
  <c r="AT44" i="1"/>
  <c r="AU44" i="1"/>
  <c r="AW44" i="1"/>
  <c r="AX44" i="1"/>
  <c r="E44" i="1"/>
  <c r="K105" i="4"/>
  <c r="C10" i="10" l="1"/>
  <c r="C21" i="10"/>
  <c r="C20" i="10"/>
  <c r="C9" i="10"/>
  <c r="C19" i="10"/>
  <c r="C8" i="10"/>
  <c r="C18" i="10"/>
  <c r="C7" i="10"/>
  <c r="C6" i="10"/>
  <c r="C17" i="10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3" i="6"/>
  <c r="D144" i="6"/>
  <c r="C144" i="6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108" i="4"/>
  <c r="C108" i="4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47" i="1"/>
  <c r="C71" i="9"/>
  <c r="AZ7" i="4" l="1"/>
  <c r="E108" i="4"/>
  <c r="AZ15" i="6"/>
  <c r="AZ7" i="9"/>
  <c r="AZ8" i="9"/>
  <c r="AZ10" i="9"/>
  <c r="AZ11" i="9"/>
  <c r="BA82" i="8"/>
  <c r="AZ22" i="1"/>
  <c r="AZ18" i="1"/>
  <c r="AZ26" i="1"/>
  <c r="AZ15" i="1"/>
  <c r="AZ16" i="1"/>
  <c r="AZ30" i="1"/>
  <c r="AZ7" i="1"/>
  <c r="AZ32" i="1"/>
  <c r="AZ23" i="1"/>
  <c r="AZ54" i="6"/>
  <c r="AZ55" i="6"/>
  <c r="AZ56" i="6"/>
  <c r="AZ57" i="6"/>
  <c r="AZ58" i="6"/>
  <c r="AZ59" i="6"/>
  <c r="AZ60" i="6"/>
  <c r="AZ61" i="6"/>
  <c r="AZ62" i="6"/>
  <c r="AZ63" i="6"/>
  <c r="AZ64" i="6"/>
  <c r="AZ65" i="6"/>
  <c r="AZ66" i="6"/>
  <c r="AZ67" i="6"/>
  <c r="AZ68" i="6"/>
  <c r="AZ69" i="6"/>
  <c r="AZ70" i="6"/>
  <c r="AZ71" i="6"/>
  <c r="AZ12" i="9"/>
  <c r="AZ7" i="6"/>
  <c r="AZ8" i="6"/>
  <c r="AZ9" i="6"/>
  <c r="AZ10" i="6"/>
  <c r="AZ13" i="6"/>
  <c r="AZ14" i="6"/>
  <c r="AZ16" i="6"/>
  <c r="AZ17" i="6"/>
  <c r="AZ18" i="6"/>
  <c r="AZ19" i="6"/>
  <c r="AZ20" i="6"/>
  <c r="AZ21" i="6"/>
  <c r="AZ22" i="6"/>
  <c r="AZ23" i="6"/>
  <c r="AZ24" i="6"/>
  <c r="AZ25" i="6"/>
  <c r="AZ26" i="6"/>
  <c r="AZ27" i="6"/>
  <c r="AZ28" i="6"/>
  <c r="AZ29" i="6"/>
  <c r="AZ30" i="6"/>
  <c r="AZ31" i="6"/>
  <c r="BA12" i="8"/>
  <c r="BA13" i="8"/>
  <c r="BA14" i="8"/>
  <c r="BA15" i="8"/>
  <c r="BA16" i="8"/>
  <c r="BA17" i="8"/>
  <c r="BA18" i="8"/>
  <c r="BA19" i="8"/>
  <c r="BA20" i="8"/>
  <c r="BA21" i="8"/>
  <c r="BA22" i="8"/>
  <c r="BA23" i="8"/>
  <c r="BA24" i="8"/>
  <c r="BA25" i="8"/>
  <c r="BA26" i="8"/>
  <c r="BA27" i="8"/>
  <c r="BA28" i="8"/>
  <c r="BA29" i="8"/>
  <c r="BA30" i="8"/>
  <c r="BA31" i="8"/>
  <c r="BA32" i="8"/>
  <c r="BA33" i="8"/>
  <c r="BA34" i="8"/>
  <c r="BA35" i="8"/>
  <c r="BA36" i="8"/>
  <c r="BA37" i="8"/>
  <c r="BA38" i="8"/>
  <c r="BA39" i="8"/>
  <c r="BA40" i="8"/>
  <c r="BA41" i="8"/>
  <c r="BA42" i="8"/>
  <c r="BA43" i="8"/>
  <c r="BA44" i="8"/>
  <c r="BA45" i="8"/>
  <c r="BA46" i="8"/>
  <c r="BA47" i="8"/>
  <c r="BA48" i="8"/>
  <c r="BA49" i="8"/>
  <c r="BA50" i="8"/>
  <c r="BA51" i="8"/>
  <c r="BA52" i="8"/>
  <c r="BA53" i="8"/>
  <c r="BA54" i="8"/>
  <c r="BA55" i="8"/>
  <c r="BA56" i="8"/>
  <c r="BA57" i="8"/>
  <c r="BA58" i="8"/>
  <c r="BA59" i="8"/>
  <c r="BA60" i="8"/>
  <c r="BA61" i="8"/>
  <c r="BA62" i="8"/>
  <c r="BA63" i="8"/>
  <c r="BA64" i="8"/>
  <c r="BA66" i="8"/>
  <c r="BA67" i="8"/>
  <c r="BA68" i="8"/>
  <c r="BA69" i="8"/>
  <c r="BA70" i="8"/>
  <c r="BA71" i="8"/>
  <c r="BA72" i="8"/>
  <c r="BA73" i="8"/>
  <c r="BA74" i="8"/>
  <c r="BA75" i="8"/>
  <c r="BA76" i="8"/>
  <c r="BA77" i="8"/>
  <c r="BA78" i="8"/>
  <c r="BA79" i="8"/>
  <c r="BA80" i="8"/>
  <c r="BA81" i="8"/>
  <c r="BA83" i="8"/>
  <c r="BA84" i="8"/>
  <c r="BA85" i="8"/>
  <c r="BA86" i="8"/>
  <c r="BA87" i="8"/>
  <c r="BA11" i="8"/>
  <c r="AZ13" i="9"/>
  <c r="AZ14" i="9"/>
  <c r="AZ42" i="9"/>
  <c r="AZ43" i="9"/>
  <c r="AZ44" i="9"/>
  <c r="E109" i="9"/>
  <c r="AZ11" i="1"/>
  <c r="AZ66" i="4"/>
  <c r="AZ88" i="4"/>
  <c r="AZ16" i="9"/>
  <c r="AZ65" i="4"/>
  <c r="AZ15" i="9"/>
  <c r="AZ17" i="9"/>
  <c r="AZ18" i="9"/>
  <c r="AZ20" i="9"/>
  <c r="AZ22" i="9"/>
  <c r="AZ23" i="9"/>
  <c r="AZ24" i="9"/>
  <c r="AZ25" i="9"/>
  <c r="AZ26" i="9"/>
  <c r="AZ27" i="9"/>
  <c r="AZ28" i="9"/>
  <c r="AZ29" i="9"/>
  <c r="AZ30" i="9"/>
  <c r="AZ31" i="9"/>
  <c r="AZ32" i="9"/>
  <c r="AZ33" i="9"/>
  <c r="AZ34" i="9"/>
  <c r="AZ35" i="9"/>
  <c r="AZ36" i="9"/>
  <c r="AZ37" i="9"/>
  <c r="AZ38" i="9"/>
  <c r="AZ39" i="9"/>
  <c r="AZ40" i="9"/>
  <c r="AZ41" i="9"/>
  <c r="AZ45" i="9"/>
  <c r="AZ47" i="9"/>
  <c r="AZ48" i="9"/>
  <c r="AZ49" i="9"/>
  <c r="AZ50" i="9"/>
  <c r="AZ51" i="9"/>
  <c r="AZ52" i="9"/>
  <c r="AZ53" i="9"/>
  <c r="AZ54" i="9"/>
  <c r="AZ55" i="9"/>
  <c r="AZ60" i="9"/>
  <c r="AZ67" i="9"/>
  <c r="AZ38" i="6"/>
  <c r="AZ38" i="1" l="1"/>
  <c r="AZ34" i="6"/>
  <c r="AZ35" i="6"/>
  <c r="AZ36" i="6"/>
  <c r="AZ37" i="6"/>
  <c r="AZ39" i="6"/>
  <c r="AZ41" i="6"/>
  <c r="AZ42" i="6"/>
  <c r="AZ43" i="6"/>
  <c r="AZ44" i="6"/>
  <c r="AZ46" i="6"/>
  <c r="AZ47" i="6"/>
  <c r="AZ48" i="6"/>
  <c r="AZ49" i="6"/>
  <c r="AZ50" i="6"/>
  <c r="AZ51" i="6"/>
  <c r="AZ52" i="6"/>
  <c r="AZ53" i="6"/>
  <c r="AZ72" i="6"/>
  <c r="AZ73" i="6"/>
  <c r="AZ74" i="6"/>
  <c r="AZ75" i="6"/>
  <c r="AZ76" i="6"/>
  <c r="AZ77" i="6"/>
  <c r="AZ78" i="6"/>
  <c r="AZ79" i="6"/>
  <c r="AZ81" i="6"/>
  <c r="AZ82" i="6"/>
  <c r="AZ83" i="6"/>
  <c r="AZ84" i="6"/>
  <c r="AZ85" i="6"/>
  <c r="AZ86" i="6"/>
  <c r="AZ87" i="6"/>
  <c r="AZ88" i="6"/>
  <c r="AZ89" i="6"/>
  <c r="AZ90" i="6"/>
  <c r="AZ91" i="6"/>
  <c r="AZ92" i="6"/>
  <c r="AZ93" i="6"/>
  <c r="AZ94" i="6"/>
  <c r="AZ111" i="6"/>
  <c r="AZ138" i="6"/>
  <c r="AZ139" i="6"/>
  <c r="AZ32" i="6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AZ22" i="4"/>
  <c r="AZ23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AZ55" i="4"/>
  <c r="AZ57" i="4"/>
  <c r="AZ58" i="4"/>
  <c r="AZ59" i="4"/>
  <c r="AZ60" i="4"/>
  <c r="AZ61" i="4"/>
  <c r="AZ62" i="4"/>
  <c r="AZ63" i="4"/>
  <c r="AZ64" i="4"/>
  <c r="AZ67" i="4"/>
  <c r="AZ68" i="4"/>
  <c r="AZ69" i="4"/>
  <c r="AZ70" i="4"/>
  <c r="AZ71" i="4"/>
  <c r="AZ72" i="4"/>
  <c r="AZ73" i="4"/>
  <c r="AZ74" i="4"/>
  <c r="AZ75" i="4"/>
  <c r="AZ76" i="4"/>
  <c r="AZ78" i="4"/>
  <c r="AZ79" i="4"/>
  <c r="AZ81" i="4"/>
  <c r="AZ82" i="4"/>
  <c r="AZ83" i="4"/>
  <c r="AZ84" i="4"/>
  <c r="AZ85" i="4"/>
  <c r="AZ86" i="4"/>
  <c r="AZ87" i="4"/>
  <c r="AZ89" i="4"/>
  <c r="AZ90" i="4"/>
  <c r="AZ91" i="4"/>
  <c r="AZ92" i="4"/>
  <c r="AZ93" i="4"/>
  <c r="AZ94" i="4"/>
  <c r="AZ95" i="4"/>
  <c r="AZ96" i="4"/>
  <c r="AZ103" i="4"/>
  <c r="AZ104" i="4"/>
  <c r="AZ8" i="4"/>
  <c r="G105" i="4"/>
  <c r="G140" i="6"/>
  <c r="E93" i="8" l="1"/>
  <c r="AZ105" i="4"/>
  <c r="AZ140" i="6"/>
  <c r="F105" i="4"/>
  <c r="BA8" i="8"/>
  <c r="BA9" i="8"/>
  <c r="BA10" i="8"/>
  <c r="A72" i="9"/>
  <c r="A71" i="9"/>
  <c r="E98" i="9"/>
  <c r="E82" i="9"/>
  <c r="E72" i="9"/>
  <c r="E91" i="9"/>
  <c r="E118" i="9"/>
  <c r="E121" i="9"/>
  <c r="AY47" i="9"/>
  <c r="AY18" i="9"/>
  <c r="AY53" i="9"/>
  <c r="AY58" i="9"/>
  <c r="AY40" i="9"/>
  <c r="AY36" i="9"/>
  <c r="AY51" i="9"/>
  <c r="AY60" i="9"/>
  <c r="AY27" i="9"/>
  <c r="AY42" i="9"/>
  <c r="AY45" i="9"/>
  <c r="AY37" i="9"/>
  <c r="AY7" i="9"/>
  <c r="AY24" i="9"/>
  <c r="AY35" i="9"/>
  <c r="AY17" i="9"/>
  <c r="AY56" i="9"/>
  <c r="AY31" i="9"/>
  <c r="AY43" i="9"/>
  <c r="AY33" i="9"/>
  <c r="AY25" i="9"/>
  <c r="AY8" i="9"/>
  <c r="AY41" i="9"/>
  <c r="AY30" i="9"/>
  <c r="AY63" i="9"/>
  <c r="AY10" i="9"/>
  <c r="AY34" i="9"/>
  <c r="AY62" i="9"/>
  <c r="AY26" i="9"/>
  <c r="AY54" i="9"/>
  <c r="AY48" i="9"/>
  <c r="AY49" i="9"/>
  <c r="AY13" i="9"/>
  <c r="AY29" i="9"/>
  <c r="AY23" i="9"/>
  <c r="AY9" i="9"/>
  <c r="AY16" i="9"/>
  <c r="AY15" i="9"/>
  <c r="AY64" i="9"/>
  <c r="AY22" i="9"/>
  <c r="AY14" i="9"/>
  <c r="AY59" i="9"/>
  <c r="AY11" i="9"/>
  <c r="AY12" i="9"/>
  <c r="AY44" i="9"/>
  <c r="AY38" i="9"/>
  <c r="AY67" i="9"/>
  <c r="AY28" i="9"/>
  <c r="AY68" i="9" s="1"/>
  <c r="AZ19" i="9"/>
  <c r="AZ46" i="9"/>
  <c r="AV68" i="9" l="1"/>
  <c r="E96" i="9"/>
  <c r="E100" i="9"/>
  <c r="E110" i="9"/>
  <c r="E76" i="9"/>
  <c r="E92" i="9"/>
  <c r="E103" i="9"/>
  <c r="E79" i="9"/>
  <c r="E106" i="9"/>
  <c r="E75" i="9"/>
  <c r="E90" i="9"/>
  <c r="E74" i="9"/>
  <c r="E114" i="9"/>
  <c r="AZ68" i="9"/>
  <c r="BA88" i="8"/>
  <c r="AS68" i="9"/>
  <c r="U68" i="9"/>
  <c r="R68" i="9"/>
  <c r="AP68" i="9"/>
  <c r="AM68" i="9"/>
  <c r="AJ68" i="9"/>
  <c r="AG68" i="9"/>
  <c r="AD68" i="9"/>
  <c r="AA68" i="9"/>
  <c r="X68" i="9"/>
  <c r="O68" i="9"/>
  <c r="AZ41" i="8"/>
  <c r="AZ17" i="8"/>
  <c r="AZ33" i="8"/>
  <c r="AZ11" i="8"/>
  <c r="AZ40" i="8"/>
  <c r="AZ30" i="8"/>
  <c r="AZ34" i="8"/>
  <c r="AZ28" i="8"/>
  <c r="AZ24" i="8"/>
  <c r="AZ10" i="8"/>
  <c r="AZ22" i="8"/>
  <c r="AZ7" i="8"/>
  <c r="AZ9" i="8"/>
  <c r="AZ20" i="8"/>
  <c r="AZ16" i="8"/>
  <c r="AZ32" i="8"/>
  <c r="AZ35" i="8"/>
  <c r="AZ27" i="8"/>
  <c r="AZ23" i="8"/>
  <c r="AZ13" i="8"/>
  <c r="AZ36" i="8"/>
  <c r="AZ26" i="8"/>
  <c r="AZ19" i="8"/>
  <c r="AZ14" i="8"/>
  <c r="AZ38" i="8"/>
  <c r="AZ21" i="8"/>
  <c r="AZ39" i="8"/>
  <c r="AZ18" i="8"/>
  <c r="AZ31" i="8"/>
  <c r="AZ15" i="8"/>
  <c r="AZ25" i="8"/>
  <c r="AZ12" i="8"/>
  <c r="AZ29" i="8"/>
  <c r="AZ37" i="8"/>
  <c r="AZ42" i="8"/>
  <c r="AZ43" i="8"/>
  <c r="AZ44" i="8"/>
  <c r="AZ45" i="8"/>
  <c r="AZ46" i="8"/>
  <c r="AZ47" i="8"/>
  <c r="AZ48" i="8"/>
  <c r="AZ49" i="8"/>
  <c r="AZ50" i="8"/>
  <c r="AZ51" i="8"/>
  <c r="AZ52" i="8"/>
  <c r="AZ53" i="8"/>
  <c r="AZ54" i="8"/>
  <c r="AZ55" i="8"/>
  <c r="AZ56" i="8"/>
  <c r="AZ57" i="8"/>
  <c r="AZ58" i="8"/>
  <c r="AZ59" i="8"/>
  <c r="AZ60" i="8"/>
  <c r="AZ61" i="8"/>
  <c r="AZ62" i="8"/>
  <c r="AZ63" i="8"/>
  <c r="AZ64" i="8"/>
  <c r="AZ66" i="8"/>
  <c r="AZ67" i="8"/>
  <c r="AZ68" i="8"/>
  <c r="AZ69" i="8"/>
  <c r="AZ70" i="8"/>
  <c r="AZ71" i="8"/>
  <c r="AZ72" i="8"/>
  <c r="AZ73" i="8"/>
  <c r="AZ74" i="8"/>
  <c r="AZ75" i="8"/>
  <c r="AZ76" i="8"/>
  <c r="AZ77" i="8"/>
  <c r="AZ78" i="8"/>
  <c r="AZ79" i="8"/>
  <c r="AZ80" i="8"/>
  <c r="AZ81" i="8"/>
  <c r="AZ83" i="8"/>
  <c r="AZ84" i="8"/>
  <c r="AZ85" i="8"/>
  <c r="AZ86" i="8"/>
  <c r="AZ87" i="8"/>
  <c r="AW41" i="8"/>
  <c r="AW17" i="8"/>
  <c r="AW33" i="8"/>
  <c r="AW11" i="8"/>
  <c r="AW40" i="8"/>
  <c r="AW30" i="8"/>
  <c r="AW34" i="8"/>
  <c r="AW28" i="8"/>
  <c r="AW24" i="8"/>
  <c r="AW10" i="8"/>
  <c r="AW22" i="8"/>
  <c r="AW7" i="8"/>
  <c r="AW9" i="8"/>
  <c r="AW20" i="8"/>
  <c r="AW16" i="8"/>
  <c r="AW32" i="8"/>
  <c r="AW35" i="8"/>
  <c r="AW27" i="8"/>
  <c r="AW23" i="8"/>
  <c r="AW13" i="8"/>
  <c r="AW36" i="8"/>
  <c r="AW26" i="8"/>
  <c r="AW19" i="8"/>
  <c r="AW14" i="8"/>
  <c r="AW38" i="8"/>
  <c r="AW21" i="8"/>
  <c r="AW39" i="8"/>
  <c r="AW18" i="8"/>
  <c r="AW31" i="8"/>
  <c r="AW15" i="8"/>
  <c r="AW25" i="8"/>
  <c r="AW12" i="8"/>
  <c r="AW29" i="8"/>
  <c r="AW37" i="8"/>
  <c r="AW42" i="8"/>
  <c r="AW43" i="8"/>
  <c r="AW44" i="8"/>
  <c r="AW45" i="8"/>
  <c r="AW46" i="8"/>
  <c r="AW47" i="8"/>
  <c r="AW48" i="8"/>
  <c r="AW49" i="8"/>
  <c r="AW50" i="8"/>
  <c r="AW51" i="8"/>
  <c r="AW52" i="8"/>
  <c r="AW53" i="8"/>
  <c r="AW54" i="8"/>
  <c r="AW55" i="8"/>
  <c r="AW56" i="8"/>
  <c r="AW57" i="8"/>
  <c r="AW58" i="8"/>
  <c r="AW59" i="8"/>
  <c r="AW60" i="8"/>
  <c r="AW61" i="8"/>
  <c r="AW62" i="8"/>
  <c r="AW63" i="8"/>
  <c r="AW64" i="8"/>
  <c r="AW66" i="8"/>
  <c r="AW67" i="8"/>
  <c r="AW68" i="8"/>
  <c r="AW69" i="8"/>
  <c r="AW70" i="8"/>
  <c r="AW71" i="8"/>
  <c r="AW72" i="8"/>
  <c r="AW73" i="8"/>
  <c r="AW74" i="8"/>
  <c r="AW75" i="8"/>
  <c r="AW76" i="8"/>
  <c r="AW77" i="8"/>
  <c r="AW78" i="8"/>
  <c r="AW79" i="8"/>
  <c r="AW80" i="8"/>
  <c r="AW81" i="8"/>
  <c r="AW83" i="8"/>
  <c r="AW84" i="8"/>
  <c r="AW85" i="8"/>
  <c r="AW86" i="8"/>
  <c r="AW87" i="8"/>
  <c r="E129" i="8"/>
  <c r="E95" i="8"/>
  <c r="E136" i="8"/>
  <c r="E144" i="8"/>
  <c r="E160" i="8"/>
  <c r="E92" i="8"/>
  <c r="E94" i="8"/>
  <c r="E105" i="8"/>
  <c r="E117" i="8"/>
  <c r="E120" i="8"/>
  <c r="E121" i="8"/>
  <c r="E124" i="8"/>
  <c r="E132" i="8"/>
  <c r="E143" i="8"/>
  <c r="E146" i="8"/>
  <c r="E151" i="8"/>
  <c r="E154" i="8"/>
  <c r="E109" i="8"/>
  <c r="AZ36" i="1"/>
  <c r="AZ37" i="1"/>
  <c r="AZ40" i="1"/>
  <c r="AZ41" i="1"/>
  <c r="AZ43" i="1"/>
  <c r="AY8" i="1"/>
  <c r="AY29" i="1"/>
  <c r="AY13" i="1"/>
  <c r="AY17" i="1"/>
  <c r="AY14" i="1"/>
  <c r="AY21" i="1"/>
  <c r="AY25" i="1"/>
  <c r="AY34" i="1"/>
  <c r="AY36" i="1"/>
  <c r="AY38" i="1"/>
  <c r="AY37" i="1"/>
  <c r="AY22" i="1"/>
  <c r="AY18" i="1"/>
  <c r="AY26" i="1"/>
  <c r="AY15" i="1"/>
  <c r="AY16" i="1"/>
  <c r="AY30" i="1"/>
  <c r="AY7" i="1"/>
  <c r="AY32" i="1"/>
  <c r="AY23" i="1"/>
  <c r="AY11" i="1"/>
  <c r="AY40" i="1"/>
  <c r="AY41" i="1"/>
  <c r="AY43" i="1"/>
  <c r="AV8" i="1"/>
  <c r="AV29" i="1"/>
  <c r="AV13" i="1"/>
  <c r="AV17" i="1"/>
  <c r="AV14" i="1"/>
  <c r="AV21" i="1"/>
  <c r="AV25" i="1"/>
  <c r="AV34" i="1"/>
  <c r="AV36" i="1"/>
  <c r="AV38" i="1"/>
  <c r="AV37" i="1"/>
  <c r="AV22" i="1"/>
  <c r="AV18" i="1"/>
  <c r="AV26" i="1"/>
  <c r="AV15" i="1"/>
  <c r="AV16" i="1"/>
  <c r="AV30" i="1"/>
  <c r="AV7" i="1"/>
  <c r="AV32" i="1"/>
  <c r="AV23" i="1"/>
  <c r="AV11" i="1"/>
  <c r="AV40" i="1"/>
  <c r="AV41" i="1"/>
  <c r="AV43" i="1"/>
  <c r="AS8" i="1"/>
  <c r="E48" i="1" s="1"/>
  <c r="AS29" i="1"/>
  <c r="E69" i="1" s="1"/>
  <c r="AS13" i="1"/>
  <c r="E53" i="1" s="1"/>
  <c r="AS17" i="1"/>
  <c r="E57" i="1" s="1"/>
  <c r="AS14" i="1"/>
  <c r="E54" i="1" s="1"/>
  <c r="AS21" i="1"/>
  <c r="AS25" i="1"/>
  <c r="AS34" i="1"/>
  <c r="AS36" i="1"/>
  <c r="AS38" i="1"/>
  <c r="AS37" i="1"/>
  <c r="AS22" i="1"/>
  <c r="E62" i="1" s="1"/>
  <c r="AS18" i="1"/>
  <c r="E58" i="1" s="1"/>
  <c r="AS26" i="1"/>
  <c r="E66" i="1" s="1"/>
  <c r="AS15" i="1"/>
  <c r="E55" i="1" s="1"/>
  <c r="AS16" i="1"/>
  <c r="E56" i="1" s="1"/>
  <c r="AS30" i="1"/>
  <c r="AS7" i="1"/>
  <c r="AS32" i="1"/>
  <c r="AS23" i="1"/>
  <c r="E63" i="1" s="1"/>
  <c r="AS11" i="1"/>
  <c r="E51" i="1" s="1"/>
  <c r="AS43" i="1"/>
  <c r="E72" i="1" s="1"/>
  <c r="E50" i="1"/>
  <c r="E59" i="1"/>
  <c r="E61" i="1"/>
  <c r="E64" i="1"/>
  <c r="AS9" i="1"/>
  <c r="E49" i="1" s="1"/>
  <c r="AV9" i="1"/>
  <c r="AV44" i="1" s="1"/>
  <c r="AY9" i="1"/>
  <c r="AY44" i="1" s="1"/>
  <c r="AZ8" i="1"/>
  <c r="AZ29" i="1"/>
  <c r="AZ13" i="1"/>
  <c r="AZ17" i="1"/>
  <c r="AZ14" i="1"/>
  <c r="AZ21" i="1"/>
  <c r="AZ25" i="1"/>
  <c r="AZ34" i="1"/>
  <c r="AZ9" i="1"/>
  <c r="AY18" i="4"/>
  <c r="AY55" i="4"/>
  <c r="AY23" i="4"/>
  <c r="AY83" i="4"/>
  <c r="AY35" i="4"/>
  <c r="AY33" i="4"/>
  <c r="AY41" i="4"/>
  <c r="AY99" i="4"/>
  <c r="AY91" i="4"/>
  <c r="AY49" i="4"/>
  <c r="AY7" i="4"/>
  <c r="AY77" i="4"/>
  <c r="AY72" i="4"/>
  <c r="AY58" i="4"/>
  <c r="AY31" i="4"/>
  <c r="AY25" i="4"/>
  <c r="AY97" i="4"/>
  <c r="AY47" i="4"/>
  <c r="AY94" i="4"/>
  <c r="AY62" i="4"/>
  <c r="AY43" i="4"/>
  <c r="AY46" i="4"/>
  <c r="AY10" i="4"/>
  <c r="AY71" i="4"/>
  <c r="AY9" i="4"/>
  <c r="AY79" i="4"/>
  <c r="AY93" i="4"/>
  <c r="AY68" i="4"/>
  <c r="AY54" i="4"/>
  <c r="AY36" i="4"/>
  <c r="AY53" i="4"/>
  <c r="AY73" i="4"/>
  <c r="AY96" i="4"/>
  <c r="AY40" i="4"/>
  <c r="AY64" i="4"/>
  <c r="AY12" i="4"/>
  <c r="AY21" i="4"/>
  <c r="AY39" i="4"/>
  <c r="AY11" i="4"/>
  <c r="AY70" i="4"/>
  <c r="AY78" i="4"/>
  <c r="AY57" i="4"/>
  <c r="AY34" i="4"/>
  <c r="AY17" i="4"/>
  <c r="AY20" i="4"/>
  <c r="AY13" i="4"/>
  <c r="AY24" i="4"/>
  <c r="AY90" i="4"/>
  <c r="AY92" i="4"/>
  <c r="AY22" i="4"/>
  <c r="AY74" i="4"/>
  <c r="AY42" i="4"/>
  <c r="AY16" i="4"/>
  <c r="AY30" i="4"/>
  <c r="AY37" i="4"/>
  <c r="AY86" i="4"/>
  <c r="AY85" i="4"/>
  <c r="AY89" i="4"/>
  <c r="AY87" i="4"/>
  <c r="AY82" i="4"/>
  <c r="AY51" i="4"/>
  <c r="AY29" i="4"/>
  <c r="AY63" i="4"/>
  <c r="AY59" i="4"/>
  <c r="AY61" i="4"/>
  <c r="AY14" i="4"/>
  <c r="AY48" i="4"/>
  <c r="AY19" i="4"/>
  <c r="AY75" i="4"/>
  <c r="AY44" i="4"/>
  <c r="AY32" i="4"/>
  <c r="AY38" i="4"/>
  <c r="AY15" i="4"/>
  <c r="AY28" i="4"/>
  <c r="AY56" i="4"/>
  <c r="AY67" i="4"/>
  <c r="AY84" i="4"/>
  <c r="AY88" i="4"/>
  <c r="AY65" i="4"/>
  <c r="AY95" i="4"/>
  <c r="AY60" i="4"/>
  <c r="AY50" i="4"/>
  <c r="AY69" i="4"/>
  <c r="AY80" i="4"/>
  <c r="AY81" i="4"/>
  <c r="AY45" i="4"/>
  <c r="AY103" i="4"/>
  <c r="AY104" i="4"/>
  <c r="AV18" i="4"/>
  <c r="AV55" i="4"/>
  <c r="AV23" i="4"/>
  <c r="AV83" i="4"/>
  <c r="AV35" i="4"/>
  <c r="AV33" i="4"/>
  <c r="AV41" i="4"/>
  <c r="AV99" i="4"/>
  <c r="AV91" i="4"/>
  <c r="AV49" i="4"/>
  <c r="AV7" i="4"/>
  <c r="AV77" i="4"/>
  <c r="AV72" i="4"/>
  <c r="AV58" i="4"/>
  <c r="AV31" i="4"/>
  <c r="AV25" i="4"/>
  <c r="AV97" i="4"/>
  <c r="AV47" i="4"/>
  <c r="AV94" i="4"/>
  <c r="AV62" i="4"/>
  <c r="AV43" i="4"/>
  <c r="AV46" i="4"/>
  <c r="AV10" i="4"/>
  <c r="AV71" i="4"/>
  <c r="AV9" i="4"/>
  <c r="AV79" i="4"/>
  <c r="AV93" i="4"/>
  <c r="AV68" i="4"/>
  <c r="AV54" i="4"/>
  <c r="AV36" i="4"/>
  <c r="AV53" i="4"/>
  <c r="AV73" i="4"/>
  <c r="AV96" i="4"/>
  <c r="AV40" i="4"/>
  <c r="AV64" i="4"/>
  <c r="AV12" i="4"/>
  <c r="AV21" i="4"/>
  <c r="AV39" i="4"/>
  <c r="AV11" i="4"/>
  <c r="AV70" i="4"/>
  <c r="AV78" i="4"/>
  <c r="AV57" i="4"/>
  <c r="AV34" i="4"/>
  <c r="AV17" i="4"/>
  <c r="AV20" i="4"/>
  <c r="AV13" i="4"/>
  <c r="AV24" i="4"/>
  <c r="AV90" i="4"/>
  <c r="AV92" i="4"/>
  <c r="AV22" i="4"/>
  <c r="AV74" i="4"/>
  <c r="AV42" i="4"/>
  <c r="AV16" i="4"/>
  <c r="AV30" i="4"/>
  <c r="AV37" i="4"/>
  <c r="AV86" i="4"/>
  <c r="AV85" i="4"/>
  <c r="AV89" i="4"/>
  <c r="AV87" i="4"/>
  <c r="AV82" i="4"/>
  <c r="AV51" i="4"/>
  <c r="AV29" i="4"/>
  <c r="AV63" i="4"/>
  <c r="AV59" i="4"/>
  <c r="AV61" i="4"/>
  <c r="AV14" i="4"/>
  <c r="AV48" i="4"/>
  <c r="AV19" i="4"/>
  <c r="AV75" i="4"/>
  <c r="AV44" i="4"/>
  <c r="AV32" i="4"/>
  <c r="AV38" i="4"/>
  <c r="AV15" i="4"/>
  <c r="AV28" i="4"/>
  <c r="AV56" i="4"/>
  <c r="AV67" i="4"/>
  <c r="AV84" i="4"/>
  <c r="AV88" i="4"/>
  <c r="AV65" i="4"/>
  <c r="AV95" i="4"/>
  <c r="AV60" i="4"/>
  <c r="AV50" i="4"/>
  <c r="AV69" i="4"/>
  <c r="AV80" i="4"/>
  <c r="AV81" i="4"/>
  <c r="AV45" i="4"/>
  <c r="AV103" i="4"/>
  <c r="AV104" i="4"/>
  <c r="E120" i="4"/>
  <c r="E137" i="4"/>
  <c r="E141" i="4"/>
  <c r="E156" i="4"/>
  <c r="E168" i="4"/>
  <c r="E183" i="4"/>
  <c r="E184" i="4"/>
  <c r="E199" i="4"/>
  <c r="E118" i="4"/>
  <c r="E129" i="4"/>
  <c r="E131" i="4"/>
  <c r="E136" i="4"/>
  <c r="E139" i="4"/>
  <c r="E148" i="4"/>
  <c r="E159" i="4"/>
  <c r="E196" i="4"/>
  <c r="E197" i="4"/>
  <c r="E117" i="4"/>
  <c r="E112" i="4"/>
  <c r="E146" i="4"/>
  <c r="E164" i="4"/>
  <c r="E190" i="4"/>
  <c r="E192" i="4"/>
  <c r="E169" i="4"/>
  <c r="AV66" i="4"/>
  <c r="AY66" i="4"/>
  <c r="AY105" i="4" s="1"/>
  <c r="AY29" i="6"/>
  <c r="AY89" i="6"/>
  <c r="AY82" i="6"/>
  <c r="AY120" i="6"/>
  <c r="AY35" i="6"/>
  <c r="AY124" i="6"/>
  <c r="AY42" i="6"/>
  <c r="AY126" i="6"/>
  <c r="AY18" i="6"/>
  <c r="AY73" i="6"/>
  <c r="AY116" i="6"/>
  <c r="AY83" i="6"/>
  <c r="AY53" i="6"/>
  <c r="AY44" i="6"/>
  <c r="AY132" i="6"/>
  <c r="AY38" i="6"/>
  <c r="AY118" i="6"/>
  <c r="AY100" i="6"/>
  <c r="AY88" i="6"/>
  <c r="AY127" i="6"/>
  <c r="AY112" i="6"/>
  <c r="AY57" i="6"/>
  <c r="AY8" i="6"/>
  <c r="AY37" i="6"/>
  <c r="AY105" i="6"/>
  <c r="AY91" i="6"/>
  <c r="AY15" i="6"/>
  <c r="AY110" i="6"/>
  <c r="AY36" i="6"/>
  <c r="AY75" i="6"/>
  <c r="AY13" i="6"/>
  <c r="AY130" i="6"/>
  <c r="AY51" i="6"/>
  <c r="AY45" i="6"/>
  <c r="AY31" i="6"/>
  <c r="AY28" i="6"/>
  <c r="AY115" i="6"/>
  <c r="AY17" i="6"/>
  <c r="AY52" i="6"/>
  <c r="AY94" i="6"/>
  <c r="AY122" i="6"/>
  <c r="AY90" i="6"/>
  <c r="AY50" i="6"/>
  <c r="AY103" i="6"/>
  <c r="AY131" i="6"/>
  <c r="AY12" i="6"/>
  <c r="AY125" i="6"/>
  <c r="AY111" i="6"/>
  <c r="AY41" i="6"/>
  <c r="AY133" i="6"/>
  <c r="AY11" i="6"/>
  <c r="AY76" i="6"/>
  <c r="AY47" i="6"/>
  <c r="AY7" i="6"/>
  <c r="AY19" i="6"/>
  <c r="AY81" i="6"/>
  <c r="AY22" i="6"/>
  <c r="AY113" i="6"/>
  <c r="AY121" i="6"/>
  <c r="AY24" i="6"/>
  <c r="AY10" i="6"/>
  <c r="AY136" i="6"/>
  <c r="AY92" i="6"/>
  <c r="AY69" i="6"/>
  <c r="AY134" i="6"/>
  <c r="AY117" i="6"/>
  <c r="AY60" i="6"/>
  <c r="AY106" i="6"/>
  <c r="AY64" i="6"/>
  <c r="AY55" i="6"/>
  <c r="AY123" i="6"/>
  <c r="AY87" i="6"/>
  <c r="AY107" i="6"/>
  <c r="AY32" i="6"/>
  <c r="AY58" i="6"/>
  <c r="AY23" i="6"/>
  <c r="AY79" i="6"/>
  <c r="AY21" i="6"/>
  <c r="AY86" i="6"/>
  <c r="AY61" i="6"/>
  <c r="AY97" i="6"/>
  <c r="AY138" i="6"/>
  <c r="AY139" i="6"/>
  <c r="AY65" i="6"/>
  <c r="AY140" i="6" s="1"/>
  <c r="E148" i="6"/>
  <c r="E195" i="6"/>
  <c r="E145" i="6"/>
  <c r="E161" i="6"/>
  <c r="E165" i="6"/>
  <c r="E166" i="6"/>
  <c r="E171" i="6"/>
  <c r="E174" i="6"/>
  <c r="E181" i="6"/>
  <c r="E187" i="6"/>
  <c r="E212" i="6"/>
  <c r="E147" i="6"/>
  <c r="E179" i="6"/>
  <c r="E185" i="6"/>
  <c r="E189" i="6"/>
  <c r="E226" i="6"/>
  <c r="AV105" i="4" l="1"/>
  <c r="E65" i="1"/>
  <c r="AS44" i="1"/>
  <c r="E47" i="1"/>
  <c r="E74" i="1" s="1"/>
  <c r="E114" i="4"/>
  <c r="AP105" i="4"/>
  <c r="E109" i="4"/>
  <c r="E123" i="9"/>
  <c r="E171" i="8"/>
  <c r="E154" i="4"/>
  <c r="E155" i="6"/>
  <c r="AJ105" i="4"/>
  <c r="AJ44" i="1"/>
  <c r="AM44" i="1"/>
  <c r="AT88" i="8"/>
  <c r="AZ88" i="8"/>
  <c r="P31" i="10" s="1"/>
  <c r="AW88" i="8"/>
  <c r="AQ88" i="8"/>
  <c r="AN88" i="8"/>
  <c r="AH88" i="8"/>
  <c r="H88" i="8"/>
  <c r="AD105" i="4"/>
  <c r="X105" i="4"/>
  <c r="AP44" i="1"/>
  <c r="AG44" i="1"/>
  <c r="AD44" i="1"/>
  <c r="AA44" i="1"/>
  <c r="H44" i="1"/>
  <c r="Y88" i="8"/>
  <c r="R105" i="4"/>
  <c r="S88" i="8"/>
  <c r="AB88" i="8"/>
  <c r="V88" i="8"/>
  <c r="R44" i="1"/>
  <c r="AZ44" i="1"/>
  <c r="X44" i="1"/>
  <c r="U44" i="1"/>
  <c r="M88" i="8"/>
  <c r="L140" i="6"/>
  <c r="AA140" i="6"/>
  <c r="AP140" i="6"/>
  <c r="AM140" i="6"/>
  <c r="AJ140" i="6"/>
  <c r="AG140" i="6"/>
  <c r="U140" i="6"/>
  <c r="AD140" i="6"/>
  <c r="X140" i="6"/>
  <c r="R140" i="6"/>
  <c r="H140" i="6"/>
  <c r="O44" i="1"/>
  <c r="P88" i="8"/>
  <c r="O140" i="6"/>
  <c r="L105" i="4"/>
  <c r="O105" i="4"/>
  <c r="AG105" i="4"/>
  <c r="AA105" i="4"/>
  <c r="U105" i="4"/>
  <c r="AZ89" i="9"/>
  <c r="E200" i="4" l="1"/>
  <c r="E235" i="6"/>
  <c r="Q33" i="10"/>
  <c r="J110" i="9" l="1"/>
  <c r="D17" i="10"/>
  <c r="D28" i="10"/>
  <c r="E17" i="10"/>
  <c r="F17" i="10"/>
  <c r="G17" i="10"/>
  <c r="H17" i="10"/>
  <c r="I17" i="10"/>
  <c r="J17" i="10"/>
  <c r="K17" i="10"/>
  <c r="L17" i="10"/>
  <c r="M17" i="10"/>
  <c r="N17" i="10"/>
  <c r="C28" i="10" l="1"/>
  <c r="Q22" i="10"/>
  <c r="C11" i="13"/>
  <c r="F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D10" i="10"/>
  <c r="D21" i="10"/>
  <c r="D32" i="10"/>
  <c r="F10" i="13"/>
  <c r="E21" i="10"/>
  <c r="G10" i="13"/>
  <c r="F21" i="10"/>
  <c r="G21" i="10"/>
  <c r="H21" i="10"/>
  <c r="I21" i="10"/>
  <c r="K10" i="13"/>
  <c r="J21" i="10"/>
  <c r="L10" i="13"/>
  <c r="K21" i="10"/>
  <c r="M10" i="13"/>
  <c r="L21" i="10"/>
  <c r="N10" i="13"/>
  <c r="M21" i="10"/>
  <c r="O10" i="13"/>
  <c r="N21" i="10"/>
  <c r="P10" i="13"/>
  <c r="O21" i="10"/>
  <c r="O32" i="10"/>
  <c r="Q10" i="13"/>
  <c r="P21" i="10"/>
  <c r="P32" i="10"/>
  <c r="Q9" i="13"/>
  <c r="P20" i="10"/>
  <c r="D20" i="10"/>
  <c r="E20" i="10"/>
  <c r="G9" i="13"/>
  <c r="F20" i="10"/>
  <c r="G20" i="10"/>
  <c r="K9" i="13"/>
  <c r="J20" i="10"/>
  <c r="K20" i="10"/>
  <c r="L20" i="10"/>
  <c r="N9" i="13"/>
  <c r="M20" i="10"/>
  <c r="N20" i="10"/>
  <c r="O20" i="10"/>
  <c r="P9" i="10"/>
  <c r="N6" i="10"/>
  <c r="M6" i="10"/>
  <c r="L6" i="10"/>
  <c r="K6" i="10"/>
  <c r="J6" i="10"/>
  <c r="I6" i="10"/>
  <c r="H6" i="10"/>
  <c r="G6" i="10"/>
  <c r="F6" i="10"/>
  <c r="E6" i="10"/>
  <c r="P10" i="10" l="1"/>
  <c r="D9" i="10"/>
  <c r="F10" i="10"/>
  <c r="H10" i="13"/>
  <c r="I10" i="13"/>
  <c r="J10" i="13"/>
  <c r="J9" i="13"/>
  <c r="I9" i="13"/>
  <c r="H9" i="13"/>
  <c r="E10" i="10"/>
  <c r="O31" i="10"/>
  <c r="H20" i="10"/>
  <c r="O10" i="10"/>
  <c r="M10" i="10"/>
  <c r="I10" i="10"/>
  <c r="G10" i="10"/>
  <c r="R21" i="10"/>
  <c r="G71" i="9" s="1"/>
  <c r="N10" i="10"/>
  <c r="L10" i="10"/>
  <c r="K10" i="10"/>
  <c r="J10" i="10"/>
  <c r="H10" i="10"/>
  <c r="J9" i="10"/>
  <c r="E9" i="10"/>
  <c r="M9" i="10"/>
  <c r="I9" i="10"/>
  <c r="H9" i="10"/>
  <c r="G9" i="10"/>
  <c r="F9" i="10"/>
  <c r="O9" i="10"/>
  <c r="P9" i="13"/>
  <c r="K9" i="10"/>
  <c r="L9" i="13"/>
  <c r="N9" i="10"/>
  <c r="O9" i="13"/>
  <c r="L9" i="10"/>
  <c r="M9" i="13"/>
  <c r="D6" i="10"/>
  <c r="Q11" i="10"/>
  <c r="S10" i="13" l="1"/>
  <c r="R10" i="10"/>
  <c r="R20" i="10"/>
  <c r="G92" i="8" s="1"/>
  <c r="R9" i="10"/>
  <c r="S9" i="13"/>
  <c r="G32" i="10" l="1"/>
  <c r="N28" i="10"/>
  <c r="M28" i="10"/>
  <c r="L28" i="10"/>
  <c r="K28" i="10"/>
  <c r="J28" i="10"/>
  <c r="I28" i="10"/>
  <c r="H28" i="10"/>
  <c r="G28" i="10"/>
  <c r="F32" i="10"/>
  <c r="H32" i="10"/>
  <c r="J32" i="10"/>
  <c r="L32" i="10"/>
  <c r="M32" i="10"/>
  <c r="E32" i="10"/>
  <c r="I32" i="10"/>
  <c r="K32" i="10"/>
  <c r="N32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F28" i="10" l="1"/>
  <c r="E28" i="10"/>
  <c r="R31" i="10"/>
  <c r="R32" i="10"/>
  <c r="C30" i="10" l="1"/>
  <c r="D19" i="10"/>
  <c r="D30" i="10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19" i="10"/>
  <c r="L30" i="10"/>
  <c r="M19" i="10"/>
  <c r="M30" i="10"/>
  <c r="N19" i="10"/>
  <c r="N30" i="10"/>
  <c r="O19" i="10"/>
  <c r="O30" i="10"/>
  <c r="P19" i="10"/>
  <c r="P30" i="10"/>
  <c r="E29" i="10"/>
  <c r="C22" i="10"/>
  <c r="C29" i="10"/>
  <c r="D18" i="10"/>
  <c r="D22" i="10" s="1"/>
  <c r="D29" i="10"/>
  <c r="D33" i="10" s="1"/>
  <c r="E18" i="10"/>
  <c r="F18" i="10"/>
  <c r="F22" i="10" s="1"/>
  <c r="F29" i="10"/>
  <c r="G18" i="10"/>
  <c r="G29" i="10"/>
  <c r="H18" i="10"/>
  <c r="H22" i="10" s="1"/>
  <c r="H29" i="10"/>
  <c r="I18" i="10"/>
  <c r="I22" i="10" s="1"/>
  <c r="I29" i="10"/>
  <c r="J18" i="10"/>
  <c r="J29" i="10"/>
  <c r="K18" i="10"/>
  <c r="K22" i="10" s="1"/>
  <c r="K29" i="10"/>
  <c r="L18" i="10"/>
  <c r="L29" i="10"/>
  <c r="M18" i="10"/>
  <c r="M22" i="10" s="1"/>
  <c r="M29" i="10"/>
  <c r="N18" i="10"/>
  <c r="N22" i="10" s="1"/>
  <c r="N29" i="10"/>
  <c r="O18" i="10"/>
  <c r="O29" i="10"/>
  <c r="P18" i="10"/>
  <c r="P29" i="10"/>
  <c r="O17" i="10"/>
  <c r="O28" i="10"/>
  <c r="P17" i="10"/>
  <c r="P28" i="10"/>
  <c r="E22" i="10" l="1"/>
  <c r="L22" i="10"/>
  <c r="Q6" i="13"/>
  <c r="P6" i="10"/>
  <c r="P33" i="10"/>
  <c r="O22" i="10"/>
  <c r="P6" i="13"/>
  <c r="O6" i="10"/>
  <c r="R28" i="10"/>
  <c r="P22" i="10"/>
  <c r="O33" i="10"/>
  <c r="G22" i="10"/>
  <c r="G33" i="10"/>
  <c r="J22" i="10"/>
  <c r="R19" i="10"/>
  <c r="G147" i="6" s="1"/>
  <c r="N33" i="10"/>
  <c r="M33" i="10"/>
  <c r="L33" i="10"/>
  <c r="K33" i="10"/>
  <c r="J33" i="10"/>
  <c r="I33" i="10"/>
  <c r="H33" i="10"/>
  <c r="F33" i="10"/>
  <c r="R30" i="10"/>
  <c r="E33" i="10"/>
  <c r="P7" i="13"/>
  <c r="Q7" i="13"/>
  <c r="R18" i="10"/>
  <c r="G108" i="4" s="1"/>
  <c r="N7" i="10"/>
  <c r="O7" i="13"/>
  <c r="M7" i="10"/>
  <c r="N7" i="13"/>
  <c r="L7" i="10"/>
  <c r="M7" i="13"/>
  <c r="K7" i="10"/>
  <c r="L7" i="13"/>
  <c r="J7" i="10"/>
  <c r="K7" i="13"/>
  <c r="I7" i="10"/>
  <c r="J7" i="13"/>
  <c r="H7" i="10"/>
  <c r="I7" i="13"/>
  <c r="G7" i="10"/>
  <c r="H7" i="13"/>
  <c r="F7" i="10"/>
  <c r="G7" i="13"/>
  <c r="E7" i="10"/>
  <c r="F7" i="13"/>
  <c r="F11" i="13" s="1"/>
  <c r="D7" i="10"/>
  <c r="C33" i="10"/>
  <c r="R29" i="10"/>
  <c r="R17" i="10"/>
  <c r="H47" i="1" s="1"/>
  <c r="S6" i="13"/>
  <c r="P8" i="13"/>
  <c r="O8" i="10"/>
  <c r="N8" i="13"/>
  <c r="M8" i="10"/>
  <c r="L8" i="13"/>
  <c r="K8" i="10"/>
  <c r="J8" i="13"/>
  <c r="I8" i="10"/>
  <c r="H8" i="13"/>
  <c r="G8" i="10"/>
  <c r="E8" i="10"/>
  <c r="Q8" i="13"/>
  <c r="P8" i="10"/>
  <c r="O8" i="13"/>
  <c r="N8" i="10"/>
  <c r="M8" i="13"/>
  <c r="L8" i="10"/>
  <c r="K8" i="13"/>
  <c r="J8" i="10"/>
  <c r="I8" i="13"/>
  <c r="H8" i="10"/>
  <c r="G8" i="13"/>
  <c r="F8" i="10"/>
  <c r="D8" i="10"/>
  <c r="O7" i="10"/>
  <c r="P7" i="10"/>
  <c r="P11" i="10" l="1"/>
  <c r="O11" i="10"/>
  <c r="R6" i="10"/>
  <c r="Q11" i="13"/>
  <c r="M11" i="10"/>
  <c r="D11" i="10"/>
  <c r="R33" i="10"/>
  <c r="E11" i="13"/>
  <c r="H11" i="13"/>
  <c r="J11" i="13"/>
  <c r="L11" i="13"/>
  <c r="P11" i="13"/>
  <c r="R22" i="10"/>
  <c r="I11" i="10"/>
  <c r="G11" i="10"/>
  <c r="N11" i="10"/>
  <c r="G11" i="13"/>
  <c r="O11" i="13"/>
  <c r="M11" i="13"/>
  <c r="I11" i="13"/>
  <c r="K11" i="13"/>
  <c r="N11" i="13"/>
  <c r="K11" i="10"/>
  <c r="F11" i="10"/>
  <c r="E11" i="10"/>
  <c r="R7" i="10"/>
  <c r="H11" i="10"/>
  <c r="J11" i="10"/>
  <c r="L11" i="10"/>
  <c r="S7" i="13"/>
  <c r="C11" i="10"/>
  <c r="S8" i="13"/>
  <c r="D11" i="13"/>
  <c r="R8" i="10"/>
  <c r="R11" i="10" l="1"/>
  <c r="R35" i="10" s="1"/>
  <c r="S11" i="13"/>
  <c r="H68" i="9"/>
</calcChain>
</file>

<file path=xl/sharedStrings.xml><?xml version="1.0" encoding="utf-8"?>
<sst xmlns="http://schemas.openxmlformats.org/spreadsheetml/2006/main" count="993" uniqueCount="480">
  <si>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</si>
  <si>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</si>
  <si>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</si>
  <si>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</si>
  <si>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</si>
  <si>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</si>
  <si>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</si>
  <si>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</si>
  <si>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</si>
  <si>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</si>
  <si>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</si>
  <si>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</si>
  <si>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</si>
  <si>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</si>
  <si>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</si>
  <si>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</si>
  <si>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</si>
  <si>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</si>
  <si>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</si>
  <si>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</si>
  <si>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</si>
  <si>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</si>
  <si>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</si>
  <si>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</si>
  <si>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</si>
  <si>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</si>
  <si>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</si>
  <si>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</si>
  <si>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 xml:space="preserve">                         </t>
  </si>
  <si>
    <t>GRAND TOTAL</t>
  </si>
  <si>
    <t>Keterangan</t>
  </si>
  <si>
    <t>Putri Yanasari</t>
  </si>
  <si>
    <t>Ai Raniyanti</t>
  </si>
  <si>
    <t>Sofi Adi Kurnia</t>
  </si>
  <si>
    <t>Darmawan</t>
  </si>
  <si>
    <t>DO AWAL</t>
  </si>
  <si>
    <t>DP</t>
  </si>
  <si>
    <t>Ima Halimah</t>
  </si>
  <si>
    <t>Rani Nurani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</si>
  <si>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</si>
  <si>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</si>
  <si>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</si>
  <si>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</si>
  <si>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</si>
  <si>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</si>
  <si>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</si>
  <si>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</si>
  <si>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</si>
  <si>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</si>
  <si>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</si>
  <si>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</si>
  <si>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</si>
  <si>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</si>
  <si>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</si>
  <si>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</si>
  <si>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</si>
  <si>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</si>
  <si>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</si>
  <si>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</si>
  <si>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</si>
  <si>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</si>
  <si>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</si>
  <si>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</si>
  <si>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</si>
  <si>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Soni Mulki Hasan</t>
  </si>
  <si>
    <t>Apip Mulyadin</t>
  </si>
  <si>
    <t>Jmlh Siswa</t>
  </si>
  <si>
    <t xml:space="preserve">DAFTAR REALISASI BIAYA PENDIDIKAN </t>
  </si>
  <si>
    <t xml:space="preserve">DAFTAR TUNGGAKAN BIAYA PENDIDIKAN </t>
  </si>
  <si>
    <t>bayar thn lalu</t>
  </si>
  <si>
    <t>Puspa Indah Deani Putri</t>
  </si>
  <si>
    <t>Aji Saeful Mukarom</t>
  </si>
  <si>
    <t>NAMA</t>
  </si>
  <si>
    <t>OM 09 B</t>
  </si>
  <si>
    <t>OM 09 C</t>
  </si>
  <si>
    <t>KELAS</t>
  </si>
  <si>
    <t>BA 07</t>
  </si>
  <si>
    <t>KA</t>
  </si>
  <si>
    <t>OM</t>
  </si>
  <si>
    <t>TI</t>
  </si>
  <si>
    <t>TO</t>
  </si>
  <si>
    <t>TOTAL</t>
  </si>
  <si>
    <t>TO 13 B</t>
  </si>
  <si>
    <t>PERIODE : 2014 - 2015</t>
  </si>
  <si>
    <t>PROGRAM : BA SENIOR</t>
  </si>
  <si>
    <t>PROGRAM : KA SENIOR</t>
  </si>
  <si>
    <t>PROGRAM : OM SENIOR</t>
  </si>
  <si>
    <t>PROGRAM : TI SENIOR</t>
  </si>
  <si>
    <t>PROGRAM : TO SENIOR</t>
  </si>
  <si>
    <t>NO</t>
  </si>
  <si>
    <t>Tunggakan Bulan Berjalan</t>
  </si>
  <si>
    <t>NOVEMBER</t>
  </si>
  <si>
    <t>TAHUN AJARAN 2014/2015</t>
  </si>
  <si>
    <t>RENCANA</t>
  </si>
  <si>
    <t>anak sopir investor</t>
  </si>
  <si>
    <t>PA : BU DHERI</t>
  </si>
  <si>
    <t>Finance Staff</t>
  </si>
  <si>
    <t>Pengembalian</t>
  </si>
  <si>
    <t>Belum Registrasi Penuh</t>
  </si>
  <si>
    <t>JURUSAN</t>
  </si>
  <si>
    <t>Dede Wahid</t>
  </si>
  <si>
    <t>Wafa Wahdatul</t>
  </si>
  <si>
    <t>Irman Yanuar</t>
  </si>
  <si>
    <t>Soni Mulki</t>
  </si>
  <si>
    <t xml:space="preserve">Tunggakan Biaya Pendidikan  Mhs s/d </t>
  </si>
  <si>
    <t>Rat-Rata</t>
  </si>
  <si>
    <t>Rata-Rata</t>
  </si>
  <si>
    <t>kurang 500000</t>
  </si>
  <si>
    <t>cuti</t>
  </si>
  <si>
    <t>Data DO Senior</t>
  </si>
  <si>
    <t>Dibuat oleh,</t>
  </si>
  <si>
    <t xml:space="preserve">Mengetahui, </t>
  </si>
  <si>
    <t>Dian Mardiana, SE</t>
  </si>
  <si>
    <t>Dheri Febiyani L, S.Pd.</t>
  </si>
  <si>
    <t>Head of FHRD</t>
  </si>
  <si>
    <t>tunggakan senior</t>
  </si>
  <si>
    <t>PERIODE : 2016 - 2017</t>
  </si>
  <si>
    <t>Ahmad Fauzi Ridhwan</t>
  </si>
  <si>
    <t>Kurnia Firmansyah</t>
  </si>
  <si>
    <t>Rita Mutoharoh</t>
  </si>
  <si>
    <t>Fajar Shiddiq Syaripudin</t>
  </si>
  <si>
    <t>Naufal Faruq Fawwaz</t>
  </si>
  <si>
    <t>Cecep Ari Jaoharudin</t>
  </si>
  <si>
    <t>Ramya Sri Damayanti</t>
  </si>
  <si>
    <t>Nurmaliah Agustinah</t>
  </si>
  <si>
    <t>Agung Galih Firdaus</t>
  </si>
  <si>
    <t>Nisrina Ainiyah</t>
  </si>
  <si>
    <t>Welly Yuliani</t>
  </si>
  <si>
    <t>Wahyu Tri Prasetyo</t>
  </si>
  <si>
    <t>Anif Arlinana</t>
  </si>
  <si>
    <t>Devi Nurjanah</t>
  </si>
  <si>
    <t>Sri Wulandari</t>
  </si>
  <si>
    <t>Dede Harhar Misharyati</t>
  </si>
  <si>
    <t>Lia Yuliawati</t>
  </si>
  <si>
    <t>Ayi Saidah</t>
  </si>
  <si>
    <t>Rini Nurmayunita</t>
  </si>
  <si>
    <t>Shanty Nuraeni</t>
  </si>
  <si>
    <t>Eka Fitria A</t>
  </si>
  <si>
    <t>Aulia Rizky Noviyani</t>
  </si>
  <si>
    <t>Dimas Ismawan</t>
  </si>
  <si>
    <t>Muhammad Lutfi Fauzi</t>
  </si>
  <si>
    <t>Fara Novelya A</t>
  </si>
  <si>
    <t>Adi Ardiansyah</t>
  </si>
  <si>
    <t>Agus Maulana Yusup</t>
  </si>
  <si>
    <t>Titin Supartini</t>
  </si>
  <si>
    <t>Dieni Jamilati</t>
  </si>
  <si>
    <t>Yogi Nugraha</t>
  </si>
  <si>
    <t>Widi Syahrul R</t>
  </si>
  <si>
    <t>Indah Setiawati</t>
  </si>
  <si>
    <t>Ulpah Perniati</t>
  </si>
  <si>
    <t>Andi Hidayat</t>
  </si>
  <si>
    <t>Gilang Aprilian N. S</t>
  </si>
  <si>
    <t>Mimin Mahmidah</t>
  </si>
  <si>
    <t>Siti Nurbaety</t>
  </si>
  <si>
    <t>Nurpandi</t>
  </si>
  <si>
    <t>Handi Melandi</t>
  </si>
  <si>
    <t>Aam Nursyamsi</t>
  </si>
  <si>
    <t>Dede Riswandi</t>
  </si>
  <si>
    <t>Rizal Permana</t>
  </si>
  <si>
    <t>Ega Indra Praja</t>
  </si>
  <si>
    <t>Yayu Wahyuni</t>
  </si>
  <si>
    <t>Rizky Tri Santoso</t>
  </si>
  <si>
    <t>Desi Rosilawati</t>
  </si>
  <si>
    <t>Sofy Nurul Asfia</t>
  </si>
  <si>
    <t>Rika Nursaadah</t>
  </si>
  <si>
    <t>Sandi Maulana</t>
  </si>
  <si>
    <t>Samsul Ramdanul F</t>
  </si>
  <si>
    <t>M. Yana Minajat</t>
  </si>
  <si>
    <t>Resti Pebrinati</t>
  </si>
  <si>
    <t>M. Fazrin G</t>
  </si>
  <si>
    <t>M. Dika Pratama</t>
  </si>
  <si>
    <t>Didah Nur Paridah</t>
  </si>
  <si>
    <t>Indra Andriana</t>
  </si>
  <si>
    <t>Usep</t>
  </si>
  <si>
    <t>PERIODE : 2016- 2017</t>
  </si>
  <si>
    <t>Yeni Agustini</t>
  </si>
  <si>
    <t>Reza Khaedar Yusuf</t>
  </si>
  <si>
    <t>Firman Maulana</t>
  </si>
  <si>
    <t>Benny Suryadi Rahman</t>
  </si>
  <si>
    <t>Wiwin Widiastuti</t>
  </si>
  <si>
    <t>Seka Gustika</t>
  </si>
  <si>
    <t>Hutami Puspa Ningsih</t>
  </si>
  <si>
    <t>Sopi Maspupah</t>
  </si>
  <si>
    <t>Neng Resti Rismayanti</t>
  </si>
  <si>
    <t>Faturahman</t>
  </si>
  <si>
    <t>Filda Septiani</t>
  </si>
  <si>
    <t>Aceng Jaelani</t>
  </si>
  <si>
    <t>Devi Lindayanti</t>
  </si>
  <si>
    <t>Deis Nurul Fitri</t>
  </si>
  <si>
    <t>Rita Rahayu</t>
  </si>
  <si>
    <t>Agie Nurmansyah</t>
  </si>
  <si>
    <t>Ray Agung</t>
  </si>
  <si>
    <t>Rahmat Mulyana</t>
  </si>
  <si>
    <t>Adi Tirta</t>
  </si>
  <si>
    <t>Rohman Nur Hakim</t>
  </si>
  <si>
    <t>Aldi Apriyadi</t>
  </si>
  <si>
    <t>Rizky Ramdan S</t>
  </si>
  <si>
    <t>Al Amin</t>
  </si>
  <si>
    <t>Dedi Sundayana</t>
  </si>
  <si>
    <t>Mochamad Rizki P</t>
  </si>
  <si>
    <t>Winda Maratus Sholikha</t>
  </si>
  <si>
    <t>Aji Peras Setiyo</t>
  </si>
  <si>
    <t>Widia Navisah Aulia</t>
  </si>
  <si>
    <t>Nur Ajijah Syarifah</t>
  </si>
  <si>
    <t>Jamal Hariri</t>
  </si>
  <si>
    <t>Riki Rianto</t>
  </si>
  <si>
    <t>Jamil Hidayat</t>
  </si>
  <si>
    <t>Elis Nurhayati</t>
  </si>
  <si>
    <t>Istin Sari Ayu S</t>
  </si>
  <si>
    <t>Riki Rukmana</t>
  </si>
  <si>
    <t>Budi Bayu Rahmawan</t>
  </si>
  <si>
    <t>Yani Yuliani</t>
  </si>
  <si>
    <t>Evi Siti Sopiah</t>
  </si>
  <si>
    <t>Mira Ardila</t>
  </si>
  <si>
    <t>Neta Agistiani</t>
  </si>
  <si>
    <t>Gina Sholiha</t>
  </si>
  <si>
    <t>Gungun Taufik</t>
  </si>
  <si>
    <t>Agung tri Prasetyo</t>
  </si>
  <si>
    <t>Erna Tri Yuliana</t>
  </si>
  <si>
    <t>Chandra Mawardi</t>
  </si>
  <si>
    <t>Cahaya Harum Budi</t>
  </si>
  <si>
    <t>Sendi Muhamad RK</t>
  </si>
  <si>
    <t>Ary Nugraha</t>
  </si>
  <si>
    <t>Fauji Alamsyah</t>
  </si>
  <si>
    <t>Agus Abdul Aziz</t>
  </si>
  <si>
    <t>Faisal K.P</t>
  </si>
  <si>
    <t>Luky Lisan Satria</t>
  </si>
  <si>
    <t>Silviana</t>
  </si>
  <si>
    <t>Sandhy Maulana Ramdani</t>
  </si>
  <si>
    <t>Erwin</t>
  </si>
  <si>
    <t>Halida Fitria R</t>
  </si>
  <si>
    <t>Agung Gumelar R</t>
  </si>
  <si>
    <t>Moch. Ichsan Alasarie</t>
  </si>
  <si>
    <t>Pradita Utami Latief</t>
  </si>
  <si>
    <t>Rohman Fauzi</t>
  </si>
  <si>
    <t>M. Fazar Fadilah</t>
  </si>
  <si>
    <t>Dzikri Nurul Falah</t>
  </si>
  <si>
    <t>Anggi mailani</t>
  </si>
  <si>
    <t>Resti Indah Lestari</t>
  </si>
  <si>
    <t>Tahta Mauludi F</t>
  </si>
  <si>
    <t>Anwar Ilham M</t>
  </si>
  <si>
    <t>Ratnatin Handini</t>
  </si>
  <si>
    <t>Gian Ginanjar</t>
  </si>
  <si>
    <t>Aldi Rosid Muslim</t>
  </si>
  <si>
    <t>Rinrin Yuliani</t>
  </si>
  <si>
    <t>Bella Fitriah Annisa S</t>
  </si>
  <si>
    <t>Yoga Maulana</t>
  </si>
  <si>
    <t>Wiki Hidayatulloh</t>
  </si>
  <si>
    <t>Muhamad Yasin M</t>
  </si>
  <si>
    <t>Widayanti</t>
  </si>
  <si>
    <t>Ajeng Wilda Fikriah</t>
  </si>
  <si>
    <t>Ulfa Parera</t>
  </si>
  <si>
    <t>Santi Nur Hadi Y</t>
  </si>
  <si>
    <t>Fahmi Ahmad Maulana</t>
  </si>
  <si>
    <t>Jajang Saepul M</t>
  </si>
  <si>
    <t>Wijar Putra Prayogo</t>
  </si>
  <si>
    <t>Asep Nurjamil</t>
  </si>
  <si>
    <t>Rina Triyani</t>
  </si>
  <si>
    <t>Fasyaa Ridlwansyah</t>
  </si>
  <si>
    <t>Ana Ramdhani</t>
  </si>
  <si>
    <t>Dedeh Nurjanah</t>
  </si>
  <si>
    <t>Elni Nurlita</t>
  </si>
  <si>
    <t>Siti Hasanah</t>
  </si>
  <si>
    <t>Sinta Juwitasari</t>
  </si>
  <si>
    <t>Titim Cahyani</t>
  </si>
  <si>
    <t>Dian Cahya Munggaran</t>
  </si>
  <si>
    <t>Sri Mulyanti A</t>
  </si>
  <si>
    <t>Tryadi Firyal P</t>
  </si>
  <si>
    <t>Sani Nurjanah</t>
  </si>
  <si>
    <t>Yogi M. F</t>
  </si>
  <si>
    <t>Ai Siti Rukmanah</t>
  </si>
  <si>
    <t>Muhamad Ilyas Abdilah</t>
  </si>
  <si>
    <t>Riski Triyana</t>
  </si>
  <si>
    <t>Irham Rahmatillah</t>
  </si>
  <si>
    <t>Agung Rahmat Gumilar</t>
  </si>
  <si>
    <t>Zamal Sanusi</t>
  </si>
  <si>
    <t>Dede Suhayati</t>
  </si>
  <si>
    <t>Aang Gunawan</t>
  </si>
  <si>
    <t>Neng Sulfani Sopiah</t>
  </si>
  <si>
    <t>M. Rizal Gozali</t>
  </si>
  <si>
    <t>Doni Damara</t>
  </si>
  <si>
    <t>Firna Agustiani Suherman</t>
  </si>
  <si>
    <t>Anggita Safitri</t>
  </si>
  <si>
    <t>Noviandry Rahmawan</t>
  </si>
  <si>
    <t>Arif Mutaqo</t>
  </si>
  <si>
    <t>Seliawati</t>
  </si>
  <si>
    <t>Neli Riswanti</t>
  </si>
  <si>
    <t>Muhamad Galuh Bahari</t>
  </si>
  <si>
    <t>Alfin Aflendo</t>
  </si>
  <si>
    <t>Suci Silvia Rahmawati</t>
  </si>
  <si>
    <t>Ayu Nuradiyanti</t>
  </si>
  <si>
    <t>Dudu Durahman</t>
  </si>
  <si>
    <t>Agnia Nursyahidah</t>
  </si>
  <si>
    <t>Ihsan Sulaeman</t>
  </si>
  <si>
    <t>Ihah Solihah</t>
  </si>
  <si>
    <t>Zein</t>
  </si>
  <si>
    <t>Reni Amggraeni</t>
  </si>
  <si>
    <t>Lizsi Susanti</t>
  </si>
  <si>
    <t>Yuda Maulana Malik</t>
  </si>
  <si>
    <t>Sobur Purwanto</t>
  </si>
  <si>
    <t>Ulpa Ulpiana</t>
  </si>
  <si>
    <t>Adi Lesmana</t>
  </si>
  <si>
    <t>Herin Ramjani</t>
  </si>
  <si>
    <t>De Ipan Renaldi</t>
  </si>
  <si>
    <t>Rusandi Suharto</t>
  </si>
  <si>
    <t>Pirman Purnama</t>
  </si>
  <si>
    <t>Reza Muhammad Matin</t>
  </si>
  <si>
    <t>Enung Laelatul Mahmudah</t>
  </si>
  <si>
    <t>Ismaneu</t>
  </si>
  <si>
    <t>M. husni Mubaroq</t>
  </si>
  <si>
    <t>Handi Ramdani</t>
  </si>
  <si>
    <t>Anisa Fadilah</t>
  </si>
  <si>
    <t>Rini Rosdianasari</t>
  </si>
  <si>
    <t>Riyan Hidayatul M</t>
  </si>
  <si>
    <t>Fauziah Safitri H</t>
  </si>
  <si>
    <t>Kresna Digita R. H</t>
  </si>
  <si>
    <t>Diki Sodikin</t>
  </si>
  <si>
    <t>Faizal Akbar Windiani</t>
  </si>
  <si>
    <t>Aldi Fitriadi</t>
  </si>
  <si>
    <t>Hendri</t>
  </si>
  <si>
    <t>Ervin Priana Khurniawan</t>
  </si>
  <si>
    <t>Titim Nurfatimah</t>
  </si>
  <si>
    <t>Rian Adinata</t>
  </si>
  <si>
    <t>Gigin Ginanjar</t>
  </si>
  <si>
    <t>Almi Milawati</t>
  </si>
  <si>
    <t>Priza Handika Agustin</t>
  </si>
  <si>
    <t>Rizal Baikuni</t>
  </si>
  <si>
    <t>Dede Nuraisah</t>
  </si>
  <si>
    <t>Lilis Reji Jaelani</t>
  </si>
  <si>
    <t>Dani Fatrulloh</t>
  </si>
  <si>
    <t>Chikal Pramathana Syabila</t>
  </si>
  <si>
    <t>Desi Luspiana</t>
  </si>
  <si>
    <t>Rezi Octapiani</t>
  </si>
  <si>
    <t>Nizar Nurzaman</t>
  </si>
  <si>
    <t>Sheni Romdiah</t>
  </si>
  <si>
    <t>TAHUN AJARAN 2016/2017</t>
  </si>
  <si>
    <t>H. Rudi Kurniawan, ST. MM</t>
  </si>
  <si>
    <t>Branch Manager LP3I Tasikmalaya</t>
  </si>
  <si>
    <t>Adam Darmawan</t>
  </si>
  <si>
    <t>Riki Susandi</t>
  </si>
  <si>
    <t>Tantri Febriani</t>
  </si>
  <si>
    <t>Nia Listiawati</t>
  </si>
  <si>
    <t>Wulan Sari</t>
  </si>
  <si>
    <t>Mohamad Fajar F</t>
  </si>
  <si>
    <t>Ia Rianti</t>
  </si>
  <si>
    <t>Asep Redi Rahmat</t>
  </si>
  <si>
    <t>Nina Nuraeni</t>
  </si>
  <si>
    <t>Arief Saepuloh</t>
  </si>
  <si>
    <t>Prasetyo Dwi N</t>
  </si>
  <si>
    <t>Abdurachman Nurhasan</t>
  </si>
  <si>
    <t>Andi Rustandi</t>
  </si>
  <si>
    <t>Haisyam</t>
  </si>
  <si>
    <t>Dede Ridwan</t>
  </si>
  <si>
    <t>Alghifari</t>
  </si>
  <si>
    <t>Moch. Rian P</t>
  </si>
  <si>
    <t>Hendra Aprianto</t>
  </si>
  <si>
    <t>Ecep Aaz</t>
  </si>
  <si>
    <t>Keukeu Susilawati</t>
  </si>
  <si>
    <t>Rina Marina</t>
  </si>
  <si>
    <t>Rifki Amdan Fauzi</t>
  </si>
  <si>
    <t>Wanda Fauliany</t>
  </si>
  <si>
    <t>Bilqis Lady Diana</t>
  </si>
  <si>
    <t>Retna Aisah Septiani</t>
  </si>
  <si>
    <t>Annisa Nur Fauziyyah</t>
  </si>
  <si>
    <t>Nina Raudhatul Janah</t>
  </si>
  <si>
    <t>Indra Zakaria</t>
  </si>
  <si>
    <t>Elgi Ferdiansyah</t>
  </si>
  <si>
    <t>Muhammad Ramdani</t>
  </si>
  <si>
    <t>Abdul Aji</t>
  </si>
  <si>
    <t>M. Ridwan Jayadirahmat</t>
  </si>
  <si>
    <t>Desy Septiani S</t>
  </si>
  <si>
    <t>Alin Rahmalia</t>
  </si>
  <si>
    <t>Bumi Ariyani</t>
  </si>
  <si>
    <t>Maya Damayanti K</t>
  </si>
  <si>
    <t>Fauzi</t>
  </si>
  <si>
    <t>Semilah Fadillah</t>
  </si>
  <si>
    <t>Ryad Firdaus</t>
  </si>
  <si>
    <t>Aditia Nugraha</t>
  </si>
  <si>
    <t>Rizal Muhamad Al Gozali</t>
  </si>
  <si>
    <t>Nurhanif Millah</t>
  </si>
  <si>
    <t>Rika Puspariani</t>
  </si>
  <si>
    <t>Roni Nugraha</t>
  </si>
  <si>
    <t>Viki Andreas</t>
  </si>
  <si>
    <t>Abdal Husen</t>
  </si>
  <si>
    <t>Reva Sucita</t>
  </si>
  <si>
    <t>Kiki Muzaqi A</t>
  </si>
  <si>
    <t>Ridwan Fauzi</t>
  </si>
  <si>
    <t>Hisam Fauzul Anam</t>
  </si>
  <si>
    <t>Cecep Irfan Fariz</t>
  </si>
  <si>
    <t>Moch. Ferdinnal R</t>
  </si>
  <si>
    <t>Ahen Heriyanto</t>
  </si>
  <si>
    <t>Husni Husen N</t>
  </si>
  <si>
    <t>Ari M. Ma'ruf</t>
  </si>
  <si>
    <t>Lani Nofia Fauziah</t>
  </si>
  <si>
    <t>Fuzzi Lestari</t>
  </si>
  <si>
    <t>Bedi Ubaidillah Ismail</t>
  </si>
  <si>
    <t>Eva Nurafifah</t>
  </si>
  <si>
    <t>Thufail Nabil Ramdhan</t>
  </si>
  <si>
    <t>Yuli Setiawati</t>
  </si>
  <si>
    <t>Rita Nopita</t>
  </si>
  <si>
    <t>Kresna Alvin S</t>
  </si>
  <si>
    <t>Dea Yoga Barokah</t>
  </si>
  <si>
    <t>Egi Aditya</t>
  </si>
  <si>
    <t>Miftahudin Alghifari</t>
  </si>
  <si>
    <t>Lanlan Julian L</t>
  </si>
  <si>
    <t>Lela Monica</t>
  </si>
  <si>
    <t>Beni Irawan</t>
  </si>
  <si>
    <t>Fitri Febrianti</t>
  </si>
  <si>
    <t>Isman Azmi</t>
  </si>
  <si>
    <t>Lena Marlina</t>
  </si>
  <si>
    <t>Ryan Noer Sofia</t>
  </si>
  <si>
    <t>Hawari Ansorulloh</t>
  </si>
  <si>
    <t>Ali Wahyudin</t>
  </si>
  <si>
    <t>Rizki Rahmat Saputra</t>
  </si>
  <si>
    <t>Feni  Koesdini</t>
  </si>
  <si>
    <t>Napiah</t>
  </si>
  <si>
    <t>Ridwan Muhammad F</t>
  </si>
  <si>
    <t>Resi Aprianti</t>
  </si>
  <si>
    <t>mahzura Febrina</t>
  </si>
  <si>
    <t>Ami Rizki Nugraha</t>
  </si>
  <si>
    <t>Panji Rahmatulloh</t>
  </si>
  <si>
    <t>Epul Saepuloh</t>
  </si>
  <si>
    <t>Ramelan</t>
  </si>
  <si>
    <t>Nurul Wafa</t>
  </si>
  <si>
    <t>Ari Burhanudin</t>
  </si>
  <si>
    <t>Farhan M. Fathur Rohman</t>
  </si>
  <si>
    <t>Saepul Gunawan</t>
  </si>
  <si>
    <t>Diki Ardiansyah</t>
  </si>
  <si>
    <t>Royan Bahtiar</t>
  </si>
  <si>
    <t>Herdiana Subagja</t>
  </si>
  <si>
    <t>D. Seli Sugianti</t>
  </si>
  <si>
    <t>Aziz Salwani</t>
  </si>
  <si>
    <t>Azis Nurjaman</t>
  </si>
  <si>
    <t>Yogi januar</t>
  </si>
  <si>
    <t>Rizky Dermawan</t>
  </si>
  <si>
    <t>Dian Nurdiana</t>
  </si>
  <si>
    <t>Arip Maulana</t>
  </si>
  <si>
    <t>Sandi Rahmat Hidayat</t>
  </si>
  <si>
    <t>Gingin G</t>
  </si>
  <si>
    <t>Aldi Aldama</t>
  </si>
  <si>
    <t>M. Fajri Hidayatulloh</t>
  </si>
  <si>
    <t>Cici Sumiyati</t>
  </si>
  <si>
    <t>Ahmad Rifky</t>
  </si>
  <si>
    <t>Dani Ramdani</t>
  </si>
  <si>
    <t>Ardi Yusup</t>
  </si>
  <si>
    <t>M. Nur Mauludin</t>
  </si>
  <si>
    <t>Mohamad Farid</t>
  </si>
  <si>
    <t>Rizky Arfiansyah P</t>
  </si>
  <si>
    <t>Rengga Sefaringga</t>
  </si>
  <si>
    <t>Muhammad</t>
  </si>
  <si>
    <t>Deni</t>
  </si>
  <si>
    <t>Chandra Gumilar</t>
  </si>
  <si>
    <t>Dio M Maulana</t>
  </si>
  <si>
    <t>Jemi Rizki Tardiyana</t>
  </si>
  <si>
    <t>Rifky Maulidin</t>
  </si>
  <si>
    <t>Deri Rusandi</t>
  </si>
  <si>
    <t>Surya Ginanjar</t>
  </si>
  <si>
    <t>Denda Yulian</t>
  </si>
  <si>
    <t>Kurnia Sandi</t>
  </si>
  <si>
    <t>Fajar Faisal</t>
  </si>
  <si>
    <t>Rifai</t>
  </si>
  <si>
    <t>Tajib Ramdani</t>
  </si>
  <si>
    <t>M. Rafi Alfaridzi</t>
  </si>
  <si>
    <t>Alvi Dalilul Fauziah</t>
  </si>
  <si>
    <t>Irham Zamzam</t>
  </si>
  <si>
    <t>Rahmat Irfan H</t>
  </si>
  <si>
    <t>Jihan Ardhan Janita</t>
  </si>
  <si>
    <t>Ceceng Nuryana</t>
  </si>
  <si>
    <t>Miftah Fauzi</t>
  </si>
  <si>
    <t>Feni Koesdini</t>
  </si>
  <si>
    <t>Asep Fauzi</t>
  </si>
  <si>
    <t>Rifky Dwi Apriansyah</t>
  </si>
  <si>
    <t>Fariz Muslim</t>
  </si>
  <si>
    <t>Salsabila</t>
  </si>
  <si>
    <t>Nurhasanah</t>
  </si>
  <si>
    <t>Renaldi Maulana</t>
  </si>
  <si>
    <t>Rosi Alawiyah</t>
  </si>
  <si>
    <t>Gina Agnitari</t>
  </si>
  <si>
    <t>Cici Ruhayati</t>
  </si>
  <si>
    <t>Adang Tijani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</si>
</sst>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_(&quot;Rp&quot;* #,##0_);_(&quot;Rp&quot;* \(#,##0\);_(&quot;Rp&quot;* &quot;-&quot;_);_(@_)"/>
    <numFmt numFmtId="165" formatCode="#,##0;[Red]#,##0"/>
  </numFmts>
  <fonts count="6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006100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color theme="9" tint="-0.249977111117893"/>
      <name val="Calibri"/>
      <family val="2"/>
      <scheme val="minor"/>
    </font>
    <font>
      <b/>
      <sz val="8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  <font>
      <sz val="9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charset val="1"/>
      <scheme val="minor"/>
    </font>
    <font>
      <b/>
      <sz val="11"/>
      <name val="Calibri"/>
      <family val="2"/>
      <charset val="1"/>
    </font>
    <font>
      <sz val="8"/>
      <color theme="5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mbria"/>
      <family val="1"/>
    </font>
    <font>
      <sz val="8"/>
      <color theme="1"/>
      <name val="Calibri"/>
      <family val="2"/>
    </font>
    <font>
      <b/>
      <u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mbria"/>
      <family val="1"/>
    </font>
    <font>
      <b/>
      <sz val="8"/>
      <color theme="1"/>
      <name val="Cambria"/>
      <family val="1"/>
    </font>
    <font>
      <b/>
      <i/>
      <sz val="8"/>
      <color theme="1"/>
      <name val="Cambria"/>
      <family val="1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sz val="10"/>
      <name val="Calibri"/>
      <family val="2"/>
      <charset val="1"/>
      <scheme val="minor"/>
    </font>
    <font>
      <b/>
      <sz val="11"/>
      <color rgb="FFFF0000"/>
      <name val="Calibri"/>
      <family val="2"/>
      <charset val="1"/>
    </font>
    <font>
      <b/>
      <sz val="11"/>
      <color rgb="FFFF0000"/>
      <name val="Calibri"/>
      <family val="2"/>
    </font>
    <font>
      <b/>
      <sz val="11"/>
      <color rgb="FFFF0000"/>
      <name val="Calibri"/>
      <family val="2"/>
      <charset val="1"/>
      <scheme val="minor"/>
    </font>
    <font>
      <b/>
      <sz val="11"/>
      <color theme="1"/>
      <name val="Calibri"/>
      <family val="2"/>
      <charset val="1"/>
    </font>
    <font>
      <sz val="8"/>
      <color theme="1"/>
      <name val="Calibri"/>
      <family val="2"/>
      <charset val="1"/>
    </font>
  </fonts>
  <fills count="3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/>
      <top/>
      <bottom style="double">
        <color indexed="6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3"/>
      </right>
      <top/>
      <bottom style="double">
        <color indexed="63"/>
      </bottom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49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3" applyNumberFormat="0" applyAlignment="0" applyProtection="0"/>
    <xf numFmtId="0" fontId="10" fillId="22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13" applyNumberFormat="0" applyAlignment="0" applyProtection="0"/>
    <xf numFmtId="0" fontId="17" fillId="0" borderId="18" applyNumberFormat="0" applyFill="0" applyAlignment="0" applyProtection="0"/>
    <xf numFmtId="0" fontId="18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4" borderId="19" applyNumberFormat="0" applyFont="0" applyAlignment="0" applyProtection="0"/>
    <xf numFmtId="0" fontId="19" fillId="21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1" borderId="30" applyNumberFormat="0" applyAlignment="0" applyProtection="0"/>
    <xf numFmtId="0" fontId="6" fillId="24" borderId="29" applyNumberFormat="0" applyFont="0" applyAlignment="0" applyProtection="0"/>
    <xf numFmtId="0" fontId="9" fillId="21" borderId="23" applyNumberFormat="0" applyAlignment="0" applyProtection="0"/>
    <xf numFmtId="0" fontId="9" fillId="21" borderId="66" applyNumberFormat="0" applyAlignment="0" applyProtection="0"/>
    <xf numFmtId="0" fontId="16" fillId="8" borderId="23" applyNumberFormat="0" applyAlignment="0" applyProtection="0"/>
    <xf numFmtId="0" fontId="9" fillId="21" borderId="32" applyNumberFormat="0" applyAlignment="0" applyProtection="0"/>
    <xf numFmtId="0" fontId="16" fillId="8" borderId="61" applyNumberFormat="0" applyAlignment="0" applyProtection="0"/>
    <xf numFmtId="0" fontId="9" fillId="21" borderId="61" applyNumberFormat="0" applyAlignment="0" applyProtection="0"/>
    <xf numFmtId="0" fontId="16" fillId="8" borderId="32" applyNumberFormat="0" applyAlignment="0" applyProtection="0"/>
    <xf numFmtId="0" fontId="19" fillId="21" borderId="49" applyNumberFormat="0" applyAlignment="0" applyProtection="0"/>
    <xf numFmtId="0" fontId="6" fillId="24" borderId="48" applyNumberFormat="0" applyFont="0" applyAlignment="0" applyProtection="0"/>
    <xf numFmtId="0" fontId="9" fillId="21" borderId="51" applyNumberFormat="0" applyAlignment="0" applyProtection="0"/>
    <xf numFmtId="0" fontId="16" fillId="8" borderId="61" applyNumberFormat="0" applyAlignment="0" applyProtection="0"/>
    <xf numFmtId="0" fontId="9" fillId="21" borderId="42" applyNumberFormat="0" applyAlignment="0" applyProtection="0"/>
    <xf numFmtId="0" fontId="16" fillId="8" borderId="66" applyNumberFormat="0" applyAlignment="0" applyProtection="0"/>
    <xf numFmtId="0" fontId="16" fillId="8" borderId="51" applyNumberFormat="0" applyAlignment="0" applyProtection="0"/>
    <xf numFmtId="0" fontId="16" fillId="8" borderId="28" applyNumberFormat="0" applyAlignment="0" applyProtection="0"/>
    <xf numFmtId="0" fontId="9" fillId="21" borderId="37" applyNumberFormat="0" applyAlignment="0" applyProtection="0"/>
    <xf numFmtId="0" fontId="9" fillId="21" borderId="28" applyNumberFormat="0" applyAlignment="0" applyProtection="0"/>
    <xf numFmtId="0" fontId="16" fillId="8" borderId="71" applyNumberFormat="0" applyAlignment="0" applyProtection="0"/>
    <xf numFmtId="0" fontId="16" fillId="8" borderId="56" applyNumberFormat="0" applyAlignment="0" applyProtection="0"/>
    <xf numFmtId="0" fontId="6" fillId="24" borderId="24" applyNumberFormat="0" applyFont="0" applyAlignment="0" applyProtection="0"/>
    <xf numFmtId="0" fontId="19" fillId="21" borderId="25" applyNumberFormat="0" applyAlignment="0" applyProtection="0"/>
    <xf numFmtId="0" fontId="16" fillId="8" borderId="42" applyNumberFormat="0" applyAlignment="0" applyProtection="0"/>
    <xf numFmtId="0" fontId="16" fillId="8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4" borderId="33" applyNumberFormat="0" applyFont="0" applyAlignment="0" applyProtection="0"/>
    <xf numFmtId="0" fontId="19" fillId="21" borderId="34" applyNumberFormat="0" applyAlignment="0" applyProtection="0"/>
    <xf numFmtId="0" fontId="21" fillId="0" borderId="35" applyNumberFormat="0" applyFill="0" applyAlignment="0" applyProtection="0"/>
    <xf numFmtId="0" fontId="6" fillId="24" borderId="38" applyNumberFormat="0" applyFont="0" applyAlignment="0" applyProtection="0"/>
    <xf numFmtId="0" fontId="19" fillId="21" borderId="39" applyNumberFormat="0" applyAlignment="0" applyProtection="0"/>
    <xf numFmtId="0" fontId="21" fillId="0" borderId="40" applyNumberFormat="0" applyFill="0" applyAlignment="0" applyProtection="0"/>
    <xf numFmtId="0" fontId="9" fillId="21" borderId="71" applyNumberFormat="0" applyAlignment="0" applyProtection="0"/>
    <xf numFmtId="0" fontId="9" fillId="21" borderId="61" applyNumberFormat="0" applyAlignment="0" applyProtection="0"/>
    <xf numFmtId="0" fontId="9" fillId="21" borderId="56" applyNumberFormat="0" applyAlignment="0" applyProtection="0"/>
    <xf numFmtId="0" fontId="16" fillId="8" borderId="47" applyNumberFormat="0" applyAlignment="0" applyProtection="0"/>
    <xf numFmtId="0" fontId="6" fillId="24" borderId="67" applyNumberFormat="0" applyFont="0" applyAlignment="0" applyProtection="0"/>
    <xf numFmtId="0" fontId="19" fillId="21" borderId="68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9" fillId="21" borderId="47" applyNumberFormat="0" applyAlignment="0" applyProtection="0"/>
    <xf numFmtId="0" fontId="6" fillId="24" borderId="52" applyNumberFormat="0" applyFont="0" applyAlignment="0" applyProtection="0"/>
    <xf numFmtId="0" fontId="19" fillId="21" borderId="53" applyNumberFormat="0" applyAlignment="0" applyProtection="0"/>
    <xf numFmtId="0" fontId="6" fillId="24" borderId="43" applyNumberFormat="0" applyFont="0" applyAlignment="0" applyProtection="0"/>
    <xf numFmtId="0" fontId="19" fillId="21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4" borderId="72" applyNumberFormat="0" applyFont="0" applyAlignment="0" applyProtection="0"/>
    <xf numFmtId="0" fontId="19" fillId="21" borderId="73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6" fillId="24" borderId="57" applyNumberFormat="0" applyFont="0" applyAlignment="0" applyProtection="0"/>
    <xf numFmtId="0" fontId="19" fillId="21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31" fillId="25" borderId="75" applyNumberFormat="0" applyAlignment="0" applyProtection="0"/>
  </cellStyleXfs>
  <cellXfs count="458">
    <xf numFmtId="0" fontId="0" fillId="0" borderId="0" xfId="0"/>
    <xf numFmtId="0" fontId="25" fillId="0" borderId="0" xfId="0" applyFont="1"/>
    <xf numFmtId="0" fontId="25" fillId="0" borderId="0" xfId="0" applyFont="1" applyFill="1"/>
    <xf numFmtId="1" fontId="29" fillId="0" borderId="36" xfId="0" applyNumberFormat="1" applyFont="1" applyFill="1" applyBorder="1" applyAlignment="1">
      <alignment horizontal="center" wrapText="1"/>
    </xf>
    <xf numFmtId="1" fontId="4" fillId="0" borderId="55" xfId="0" applyNumberFormat="1" applyFont="1" applyFill="1" applyBorder="1" applyAlignment="1">
      <alignment horizontal="center" wrapText="1"/>
    </xf>
    <xf numFmtId="1" fontId="4" fillId="0" borderId="41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1" fontId="29" fillId="0" borderId="70" xfId="0" applyNumberFormat="1" applyFont="1" applyFill="1" applyBorder="1" applyAlignment="1">
      <alignment horizontal="center" wrapText="1"/>
    </xf>
    <xf numFmtId="1" fontId="25" fillId="0" borderId="0" xfId="0" applyNumberFormat="1" applyFont="1" applyFill="1" applyAlignment="1">
      <alignment horizontal="center"/>
    </xf>
    <xf numFmtId="41" fontId="25" fillId="0" borderId="0" xfId="0" applyNumberFormat="1" applyFont="1" applyFill="1" applyAlignment="1">
      <alignment horizontal="center"/>
    </xf>
    <xf numFmtId="0" fontId="33" fillId="0" borderId="0" xfId="0" applyFont="1"/>
    <xf numFmtId="0" fontId="4" fillId="0" borderId="0" xfId="0" applyFont="1"/>
    <xf numFmtId="0" fontId="27" fillId="0" borderId="70" xfId="0" applyFont="1" applyBorder="1" applyAlignment="1">
      <alignment horizontal="center"/>
    </xf>
    <xf numFmtId="0" fontId="25" fillId="0" borderId="70" xfId="0" applyFont="1" applyBorder="1"/>
    <xf numFmtId="0" fontId="27" fillId="0" borderId="70" xfId="0" applyFont="1" applyBorder="1"/>
    <xf numFmtId="0" fontId="4" fillId="0" borderId="0" xfId="0" applyFont="1" applyBorder="1"/>
    <xf numFmtId="0" fontId="34" fillId="0" borderId="0" xfId="0" applyFont="1" applyBorder="1"/>
    <xf numFmtId="37" fontId="25" fillId="0" borderId="70" xfId="0" applyNumberFormat="1" applyFont="1" applyBorder="1" applyAlignment="1">
      <alignment horizontal="center"/>
    </xf>
    <xf numFmtId="0" fontId="36" fillId="0" borderId="0" xfId="0" applyFont="1"/>
    <xf numFmtId="37" fontId="27" fillId="0" borderId="70" xfId="0" applyNumberFormat="1" applyFont="1" applyBorder="1"/>
    <xf numFmtId="0" fontId="37" fillId="0" borderId="0" xfId="0" applyFont="1"/>
    <xf numFmtId="41" fontId="25" fillId="0" borderId="0" xfId="0" applyNumberFormat="1" applyFont="1" applyFill="1" applyBorder="1" applyAlignment="1">
      <alignment horizontal="center"/>
    </xf>
    <xf numFmtId="0" fontId="25" fillId="0" borderId="0" xfId="0" applyFont="1" applyFill="1" applyBorder="1"/>
    <xf numFmtId="37" fontId="25" fillId="0" borderId="0" xfId="0" applyNumberFormat="1" applyFont="1" applyFill="1" applyBorder="1"/>
    <xf numFmtId="164" fontId="25" fillId="0" borderId="0" xfId="0" applyNumberFormat="1" applyFont="1" applyFill="1" applyBorder="1"/>
    <xf numFmtId="0" fontId="25" fillId="0" borderId="70" xfId="0" applyFont="1" applyFill="1" applyBorder="1"/>
    <xf numFmtId="41" fontId="25" fillId="0" borderId="0" xfId="0" applyNumberFormat="1" applyFont="1" applyFill="1" applyBorder="1"/>
    <xf numFmtId="1" fontId="30" fillId="0" borderId="0" xfId="0" applyNumberFormat="1" applyFont="1" applyFill="1" applyBorder="1" applyAlignment="1">
      <alignment horizontal="center"/>
    </xf>
    <xf numFmtId="41" fontId="30" fillId="0" borderId="0" xfId="0" applyNumberFormat="1" applyFont="1" applyFill="1" applyBorder="1"/>
    <xf numFmtId="41" fontId="30" fillId="0" borderId="0" xfId="0" applyNumberFormat="1" applyFont="1" applyFill="1" applyBorder="1" applyAlignment="1">
      <alignment horizontal="center"/>
    </xf>
    <xf numFmtId="41" fontId="25" fillId="0" borderId="3" xfId="0" applyNumberFormat="1" applyFont="1" applyFill="1" applyBorder="1" applyAlignment="1">
      <alignment horizontal="center"/>
    </xf>
    <xf numFmtId="0" fontId="25" fillId="0" borderId="0" xfId="0" applyFont="1" applyFill="1" applyAlignment="1">
      <alignment horizontal="center"/>
    </xf>
    <xf numFmtId="0" fontId="27" fillId="0" borderId="0" xfId="0" applyFont="1" applyFill="1"/>
    <xf numFmtId="164" fontId="25" fillId="0" borderId="0" xfId="0" applyNumberFormat="1" applyFont="1" applyFill="1"/>
    <xf numFmtId="0" fontId="27" fillId="0" borderId="6" xfId="0" applyFont="1" applyFill="1" applyBorder="1" applyAlignment="1">
      <alignment horizontal="center" vertical="center"/>
    </xf>
    <xf numFmtId="164" fontId="27" fillId="0" borderId="6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/>
    </xf>
    <xf numFmtId="164" fontId="27" fillId="0" borderId="2" xfId="0" applyNumberFormat="1" applyFont="1" applyFill="1" applyBorder="1" applyAlignment="1">
      <alignment horizontal="center"/>
    </xf>
    <xf numFmtId="37" fontId="25" fillId="0" borderId="70" xfId="0" applyNumberFormat="1" applyFont="1" applyFill="1" applyBorder="1"/>
    <xf numFmtId="0" fontId="25" fillId="0" borderId="0" xfId="0" applyFont="1" applyFill="1" applyBorder="1" applyAlignment="1">
      <alignment horizontal="center"/>
    </xf>
    <xf numFmtId="41" fontId="27" fillId="0" borderId="0" xfId="0" applyNumberFormat="1" applyFont="1" applyFill="1"/>
    <xf numFmtId="41" fontId="27" fillId="0" borderId="0" xfId="0" applyNumberFormat="1" applyFont="1" applyFill="1" applyAlignment="1">
      <alignment horizontal="center"/>
    </xf>
    <xf numFmtId="41" fontId="24" fillId="0" borderId="27" xfId="0" applyNumberFormat="1" applyFont="1" applyFill="1" applyBorder="1"/>
    <xf numFmtId="41" fontId="29" fillId="0" borderId="70" xfId="0" applyNumberFormat="1" applyFont="1" applyFill="1" applyBorder="1" applyAlignment="1">
      <alignment horizontal="center" wrapText="1"/>
    </xf>
    <xf numFmtId="41" fontId="32" fillId="0" borderId="1" xfId="0" applyNumberFormat="1" applyFont="1" applyFill="1" applyBorder="1"/>
    <xf numFmtId="41" fontId="24" fillId="0" borderId="70" xfId="0" applyNumberFormat="1" applyFont="1" applyFill="1" applyBorder="1"/>
    <xf numFmtId="41" fontId="25" fillId="0" borderId="70" xfId="0" applyNumberFormat="1" applyFont="1" applyFill="1" applyBorder="1"/>
    <xf numFmtId="41" fontId="32" fillId="0" borderId="70" xfId="0" applyNumberFormat="1" applyFont="1" applyFill="1" applyBorder="1"/>
    <xf numFmtId="41" fontId="25" fillId="0" borderId="79" xfId="0" applyNumberFormat="1" applyFont="1" applyFill="1" applyBorder="1"/>
    <xf numFmtId="41" fontId="25" fillId="0" borderId="3" xfId="0" applyNumberFormat="1" applyFont="1" applyFill="1" applyBorder="1"/>
    <xf numFmtId="41" fontId="32" fillId="0" borderId="0" xfId="0" applyNumberFormat="1" applyFont="1" applyFill="1"/>
    <xf numFmtId="41" fontId="4" fillId="0" borderId="46" xfId="0" applyNumberFormat="1" applyFont="1" applyFill="1" applyBorder="1"/>
    <xf numFmtId="41" fontId="4" fillId="0" borderId="70" xfId="0" applyNumberFormat="1" applyFont="1" applyFill="1" applyBorder="1"/>
    <xf numFmtId="41" fontId="4" fillId="0" borderId="60" xfId="0" applyNumberFormat="1" applyFont="1" applyFill="1" applyBorder="1"/>
    <xf numFmtId="41" fontId="32" fillId="0" borderId="3" xfId="0" applyNumberFormat="1" applyFont="1" applyFill="1" applyBorder="1"/>
    <xf numFmtId="41" fontId="27" fillId="0" borderId="0" xfId="0" applyNumberFormat="1" applyFont="1" applyFill="1" applyAlignment="1">
      <alignment horizontal="left"/>
    </xf>
    <xf numFmtId="41" fontId="25" fillId="0" borderId="0" xfId="0" applyNumberFormat="1" applyFont="1" applyFill="1" applyAlignment="1">
      <alignment horizontal="left"/>
    </xf>
    <xf numFmtId="41" fontId="29" fillId="0" borderId="0" xfId="0" applyNumberFormat="1" applyFont="1" applyFill="1"/>
    <xf numFmtId="41" fontId="23" fillId="0" borderId="0" xfId="0" applyNumberFormat="1" applyFont="1" applyFill="1"/>
    <xf numFmtId="41" fontId="25" fillId="0" borderId="70" xfId="0" applyNumberFormat="1" applyFont="1" applyFill="1" applyBorder="1" applyAlignment="1">
      <alignment horizontal="center"/>
    </xf>
    <xf numFmtId="37" fontId="25" fillId="0" borderId="70" xfId="0" applyNumberFormat="1" applyFont="1" applyFill="1" applyBorder="1" applyAlignment="1">
      <alignment horizontal="center"/>
    </xf>
    <xf numFmtId="164" fontId="25" fillId="0" borderId="70" xfId="0" applyNumberFormat="1" applyFont="1" applyFill="1" applyBorder="1"/>
    <xf numFmtId="1" fontId="25" fillId="0" borderId="70" xfId="0" applyNumberFormat="1" applyFont="1" applyFill="1" applyBorder="1" applyAlignment="1">
      <alignment horizontal="center"/>
    </xf>
    <xf numFmtId="41" fontId="23" fillId="0" borderId="70" xfId="0" applyNumberFormat="1" applyFont="1" applyFill="1" applyBorder="1"/>
    <xf numFmtId="0" fontId="32" fillId="26" borderId="70" xfId="0" applyFont="1" applyFill="1" applyBorder="1" applyAlignment="1">
      <alignment horizontal="center"/>
    </xf>
    <xf numFmtId="41" fontId="25" fillId="26" borderId="2" xfId="0" applyNumberFormat="1" applyFont="1" applyFill="1" applyBorder="1"/>
    <xf numFmtId="41" fontId="25" fillId="26" borderId="70" xfId="0" applyNumberFormat="1" applyFont="1" applyFill="1" applyBorder="1"/>
    <xf numFmtId="41" fontId="25" fillId="26" borderId="1" xfId="0" applyNumberFormat="1" applyFont="1" applyFill="1" applyBorder="1"/>
    <xf numFmtId="41" fontId="32" fillId="26" borderId="70" xfId="0" applyNumberFormat="1" applyFont="1" applyFill="1" applyBorder="1"/>
    <xf numFmtId="164" fontId="25" fillId="26" borderId="0" xfId="0" applyNumberFormat="1" applyFont="1" applyFill="1"/>
    <xf numFmtId="0" fontId="25" fillId="26" borderId="0" xfId="0" applyFont="1" applyFill="1"/>
    <xf numFmtId="41" fontId="45" fillId="0" borderId="3" xfId="0" applyNumberFormat="1" applyFont="1" applyFill="1" applyBorder="1" applyAlignment="1">
      <alignment horizontal="center"/>
    </xf>
    <xf numFmtId="1" fontId="4" fillId="26" borderId="2" xfId="0" applyNumberFormat="1" applyFont="1" applyFill="1" applyBorder="1" applyAlignment="1">
      <alignment wrapText="1"/>
    </xf>
    <xf numFmtId="0" fontId="23" fillId="26" borderId="2" xfId="2" applyFont="1" applyFill="1" applyBorder="1" applyAlignment="1">
      <alignment horizontal="left"/>
    </xf>
    <xf numFmtId="0" fontId="25" fillId="26" borderId="2" xfId="0" applyFont="1" applyFill="1" applyBorder="1" applyAlignment="1">
      <alignment horizontal="center"/>
    </xf>
    <xf numFmtId="41" fontId="25" fillId="0" borderId="70" xfId="0" applyNumberFormat="1" applyFont="1" applyFill="1" applyBorder="1" applyAlignment="1"/>
    <xf numFmtId="41" fontId="25" fillId="27" borderId="2" xfId="0" applyNumberFormat="1" applyFont="1" applyFill="1" applyBorder="1"/>
    <xf numFmtId="37" fontId="4" fillId="0" borderId="0" xfId="0" applyNumberFormat="1" applyFont="1"/>
    <xf numFmtId="41" fontId="25" fillId="0" borderId="96" xfId="0" applyNumberFormat="1" applyFont="1" applyFill="1" applyBorder="1"/>
    <xf numFmtId="41" fontId="25" fillId="0" borderId="0" xfId="0" applyNumberFormat="1" applyFont="1"/>
    <xf numFmtId="41" fontId="27" fillId="0" borderId="70" xfId="0" applyNumberFormat="1" applyFont="1" applyBorder="1" applyAlignment="1">
      <alignment horizontal="center"/>
    </xf>
    <xf numFmtId="41" fontId="4" fillId="0" borderId="0" xfId="0" applyNumberFormat="1" applyFont="1" applyBorder="1"/>
    <xf numFmtId="41" fontId="4" fillId="0" borderId="0" xfId="0" applyNumberFormat="1" applyFont="1"/>
    <xf numFmtId="0" fontId="4" fillId="0" borderId="70" xfId="0" applyFont="1" applyBorder="1"/>
    <xf numFmtId="41" fontId="4" fillId="0" borderId="70" xfId="0" applyNumberFormat="1" applyFont="1" applyBorder="1"/>
    <xf numFmtId="37" fontId="27" fillId="0" borderId="104" xfId="0" applyNumberFormat="1" applyFont="1" applyFill="1" applyBorder="1" applyAlignment="1">
      <alignment vertical="center"/>
    </xf>
    <xf numFmtId="37" fontId="27" fillId="0" borderId="0" xfId="0" applyNumberFormat="1" applyFont="1" applyFill="1" applyBorder="1" applyAlignment="1">
      <alignment horizontal="center"/>
    </xf>
    <xf numFmtId="41" fontId="25" fillId="28" borderId="1" xfId="0" applyNumberFormat="1" applyFont="1" applyFill="1" applyBorder="1"/>
    <xf numFmtId="37" fontId="33" fillId="0" borderId="70" xfId="0" applyNumberFormat="1" applyFont="1" applyBorder="1"/>
    <xf numFmtId="41" fontId="4" fillId="28" borderId="70" xfId="0" applyNumberFormat="1" applyFont="1" applyFill="1" applyBorder="1" applyAlignment="1">
      <alignment horizontal="center"/>
    </xf>
    <xf numFmtId="41" fontId="25" fillId="28" borderId="3" xfId="0" applyNumberFormat="1" applyFont="1" applyFill="1" applyBorder="1"/>
    <xf numFmtId="41" fontId="32" fillId="28" borderId="3" xfId="0" applyNumberFormat="1" applyFont="1" applyFill="1" applyBorder="1"/>
    <xf numFmtId="41" fontId="25" fillId="28" borderId="0" xfId="0" applyNumberFormat="1" applyFont="1" applyFill="1" applyBorder="1"/>
    <xf numFmtId="41" fontId="25" fillId="28" borderId="0" xfId="0" applyNumberFormat="1" applyFont="1" applyFill="1"/>
    <xf numFmtId="41" fontId="39" fillId="28" borderId="2" xfId="0" applyNumberFormat="1" applyFont="1" applyFill="1" applyBorder="1" applyAlignment="1">
      <alignment horizontal="center"/>
    </xf>
    <xf numFmtId="41" fontId="25" fillId="28" borderId="96" xfId="0" applyNumberFormat="1" applyFont="1" applyFill="1" applyBorder="1"/>
    <xf numFmtId="41" fontId="23" fillId="28" borderId="70" xfId="1" applyNumberFormat="1" applyFont="1" applyFill="1" applyBorder="1" applyAlignment="1">
      <alignment horizontal="center" vertical="center" wrapText="1"/>
    </xf>
    <xf numFmtId="41" fontId="32" fillId="28" borderId="1" xfId="0" applyNumberFormat="1" applyFont="1" applyFill="1" applyBorder="1"/>
    <xf numFmtId="41" fontId="4" fillId="28" borderId="65" xfId="0" applyNumberFormat="1" applyFont="1" applyFill="1" applyBorder="1" applyAlignment="1">
      <alignment horizontal="left"/>
    </xf>
    <xf numFmtId="41" fontId="39" fillId="0" borderId="12" xfId="0" applyNumberFormat="1" applyFont="1" applyFill="1" applyBorder="1" applyAlignment="1">
      <alignment horizontal="center" vertical="center"/>
    </xf>
    <xf numFmtId="41" fontId="39" fillId="0" borderId="6" xfId="0" applyNumberFormat="1" applyFont="1" applyFill="1" applyBorder="1" applyAlignment="1">
      <alignment horizontal="center" vertical="center"/>
    </xf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39" fillId="0" borderId="2" xfId="0" applyNumberFormat="1" applyFont="1" applyFill="1" applyBorder="1" applyAlignment="1">
      <alignment horizontal="center"/>
    </xf>
    <xf numFmtId="41" fontId="39" fillId="0" borderId="7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/>
    </xf>
    <xf numFmtId="1" fontId="29" fillId="0" borderId="60" xfId="0" applyNumberFormat="1" applyFont="1" applyFill="1" applyBorder="1" applyAlignment="1">
      <alignment horizontal="center" wrapText="1"/>
    </xf>
    <xf numFmtId="41" fontId="24" fillId="0" borderId="65" xfId="2" applyNumberFormat="1" applyFont="1" applyFill="1" applyBorder="1" applyAlignment="1">
      <alignment horizontal="left"/>
    </xf>
    <xf numFmtId="41" fontId="29" fillId="0" borderId="1" xfId="0" applyNumberFormat="1" applyFont="1" applyFill="1" applyBorder="1"/>
    <xf numFmtId="0" fontId="0" fillId="0" borderId="0" xfId="0" applyFill="1"/>
    <xf numFmtId="0" fontId="25" fillId="0" borderId="0" xfId="0" applyFont="1" applyBorder="1"/>
    <xf numFmtId="0" fontId="27" fillId="0" borderId="0" xfId="0" applyFont="1" applyBorder="1"/>
    <xf numFmtId="37" fontId="27" fillId="0" borderId="0" xfId="0" applyNumberFormat="1" applyFont="1" applyBorder="1"/>
    <xf numFmtId="0" fontId="48" fillId="0" borderId="0" xfId="0" applyFont="1"/>
    <xf numFmtId="37" fontId="33" fillId="0" borderId="0" xfId="0" applyNumberFormat="1" applyFont="1" applyBorder="1"/>
    <xf numFmtId="37" fontId="49" fillId="0" borderId="0" xfId="0" applyNumberFormat="1" applyFont="1" applyBorder="1"/>
    <xf numFmtId="37" fontId="30" fillId="0" borderId="0" xfId="0" applyNumberFormat="1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37" fontId="50" fillId="0" borderId="0" xfId="0" applyNumberFormat="1" applyFont="1"/>
    <xf numFmtId="0" fontId="55" fillId="0" borderId="0" xfId="0" applyFont="1"/>
    <xf numFmtId="37" fontId="51" fillId="0" borderId="0" xfId="0" applyNumberFormat="1" applyFont="1"/>
    <xf numFmtId="41" fontId="39" fillId="0" borderId="6" xfId="0" applyNumberFormat="1" applyFont="1" applyFill="1" applyBorder="1" applyAlignment="1">
      <alignment horizontal="center" vertical="center"/>
    </xf>
    <xf numFmtId="41" fontId="39" fillId="0" borderId="12" xfId="0" applyNumberFormat="1" applyFont="1" applyFill="1" applyBorder="1" applyAlignment="1">
      <alignment horizontal="center" vertical="center"/>
    </xf>
    <xf numFmtId="41" fontId="23" fillId="0" borderId="70" xfId="1" applyNumberFormat="1" applyFont="1" applyFill="1" applyBorder="1" applyAlignment="1">
      <alignment horizontal="center" vertical="center" wrapText="1"/>
    </xf>
    <xf numFmtId="41" fontId="29" fillId="0" borderId="27" xfId="0" applyNumberFormat="1" applyFont="1" applyFill="1" applyBorder="1"/>
    <xf numFmtId="41" fontId="24" fillId="0" borderId="70" xfId="0" applyNumberFormat="1" applyFont="1" applyFill="1" applyBorder="1" applyAlignment="1">
      <alignment horizontal="center" wrapText="1"/>
    </xf>
    <xf numFmtId="41" fontId="23" fillId="0" borderId="79" xfId="0" applyNumberFormat="1" applyFont="1" applyFill="1" applyBorder="1"/>
    <xf numFmtId="41" fontId="23" fillId="0" borderId="1" xfId="0" applyNumberFormat="1" applyFont="1" applyFill="1" applyBorder="1"/>
    <xf numFmtId="41" fontId="39" fillId="0" borderId="0" xfId="0" applyNumberFormat="1" applyFont="1" applyFill="1" applyBorder="1" applyAlignment="1">
      <alignment horizontal="center"/>
    </xf>
    <xf numFmtId="41" fontId="23" fillId="0" borderId="0" xfId="0" applyNumberFormat="1" applyFont="1" applyFill="1" applyBorder="1"/>
    <xf numFmtId="41" fontId="10" fillId="0" borderId="76" xfId="31" applyNumberFormat="1" applyFill="1" applyBorder="1" applyAlignment="1"/>
    <xf numFmtId="41" fontId="10" fillId="0" borderId="14" xfId="31" applyNumberFormat="1" applyFill="1"/>
    <xf numFmtId="41" fontId="27" fillId="0" borderId="70" xfId="0" applyNumberFormat="1" applyFont="1" applyFill="1" applyBorder="1" applyAlignment="1">
      <alignment horizontal="center" vertical="center"/>
    </xf>
    <xf numFmtId="41" fontId="27" fillId="0" borderId="70" xfId="0" applyNumberFormat="1" applyFont="1" applyFill="1" applyBorder="1" applyAlignment="1">
      <alignment horizontal="center" vertical="center" wrapText="1"/>
    </xf>
    <xf numFmtId="0" fontId="23" fillId="0" borderId="2" xfId="1" applyFont="1" applyFill="1" applyBorder="1" applyAlignment="1">
      <alignment horizontal="center" wrapText="1"/>
    </xf>
    <xf numFmtId="0" fontId="23" fillId="0" borderId="2" xfId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/>
    </xf>
    <xf numFmtId="0" fontId="23" fillId="0" borderId="70" xfId="2" applyFont="1" applyFill="1" applyBorder="1" applyAlignment="1">
      <alignment horizontal="left"/>
    </xf>
    <xf numFmtId="0" fontId="25" fillId="0" borderId="70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1" fontId="4" fillId="0" borderId="22" xfId="0" applyNumberFormat="1" applyFont="1" applyFill="1" applyBorder="1" applyAlignment="1">
      <alignment wrapText="1"/>
    </xf>
    <xf numFmtId="0" fontId="23" fillId="0" borderId="1" xfId="2" applyFont="1" applyFill="1" applyBorder="1" applyAlignment="1">
      <alignment horizontal="left"/>
    </xf>
    <xf numFmtId="1" fontId="4" fillId="0" borderId="2" xfId="0" applyNumberFormat="1" applyFont="1" applyFill="1" applyBorder="1" applyAlignment="1">
      <alignment wrapText="1"/>
    </xf>
    <xf numFmtId="41" fontId="25" fillId="0" borderId="2" xfId="0" applyNumberFormat="1" applyFont="1" applyFill="1" applyBorder="1"/>
    <xf numFmtId="1" fontId="4" fillId="0" borderId="70" xfId="0" applyNumberFormat="1" applyFont="1" applyFill="1" applyBorder="1" applyAlignment="1">
      <alignment wrapText="1"/>
    </xf>
    <xf numFmtId="41" fontId="10" fillId="0" borderId="78" xfId="31" applyNumberFormat="1" applyFill="1" applyBorder="1" applyAlignment="1">
      <alignment vertical="center"/>
    </xf>
    <xf numFmtId="164" fontId="10" fillId="0" borderId="14" xfId="31" applyNumberFormat="1" applyFill="1" applyAlignment="1">
      <alignment vertical="center"/>
    </xf>
    <xf numFmtId="0" fontId="10" fillId="0" borderId="14" xfId="31" applyFill="1" applyAlignment="1">
      <alignment vertical="center"/>
    </xf>
    <xf numFmtId="37" fontId="25" fillId="0" borderId="97" xfId="0" applyNumberFormat="1" applyFont="1" applyFill="1" applyBorder="1" applyAlignment="1"/>
    <xf numFmtId="37" fontId="25" fillId="0" borderId="79" xfId="0" applyNumberFormat="1" applyFont="1" applyFill="1" applyBorder="1" applyAlignment="1"/>
    <xf numFmtId="41" fontId="39" fillId="0" borderId="89" xfId="0" applyNumberFormat="1" applyFont="1" applyFill="1" applyBorder="1" applyAlignment="1">
      <alignment horizontal="center" vertical="center"/>
    </xf>
    <xf numFmtId="41" fontId="39" fillId="0" borderId="86" xfId="0" applyNumberFormat="1" applyFont="1" applyFill="1" applyBorder="1" applyAlignment="1">
      <alignment horizontal="center" vertical="center"/>
    </xf>
    <xf numFmtId="41" fontId="23" fillId="0" borderId="92" xfId="1" applyNumberFormat="1" applyFont="1" applyFill="1" applyBorder="1" applyAlignment="1">
      <alignment horizontal="center" wrapText="1"/>
    </xf>
    <xf numFmtId="41" fontId="23" fillId="0" borderId="92" xfId="1" applyNumberFormat="1" applyFont="1" applyFill="1" applyBorder="1" applyAlignment="1">
      <alignment horizontal="center"/>
    </xf>
    <xf numFmtId="41" fontId="39" fillId="0" borderId="9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/>
    <xf numFmtId="41" fontId="4" fillId="0" borderId="2" xfId="0" applyNumberFormat="1" applyFont="1" applyFill="1" applyBorder="1" applyAlignment="1">
      <alignment horizontal="center"/>
    </xf>
    <xf numFmtId="41" fontId="42" fillId="0" borderId="83" xfId="31" applyNumberFormat="1" applyFont="1" applyFill="1" applyBorder="1"/>
    <xf numFmtId="41" fontId="23" fillId="0" borderId="95" xfId="1" applyNumberFormat="1" applyFont="1" applyFill="1" applyBorder="1" applyAlignment="1">
      <alignment horizontal="center" vertical="center" wrapText="1"/>
    </xf>
    <xf numFmtId="41" fontId="39" fillId="0" borderId="0" xfId="0" applyNumberFormat="1" applyFont="1" applyFill="1" applyBorder="1" applyAlignment="1">
      <alignment horizontal="center" vertical="center"/>
    </xf>
    <xf numFmtId="41" fontId="43" fillId="0" borderId="94" xfId="248" applyNumberFormat="1" applyFont="1" applyFill="1" applyBorder="1"/>
    <xf numFmtId="0" fontId="43" fillId="0" borderId="94" xfId="248" applyFont="1" applyFill="1" applyBorder="1"/>
    <xf numFmtId="1" fontId="4" fillId="0" borderId="60" xfId="0" applyNumberFormat="1" applyFont="1" applyFill="1" applyBorder="1" applyAlignment="1">
      <alignment horizontal="center" wrapText="1"/>
    </xf>
    <xf numFmtId="41" fontId="4" fillId="0" borderId="65" xfId="0" applyNumberFormat="1" applyFont="1" applyFill="1" applyBorder="1" applyAlignment="1">
      <alignment horizontal="left"/>
    </xf>
    <xf numFmtId="41" fontId="24" fillId="0" borderId="65" xfId="3" applyNumberFormat="1" applyFont="1" applyFill="1" applyBorder="1" applyAlignment="1">
      <alignment horizontal="left"/>
    </xf>
    <xf numFmtId="41" fontId="23" fillId="0" borderId="65" xfId="2" applyNumberFormat="1" applyFont="1" applyFill="1" applyBorder="1" applyAlignment="1">
      <alignment horizontal="left"/>
    </xf>
    <xf numFmtId="41" fontId="24" fillId="0" borderId="70" xfId="3" applyNumberFormat="1" applyFont="1" applyFill="1" applyBorder="1" applyAlignment="1">
      <alignment horizontal="left"/>
    </xf>
    <xf numFmtId="41" fontId="29" fillId="0" borderId="70" xfId="0" applyNumberFormat="1" applyFont="1" applyFill="1" applyBorder="1"/>
    <xf numFmtId="1" fontId="29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 applyAlignment="1">
      <alignment horizontal="left"/>
    </xf>
    <xf numFmtId="41" fontId="44" fillId="0" borderId="99" xfId="31" applyNumberFormat="1" applyFont="1" applyFill="1" applyBorder="1"/>
    <xf numFmtId="41" fontId="44" fillId="0" borderId="14" xfId="31" applyNumberFormat="1" applyFont="1" applyFill="1"/>
    <xf numFmtId="0" fontId="44" fillId="0" borderId="14" xfId="31" applyFont="1" applyFill="1"/>
    <xf numFmtId="165" fontId="32" fillId="0" borderId="0" xfId="0" applyNumberFormat="1" applyFont="1" applyFill="1"/>
    <xf numFmtId="165" fontId="33" fillId="0" borderId="2" xfId="0" applyNumberFormat="1" applyFont="1" applyFill="1" applyBorder="1" applyAlignment="1">
      <alignment horizontal="center"/>
    </xf>
    <xf numFmtId="165" fontId="32" fillId="0" borderId="70" xfId="0" applyNumberFormat="1" applyFont="1" applyFill="1" applyBorder="1"/>
    <xf numFmtId="165" fontId="61" fillId="0" borderId="78" xfId="31" applyNumberFormat="1" applyFont="1" applyFill="1" applyBorder="1" applyAlignment="1">
      <alignment vertical="center"/>
    </xf>
    <xf numFmtId="165" fontId="32" fillId="0" borderId="0" xfId="0" applyNumberFormat="1" applyFont="1" applyFill="1" applyBorder="1"/>
    <xf numFmtId="0" fontId="32" fillId="0" borderId="0" xfId="0" applyFont="1" applyFill="1"/>
    <xf numFmtId="0" fontId="33" fillId="0" borderId="2" xfId="0" applyFont="1" applyFill="1" applyBorder="1" applyAlignment="1">
      <alignment horizontal="center"/>
    </xf>
    <xf numFmtId="41" fontId="61" fillId="0" borderId="78" xfId="31" applyNumberFormat="1" applyFont="1" applyFill="1" applyBorder="1" applyAlignment="1">
      <alignment vertical="center"/>
    </xf>
    <xf numFmtId="37" fontId="32" fillId="0" borderId="0" xfId="0" applyNumberFormat="1" applyFont="1" applyFill="1" applyBorder="1"/>
    <xf numFmtId="164" fontId="32" fillId="0" borderId="0" xfId="0" applyNumberFormat="1" applyFont="1" applyFill="1" applyBorder="1"/>
    <xf numFmtId="0" fontId="32" fillId="0" borderId="0" xfId="0" applyFont="1" applyFill="1" applyBorder="1"/>
    <xf numFmtId="41" fontId="33" fillId="0" borderId="92" xfId="0" applyNumberFormat="1" applyFont="1" applyFill="1" applyBorder="1" applyAlignment="1">
      <alignment horizontal="center"/>
    </xf>
    <xf numFmtId="41" fontId="62" fillId="0" borderId="83" xfId="31" applyNumberFormat="1" applyFont="1" applyFill="1" applyBorder="1"/>
    <xf numFmtId="165" fontId="33" fillId="0" borderId="92" xfId="0" applyNumberFormat="1" applyFont="1" applyFill="1" applyBorder="1" applyAlignment="1">
      <alignment horizontal="center"/>
    </xf>
    <xf numFmtId="165" fontId="32" fillId="0" borderId="3" xfId="0" applyNumberFormat="1" applyFont="1" applyFill="1" applyBorder="1"/>
    <xf numFmtId="165" fontId="62" fillId="0" borderId="83" xfId="31" applyNumberFormat="1" applyFont="1" applyFill="1" applyBorder="1"/>
    <xf numFmtId="165" fontId="32" fillId="28" borderId="3" xfId="0" applyNumberFormat="1" applyFont="1" applyFill="1" applyBorder="1"/>
    <xf numFmtId="41" fontId="33" fillId="0" borderId="2" xfId="0" applyNumberFormat="1" applyFont="1" applyFill="1" applyBorder="1" applyAlignment="1">
      <alignment horizontal="center"/>
    </xf>
    <xf numFmtId="41" fontId="61" fillId="0" borderId="76" xfId="31" applyNumberFormat="1" applyFont="1" applyFill="1" applyBorder="1" applyAlignment="1"/>
    <xf numFmtId="165" fontId="32" fillId="0" borderId="1" xfId="0" applyNumberFormat="1" applyFont="1" applyFill="1" applyBorder="1"/>
    <xf numFmtId="165" fontId="61" fillId="0" borderId="76" xfId="31" applyNumberFormat="1" applyFont="1" applyFill="1" applyBorder="1" applyAlignment="1"/>
    <xf numFmtId="165" fontId="61" fillId="0" borderId="14" xfId="31" applyNumberFormat="1" applyFont="1" applyFill="1"/>
    <xf numFmtId="165" fontId="32" fillId="28" borderId="1" xfId="0" applyNumberFormat="1" applyFont="1" applyFill="1" applyBorder="1"/>
    <xf numFmtId="41" fontId="39" fillId="28" borderId="0" xfId="0" applyNumberFormat="1" applyFont="1" applyFill="1" applyBorder="1" applyAlignment="1">
      <alignment horizontal="center"/>
    </xf>
    <xf numFmtId="41" fontId="4" fillId="28" borderId="46" xfId="0" applyNumberFormat="1" applyFont="1" applyFill="1" applyBorder="1"/>
    <xf numFmtId="41" fontId="24" fillId="0" borderId="60" xfId="0" applyNumberFormat="1" applyFont="1" applyFill="1" applyBorder="1" applyAlignment="1">
      <alignment horizontal="left"/>
    </xf>
    <xf numFmtId="41" fontId="29" fillId="0" borderId="60" xfId="0" applyNumberFormat="1" applyFont="1" applyFill="1" applyBorder="1" applyAlignment="1">
      <alignment horizontal="left"/>
    </xf>
    <xf numFmtId="41" fontId="24" fillId="0" borderId="70" xfId="0" applyNumberFormat="1" applyFont="1" applyFill="1" applyBorder="1" applyAlignment="1">
      <alignment horizontal="left"/>
    </xf>
    <xf numFmtId="41" fontId="27" fillId="0" borderId="70" xfId="0" applyNumberFormat="1" applyFont="1" applyFill="1" applyBorder="1" applyAlignment="1">
      <alignment horizontal="left" vertical="center"/>
    </xf>
    <xf numFmtId="41" fontId="25" fillId="0" borderId="70" xfId="0" applyNumberFormat="1" applyFont="1" applyFill="1" applyBorder="1" applyAlignment="1">
      <alignment horizontal="left"/>
    </xf>
    <xf numFmtId="165" fontId="63" fillId="0" borderId="94" xfId="248" applyNumberFormat="1" applyFont="1" applyFill="1" applyBorder="1"/>
    <xf numFmtId="41" fontId="43" fillId="0" borderId="105" xfId="248" applyNumberFormat="1" applyFont="1" applyFill="1" applyBorder="1"/>
    <xf numFmtId="41" fontId="39" fillId="0" borderId="106" xfId="0" applyNumberFormat="1" applyFont="1" applyFill="1" applyBorder="1" applyAlignment="1">
      <alignment horizontal="center"/>
    </xf>
    <xf numFmtId="41" fontId="43" fillId="0" borderId="93" xfId="248" applyNumberFormat="1" applyFont="1" applyFill="1" applyBorder="1"/>
    <xf numFmtId="165" fontId="32" fillId="0" borderId="70" xfId="0" applyNumberFormat="1" applyFont="1" applyFill="1" applyBorder="1" applyAlignment="1">
      <alignment horizontal="left"/>
    </xf>
    <xf numFmtId="165" fontId="33" fillId="0" borderId="70" xfId="0" applyNumberFormat="1" applyFont="1" applyFill="1" applyBorder="1" applyAlignment="1">
      <alignment horizontal="left"/>
    </xf>
    <xf numFmtId="165" fontId="63" fillId="0" borderId="70" xfId="248" applyNumberFormat="1" applyFont="1" applyFill="1" applyBorder="1" applyAlignment="1">
      <alignment horizontal="left"/>
    </xf>
    <xf numFmtId="165" fontId="32" fillId="0" borderId="0" xfId="0" applyNumberFormat="1" applyFont="1" applyFill="1" applyBorder="1" applyAlignment="1">
      <alignment horizontal="left"/>
    </xf>
    <xf numFmtId="165" fontId="33" fillId="0" borderId="70" xfId="0" applyNumberFormat="1" applyFont="1" applyFill="1" applyBorder="1" applyAlignment="1">
      <alignment horizontal="center"/>
    </xf>
    <xf numFmtId="165" fontId="33" fillId="0" borderId="0" xfId="0" applyNumberFormat="1" applyFont="1" applyFill="1"/>
    <xf numFmtId="41" fontId="24" fillId="28" borderId="27" xfId="0" applyNumberFormat="1" applyFont="1" applyFill="1" applyBorder="1"/>
    <xf numFmtId="41" fontId="29" fillId="28" borderId="70" xfId="0" applyNumberFormat="1" applyFont="1" applyFill="1" applyBorder="1" applyAlignment="1">
      <alignment horizontal="center" wrapText="1"/>
    </xf>
    <xf numFmtId="41" fontId="25" fillId="28" borderId="79" xfId="0" applyNumberFormat="1" applyFont="1" applyFill="1" applyBorder="1"/>
    <xf numFmtId="41" fontId="24" fillId="28" borderId="60" xfId="0" applyNumberFormat="1" applyFont="1" applyFill="1" applyBorder="1" applyAlignment="1">
      <alignment horizontal="left"/>
    </xf>
    <xf numFmtId="41" fontId="25" fillId="28" borderId="70" xfId="0" applyNumberFormat="1" applyFont="1" applyFill="1" applyBorder="1"/>
    <xf numFmtId="165" fontId="33" fillId="28" borderId="70" xfId="0" applyNumberFormat="1" applyFont="1" applyFill="1" applyBorder="1" applyAlignment="1">
      <alignment horizontal="left"/>
    </xf>
    <xf numFmtId="165" fontId="33" fillId="28" borderId="70" xfId="0" applyNumberFormat="1" applyFont="1" applyFill="1" applyBorder="1" applyAlignment="1">
      <alignment horizontal="center"/>
    </xf>
    <xf numFmtId="41" fontId="29" fillId="28" borderId="27" xfId="0" applyNumberFormat="1" applyFont="1" applyFill="1" applyBorder="1"/>
    <xf numFmtId="41" fontId="25" fillId="28" borderId="70" xfId="1" applyNumberFormat="1" applyFont="1" applyFill="1" applyBorder="1" applyAlignment="1">
      <alignment horizontal="center" vertical="center" wrapText="1"/>
    </xf>
    <xf numFmtId="165" fontId="25" fillId="28" borderId="1" xfId="0" applyNumberFormat="1" applyFont="1" applyFill="1" applyBorder="1"/>
    <xf numFmtId="41" fontId="24" fillId="28" borderId="27" xfId="0" applyNumberFormat="1" applyFont="1" applyFill="1" applyBorder="1" applyAlignment="1">
      <alignment wrapText="1"/>
    </xf>
    <xf numFmtId="0" fontId="23" fillId="28" borderId="70" xfId="2" applyFont="1" applyFill="1" applyBorder="1" applyAlignment="1">
      <alignment horizontal="left"/>
    </xf>
    <xf numFmtId="0" fontId="25" fillId="28" borderId="70" xfId="0" applyFont="1" applyFill="1" applyBorder="1" applyAlignment="1">
      <alignment horizontal="center"/>
    </xf>
    <xf numFmtId="165" fontId="32" fillId="28" borderId="70" xfId="0" applyNumberFormat="1" applyFont="1" applyFill="1" applyBorder="1"/>
    <xf numFmtId="41" fontId="32" fillId="28" borderId="70" xfId="0" applyNumberFormat="1" applyFont="1" applyFill="1" applyBorder="1"/>
    <xf numFmtId="164" fontId="32" fillId="28" borderId="70" xfId="0" applyNumberFormat="1" applyFont="1" applyFill="1" applyBorder="1"/>
    <xf numFmtId="0" fontId="32" fillId="28" borderId="70" xfId="0" applyFont="1" applyFill="1" applyBorder="1"/>
    <xf numFmtId="0" fontId="25" fillId="28" borderId="3" xfId="0" applyFont="1" applyFill="1" applyBorder="1" applyAlignment="1">
      <alignment horizontal="center"/>
    </xf>
    <xf numFmtId="0" fontId="23" fillId="28" borderId="3" xfId="2" applyFont="1" applyFill="1" applyBorder="1" applyAlignment="1">
      <alignment horizontal="left"/>
    </xf>
    <xf numFmtId="164" fontId="25" fillId="28" borderId="0" xfId="0" applyNumberFormat="1" applyFont="1" applyFill="1"/>
    <xf numFmtId="0" fontId="25" fillId="28" borderId="0" xfId="0" applyFont="1" applyFill="1"/>
    <xf numFmtId="0" fontId="23" fillId="28" borderId="1" xfId="2" applyFont="1" applyFill="1" applyBorder="1" applyAlignment="1">
      <alignment horizontal="left"/>
    </xf>
    <xf numFmtId="41" fontId="24" fillId="28" borderId="70" xfId="0" applyNumberFormat="1" applyFont="1" applyFill="1" applyBorder="1"/>
    <xf numFmtId="41" fontId="4" fillId="28" borderId="70" xfId="0" applyNumberFormat="1" applyFont="1" applyFill="1" applyBorder="1"/>
    <xf numFmtId="41" fontId="23" fillId="28" borderId="65" xfId="3" applyNumberFormat="1" applyFont="1" applyFill="1" applyBorder="1" applyAlignment="1">
      <alignment horizontal="left"/>
    </xf>
    <xf numFmtId="37" fontId="48" fillId="0" borderId="0" xfId="0" applyNumberFormat="1" applyFont="1"/>
    <xf numFmtId="41" fontId="44" fillId="0" borderId="78" xfId="31" applyNumberFormat="1" applyFont="1" applyFill="1" applyBorder="1" applyAlignment="1">
      <alignment vertical="center"/>
    </xf>
    <xf numFmtId="41" fontId="44" fillId="0" borderId="76" xfId="31" applyNumberFormat="1" applyFont="1" applyFill="1" applyBorder="1" applyAlignment="1"/>
    <xf numFmtId="41" fontId="44" fillId="0" borderId="101" xfId="31" applyNumberFormat="1" applyFont="1" applyFill="1" applyBorder="1" applyAlignment="1"/>
    <xf numFmtId="41" fontId="44" fillId="0" borderId="70" xfId="31" applyNumberFormat="1" applyFont="1" applyFill="1" applyBorder="1" applyAlignment="1"/>
    <xf numFmtId="41" fontId="44" fillId="0" borderId="103" xfId="31" applyNumberFormat="1" applyFont="1" applyFill="1" applyBorder="1" applyAlignment="1"/>
    <xf numFmtId="41" fontId="24" fillId="28" borderId="65" xfId="2" applyNumberFormat="1" applyFont="1" applyFill="1" applyBorder="1" applyAlignment="1">
      <alignment horizontal="left"/>
    </xf>
    <xf numFmtId="41" fontId="29" fillId="28" borderId="1" xfId="0" applyNumberFormat="1" applyFont="1" applyFill="1" applyBorder="1"/>
    <xf numFmtId="41" fontId="29" fillId="28" borderId="0" xfId="0" applyNumberFormat="1" applyFont="1" applyFill="1"/>
    <xf numFmtId="0" fontId="38" fillId="0" borderId="0" xfId="0" applyFont="1" applyBorder="1"/>
    <xf numFmtId="0" fontId="27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37" fontId="25" fillId="0" borderId="0" xfId="0" applyNumberFormat="1" applyFont="1" applyBorder="1"/>
    <xf numFmtId="41" fontId="25" fillId="0" borderId="0" xfId="0" applyNumberFormat="1" applyFont="1" applyBorder="1"/>
    <xf numFmtId="41" fontId="23" fillId="28" borderId="65" xfId="2" applyNumberFormat="1" applyFont="1" applyFill="1" applyBorder="1" applyAlignment="1">
      <alignment horizontal="left"/>
    </xf>
    <xf numFmtId="41" fontId="64" fillId="0" borderId="76" xfId="31" applyNumberFormat="1" applyFont="1" applyFill="1" applyBorder="1" applyAlignment="1"/>
    <xf numFmtId="165" fontId="25" fillId="0" borderId="0" xfId="0" applyNumberFormat="1" applyFont="1" applyFill="1"/>
    <xf numFmtId="165" fontId="39" fillId="0" borderId="2" xfId="0" applyNumberFormat="1" applyFont="1" applyFill="1" applyBorder="1" applyAlignment="1">
      <alignment horizontal="center"/>
    </xf>
    <xf numFmtId="165" fontId="25" fillId="0" borderId="1" xfId="0" applyNumberFormat="1" applyFont="1" applyFill="1" applyBorder="1"/>
    <xf numFmtId="165" fontId="44" fillId="0" borderId="14" xfId="31" applyNumberFormat="1" applyFont="1" applyFill="1"/>
    <xf numFmtId="165" fontId="23" fillId="0" borderId="0" xfId="0" applyNumberFormat="1" applyFont="1" applyFill="1"/>
    <xf numFmtId="41" fontId="64" fillId="0" borderId="78" xfId="31" applyNumberFormat="1" applyFont="1" applyFill="1" applyBorder="1" applyAlignment="1">
      <alignment vertical="center"/>
    </xf>
    <xf numFmtId="41" fontId="4" fillId="0" borderId="70" xfId="0" applyNumberFormat="1" applyFont="1" applyFill="1" applyBorder="1" applyAlignment="1">
      <alignment horizontal="left"/>
    </xf>
    <xf numFmtId="41" fontId="25" fillId="0" borderId="2" xfId="0" applyNumberFormat="1" applyFont="1" applyFill="1" applyBorder="1" applyAlignment="1">
      <alignment horizontal="center"/>
    </xf>
    <xf numFmtId="0" fontId="39" fillId="0" borderId="6" xfId="0" applyFont="1" applyFill="1" applyBorder="1" applyAlignment="1">
      <alignment horizontal="center" vertical="center"/>
    </xf>
    <xf numFmtId="41" fontId="23" fillId="0" borderId="3" xfId="1" applyNumberFormat="1" applyFont="1" applyFill="1" applyBorder="1" applyAlignment="1">
      <alignment horizontal="center" vertical="center" wrapText="1"/>
    </xf>
    <xf numFmtId="0" fontId="23" fillId="28" borderId="2" xfId="2" applyFont="1" applyFill="1" applyBorder="1" applyAlignment="1">
      <alignment horizontal="left"/>
    </xf>
    <xf numFmtId="0" fontId="25" fillId="28" borderId="2" xfId="0" applyFont="1" applyFill="1" applyBorder="1" applyAlignment="1">
      <alignment horizontal="center"/>
    </xf>
    <xf numFmtId="41" fontId="25" fillId="28" borderId="2" xfId="0" applyNumberFormat="1" applyFont="1" applyFill="1" applyBorder="1"/>
    <xf numFmtId="1" fontId="30" fillId="0" borderId="70" xfId="0" applyNumberFormat="1" applyFont="1" applyFill="1" applyBorder="1" applyAlignment="1">
      <alignment wrapText="1"/>
    </xf>
    <xf numFmtId="1" fontId="4" fillId="0" borderId="3" xfId="0" applyNumberFormat="1" applyFont="1" applyFill="1" applyBorder="1" applyAlignment="1">
      <alignment wrapText="1"/>
    </xf>
    <xf numFmtId="41" fontId="23" fillId="28" borderId="70" xfId="1" applyNumberFormat="1" applyFont="1" applyFill="1" applyBorder="1" applyAlignment="1">
      <alignment horizontal="left" vertical="center" wrapText="1"/>
    </xf>
    <xf numFmtId="41" fontId="24" fillId="0" borderId="9" xfId="0" applyNumberFormat="1" applyFont="1" applyFill="1" applyBorder="1"/>
    <xf numFmtId="41" fontId="29" fillId="0" borderId="9" xfId="0" applyNumberFormat="1" applyFont="1" applyFill="1" applyBorder="1" applyAlignment="1">
      <alignment horizontal="center" wrapText="1"/>
    </xf>
    <xf numFmtId="41" fontId="25" fillId="0" borderId="9" xfId="0" applyNumberFormat="1" applyFont="1" applyFill="1" applyBorder="1"/>
    <xf numFmtId="41" fontId="23" fillId="28" borderId="70" xfId="1" applyNumberFormat="1" applyFont="1" applyFill="1" applyBorder="1" applyAlignment="1">
      <alignment horizontal="center" wrapText="1"/>
    </xf>
    <xf numFmtId="9" fontId="25" fillId="0" borderId="70" xfId="0" applyNumberFormat="1" applyFont="1" applyFill="1" applyBorder="1"/>
    <xf numFmtId="41" fontId="23" fillId="28" borderId="70" xfId="1" applyNumberFormat="1" applyFont="1" applyFill="1" applyBorder="1" applyAlignment="1">
      <alignment horizontal="center"/>
    </xf>
    <xf numFmtId="41" fontId="39" fillId="28" borderId="79" xfId="0" applyNumberFormat="1" applyFont="1" applyFill="1" applyBorder="1" applyAlignment="1">
      <alignment horizontal="center"/>
    </xf>
    <xf numFmtId="41" fontId="25" fillId="0" borderId="102" xfId="0" applyNumberFormat="1" applyFont="1" applyFill="1" applyBorder="1"/>
    <xf numFmtId="41" fontId="39" fillId="28" borderId="70" xfId="0" applyNumberFormat="1" applyFont="1" applyFill="1" applyBorder="1" applyAlignment="1">
      <alignment horizontal="center"/>
    </xf>
    <xf numFmtId="41" fontId="39" fillId="28" borderId="1" xfId="0" applyNumberFormat="1" applyFont="1" applyFill="1" applyBorder="1" applyAlignment="1">
      <alignment horizontal="center"/>
    </xf>
    <xf numFmtId="41" fontId="32" fillId="0" borderId="2" xfId="0" applyNumberFormat="1" applyFont="1" applyFill="1" applyBorder="1"/>
    <xf numFmtId="1" fontId="29" fillId="0" borderId="70" xfId="0" applyNumberFormat="1" applyFont="1" applyFill="1" applyBorder="1" applyAlignment="1">
      <alignment horizontal="center"/>
    </xf>
    <xf numFmtId="41" fontId="25" fillId="0" borderId="98" xfId="1" applyNumberFormat="1" applyFont="1" applyFill="1" applyBorder="1" applyAlignment="1">
      <alignment horizontal="center" vertical="center" wrapText="1"/>
    </xf>
    <xf numFmtId="1" fontId="25" fillId="0" borderId="9" xfId="1" applyNumberFormat="1" applyFont="1" applyFill="1" applyBorder="1" applyAlignment="1">
      <alignment horizontal="center" vertical="center" wrapText="1"/>
    </xf>
    <xf numFmtId="41" fontId="25" fillId="0" borderId="98" xfId="1" applyNumberFormat="1" applyFont="1" applyFill="1" applyBorder="1" applyAlignment="1">
      <alignment horizontal="center" wrapText="1"/>
    </xf>
    <xf numFmtId="41" fontId="25" fillId="0" borderId="0" xfId="0" applyNumberFormat="1" applyFont="1" applyFill="1" applyAlignment="1">
      <alignment horizontal="center" vertical="center" wrapText="1"/>
    </xf>
    <xf numFmtId="41" fontId="25" fillId="0" borderId="1" xfId="0" applyNumberFormat="1" applyFont="1" applyFill="1" applyBorder="1" applyAlignment="1">
      <alignment horizontal="center" wrapText="1"/>
    </xf>
    <xf numFmtId="41" fontId="25" fillId="0" borderId="1" xfId="0" applyNumberFormat="1" applyFont="1" applyFill="1" applyBorder="1" applyAlignment="1">
      <alignment horizontal="center" vertical="center" wrapText="1"/>
    </xf>
    <xf numFmtId="41" fontId="25" fillId="0" borderId="70" xfId="0" applyNumberFormat="1" applyFont="1" applyFill="1" applyBorder="1" applyAlignment="1">
      <alignment horizontal="left" vertical="top" wrapText="1"/>
    </xf>
    <xf numFmtId="41" fontId="25" fillId="0" borderId="0" xfId="0" applyNumberFormat="1" applyFont="1" applyFill="1" applyAlignment="1">
      <alignment horizontal="left" vertical="top" wrapText="1"/>
    </xf>
    <xf numFmtId="41" fontId="25" fillId="0" borderId="0" xfId="0" applyNumberFormat="1" applyFont="1" applyFill="1" applyAlignment="1">
      <alignment wrapText="1"/>
    </xf>
    <xf numFmtId="41" fontId="28" fillId="0" borderId="70" xfId="0" applyNumberFormat="1" applyFont="1" applyFill="1" applyBorder="1"/>
    <xf numFmtId="41" fontId="23" fillId="0" borderId="60" xfId="1" applyNumberFormat="1" applyFont="1" applyFill="1" applyBorder="1" applyAlignment="1">
      <alignment horizontal="left" vertical="center" wrapText="1"/>
    </xf>
    <xf numFmtId="41" fontId="24" fillId="0" borderId="9" xfId="0" applyNumberFormat="1" applyFont="1" applyFill="1" applyBorder="1" applyAlignment="1">
      <alignment horizontal="left"/>
    </xf>
    <xf numFmtId="41" fontId="4" fillId="0" borderId="9" xfId="0" applyNumberFormat="1" applyFont="1" applyFill="1" applyBorder="1" applyAlignment="1">
      <alignment horizontal="center"/>
    </xf>
    <xf numFmtId="41" fontId="23" fillId="0" borderId="1" xfId="1" applyNumberFormat="1" applyFont="1" applyFill="1" applyBorder="1" applyAlignment="1">
      <alignment horizontal="center" vertical="center" wrapText="1"/>
    </xf>
    <xf numFmtId="41" fontId="23" fillId="0" borderId="1" xfId="1" applyNumberFormat="1" applyFont="1" applyFill="1" applyBorder="1" applyAlignment="1">
      <alignment horizontal="center" wrapText="1"/>
    </xf>
    <xf numFmtId="41" fontId="23" fillId="0" borderId="1" xfId="1" applyNumberFormat="1" applyFont="1" applyFill="1" applyBorder="1" applyAlignment="1">
      <alignment horizontal="center"/>
    </xf>
    <xf numFmtId="41" fontId="23" fillId="28" borderId="3" xfId="1" applyNumberFormat="1" applyFont="1" applyFill="1" applyBorder="1" applyAlignment="1">
      <alignment horizontal="center" vertical="center" wrapText="1"/>
    </xf>
    <xf numFmtId="41" fontId="39" fillId="0" borderId="1" xfId="0" applyNumberFormat="1" applyFont="1" applyFill="1" applyBorder="1" applyAlignment="1">
      <alignment horizontal="center"/>
    </xf>
    <xf numFmtId="41" fontId="39" fillId="0" borderId="79" xfId="0" applyNumberFormat="1" applyFont="1" applyFill="1" applyBorder="1" applyAlignment="1">
      <alignment horizontal="center"/>
    </xf>
    <xf numFmtId="165" fontId="33" fillId="28" borderId="3" xfId="0" applyNumberFormat="1" applyFont="1" applyFill="1" applyBorder="1" applyAlignment="1">
      <alignment horizontal="center"/>
    </xf>
    <xf numFmtId="165" fontId="33" fillId="0" borderId="3" xfId="0" applyNumberFormat="1" applyFont="1" applyFill="1" applyBorder="1" applyAlignment="1">
      <alignment horizontal="center"/>
    </xf>
    <xf numFmtId="41" fontId="39" fillId="0" borderId="3" xfId="0" applyNumberFormat="1" applyFont="1" applyFill="1" applyBorder="1" applyAlignment="1">
      <alignment horizontal="center"/>
    </xf>
    <xf numFmtId="1" fontId="65" fillId="0" borderId="55" xfId="0" applyNumberFormat="1" applyFont="1" applyFill="1" applyBorder="1" applyAlignment="1">
      <alignment horizontal="center"/>
    </xf>
    <xf numFmtId="41" fontId="25" fillId="28" borderId="1" xfId="0" applyNumberFormat="1" applyFont="1" applyFill="1" applyBorder="1" applyAlignment="1">
      <alignment horizontal="center"/>
    </xf>
    <xf numFmtId="1" fontId="29" fillId="28" borderId="70" xfId="0" applyNumberFormat="1" applyFont="1" applyFill="1" applyBorder="1" applyAlignment="1">
      <alignment horizontal="center" wrapText="1"/>
    </xf>
    <xf numFmtId="41" fontId="4" fillId="28" borderId="70" xfId="0" applyNumberFormat="1" applyFont="1" applyFill="1" applyBorder="1" applyAlignment="1">
      <alignment horizontal="left"/>
    </xf>
    <xf numFmtId="41" fontId="25" fillId="28" borderId="3" xfId="0" applyNumberFormat="1" applyFont="1" applyFill="1" applyBorder="1" applyAlignment="1">
      <alignment horizontal="center"/>
    </xf>
    <xf numFmtId="1" fontId="4" fillId="28" borderId="41" xfId="0" applyNumberFormat="1" applyFont="1" applyFill="1" applyBorder="1" applyAlignment="1">
      <alignment horizontal="center" wrapText="1"/>
    </xf>
    <xf numFmtId="41" fontId="43" fillId="0" borderId="108" xfId="248" applyNumberFormat="1" applyFont="1" applyFill="1" applyBorder="1"/>
    <xf numFmtId="41" fontId="39" fillId="0" borderId="70" xfId="0" applyNumberFormat="1" applyFont="1" applyFill="1" applyBorder="1" applyAlignment="1">
      <alignment horizontal="center"/>
    </xf>
    <xf numFmtId="41" fontId="32" fillId="0" borderId="0" xfId="0" applyNumberFormat="1" applyFont="1" applyFill="1" applyBorder="1"/>
    <xf numFmtId="41" fontId="23" fillId="0" borderId="109" xfId="1" applyNumberFormat="1" applyFont="1" applyFill="1" applyBorder="1" applyAlignment="1">
      <alignment horizontal="center" vertical="center" wrapText="1"/>
    </xf>
    <xf numFmtId="41" fontId="25" fillId="0" borderId="110" xfId="0" applyNumberFormat="1" applyFont="1" applyFill="1" applyBorder="1"/>
    <xf numFmtId="41" fontId="23" fillId="0" borderId="96" xfId="1" applyNumberFormat="1" applyFont="1" applyFill="1" applyBorder="1" applyAlignment="1">
      <alignment horizontal="center" vertical="center" wrapText="1"/>
    </xf>
    <xf numFmtId="41" fontId="23" fillId="28" borderId="70" xfId="0" applyNumberFormat="1" applyFont="1" applyFill="1" applyBorder="1"/>
    <xf numFmtId="41" fontId="43" fillId="0" borderId="70" xfId="248" applyNumberFormat="1" applyFont="1" applyFill="1" applyBorder="1"/>
    <xf numFmtId="165" fontId="63" fillId="0" borderId="70" xfId="248" applyNumberFormat="1" applyFont="1" applyFill="1" applyBorder="1"/>
    <xf numFmtId="1" fontId="4" fillId="28" borderId="70" xfId="0" applyNumberFormat="1" applyFont="1" applyFill="1" applyBorder="1" applyAlignment="1">
      <alignment horizontal="center" wrapText="1"/>
    </xf>
    <xf numFmtId="41" fontId="25" fillId="28" borderId="1" xfId="0" applyNumberFormat="1" applyFont="1" applyFill="1" applyBorder="1" applyAlignment="1">
      <alignment horizontal="center" wrapText="1"/>
    </xf>
    <xf numFmtId="1" fontId="29" fillId="28" borderId="36" xfId="0" applyNumberFormat="1" applyFont="1" applyFill="1" applyBorder="1" applyAlignment="1">
      <alignment horizontal="center" wrapText="1"/>
    </xf>
    <xf numFmtId="41" fontId="25" fillId="28" borderId="98" xfId="1" applyNumberFormat="1" applyFont="1" applyFill="1" applyBorder="1" applyAlignment="1">
      <alignment horizontal="center" wrapText="1"/>
    </xf>
    <xf numFmtId="41" fontId="25" fillId="29" borderId="1" xfId="0" applyNumberFormat="1" applyFont="1" applyFill="1" applyBorder="1" applyAlignment="1">
      <alignment horizontal="center"/>
    </xf>
    <xf numFmtId="1" fontId="29" fillId="29" borderId="2" xfId="0" applyNumberFormat="1" applyFont="1" applyFill="1" applyBorder="1" applyAlignment="1">
      <alignment horizontal="center" wrapText="1"/>
    </xf>
    <xf numFmtId="41" fontId="4" fillId="29" borderId="2" xfId="0" applyNumberFormat="1" applyFont="1" applyFill="1" applyBorder="1" applyAlignment="1">
      <alignment horizontal="left"/>
    </xf>
    <xf numFmtId="41" fontId="4" fillId="29" borderId="2" xfId="0" applyNumberFormat="1" applyFont="1" applyFill="1" applyBorder="1" applyAlignment="1">
      <alignment horizontal="center"/>
    </xf>
    <xf numFmtId="41" fontId="25" fillId="29" borderId="70" xfId="0" applyNumberFormat="1" applyFont="1" applyFill="1" applyBorder="1"/>
    <xf numFmtId="165" fontId="32" fillId="29" borderId="1" xfId="0" applyNumberFormat="1" applyFont="1" applyFill="1" applyBorder="1"/>
    <xf numFmtId="165" fontId="25" fillId="29" borderId="1" xfId="0" applyNumberFormat="1" applyFont="1" applyFill="1" applyBorder="1"/>
    <xf numFmtId="41" fontId="25" fillId="29" borderId="1" xfId="0" applyNumberFormat="1" applyFont="1" applyFill="1" applyBorder="1"/>
    <xf numFmtId="41" fontId="25" fillId="29" borderId="0" xfId="0" applyNumberFormat="1" applyFont="1" applyFill="1" applyBorder="1"/>
    <xf numFmtId="41" fontId="25" fillId="29" borderId="0" xfId="0" applyNumberFormat="1" applyFont="1" applyFill="1"/>
    <xf numFmtId="41" fontId="29" fillId="29" borderId="0" xfId="0" applyNumberFormat="1" applyFont="1" applyFill="1"/>
    <xf numFmtId="0" fontId="0" fillId="0" borderId="0" xfId="0" applyBorder="1"/>
    <xf numFmtId="0" fontId="56" fillId="0" borderId="0" xfId="0" applyFont="1" applyFill="1" applyBorder="1" applyAlignment="1">
      <alignment horizontal="center"/>
    </xf>
    <xf numFmtId="0" fontId="57" fillId="0" borderId="0" xfId="0" applyFont="1" applyFill="1" applyBorder="1" applyAlignment="1">
      <alignment horizontal="center"/>
    </xf>
    <xf numFmtId="0" fontId="56" fillId="0" borderId="0" xfId="0" applyFont="1" applyFill="1" applyBorder="1" applyAlignment="1">
      <alignment horizontal="center" vertical="center"/>
    </xf>
    <xf numFmtId="0" fontId="58" fillId="0" borderId="0" xfId="0" applyFont="1" applyFill="1" applyBorder="1"/>
    <xf numFmtId="0" fontId="58" fillId="0" borderId="0" xfId="0" applyFont="1" applyFill="1" applyBorder="1" applyAlignment="1">
      <alignment horizontal="center"/>
    </xf>
    <xf numFmtId="0" fontId="5" fillId="0" borderId="0" xfId="2" applyFont="1" applyFill="1" applyBorder="1" applyAlignment="1">
      <alignment horizontal="left"/>
    </xf>
    <xf numFmtId="0" fontId="58" fillId="0" borderId="0" xfId="0" applyFont="1" applyFill="1" applyBorder="1" applyAlignment="1">
      <alignment horizontal="center" vertical="center"/>
    </xf>
    <xf numFmtId="41" fontId="56" fillId="0" borderId="0" xfId="0" applyNumberFormat="1" applyFont="1" applyFill="1" applyBorder="1"/>
    <xf numFmtId="41" fontId="59" fillId="0" borderId="0" xfId="0" applyNumberFormat="1" applyFont="1" applyFill="1" applyBorder="1"/>
    <xf numFmtId="41" fontId="58" fillId="0" borderId="0" xfId="0" applyNumberFormat="1" applyFont="1" applyFill="1" applyBorder="1"/>
    <xf numFmtId="41" fontId="60" fillId="0" borderId="0" xfId="0" applyNumberFormat="1" applyFont="1" applyFill="1" applyBorder="1"/>
    <xf numFmtId="41" fontId="58" fillId="0" borderId="0" xfId="0" applyNumberFormat="1" applyFont="1" applyFill="1" applyBorder="1" applyAlignment="1">
      <alignment horizontal="left"/>
    </xf>
    <xf numFmtId="41" fontId="59" fillId="0" borderId="0" xfId="0" applyNumberFormat="1" applyFont="1" applyFill="1" applyBorder="1" applyAlignment="1">
      <alignment wrapText="1"/>
    </xf>
    <xf numFmtId="41" fontId="59" fillId="0" borderId="0" xfId="3" applyNumberFormat="1" applyFont="1" applyFill="1" applyBorder="1" applyAlignment="1">
      <alignment horizontal="left"/>
    </xf>
    <xf numFmtId="41" fontId="5" fillId="0" borderId="0" xfId="2" applyNumberFormat="1" applyFont="1" applyFill="1" applyBorder="1" applyAlignment="1">
      <alignment horizontal="left"/>
    </xf>
    <xf numFmtId="0" fontId="57" fillId="0" borderId="0" xfId="0" applyFont="1" applyFill="1" applyBorder="1"/>
    <xf numFmtId="0" fontId="47" fillId="0" borderId="0" xfId="0" applyFont="1" applyFill="1" applyBorder="1"/>
    <xf numFmtId="0" fontId="0" fillId="0" borderId="0" xfId="0" applyBorder="1" applyAlignment="1">
      <alignment horizontal="center" vertical="center"/>
    </xf>
    <xf numFmtId="0" fontId="3" fillId="0" borderId="0" xfId="0" applyFont="1" applyFill="1" applyBorder="1"/>
    <xf numFmtId="0" fontId="0" fillId="0" borderId="0" xfId="0" applyBorder="1" applyAlignment="1">
      <alignment horizontal="center"/>
    </xf>
    <xf numFmtId="0" fontId="0" fillId="0" borderId="0" xfId="0" applyFont="1" applyFill="1" applyBorder="1"/>
    <xf numFmtId="41" fontId="25" fillId="30" borderId="3" xfId="0" applyNumberFormat="1" applyFont="1" applyFill="1" applyBorder="1" applyAlignment="1">
      <alignment horizontal="center"/>
    </xf>
    <xf numFmtId="1" fontId="4" fillId="30" borderId="3" xfId="0" applyNumberFormat="1" applyFont="1" applyFill="1" applyBorder="1" applyAlignment="1">
      <alignment horizontal="center" wrapText="1"/>
    </xf>
    <xf numFmtId="41" fontId="4" fillId="30" borderId="3" xfId="0" applyNumberFormat="1" applyFont="1" applyFill="1" applyBorder="1"/>
    <xf numFmtId="41" fontId="4" fillId="30" borderId="3" xfId="0" applyNumberFormat="1" applyFont="1" applyFill="1" applyBorder="1" applyAlignment="1">
      <alignment horizontal="center"/>
    </xf>
    <xf numFmtId="41" fontId="25" fillId="30" borderId="3" xfId="0" applyNumberFormat="1" applyFont="1" applyFill="1" applyBorder="1"/>
    <xf numFmtId="165" fontId="32" fillId="30" borderId="3" xfId="0" applyNumberFormat="1" applyFont="1" applyFill="1" applyBorder="1"/>
    <xf numFmtId="41" fontId="32" fillId="30" borderId="3" xfId="0" applyNumberFormat="1" applyFont="1" applyFill="1" applyBorder="1"/>
    <xf numFmtId="41" fontId="25" fillId="30" borderId="0" xfId="0" applyNumberFormat="1" applyFont="1" applyFill="1" applyBorder="1"/>
    <xf numFmtId="41" fontId="25" fillId="30" borderId="0" xfId="0" applyNumberFormat="1" applyFont="1" applyFill="1"/>
    <xf numFmtId="1" fontId="4" fillId="28" borderId="60" xfId="0" applyNumberFormat="1" applyFont="1" applyFill="1" applyBorder="1" applyAlignment="1">
      <alignment horizontal="center" wrapText="1"/>
    </xf>
    <xf numFmtId="1" fontId="29" fillId="28" borderId="60" xfId="0" applyNumberFormat="1" applyFont="1" applyFill="1" applyBorder="1" applyAlignment="1">
      <alignment horizontal="center" wrapText="1"/>
    </xf>
    <xf numFmtId="41" fontId="40" fillId="28" borderId="1" xfId="0" applyNumberFormat="1" applyFont="1" applyFill="1" applyBorder="1"/>
    <xf numFmtId="1" fontId="29" fillId="28" borderId="2" xfId="0" applyNumberFormat="1" applyFont="1" applyFill="1" applyBorder="1" applyAlignment="1">
      <alignment horizontal="center" wrapText="1"/>
    </xf>
    <xf numFmtId="41" fontId="4" fillId="28" borderId="2" xfId="0" applyNumberFormat="1" applyFont="1" applyFill="1" applyBorder="1" applyAlignment="1">
      <alignment horizontal="left"/>
    </xf>
    <xf numFmtId="41" fontId="4" fillId="28" borderId="2" xfId="0" applyNumberFormat="1" applyFont="1" applyFill="1" applyBorder="1" applyAlignment="1">
      <alignment horizontal="center"/>
    </xf>
    <xf numFmtId="0" fontId="39" fillId="0" borderId="10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23" fillId="0" borderId="5" xfId="1" applyFont="1" applyFill="1" applyBorder="1" applyAlignment="1">
      <alignment horizontal="center" vertical="center" wrapText="1"/>
    </xf>
    <xf numFmtId="0" fontId="0" fillId="0" borderId="3" xfId="0" applyBorder="1"/>
    <xf numFmtId="0" fontId="26" fillId="0" borderId="4" xfId="1" applyFont="1" applyFill="1" applyBorder="1" applyAlignment="1">
      <alignment horizontal="center" vertical="center" wrapText="1"/>
    </xf>
    <xf numFmtId="0" fontId="0" fillId="0" borderId="107" xfId="0" applyBorder="1"/>
    <xf numFmtId="0" fontId="39" fillId="0" borderId="10" xfId="0" applyFont="1" applyFill="1" applyBorder="1" applyAlignment="1">
      <alignment horizontal="center" vertical="center" wrapText="1"/>
    </xf>
    <xf numFmtId="0" fontId="44" fillId="0" borderId="77" xfId="31" applyFont="1" applyFill="1" applyBorder="1" applyAlignment="1">
      <alignment horizontal="center" vertical="center"/>
    </xf>
    <xf numFmtId="0" fontId="44" fillId="0" borderId="0" xfId="31" applyFont="1" applyFill="1" applyBorder="1" applyAlignment="1">
      <alignment horizontal="center" vertical="center"/>
    </xf>
    <xf numFmtId="37" fontId="27" fillId="0" borderId="104" xfId="0" applyNumberFormat="1" applyFont="1" applyFill="1" applyBorder="1" applyAlignment="1">
      <alignment horizontal="right" vertical="center"/>
    </xf>
    <xf numFmtId="0" fontId="23" fillId="0" borderId="10" xfId="1" applyFont="1" applyFill="1" applyBorder="1" applyAlignment="1">
      <alignment horizontal="center" vertical="center" wrapText="1"/>
    </xf>
    <xf numFmtId="41" fontId="39" fillId="0" borderId="6" xfId="0" applyNumberFormat="1" applyFont="1" applyFill="1" applyBorder="1" applyAlignment="1">
      <alignment horizontal="center" vertical="center"/>
    </xf>
    <xf numFmtId="41" fontId="25" fillId="0" borderId="4" xfId="1" applyNumberFormat="1" applyFont="1" applyFill="1" applyBorder="1" applyAlignment="1">
      <alignment horizontal="center" vertical="center" wrapText="1"/>
    </xf>
    <xf numFmtId="41" fontId="25" fillId="0" borderId="8" xfId="1" applyNumberFormat="1" applyFont="1" applyFill="1" applyBorder="1" applyAlignment="1">
      <alignment horizontal="center" vertical="center" wrapText="1"/>
    </xf>
    <xf numFmtId="1" fontId="25" fillId="0" borderId="5" xfId="1" applyNumberFormat="1" applyFont="1" applyFill="1" applyBorder="1" applyAlignment="1">
      <alignment horizontal="center" vertical="center" wrapText="1"/>
    </xf>
    <xf numFmtId="1" fontId="25" fillId="0" borderId="9" xfId="1" applyNumberFormat="1" applyFont="1" applyFill="1" applyBorder="1" applyAlignment="1">
      <alignment horizontal="center" vertical="center" wrapText="1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41" fontId="39" fillId="0" borderId="10" xfId="0" applyNumberFormat="1" applyFont="1" applyFill="1" applyBorder="1" applyAlignment="1">
      <alignment horizontal="center" vertical="center"/>
    </xf>
    <xf numFmtId="41" fontId="39" fillId="0" borderId="11" xfId="0" applyNumberFormat="1" applyFont="1" applyFill="1" applyBorder="1" applyAlignment="1">
      <alignment horizontal="center" vertical="center"/>
    </xf>
    <xf numFmtId="41" fontId="39" fillId="0" borderId="12" xfId="0" applyNumberFormat="1" applyFont="1" applyFill="1" applyBorder="1" applyAlignment="1">
      <alignment horizontal="center" vertical="center"/>
    </xf>
    <xf numFmtId="41" fontId="25" fillId="0" borderId="96" xfId="0" applyNumberFormat="1" applyFont="1" applyFill="1" applyBorder="1" applyAlignment="1">
      <alignment horizontal="center" vertical="top"/>
    </xf>
    <xf numFmtId="41" fontId="25" fillId="0" borderId="97" xfId="0" applyNumberFormat="1" applyFont="1" applyFill="1" applyBorder="1" applyAlignment="1">
      <alignment horizontal="center" vertical="top"/>
    </xf>
    <xf numFmtId="41" fontId="25" fillId="0" borderId="79" xfId="0" applyNumberFormat="1" applyFont="1" applyFill="1" applyBorder="1" applyAlignment="1">
      <alignment horizontal="center" vertical="top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41" fontId="39" fillId="0" borderId="10" xfId="0" applyNumberFormat="1" applyFont="1" applyFill="1" applyBorder="1" applyAlignment="1">
      <alignment horizontal="center" vertical="center" wrapText="1"/>
    </xf>
    <xf numFmtId="41" fontId="39" fillId="0" borderId="11" xfId="0" applyNumberFormat="1" applyFont="1" applyFill="1" applyBorder="1" applyAlignment="1">
      <alignment horizontal="center" vertical="center" wrapText="1"/>
    </xf>
    <xf numFmtId="41" fontId="39" fillId="0" borderId="12" xfId="0" applyNumberFormat="1" applyFont="1" applyFill="1" applyBorder="1" applyAlignment="1">
      <alignment horizontal="center" vertical="center" wrapText="1"/>
    </xf>
    <xf numFmtId="41" fontId="44" fillId="0" borderId="77" xfId="31" applyNumberFormat="1" applyFont="1" applyFill="1" applyBorder="1" applyAlignment="1">
      <alignment horizontal="center"/>
    </xf>
    <xf numFmtId="41" fontId="44" fillId="0" borderId="0" xfId="31" applyNumberFormat="1" applyFont="1" applyFill="1" applyBorder="1" applyAlignment="1">
      <alignment horizontal="center"/>
    </xf>
    <xf numFmtId="41" fontId="39" fillId="0" borderId="86" xfId="0" applyNumberFormat="1" applyFont="1" applyFill="1" applyBorder="1" applyAlignment="1">
      <alignment horizontal="center" vertical="center"/>
    </xf>
    <xf numFmtId="41" fontId="25" fillId="0" borderId="84" xfId="1" applyNumberFormat="1" applyFont="1" applyFill="1" applyBorder="1" applyAlignment="1">
      <alignment horizontal="center" vertical="center" wrapText="1"/>
    </xf>
    <xf numFmtId="41" fontId="25" fillId="0" borderId="90" xfId="1" applyNumberFormat="1" applyFont="1" applyFill="1" applyBorder="1" applyAlignment="1">
      <alignment horizontal="center" vertical="center" wrapText="1"/>
    </xf>
    <xf numFmtId="1" fontId="23" fillId="0" borderId="85" xfId="1" applyNumberFormat="1" applyFont="1" applyFill="1" applyBorder="1" applyAlignment="1">
      <alignment horizontal="center" vertical="center" wrapText="1"/>
    </xf>
    <xf numFmtId="1" fontId="23" fillId="0" borderId="91" xfId="1" applyNumberFormat="1" applyFont="1" applyFill="1" applyBorder="1" applyAlignment="1">
      <alignment horizontal="center" vertical="center" wrapText="1"/>
    </xf>
    <xf numFmtId="41" fontId="23" fillId="0" borderId="85" xfId="1" applyNumberFormat="1" applyFont="1" applyFill="1" applyBorder="1" applyAlignment="1">
      <alignment horizontal="center" vertical="center" wrapText="1"/>
    </xf>
    <xf numFmtId="41" fontId="23" fillId="0" borderId="91" xfId="1" applyNumberFormat="1" applyFont="1" applyFill="1" applyBorder="1" applyAlignment="1">
      <alignment horizontal="center" vertical="center" wrapText="1"/>
    </xf>
    <xf numFmtId="41" fontId="39" fillId="0" borderId="87" xfId="0" applyNumberFormat="1" applyFont="1" applyFill="1" applyBorder="1" applyAlignment="1">
      <alignment horizontal="center" vertical="center"/>
    </xf>
    <xf numFmtId="41" fontId="39" fillId="0" borderId="88" xfId="0" applyNumberFormat="1" applyFont="1" applyFill="1" applyBorder="1" applyAlignment="1">
      <alignment horizontal="center" vertical="center"/>
    </xf>
    <xf numFmtId="41" fontId="39" fillId="0" borderId="89" xfId="0" applyNumberFormat="1" applyFont="1" applyFill="1" applyBorder="1" applyAlignment="1">
      <alignment horizontal="center" vertical="center"/>
    </xf>
    <xf numFmtId="41" fontId="25" fillId="0" borderId="96" xfId="0" applyNumberFormat="1" applyFont="1" applyFill="1" applyBorder="1" applyAlignment="1">
      <alignment horizontal="center"/>
    </xf>
    <xf numFmtId="41" fontId="25" fillId="0" borderId="97" xfId="0" applyNumberFormat="1" applyFont="1" applyFill="1" applyBorder="1" applyAlignment="1">
      <alignment horizontal="center"/>
    </xf>
    <xf numFmtId="41" fontId="25" fillId="0" borderId="79" xfId="0" applyNumberFormat="1" applyFont="1" applyFill="1" applyBorder="1" applyAlignment="1">
      <alignment horizontal="center"/>
    </xf>
    <xf numFmtId="41" fontId="23" fillId="0" borderId="86" xfId="1" applyNumberFormat="1" applyFont="1" applyFill="1" applyBorder="1" applyAlignment="1">
      <alignment horizontal="center" vertical="center" wrapText="1"/>
    </xf>
    <xf numFmtId="41" fontId="39" fillId="0" borderId="87" xfId="0" applyNumberFormat="1" applyFont="1" applyFill="1" applyBorder="1" applyAlignment="1">
      <alignment horizontal="center" vertical="center" wrapText="1"/>
    </xf>
    <xf numFmtId="41" fontId="39" fillId="0" borderId="88" xfId="0" applyNumberFormat="1" applyFont="1" applyFill="1" applyBorder="1" applyAlignment="1">
      <alignment horizontal="center" vertical="center" wrapText="1"/>
    </xf>
    <xf numFmtId="41" fontId="39" fillId="0" borderId="89" xfId="0" applyNumberFormat="1" applyFont="1" applyFill="1" applyBorder="1" applyAlignment="1">
      <alignment horizontal="center" vertical="center" wrapText="1"/>
    </xf>
    <xf numFmtId="41" fontId="41" fillId="0" borderId="80" xfId="31" applyNumberFormat="1" applyFont="1" applyFill="1" applyBorder="1" applyAlignment="1">
      <alignment horizontal="center"/>
    </xf>
    <xf numFmtId="41" fontId="41" fillId="0" borderId="81" xfId="31" applyNumberFormat="1" applyFont="1" applyFill="1" applyBorder="1" applyAlignment="1">
      <alignment horizontal="center"/>
    </xf>
    <xf numFmtId="41" fontId="41" fillId="0" borderId="82" xfId="31" applyNumberFormat="1" applyFont="1" applyFill="1" applyBorder="1" applyAlignment="1">
      <alignment horizontal="center"/>
    </xf>
    <xf numFmtId="1" fontId="25" fillId="0" borderId="85" xfId="1" applyNumberFormat="1" applyFont="1" applyFill="1" applyBorder="1" applyAlignment="1">
      <alignment horizontal="center" vertical="center" wrapText="1"/>
    </xf>
    <xf numFmtId="1" fontId="25" fillId="0" borderId="91" xfId="1" applyNumberFormat="1" applyFont="1" applyFill="1" applyBorder="1" applyAlignment="1">
      <alignment horizontal="center" vertical="center" wrapText="1"/>
    </xf>
    <xf numFmtId="41" fontId="23" fillId="0" borderId="85" xfId="1" applyNumberFormat="1" applyFont="1" applyFill="1" applyBorder="1" applyAlignment="1">
      <alignment horizontal="left" vertical="center" wrapText="1"/>
    </xf>
    <xf numFmtId="41" fontId="23" fillId="0" borderId="91" xfId="1" applyNumberFormat="1" applyFont="1" applyFill="1" applyBorder="1" applyAlignment="1">
      <alignment horizontal="left" vertical="center" wrapText="1"/>
    </xf>
    <xf numFmtId="41" fontId="39" fillId="0" borderId="85" xfId="0" applyNumberFormat="1" applyFont="1" applyFill="1" applyBorder="1" applyAlignment="1">
      <alignment horizontal="center" vertical="center"/>
    </xf>
    <xf numFmtId="41" fontId="39" fillId="0" borderId="91" xfId="0" applyNumberFormat="1" applyFont="1" applyFill="1" applyBorder="1" applyAlignment="1">
      <alignment horizontal="center" vertical="center"/>
    </xf>
    <xf numFmtId="41" fontId="39" fillId="0" borderId="70" xfId="0" applyNumberFormat="1" applyFont="1" applyFill="1" applyBorder="1" applyAlignment="1">
      <alignment horizontal="center" vertical="center" wrapText="1"/>
    </xf>
    <xf numFmtId="41" fontId="39" fillId="0" borderId="70" xfId="0" applyNumberFormat="1" applyFont="1" applyFill="1" applyBorder="1" applyAlignment="1">
      <alignment horizontal="center" vertical="center"/>
    </xf>
    <xf numFmtId="0" fontId="43" fillId="0" borderId="80" xfId="248" applyFont="1" applyFill="1" applyBorder="1" applyAlignment="1">
      <alignment horizontal="center"/>
    </xf>
    <xf numFmtId="0" fontId="43" fillId="0" borderId="81" xfId="248" applyFont="1" applyFill="1" applyBorder="1" applyAlignment="1">
      <alignment horizontal="center"/>
    </xf>
    <xf numFmtId="0" fontId="43" fillId="0" borderId="93" xfId="248" applyFont="1" applyFill="1" applyBorder="1" applyAlignment="1">
      <alignment horizontal="center"/>
    </xf>
    <xf numFmtId="0" fontId="44" fillId="0" borderId="80" xfId="31" applyFont="1" applyFill="1" applyBorder="1" applyAlignment="1">
      <alignment horizontal="center"/>
    </xf>
    <xf numFmtId="0" fontId="44" fillId="0" borderId="81" xfId="31" applyFont="1" applyFill="1" applyBorder="1" applyAlignment="1">
      <alignment horizontal="center"/>
    </xf>
    <xf numFmtId="0" fontId="44" fillId="0" borderId="100" xfId="31" applyFont="1" applyFill="1" applyBorder="1" applyAlignment="1">
      <alignment horizontal="center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0" fontId="39" fillId="0" borderId="0" xfId="4" applyFont="1" applyFill="1" applyBorder="1" applyAlignment="1">
      <alignment horizontal="center"/>
    </xf>
    <xf numFmtId="0" fontId="35" fillId="0" borderId="0" xfId="4" applyFont="1" applyFill="1" applyBorder="1" applyAlignment="1">
      <alignment horizontal="center"/>
    </xf>
    <xf numFmtId="0" fontId="4" fillId="0" borderId="104" xfId="0" applyFont="1" applyBorder="1" applyAlignment="1">
      <alignment horizontal="center"/>
    </xf>
    <xf numFmtId="0" fontId="46" fillId="0" borderId="0" xfId="0" applyFont="1" applyBorder="1" applyAlignment="1">
      <alignment horizont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</cellXfs>
  <cellStyles count="249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2</xdr:col>
      <xdr:colOff>114301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BB449"/>
  <sheetViews>
    <sheetView topLeftCell="P1" workbookViewId="0">
      <pane ySplit="6" topLeftCell="A16" activePane="bottomLeft" state="frozen"/>
      <selection pane="bottomLeft" activeCell="AD38" sqref="AD38"/>
    </sheetView>
  </sheetViews>
  <sheetFormatPr defaultRowHeight="11.25" x14ac:dyDescent="0.2"/>
  <cols>
    <col min="1" max="1" width="6" style="37" customWidth="1"/>
    <col min="2" max="2" width="11.28515625" style="2" customWidth="1"/>
    <col min="3" max="3" width="22.7109375" style="2" customWidth="1"/>
    <col min="4" max="4" width="12" style="2" customWidth="1"/>
    <col min="5" max="5" width="12.5703125" style="2" customWidth="1"/>
    <col min="6" max="6" width="11.28515625" style="2" customWidth="1"/>
    <col min="7" max="7" width="15.140625" style="2" customWidth="1"/>
    <col min="8" max="8" width="13.5703125" style="2" customWidth="1"/>
    <col min="9" max="9" width="13.42578125" style="2" customWidth="1"/>
    <col min="10" max="11" width="14.5703125" style="2" customWidth="1"/>
    <col min="12" max="12" width="12.42578125" style="184" customWidth="1"/>
    <col min="13" max="13" width="11.140625" style="2" customWidth="1"/>
    <col min="14" max="14" width="12.42578125" style="2" customWidth="1"/>
    <col min="15" max="15" width="11.5703125" style="184" customWidth="1"/>
    <col min="16" max="16" width="13.5703125" style="2" customWidth="1"/>
    <col min="17" max="17" width="11.140625" style="2" customWidth="1"/>
    <col min="18" max="18" width="11.7109375" style="184" customWidth="1"/>
    <col min="19" max="20" width="12" style="2" customWidth="1"/>
    <col min="21" max="21" width="11.85546875" style="184" customWidth="1"/>
    <col min="22" max="22" width="12.140625" style="2" customWidth="1"/>
    <col min="23" max="23" width="12.28515625" style="2" customWidth="1"/>
    <col min="24" max="24" width="12.28515625" style="184" customWidth="1"/>
    <col min="25" max="25" width="12.5703125" style="2" customWidth="1"/>
    <col min="26" max="26" width="12.28515625" style="2" customWidth="1"/>
    <col min="27" max="27" width="12.140625" style="184" customWidth="1"/>
    <col min="28" max="28" width="12.5703125" style="2" customWidth="1"/>
    <col min="29" max="29" width="12.140625" style="2" customWidth="1"/>
    <col min="30" max="30" width="12.140625" style="184" customWidth="1"/>
    <col min="31" max="31" width="12.5703125" style="2" customWidth="1"/>
    <col min="32" max="32" width="12.85546875" style="2" customWidth="1"/>
    <col min="33" max="33" width="12.7109375" style="189" customWidth="1"/>
    <col min="34" max="34" width="13.140625" style="2" customWidth="1"/>
    <col min="35" max="35" width="12.85546875" style="2" customWidth="1"/>
    <col min="36" max="36" width="13.42578125" style="189" customWidth="1"/>
    <col min="37" max="37" width="13.28515625" style="2" customWidth="1"/>
    <col min="38" max="38" width="13" style="2" customWidth="1"/>
    <col min="39" max="39" width="12.7109375" style="189" customWidth="1"/>
    <col min="40" max="40" width="14.140625" style="2" customWidth="1"/>
    <col min="41" max="41" width="13" style="2" customWidth="1"/>
    <col min="42" max="42" width="13.140625" style="189" customWidth="1"/>
    <col min="43" max="43" width="14.28515625" style="2" bestFit="1" customWidth="1"/>
    <col min="44" max="44" width="13.42578125" style="2" customWidth="1"/>
    <col min="45" max="46" width="12.7109375" style="2" customWidth="1"/>
    <col min="47" max="47" width="13.7109375" style="2" customWidth="1"/>
    <col min="48" max="48" width="13" style="2" customWidth="1"/>
    <col min="49" max="49" width="12" style="2" customWidth="1"/>
    <col min="50" max="50" width="12.85546875" style="2" customWidth="1"/>
    <col min="51" max="51" width="13.28515625" style="2" customWidth="1"/>
    <col min="52" max="52" width="13" style="2" customWidth="1"/>
    <col min="53" max="53" width="10.85546875" style="39" bestFit="1" customWidth="1"/>
    <col min="54" max="16384" width="9.140625" style="2"/>
  </cols>
  <sheetData>
    <row r="1" spans="1:54" x14ac:dyDescent="0.2">
      <c r="C1" s="38" t="s">
        <v>0</v>
      </c>
      <c r="D1" s="38"/>
      <c r="E1" s="38"/>
      <c r="F1" s="38"/>
    </row>
    <row r="2" spans="1:54" x14ac:dyDescent="0.2">
      <c r="C2" s="38" t="s">
        <v>116</v>
      </c>
      <c r="D2" s="38"/>
      <c r="E2" s="38"/>
      <c r="F2" s="38"/>
    </row>
    <row r="3" spans="1:54" x14ac:dyDescent="0.2">
      <c r="C3" s="2" t="s">
        <v>84</v>
      </c>
    </row>
    <row r="4" spans="1:54" ht="12" thickBot="1" x14ac:dyDescent="0.25"/>
    <row r="5" spans="1:54" s="40" customFormat="1" ht="15.75" customHeight="1" thickTop="1" x14ac:dyDescent="0.25">
      <c r="A5" s="387" t="s">
        <v>1</v>
      </c>
      <c r="B5" s="385" t="s">
        <v>2</v>
      </c>
      <c r="C5" s="385" t="s">
        <v>3</v>
      </c>
      <c r="D5" s="385" t="s">
        <v>4</v>
      </c>
      <c r="E5" s="385" t="s">
        <v>5</v>
      </c>
      <c r="F5" s="393" t="s">
        <v>6</v>
      </c>
      <c r="G5" s="384"/>
      <c r="H5" s="385" t="s">
        <v>10</v>
      </c>
      <c r="I5" s="385" t="s">
        <v>27</v>
      </c>
      <c r="J5" s="389" t="s">
        <v>26</v>
      </c>
      <c r="K5" s="383"/>
      <c r="L5" s="384"/>
      <c r="M5" s="382" t="s">
        <v>9</v>
      </c>
      <c r="N5" s="383"/>
      <c r="O5" s="384"/>
      <c r="P5" s="382" t="s">
        <v>14</v>
      </c>
      <c r="Q5" s="383"/>
      <c r="R5" s="384"/>
      <c r="S5" s="382" t="s">
        <v>15</v>
      </c>
      <c r="T5" s="383"/>
      <c r="U5" s="384"/>
      <c r="V5" s="382" t="s">
        <v>16</v>
      </c>
      <c r="W5" s="383"/>
      <c r="X5" s="384"/>
      <c r="Y5" s="382" t="s">
        <v>17</v>
      </c>
      <c r="Z5" s="383"/>
      <c r="AA5" s="384"/>
      <c r="AB5" s="382" t="s">
        <v>18</v>
      </c>
      <c r="AC5" s="383"/>
      <c r="AD5" s="384"/>
      <c r="AE5" s="382" t="s">
        <v>19</v>
      </c>
      <c r="AF5" s="383"/>
      <c r="AG5" s="384"/>
      <c r="AH5" s="382" t="s">
        <v>20</v>
      </c>
      <c r="AI5" s="383"/>
      <c r="AJ5" s="384"/>
      <c r="AK5" s="382" t="s">
        <v>21</v>
      </c>
      <c r="AL5" s="383"/>
      <c r="AM5" s="384"/>
      <c r="AN5" s="382" t="s">
        <v>22</v>
      </c>
      <c r="AO5" s="383"/>
      <c r="AP5" s="384"/>
      <c r="AQ5" s="382" t="s">
        <v>23</v>
      </c>
      <c r="AR5" s="383"/>
      <c r="AS5" s="384"/>
      <c r="AT5" s="382" t="s">
        <v>24</v>
      </c>
      <c r="AU5" s="383"/>
      <c r="AV5" s="384"/>
      <c r="AW5" s="382" t="s">
        <v>25</v>
      </c>
      <c r="AX5" s="383"/>
      <c r="AY5" s="384"/>
      <c r="AZ5" s="273" t="s">
        <v>81</v>
      </c>
      <c r="BA5" s="41"/>
    </row>
    <row r="6" spans="1:54" s="42" customFormat="1" x14ac:dyDescent="0.2">
      <c r="A6" s="388"/>
      <c r="B6" s="386"/>
      <c r="C6" s="386"/>
      <c r="D6" s="386"/>
      <c r="E6" s="386"/>
      <c r="F6" s="144" t="s">
        <v>7</v>
      </c>
      <c r="G6" s="145" t="s">
        <v>8</v>
      </c>
      <c r="H6" s="386"/>
      <c r="I6" s="386"/>
      <c r="J6" s="146" t="s">
        <v>11</v>
      </c>
      <c r="K6" s="146" t="s">
        <v>12</v>
      </c>
      <c r="L6" s="185" t="s">
        <v>13</v>
      </c>
      <c r="M6" s="146" t="s">
        <v>11</v>
      </c>
      <c r="N6" s="146" t="s">
        <v>12</v>
      </c>
      <c r="O6" s="185" t="s">
        <v>13</v>
      </c>
      <c r="P6" s="146" t="s">
        <v>11</v>
      </c>
      <c r="Q6" s="146" t="s">
        <v>12</v>
      </c>
      <c r="R6" s="185" t="s">
        <v>13</v>
      </c>
      <c r="S6" s="146" t="s">
        <v>11</v>
      </c>
      <c r="T6" s="146" t="s">
        <v>12</v>
      </c>
      <c r="U6" s="185" t="s">
        <v>13</v>
      </c>
      <c r="V6" s="146" t="s">
        <v>11</v>
      </c>
      <c r="W6" s="146" t="s">
        <v>12</v>
      </c>
      <c r="X6" s="185" t="s">
        <v>13</v>
      </c>
      <c r="Y6" s="146" t="s">
        <v>11</v>
      </c>
      <c r="Z6" s="146" t="s">
        <v>12</v>
      </c>
      <c r="AA6" s="185" t="s">
        <v>13</v>
      </c>
      <c r="AB6" s="146" t="s">
        <v>11</v>
      </c>
      <c r="AC6" s="146" t="s">
        <v>12</v>
      </c>
      <c r="AD6" s="185" t="s">
        <v>13</v>
      </c>
      <c r="AE6" s="146" t="s">
        <v>11</v>
      </c>
      <c r="AF6" s="146" t="s">
        <v>12</v>
      </c>
      <c r="AG6" s="190" t="s">
        <v>13</v>
      </c>
      <c r="AH6" s="146" t="s">
        <v>11</v>
      </c>
      <c r="AI6" s="146" t="s">
        <v>12</v>
      </c>
      <c r="AJ6" s="190" t="s">
        <v>13</v>
      </c>
      <c r="AK6" s="146" t="s">
        <v>11</v>
      </c>
      <c r="AL6" s="146" t="s">
        <v>12</v>
      </c>
      <c r="AM6" s="190" t="s">
        <v>13</v>
      </c>
      <c r="AN6" s="146" t="s">
        <v>11</v>
      </c>
      <c r="AO6" s="146" t="s">
        <v>12</v>
      </c>
      <c r="AP6" s="190" t="s">
        <v>13</v>
      </c>
      <c r="AQ6" s="146" t="s">
        <v>11</v>
      </c>
      <c r="AR6" s="146" t="s">
        <v>12</v>
      </c>
      <c r="AS6" s="146" t="s">
        <v>13</v>
      </c>
      <c r="AT6" s="146" t="s">
        <v>11</v>
      </c>
      <c r="AU6" s="146" t="s">
        <v>12</v>
      </c>
      <c r="AV6" s="146" t="s">
        <v>13</v>
      </c>
      <c r="AW6" s="146" t="s">
        <v>11</v>
      </c>
      <c r="AX6" s="146" t="s">
        <v>12</v>
      </c>
      <c r="AY6" s="146" t="s">
        <v>13</v>
      </c>
      <c r="AZ6" s="146" t="s">
        <v>93</v>
      </c>
      <c r="BA6" s="43"/>
    </row>
    <row r="7" spans="1:54" s="240" customFormat="1" ht="12.75" customHeight="1" x14ac:dyDescent="0.2">
      <c r="A7" s="148">
        <v>1</v>
      </c>
      <c r="B7" s="278"/>
      <c r="C7" s="147" t="s">
        <v>338</v>
      </c>
      <c r="D7" s="148"/>
      <c r="E7" s="52">
        <v>13000000</v>
      </c>
      <c r="F7" s="52"/>
      <c r="G7" s="52"/>
      <c r="H7" s="52">
        <f t="shared" ref="H7:H43" si="0">E7-F7-G7</f>
        <v>13000000</v>
      </c>
      <c r="I7" s="52">
        <v>5000000</v>
      </c>
      <c r="J7" s="52"/>
      <c r="K7" s="52"/>
      <c r="L7" s="186">
        <f t="shared" ref="L7:L40" si="1">J7-K7</f>
        <v>0</v>
      </c>
      <c r="M7" s="52">
        <v>800000</v>
      </c>
      <c r="N7" s="52">
        <v>800000</v>
      </c>
      <c r="O7" s="186">
        <f t="shared" ref="O7:O40" si="2">M7-N7</f>
        <v>0</v>
      </c>
      <c r="P7" s="52">
        <v>800000</v>
      </c>
      <c r="Q7" s="52">
        <v>800000</v>
      </c>
      <c r="R7" s="186">
        <f t="shared" ref="R7:R40" si="3">P7-Q7</f>
        <v>0</v>
      </c>
      <c r="S7" s="52">
        <v>800000</v>
      </c>
      <c r="T7" s="52">
        <v>800000</v>
      </c>
      <c r="U7" s="186">
        <f t="shared" ref="U7:U40" si="4">S7-T7</f>
        <v>0</v>
      </c>
      <c r="V7" s="52">
        <v>800000</v>
      </c>
      <c r="W7" s="52">
        <v>800000</v>
      </c>
      <c r="X7" s="186">
        <f t="shared" ref="X7:X40" si="5">V7-W7</f>
        <v>0</v>
      </c>
      <c r="Y7" s="52">
        <v>800000</v>
      </c>
      <c r="Z7" s="52">
        <v>800000</v>
      </c>
      <c r="AA7" s="186">
        <f t="shared" ref="AA7:AA40" si="6">Y7-Z7</f>
        <v>0</v>
      </c>
      <c r="AB7" s="52">
        <v>800000</v>
      </c>
      <c r="AC7" s="52"/>
      <c r="AD7" s="186">
        <f t="shared" ref="AD7:AD40" si="7">AB7-AC7</f>
        <v>800000</v>
      </c>
      <c r="AE7" s="52">
        <v>800000</v>
      </c>
      <c r="AF7" s="52"/>
      <c r="AG7" s="186">
        <f t="shared" ref="AG7:AG40" si="8">AE7-AF7</f>
        <v>800000</v>
      </c>
      <c r="AH7" s="52">
        <v>800000</v>
      </c>
      <c r="AI7" s="52"/>
      <c r="AJ7" s="186">
        <f t="shared" ref="AJ7:AJ40" si="9">AH7-AI7</f>
        <v>800000</v>
      </c>
      <c r="AK7" s="52">
        <v>800000</v>
      </c>
      <c r="AL7" s="52"/>
      <c r="AM7" s="53">
        <f t="shared" ref="AM7:AM40" si="10">AK7-AL7</f>
        <v>800000</v>
      </c>
      <c r="AN7" s="52">
        <v>800000</v>
      </c>
      <c r="AO7" s="52"/>
      <c r="AP7" s="53">
        <f t="shared" ref="AP7:AP40" si="11">AN7-AO7</f>
        <v>800000</v>
      </c>
      <c r="AQ7" s="52"/>
      <c r="AR7" s="52"/>
      <c r="AS7" s="52">
        <f t="shared" ref="AS7:AS30" si="12">AQ7-AR7</f>
        <v>0</v>
      </c>
      <c r="AT7" s="52"/>
      <c r="AU7" s="52"/>
      <c r="AV7" s="52">
        <f>AT7-AU7</f>
        <v>0</v>
      </c>
      <c r="AW7" s="52"/>
      <c r="AX7" s="52"/>
      <c r="AY7" s="52">
        <f>AW7-AX7</f>
        <v>0</v>
      </c>
      <c r="AZ7" s="53">
        <f>+J7+M7+P7+S7+V7+Y7+AB7+AE7+AH7+AK7+AN7+AQ7</f>
        <v>8000000</v>
      </c>
      <c r="BA7" s="239"/>
      <c r="BB7" s="240" t="s">
        <v>35</v>
      </c>
    </row>
    <row r="8" spans="1:54" s="244" customFormat="1" x14ac:dyDescent="0.2">
      <c r="A8" s="149">
        <v>2</v>
      </c>
      <c r="B8" s="279"/>
      <c r="C8" s="242" t="s">
        <v>142</v>
      </c>
      <c r="D8" s="241"/>
      <c r="E8" s="228">
        <v>13000000</v>
      </c>
      <c r="F8" s="228">
        <v>1250000</v>
      </c>
      <c r="G8" s="228">
        <v>500000</v>
      </c>
      <c r="H8" s="228">
        <f t="shared" si="0"/>
        <v>11250000</v>
      </c>
      <c r="I8" s="228"/>
      <c r="J8" s="96"/>
      <c r="K8" s="96"/>
      <c r="L8" s="237">
        <f t="shared" si="1"/>
        <v>0</v>
      </c>
      <c r="M8" s="96"/>
      <c r="N8" s="96"/>
      <c r="O8" s="237">
        <f t="shared" si="2"/>
        <v>0</v>
      </c>
      <c r="P8" s="96"/>
      <c r="Q8" s="96"/>
      <c r="R8" s="237">
        <f t="shared" si="3"/>
        <v>0</v>
      </c>
      <c r="S8" s="96"/>
      <c r="T8" s="96"/>
      <c r="U8" s="237">
        <f t="shared" si="4"/>
        <v>0</v>
      </c>
      <c r="V8" s="96"/>
      <c r="W8" s="96"/>
      <c r="X8" s="237">
        <f t="shared" si="5"/>
        <v>0</v>
      </c>
      <c r="Y8" s="96"/>
      <c r="Z8" s="96"/>
      <c r="AA8" s="237">
        <f t="shared" si="6"/>
        <v>0</v>
      </c>
      <c r="AB8" s="96"/>
      <c r="AC8" s="96"/>
      <c r="AD8" s="237">
        <f t="shared" si="7"/>
        <v>0</v>
      </c>
      <c r="AE8" s="96"/>
      <c r="AF8" s="96"/>
      <c r="AG8" s="237">
        <f t="shared" si="8"/>
        <v>0</v>
      </c>
      <c r="AH8" s="96"/>
      <c r="AI8" s="96"/>
      <c r="AJ8" s="237">
        <f t="shared" si="9"/>
        <v>0</v>
      </c>
      <c r="AK8" s="96"/>
      <c r="AL8" s="96"/>
      <c r="AM8" s="238">
        <f t="shared" si="10"/>
        <v>0</v>
      </c>
      <c r="AN8" s="96"/>
      <c r="AO8" s="96"/>
      <c r="AP8" s="238">
        <f t="shared" si="11"/>
        <v>0</v>
      </c>
      <c r="AQ8" s="96"/>
      <c r="AR8" s="96"/>
      <c r="AS8" s="228">
        <f t="shared" si="12"/>
        <v>0</v>
      </c>
      <c r="AT8" s="96"/>
      <c r="AU8" s="96"/>
      <c r="AV8" s="228">
        <f>AT8-AU8</f>
        <v>0</v>
      </c>
      <c r="AW8" s="96"/>
      <c r="AX8" s="96"/>
      <c r="AY8" s="228">
        <f>AW8-AX8</f>
        <v>0</v>
      </c>
      <c r="AZ8" s="238">
        <f>+H8</f>
        <v>11250000</v>
      </c>
      <c r="BA8" s="243"/>
    </row>
    <row r="9" spans="1:54" x14ac:dyDescent="0.2">
      <c r="A9" s="148">
        <v>3</v>
      </c>
      <c r="B9" s="150"/>
      <c r="C9" s="245" t="s">
        <v>117</v>
      </c>
      <c r="D9" s="236"/>
      <c r="E9" s="228">
        <v>13000000</v>
      </c>
      <c r="F9" s="228">
        <v>1250000</v>
      </c>
      <c r="G9" s="228">
        <v>500000</v>
      </c>
      <c r="H9" s="228">
        <f t="shared" si="0"/>
        <v>11250000</v>
      </c>
      <c r="I9" s="228">
        <v>9600000</v>
      </c>
      <c r="J9" s="93">
        <v>1650000</v>
      </c>
      <c r="K9" s="93">
        <v>1650000</v>
      </c>
      <c r="L9" s="237">
        <f t="shared" si="1"/>
        <v>0</v>
      </c>
      <c r="M9" s="93"/>
      <c r="N9" s="93"/>
      <c r="O9" s="237">
        <f t="shared" si="2"/>
        <v>0</v>
      </c>
      <c r="P9" s="93"/>
      <c r="Q9" s="93"/>
      <c r="R9" s="237">
        <f t="shared" si="3"/>
        <v>0</v>
      </c>
      <c r="S9" s="93"/>
      <c r="T9" s="93"/>
      <c r="U9" s="237">
        <f t="shared" si="4"/>
        <v>0</v>
      </c>
      <c r="V9" s="93"/>
      <c r="W9" s="93"/>
      <c r="X9" s="237">
        <f t="shared" si="5"/>
        <v>0</v>
      </c>
      <c r="Y9" s="93"/>
      <c r="Z9" s="93"/>
      <c r="AA9" s="237">
        <f t="shared" si="6"/>
        <v>0</v>
      </c>
      <c r="AB9" s="93"/>
      <c r="AC9" s="93"/>
      <c r="AD9" s="237">
        <f t="shared" si="7"/>
        <v>0</v>
      </c>
      <c r="AE9" s="93"/>
      <c r="AF9" s="93"/>
      <c r="AG9" s="237">
        <f t="shared" si="8"/>
        <v>0</v>
      </c>
      <c r="AH9" s="93"/>
      <c r="AI9" s="93"/>
      <c r="AJ9" s="237">
        <f t="shared" si="9"/>
        <v>0</v>
      </c>
      <c r="AK9" s="93"/>
      <c r="AL9" s="93"/>
      <c r="AM9" s="238">
        <f t="shared" si="10"/>
        <v>0</v>
      </c>
      <c r="AN9" s="93"/>
      <c r="AO9" s="93"/>
      <c r="AP9" s="238">
        <f t="shared" si="11"/>
        <v>0</v>
      </c>
      <c r="AQ9" s="93"/>
      <c r="AR9" s="93"/>
      <c r="AS9" s="228">
        <f t="shared" si="12"/>
        <v>0</v>
      </c>
      <c r="AT9" s="93"/>
      <c r="AU9" s="93"/>
      <c r="AV9" s="228">
        <f>AT9-AU9</f>
        <v>0</v>
      </c>
      <c r="AW9" s="93"/>
      <c r="AX9" s="93"/>
      <c r="AY9" s="228">
        <f>AW9-AX9</f>
        <v>0</v>
      </c>
      <c r="AZ9" s="238">
        <f>+H9</f>
        <v>11250000</v>
      </c>
    </row>
    <row r="10" spans="1:54" x14ac:dyDescent="0.2">
      <c r="A10" s="149">
        <v>4</v>
      </c>
      <c r="B10" s="150"/>
      <c r="C10" s="151" t="s">
        <v>419</v>
      </c>
      <c r="D10" s="149"/>
      <c r="E10" s="52">
        <v>13000000</v>
      </c>
      <c r="F10" s="52"/>
      <c r="G10" s="52"/>
      <c r="H10" s="52">
        <f t="shared" si="0"/>
        <v>13000000</v>
      </c>
      <c r="I10" s="52">
        <v>5000000</v>
      </c>
      <c r="J10" s="11"/>
      <c r="K10" s="11"/>
      <c r="L10" s="186">
        <f t="shared" si="1"/>
        <v>0</v>
      </c>
      <c r="M10" s="11">
        <v>800000</v>
      </c>
      <c r="N10" s="11">
        <v>800000</v>
      </c>
      <c r="O10" s="186">
        <f t="shared" si="2"/>
        <v>0</v>
      </c>
      <c r="P10" s="11">
        <v>800000</v>
      </c>
      <c r="Q10" s="11">
        <v>800000</v>
      </c>
      <c r="R10" s="186">
        <f t="shared" si="3"/>
        <v>0</v>
      </c>
      <c r="S10" s="11">
        <v>800000</v>
      </c>
      <c r="T10" s="11">
        <v>800000</v>
      </c>
      <c r="U10" s="186">
        <f t="shared" si="4"/>
        <v>0</v>
      </c>
      <c r="V10" s="11">
        <v>800000</v>
      </c>
      <c r="W10" s="11">
        <v>800000</v>
      </c>
      <c r="X10" s="186">
        <f t="shared" si="5"/>
        <v>0</v>
      </c>
      <c r="Y10" s="11">
        <v>800000</v>
      </c>
      <c r="Z10" s="11">
        <v>800000</v>
      </c>
      <c r="AA10" s="186">
        <f t="shared" si="6"/>
        <v>0</v>
      </c>
      <c r="AB10" s="11">
        <v>800000</v>
      </c>
      <c r="AC10" s="11">
        <v>800000</v>
      </c>
      <c r="AD10" s="186">
        <f t="shared" si="7"/>
        <v>0</v>
      </c>
      <c r="AE10" s="11">
        <v>800000</v>
      </c>
      <c r="AF10" s="11"/>
      <c r="AG10" s="186">
        <f t="shared" si="8"/>
        <v>800000</v>
      </c>
      <c r="AH10" s="11">
        <v>800000</v>
      </c>
      <c r="AI10" s="11"/>
      <c r="AJ10" s="186">
        <f t="shared" si="9"/>
        <v>800000</v>
      </c>
      <c r="AK10" s="11">
        <v>800000</v>
      </c>
      <c r="AL10" s="11"/>
      <c r="AM10" s="53">
        <f t="shared" si="10"/>
        <v>800000</v>
      </c>
      <c r="AN10" s="11">
        <v>800000</v>
      </c>
      <c r="AO10" s="11"/>
      <c r="AP10" s="53">
        <f t="shared" si="11"/>
        <v>800000</v>
      </c>
      <c r="AQ10" s="11"/>
      <c r="AR10" s="11"/>
      <c r="AS10" s="52">
        <f t="shared" si="12"/>
        <v>0</v>
      </c>
      <c r="AT10" s="11"/>
      <c r="AU10" s="11"/>
      <c r="AV10" s="52"/>
      <c r="AW10" s="11"/>
      <c r="AX10" s="11"/>
      <c r="AY10" s="52"/>
      <c r="AZ10" s="53"/>
    </row>
    <row r="11" spans="1:54" x14ac:dyDescent="0.2">
      <c r="A11" s="148">
        <v>5</v>
      </c>
      <c r="B11" s="150"/>
      <c r="C11" s="151" t="s">
        <v>392</v>
      </c>
      <c r="D11" s="148"/>
      <c r="E11" s="52">
        <v>13000000</v>
      </c>
      <c r="F11" s="52"/>
      <c r="G11" s="52"/>
      <c r="H11" s="52">
        <f t="shared" si="0"/>
        <v>13000000</v>
      </c>
      <c r="I11" s="52">
        <v>5000000</v>
      </c>
      <c r="J11" s="11"/>
      <c r="K11" s="11"/>
      <c r="L11" s="186">
        <f t="shared" si="1"/>
        <v>0</v>
      </c>
      <c r="M11" s="11">
        <v>800000</v>
      </c>
      <c r="N11" s="11">
        <v>800000</v>
      </c>
      <c r="O11" s="186">
        <f t="shared" si="2"/>
        <v>0</v>
      </c>
      <c r="P11" s="11">
        <v>800000</v>
      </c>
      <c r="Q11" s="11">
        <v>800000</v>
      </c>
      <c r="R11" s="186">
        <f t="shared" si="3"/>
        <v>0</v>
      </c>
      <c r="S11" s="11">
        <v>800000</v>
      </c>
      <c r="T11" s="11">
        <v>800000</v>
      </c>
      <c r="U11" s="186">
        <f t="shared" si="4"/>
        <v>0</v>
      </c>
      <c r="V11" s="11">
        <v>800000</v>
      </c>
      <c r="W11" s="11"/>
      <c r="X11" s="186">
        <f t="shared" si="5"/>
        <v>800000</v>
      </c>
      <c r="Y11" s="11">
        <v>800000</v>
      </c>
      <c r="Z11" s="11"/>
      <c r="AA11" s="186">
        <f t="shared" si="6"/>
        <v>800000</v>
      </c>
      <c r="AB11" s="11">
        <v>800000</v>
      </c>
      <c r="AC11" s="11"/>
      <c r="AD11" s="186">
        <f t="shared" si="7"/>
        <v>800000</v>
      </c>
      <c r="AE11" s="11">
        <v>800000</v>
      </c>
      <c r="AF11" s="11"/>
      <c r="AG11" s="186">
        <f t="shared" si="8"/>
        <v>800000</v>
      </c>
      <c r="AH11" s="11">
        <v>800000</v>
      </c>
      <c r="AI11" s="11"/>
      <c r="AJ11" s="186">
        <f t="shared" si="9"/>
        <v>800000</v>
      </c>
      <c r="AK11" s="11">
        <v>800000</v>
      </c>
      <c r="AL11" s="11"/>
      <c r="AM11" s="53">
        <f t="shared" si="10"/>
        <v>800000</v>
      </c>
      <c r="AN11" s="11">
        <v>800000</v>
      </c>
      <c r="AO11" s="11"/>
      <c r="AP11" s="53">
        <f t="shared" si="11"/>
        <v>800000</v>
      </c>
      <c r="AQ11" s="11"/>
      <c r="AR11" s="11"/>
      <c r="AS11" s="52">
        <f t="shared" si="12"/>
        <v>0</v>
      </c>
      <c r="AT11" s="11"/>
      <c r="AU11" s="11"/>
      <c r="AV11" s="52">
        <f>AT11-AU11</f>
        <v>0</v>
      </c>
      <c r="AW11" s="11"/>
      <c r="AX11" s="11"/>
      <c r="AY11" s="52">
        <f>AW11-AX11</f>
        <v>0</v>
      </c>
      <c r="AZ11" s="53">
        <f>+J11+M11+P11+S11+V11+Y11+AB11+AE11+AH11+AK11+AN11+AQ11</f>
        <v>8000000</v>
      </c>
    </row>
    <row r="12" spans="1:54" s="244" customFormat="1" x14ac:dyDescent="0.2">
      <c r="A12" s="149">
        <v>6</v>
      </c>
      <c r="B12" s="150"/>
      <c r="C12" s="151" t="s">
        <v>395</v>
      </c>
      <c r="D12" s="149"/>
      <c r="E12" s="52">
        <v>13000000</v>
      </c>
      <c r="F12" s="52"/>
      <c r="G12" s="52"/>
      <c r="H12" s="52">
        <f t="shared" si="0"/>
        <v>13000000</v>
      </c>
      <c r="I12" s="52">
        <v>1600000</v>
      </c>
      <c r="J12" s="11">
        <v>3400000</v>
      </c>
      <c r="K12" s="11">
        <f>2300000+800000+300000</f>
        <v>3400000</v>
      </c>
      <c r="L12" s="186">
        <f t="shared" si="1"/>
        <v>0</v>
      </c>
      <c r="M12" s="11">
        <v>800000</v>
      </c>
      <c r="N12" s="11">
        <v>800000</v>
      </c>
      <c r="O12" s="186">
        <f t="shared" si="2"/>
        <v>0</v>
      </c>
      <c r="P12" s="11">
        <v>800000</v>
      </c>
      <c r="Q12" s="11">
        <v>800000</v>
      </c>
      <c r="R12" s="186">
        <f t="shared" si="3"/>
        <v>0</v>
      </c>
      <c r="S12" s="11">
        <v>800000</v>
      </c>
      <c r="T12" s="11">
        <f>100000+700000</f>
        <v>800000</v>
      </c>
      <c r="U12" s="186">
        <f t="shared" si="4"/>
        <v>0</v>
      </c>
      <c r="V12" s="11">
        <v>800000</v>
      </c>
      <c r="W12" s="11">
        <f>600000+200000</f>
        <v>800000</v>
      </c>
      <c r="X12" s="186">
        <f t="shared" si="5"/>
        <v>0</v>
      </c>
      <c r="Y12" s="11">
        <v>800000</v>
      </c>
      <c r="Z12" s="11">
        <f>200000+300000+300000</f>
        <v>800000</v>
      </c>
      <c r="AA12" s="186">
        <f t="shared" si="6"/>
        <v>0</v>
      </c>
      <c r="AB12" s="11">
        <v>800000</v>
      </c>
      <c r="AC12" s="11">
        <v>800000</v>
      </c>
      <c r="AD12" s="186">
        <f t="shared" si="7"/>
        <v>0</v>
      </c>
      <c r="AE12" s="11">
        <v>800000</v>
      </c>
      <c r="AF12" s="11"/>
      <c r="AG12" s="186">
        <f t="shared" si="8"/>
        <v>800000</v>
      </c>
      <c r="AH12" s="11">
        <v>800000</v>
      </c>
      <c r="AI12" s="11"/>
      <c r="AJ12" s="186">
        <f t="shared" si="9"/>
        <v>800000</v>
      </c>
      <c r="AK12" s="11">
        <v>800000</v>
      </c>
      <c r="AL12" s="11"/>
      <c r="AM12" s="53">
        <f t="shared" si="10"/>
        <v>800000</v>
      </c>
      <c r="AN12" s="11">
        <v>800000</v>
      </c>
      <c r="AO12" s="11"/>
      <c r="AP12" s="53">
        <f t="shared" si="11"/>
        <v>800000</v>
      </c>
      <c r="AQ12" s="11"/>
      <c r="AR12" s="11"/>
      <c r="AS12" s="52">
        <f t="shared" si="12"/>
        <v>0</v>
      </c>
      <c r="AT12" s="11"/>
      <c r="AU12" s="11"/>
      <c r="AV12" s="52"/>
      <c r="AW12" s="11"/>
      <c r="AX12" s="11"/>
      <c r="AY12" s="52"/>
      <c r="AZ12" s="53"/>
      <c r="BA12" s="243"/>
    </row>
    <row r="13" spans="1:54" x14ac:dyDescent="0.2">
      <c r="A13" s="148">
        <v>7</v>
      </c>
      <c r="B13" s="150"/>
      <c r="C13" s="151" t="s">
        <v>178</v>
      </c>
      <c r="D13" s="148"/>
      <c r="E13" s="52">
        <v>13000000</v>
      </c>
      <c r="F13" s="52"/>
      <c r="G13" s="52"/>
      <c r="H13" s="52">
        <f t="shared" si="0"/>
        <v>13000000</v>
      </c>
      <c r="I13" s="52">
        <v>5000000</v>
      </c>
      <c r="J13" s="11"/>
      <c r="K13" s="11"/>
      <c r="L13" s="186">
        <f t="shared" si="1"/>
        <v>0</v>
      </c>
      <c r="M13" s="11">
        <v>800000</v>
      </c>
      <c r="N13" s="11">
        <v>800000</v>
      </c>
      <c r="O13" s="186">
        <f t="shared" si="2"/>
        <v>0</v>
      </c>
      <c r="P13" s="11">
        <v>800000</v>
      </c>
      <c r="Q13" s="11">
        <f>200000+600000</f>
        <v>800000</v>
      </c>
      <c r="R13" s="186">
        <f t="shared" si="3"/>
        <v>0</v>
      </c>
      <c r="S13" s="11">
        <v>800000</v>
      </c>
      <c r="T13" s="11">
        <f>400000+400000</f>
        <v>800000</v>
      </c>
      <c r="U13" s="186">
        <f t="shared" si="4"/>
        <v>0</v>
      </c>
      <c r="V13" s="11">
        <v>800000</v>
      </c>
      <c r="W13" s="11">
        <f>600000+200000</f>
        <v>800000</v>
      </c>
      <c r="X13" s="186">
        <f t="shared" si="5"/>
        <v>0</v>
      </c>
      <c r="Y13" s="11">
        <v>800000</v>
      </c>
      <c r="Z13" s="11">
        <v>800000</v>
      </c>
      <c r="AA13" s="186">
        <f t="shared" si="6"/>
        <v>0</v>
      </c>
      <c r="AB13" s="11">
        <v>800000</v>
      </c>
      <c r="AC13" s="11"/>
      <c r="AD13" s="186">
        <f t="shared" si="7"/>
        <v>800000</v>
      </c>
      <c r="AE13" s="11">
        <v>800000</v>
      </c>
      <c r="AF13" s="11"/>
      <c r="AG13" s="186">
        <f t="shared" si="8"/>
        <v>800000</v>
      </c>
      <c r="AH13" s="11">
        <v>800000</v>
      </c>
      <c r="AI13" s="11"/>
      <c r="AJ13" s="186">
        <f t="shared" si="9"/>
        <v>800000</v>
      </c>
      <c r="AK13" s="11">
        <v>800000</v>
      </c>
      <c r="AL13" s="11"/>
      <c r="AM13" s="53">
        <f t="shared" si="10"/>
        <v>800000</v>
      </c>
      <c r="AN13" s="11">
        <v>800000</v>
      </c>
      <c r="AO13" s="11"/>
      <c r="AP13" s="53">
        <f t="shared" si="11"/>
        <v>800000</v>
      </c>
      <c r="AQ13" s="11"/>
      <c r="AR13" s="11"/>
      <c r="AS13" s="52">
        <f t="shared" si="12"/>
        <v>0</v>
      </c>
      <c r="AT13" s="11"/>
      <c r="AU13" s="11"/>
      <c r="AV13" s="52">
        <f t="shared" ref="AV13:AV18" si="13">AT13-AU13</f>
        <v>0</v>
      </c>
      <c r="AW13" s="11"/>
      <c r="AX13" s="11"/>
      <c r="AY13" s="52">
        <f t="shared" ref="AY13:AY18" si="14">AW13-AX13</f>
        <v>0</v>
      </c>
      <c r="AZ13" s="53">
        <f>+H13</f>
        <v>13000000</v>
      </c>
    </row>
    <row r="14" spans="1:54" s="244" customFormat="1" x14ac:dyDescent="0.2">
      <c r="A14" s="149">
        <v>8</v>
      </c>
      <c r="B14" s="150"/>
      <c r="C14" s="245" t="s">
        <v>210</v>
      </c>
      <c r="D14" s="241"/>
      <c r="E14" s="228">
        <v>13000000</v>
      </c>
      <c r="F14" s="93">
        <v>1300000</v>
      </c>
      <c r="G14" s="93"/>
      <c r="H14" s="228">
        <f t="shared" si="0"/>
        <v>11700000</v>
      </c>
      <c r="I14" s="228"/>
      <c r="J14" s="93"/>
      <c r="K14" s="93"/>
      <c r="L14" s="237">
        <f t="shared" si="1"/>
        <v>0</v>
      </c>
      <c r="M14" s="93"/>
      <c r="N14" s="93"/>
      <c r="O14" s="237">
        <f t="shared" si="2"/>
        <v>0</v>
      </c>
      <c r="P14" s="93"/>
      <c r="Q14" s="93"/>
      <c r="R14" s="237">
        <f t="shared" si="3"/>
        <v>0</v>
      </c>
      <c r="S14" s="93"/>
      <c r="T14" s="93"/>
      <c r="U14" s="237">
        <f t="shared" si="4"/>
        <v>0</v>
      </c>
      <c r="V14" s="93"/>
      <c r="W14" s="93"/>
      <c r="X14" s="237">
        <f t="shared" si="5"/>
        <v>0</v>
      </c>
      <c r="Y14" s="93"/>
      <c r="Z14" s="93"/>
      <c r="AA14" s="237">
        <f t="shared" si="6"/>
        <v>0</v>
      </c>
      <c r="AB14" s="93"/>
      <c r="AC14" s="93"/>
      <c r="AD14" s="237">
        <f t="shared" si="7"/>
        <v>0</v>
      </c>
      <c r="AE14" s="93"/>
      <c r="AF14" s="93"/>
      <c r="AG14" s="237">
        <f t="shared" si="8"/>
        <v>0</v>
      </c>
      <c r="AH14" s="93"/>
      <c r="AI14" s="93"/>
      <c r="AJ14" s="237">
        <f t="shared" si="9"/>
        <v>0</v>
      </c>
      <c r="AK14" s="93"/>
      <c r="AL14" s="93"/>
      <c r="AM14" s="238">
        <f t="shared" si="10"/>
        <v>0</v>
      </c>
      <c r="AN14" s="93"/>
      <c r="AO14" s="93"/>
      <c r="AP14" s="238">
        <f t="shared" si="11"/>
        <v>0</v>
      </c>
      <c r="AQ14" s="93"/>
      <c r="AR14" s="93"/>
      <c r="AS14" s="228">
        <f t="shared" si="12"/>
        <v>0</v>
      </c>
      <c r="AT14" s="93"/>
      <c r="AU14" s="93"/>
      <c r="AV14" s="228">
        <f t="shared" si="13"/>
        <v>0</v>
      </c>
      <c r="AW14" s="93"/>
      <c r="AX14" s="93"/>
      <c r="AY14" s="228">
        <f t="shared" si="14"/>
        <v>0</v>
      </c>
      <c r="AZ14" s="238">
        <f>+H14</f>
        <v>11700000</v>
      </c>
      <c r="BA14" s="243" t="s">
        <v>97</v>
      </c>
    </row>
    <row r="15" spans="1:54" s="244" customFormat="1" x14ac:dyDescent="0.2">
      <c r="A15" s="148">
        <v>9</v>
      </c>
      <c r="B15" s="150"/>
      <c r="C15" s="151" t="s">
        <v>329</v>
      </c>
      <c r="D15" s="148"/>
      <c r="E15" s="52">
        <v>13000000</v>
      </c>
      <c r="F15" s="11"/>
      <c r="G15" s="11"/>
      <c r="H15" s="52">
        <f t="shared" si="0"/>
        <v>13000000</v>
      </c>
      <c r="I15" s="52">
        <v>4000000</v>
      </c>
      <c r="J15" s="11"/>
      <c r="K15" s="11"/>
      <c r="L15" s="186">
        <f t="shared" si="1"/>
        <v>0</v>
      </c>
      <c r="M15" s="11">
        <v>900000</v>
      </c>
      <c r="N15" s="11">
        <v>900000</v>
      </c>
      <c r="O15" s="186">
        <f t="shared" si="2"/>
        <v>0</v>
      </c>
      <c r="P15" s="11">
        <v>900000</v>
      </c>
      <c r="Q15" s="11">
        <v>900000</v>
      </c>
      <c r="R15" s="186">
        <f t="shared" si="3"/>
        <v>0</v>
      </c>
      <c r="S15" s="11">
        <v>900000</v>
      </c>
      <c r="T15" s="11">
        <v>900000</v>
      </c>
      <c r="U15" s="186">
        <f t="shared" si="4"/>
        <v>0</v>
      </c>
      <c r="V15" s="11">
        <v>900000</v>
      </c>
      <c r="W15" s="11">
        <v>900000</v>
      </c>
      <c r="X15" s="186">
        <f t="shared" si="5"/>
        <v>0</v>
      </c>
      <c r="Y15" s="11">
        <v>900000</v>
      </c>
      <c r="Z15" s="11">
        <v>900000</v>
      </c>
      <c r="AA15" s="186">
        <f t="shared" si="6"/>
        <v>0</v>
      </c>
      <c r="AB15" s="11">
        <v>900000</v>
      </c>
      <c r="AC15" s="11">
        <v>900000</v>
      </c>
      <c r="AD15" s="186">
        <f t="shared" si="7"/>
        <v>0</v>
      </c>
      <c r="AE15" s="11">
        <v>900000</v>
      </c>
      <c r="AF15" s="11"/>
      <c r="AG15" s="186">
        <f t="shared" si="8"/>
        <v>900000</v>
      </c>
      <c r="AH15" s="11">
        <v>900000</v>
      </c>
      <c r="AI15" s="11"/>
      <c r="AJ15" s="186">
        <f t="shared" si="9"/>
        <v>900000</v>
      </c>
      <c r="AK15" s="11">
        <v>900000</v>
      </c>
      <c r="AL15" s="11"/>
      <c r="AM15" s="53">
        <f t="shared" si="10"/>
        <v>900000</v>
      </c>
      <c r="AN15" s="11">
        <v>900000</v>
      </c>
      <c r="AO15" s="11"/>
      <c r="AP15" s="53">
        <f t="shared" si="11"/>
        <v>900000</v>
      </c>
      <c r="AQ15" s="11"/>
      <c r="AR15" s="11"/>
      <c r="AS15" s="52">
        <f t="shared" si="12"/>
        <v>0</v>
      </c>
      <c r="AT15" s="11"/>
      <c r="AU15" s="11"/>
      <c r="AV15" s="52">
        <f t="shared" si="13"/>
        <v>0</v>
      </c>
      <c r="AW15" s="11"/>
      <c r="AX15" s="11"/>
      <c r="AY15" s="52">
        <f t="shared" si="14"/>
        <v>0</v>
      </c>
      <c r="AZ15" s="53">
        <f>+J15+M15+P15+S15+V15+Y15+AB15+AE15+AH15+AK15+AN15+AQ15</f>
        <v>9000000</v>
      </c>
      <c r="BA15" s="243"/>
    </row>
    <row r="16" spans="1:54" s="244" customFormat="1" x14ac:dyDescent="0.2">
      <c r="A16" s="149">
        <v>10</v>
      </c>
      <c r="B16" s="150"/>
      <c r="C16" s="151" t="s">
        <v>331</v>
      </c>
      <c r="D16" s="149"/>
      <c r="E16" s="52">
        <v>13000000</v>
      </c>
      <c r="F16" s="11"/>
      <c r="G16" s="11"/>
      <c r="H16" s="52">
        <f t="shared" si="0"/>
        <v>13000000</v>
      </c>
      <c r="I16" s="52">
        <v>3000000</v>
      </c>
      <c r="J16" s="11"/>
      <c r="K16" s="11"/>
      <c r="L16" s="186">
        <f t="shared" si="1"/>
        <v>0</v>
      </c>
      <c r="M16" s="11">
        <v>1000000</v>
      </c>
      <c r="N16" s="11">
        <v>1000000</v>
      </c>
      <c r="O16" s="186">
        <f t="shared" si="2"/>
        <v>0</v>
      </c>
      <c r="P16" s="11">
        <v>1000000</v>
      </c>
      <c r="Q16" s="11">
        <v>1000000</v>
      </c>
      <c r="R16" s="186">
        <f t="shared" si="3"/>
        <v>0</v>
      </c>
      <c r="S16" s="11">
        <v>1000000</v>
      </c>
      <c r="T16" s="11">
        <v>1000000</v>
      </c>
      <c r="U16" s="186">
        <f t="shared" si="4"/>
        <v>0</v>
      </c>
      <c r="V16" s="11">
        <v>1000000</v>
      </c>
      <c r="W16" s="11">
        <v>1000000</v>
      </c>
      <c r="X16" s="186">
        <f t="shared" si="5"/>
        <v>0</v>
      </c>
      <c r="Y16" s="11">
        <v>1000000</v>
      </c>
      <c r="Z16" s="11">
        <v>1000000</v>
      </c>
      <c r="AA16" s="186">
        <f t="shared" si="6"/>
        <v>0</v>
      </c>
      <c r="AB16" s="11">
        <v>1000000</v>
      </c>
      <c r="AC16" s="11">
        <f>300000+700000</f>
        <v>1000000</v>
      </c>
      <c r="AD16" s="186">
        <f t="shared" si="7"/>
        <v>0</v>
      </c>
      <c r="AE16" s="11">
        <v>1000000</v>
      </c>
      <c r="AF16" s="11">
        <f>300000+700000</f>
        <v>1000000</v>
      </c>
      <c r="AG16" s="186">
        <f t="shared" si="8"/>
        <v>0</v>
      </c>
      <c r="AH16" s="11">
        <v>1000000</v>
      </c>
      <c r="AI16" s="11">
        <v>300000</v>
      </c>
      <c r="AJ16" s="186">
        <f t="shared" si="9"/>
        <v>700000</v>
      </c>
      <c r="AK16" s="11">
        <v>1000000</v>
      </c>
      <c r="AL16" s="11"/>
      <c r="AM16" s="53">
        <f t="shared" si="10"/>
        <v>1000000</v>
      </c>
      <c r="AN16" s="11">
        <v>1000000</v>
      </c>
      <c r="AO16" s="11"/>
      <c r="AP16" s="53">
        <f t="shared" si="11"/>
        <v>1000000</v>
      </c>
      <c r="AQ16" s="11"/>
      <c r="AR16" s="11"/>
      <c r="AS16" s="52">
        <f t="shared" si="12"/>
        <v>0</v>
      </c>
      <c r="AT16" s="11"/>
      <c r="AU16" s="11"/>
      <c r="AV16" s="52">
        <f t="shared" si="13"/>
        <v>0</v>
      </c>
      <c r="AW16" s="11"/>
      <c r="AX16" s="11"/>
      <c r="AY16" s="52">
        <f t="shared" si="14"/>
        <v>0</v>
      </c>
      <c r="AZ16" s="53">
        <f>+J16+M16+P16+S16+V16+Y16+AB16+AE16+AH16+AK16+AN16+AQ16</f>
        <v>10000000</v>
      </c>
      <c r="BA16" s="243"/>
    </row>
    <row r="17" spans="1:53" x14ac:dyDescent="0.2">
      <c r="A17" s="148">
        <v>11</v>
      </c>
      <c r="B17" s="150"/>
      <c r="C17" s="151" t="s">
        <v>187</v>
      </c>
      <c r="D17" s="148"/>
      <c r="E17" s="52">
        <v>13000000</v>
      </c>
      <c r="F17" s="11"/>
      <c r="G17" s="11"/>
      <c r="H17" s="52">
        <f t="shared" si="0"/>
        <v>13000000</v>
      </c>
      <c r="I17" s="52">
        <v>5000000</v>
      </c>
      <c r="J17" s="11"/>
      <c r="K17" s="11"/>
      <c r="L17" s="186">
        <f t="shared" si="1"/>
        <v>0</v>
      </c>
      <c r="M17" s="11">
        <v>800000</v>
      </c>
      <c r="N17" s="11">
        <v>800000</v>
      </c>
      <c r="O17" s="186">
        <f t="shared" si="2"/>
        <v>0</v>
      </c>
      <c r="P17" s="11">
        <v>800000</v>
      </c>
      <c r="Q17" s="11">
        <v>800000</v>
      </c>
      <c r="R17" s="186">
        <f t="shared" si="3"/>
        <v>0</v>
      </c>
      <c r="S17" s="11">
        <v>800000</v>
      </c>
      <c r="T17" s="11">
        <v>800000</v>
      </c>
      <c r="U17" s="186">
        <f t="shared" si="4"/>
        <v>0</v>
      </c>
      <c r="V17" s="11">
        <v>800000</v>
      </c>
      <c r="W17" s="11">
        <v>800000</v>
      </c>
      <c r="X17" s="186">
        <f t="shared" si="5"/>
        <v>0</v>
      </c>
      <c r="Y17" s="11">
        <v>800000</v>
      </c>
      <c r="Z17" s="11">
        <v>800000</v>
      </c>
      <c r="AA17" s="186">
        <f t="shared" si="6"/>
        <v>0</v>
      </c>
      <c r="AB17" s="11">
        <v>800000</v>
      </c>
      <c r="AC17" s="11">
        <v>800000</v>
      </c>
      <c r="AD17" s="186">
        <f t="shared" si="7"/>
        <v>0</v>
      </c>
      <c r="AE17" s="11">
        <v>800000</v>
      </c>
      <c r="AF17" s="11">
        <v>800000</v>
      </c>
      <c r="AG17" s="186">
        <f t="shared" si="8"/>
        <v>0</v>
      </c>
      <c r="AH17" s="11">
        <v>800000</v>
      </c>
      <c r="AI17" s="11"/>
      <c r="AJ17" s="186">
        <f t="shared" si="9"/>
        <v>800000</v>
      </c>
      <c r="AK17" s="11">
        <v>800000</v>
      </c>
      <c r="AL17" s="11"/>
      <c r="AM17" s="53">
        <f t="shared" si="10"/>
        <v>800000</v>
      </c>
      <c r="AN17" s="11">
        <v>800000</v>
      </c>
      <c r="AO17" s="11"/>
      <c r="AP17" s="53">
        <f t="shared" si="11"/>
        <v>800000</v>
      </c>
      <c r="AQ17" s="11"/>
      <c r="AR17" s="11"/>
      <c r="AS17" s="52">
        <f t="shared" si="12"/>
        <v>0</v>
      </c>
      <c r="AT17" s="11"/>
      <c r="AU17" s="11"/>
      <c r="AV17" s="52">
        <f t="shared" si="13"/>
        <v>0</v>
      </c>
      <c r="AW17" s="11"/>
      <c r="AX17" s="11"/>
      <c r="AY17" s="52">
        <f t="shared" si="14"/>
        <v>0</v>
      </c>
      <c r="AZ17" s="53">
        <f>+H17</f>
        <v>13000000</v>
      </c>
    </row>
    <row r="18" spans="1:53" s="244" customFormat="1" x14ac:dyDescent="0.2">
      <c r="A18" s="149">
        <v>12</v>
      </c>
      <c r="B18" s="150"/>
      <c r="C18" s="151" t="s">
        <v>307</v>
      </c>
      <c r="D18" s="149"/>
      <c r="E18" s="52">
        <v>13000000</v>
      </c>
      <c r="F18" s="11"/>
      <c r="G18" s="11"/>
      <c r="H18" s="52">
        <f t="shared" si="0"/>
        <v>13000000</v>
      </c>
      <c r="I18" s="52">
        <v>5000000</v>
      </c>
      <c r="J18" s="11"/>
      <c r="K18" s="11"/>
      <c r="L18" s="186">
        <f t="shared" si="1"/>
        <v>0</v>
      </c>
      <c r="M18" s="11">
        <v>800000</v>
      </c>
      <c r="N18" s="11">
        <v>800000</v>
      </c>
      <c r="O18" s="186">
        <f t="shared" si="2"/>
        <v>0</v>
      </c>
      <c r="P18" s="11">
        <v>800000</v>
      </c>
      <c r="Q18" s="11">
        <v>800000</v>
      </c>
      <c r="R18" s="186">
        <f t="shared" si="3"/>
        <v>0</v>
      </c>
      <c r="S18" s="11">
        <v>800000</v>
      </c>
      <c r="T18" s="11">
        <v>800000</v>
      </c>
      <c r="U18" s="186">
        <f t="shared" si="4"/>
        <v>0</v>
      </c>
      <c r="V18" s="11">
        <v>800000</v>
      </c>
      <c r="W18" s="11">
        <f>500000+300000</f>
        <v>800000</v>
      </c>
      <c r="X18" s="186">
        <f t="shared" si="5"/>
        <v>0</v>
      </c>
      <c r="Y18" s="11">
        <v>800000</v>
      </c>
      <c r="Z18" s="11">
        <v>800000</v>
      </c>
      <c r="AA18" s="186">
        <f t="shared" si="6"/>
        <v>0</v>
      </c>
      <c r="AB18" s="11">
        <v>800000</v>
      </c>
      <c r="AC18" s="11">
        <v>700000</v>
      </c>
      <c r="AD18" s="186">
        <f t="shared" si="7"/>
        <v>100000</v>
      </c>
      <c r="AE18" s="11">
        <v>800000</v>
      </c>
      <c r="AF18" s="11"/>
      <c r="AG18" s="186">
        <f t="shared" si="8"/>
        <v>800000</v>
      </c>
      <c r="AH18" s="11">
        <v>800000</v>
      </c>
      <c r="AI18" s="11"/>
      <c r="AJ18" s="186">
        <f t="shared" si="9"/>
        <v>800000</v>
      </c>
      <c r="AK18" s="11">
        <v>800000</v>
      </c>
      <c r="AL18" s="11"/>
      <c r="AM18" s="53">
        <f t="shared" si="10"/>
        <v>800000</v>
      </c>
      <c r="AN18" s="11">
        <v>800000</v>
      </c>
      <c r="AO18" s="11"/>
      <c r="AP18" s="53">
        <f t="shared" si="11"/>
        <v>800000</v>
      </c>
      <c r="AQ18" s="11"/>
      <c r="AR18" s="11"/>
      <c r="AS18" s="52">
        <f t="shared" si="12"/>
        <v>0</v>
      </c>
      <c r="AT18" s="11"/>
      <c r="AU18" s="11"/>
      <c r="AV18" s="52">
        <f t="shared" si="13"/>
        <v>0</v>
      </c>
      <c r="AW18" s="11"/>
      <c r="AX18" s="11"/>
      <c r="AY18" s="52">
        <f t="shared" si="14"/>
        <v>0</v>
      </c>
      <c r="AZ18" s="53">
        <f>+J18+M18+P18+S18+V18+Y18+AB18+AE18+AH18+AK18+AN18+AQ18</f>
        <v>8000000</v>
      </c>
      <c r="BA18" s="243" t="s">
        <v>94</v>
      </c>
    </row>
    <row r="19" spans="1:53" x14ac:dyDescent="0.2">
      <c r="A19" s="148">
        <v>13</v>
      </c>
      <c r="B19" s="150"/>
      <c r="C19" s="151" t="s">
        <v>421</v>
      </c>
      <c r="D19" s="149"/>
      <c r="E19" s="52">
        <v>13000000</v>
      </c>
      <c r="F19" s="11"/>
      <c r="G19" s="11"/>
      <c r="H19" s="52">
        <f t="shared" si="0"/>
        <v>13000000</v>
      </c>
      <c r="I19" s="52">
        <v>5000000</v>
      </c>
      <c r="J19" s="11"/>
      <c r="K19" s="11"/>
      <c r="L19" s="186">
        <f t="shared" si="1"/>
        <v>0</v>
      </c>
      <c r="M19" s="11"/>
      <c r="N19" s="11"/>
      <c r="O19" s="186">
        <f t="shared" si="2"/>
        <v>0</v>
      </c>
      <c r="P19" s="11">
        <v>880000</v>
      </c>
      <c r="Q19" s="11">
        <v>880000</v>
      </c>
      <c r="R19" s="186">
        <f t="shared" si="3"/>
        <v>0</v>
      </c>
      <c r="S19" s="11">
        <v>880000</v>
      </c>
      <c r="T19" s="11">
        <v>880000</v>
      </c>
      <c r="U19" s="186">
        <f t="shared" si="4"/>
        <v>0</v>
      </c>
      <c r="V19" s="11">
        <v>880000</v>
      </c>
      <c r="W19" s="11">
        <v>880000</v>
      </c>
      <c r="X19" s="186">
        <f t="shared" si="5"/>
        <v>0</v>
      </c>
      <c r="Y19" s="11">
        <v>880000</v>
      </c>
      <c r="Z19" s="11">
        <v>880000</v>
      </c>
      <c r="AA19" s="186">
        <f t="shared" si="6"/>
        <v>0</v>
      </c>
      <c r="AB19" s="11">
        <v>880000</v>
      </c>
      <c r="AC19" s="11">
        <v>880000</v>
      </c>
      <c r="AD19" s="186">
        <f t="shared" si="7"/>
        <v>0</v>
      </c>
      <c r="AE19" s="11">
        <v>880000</v>
      </c>
      <c r="AF19" s="11"/>
      <c r="AG19" s="186">
        <f t="shared" si="8"/>
        <v>880000</v>
      </c>
      <c r="AH19" s="11">
        <v>880000</v>
      </c>
      <c r="AI19" s="11"/>
      <c r="AJ19" s="186">
        <f t="shared" si="9"/>
        <v>880000</v>
      </c>
      <c r="AK19" s="11">
        <v>880000</v>
      </c>
      <c r="AL19" s="11"/>
      <c r="AM19" s="53">
        <f t="shared" si="10"/>
        <v>880000</v>
      </c>
      <c r="AN19" s="11">
        <v>960000</v>
      </c>
      <c r="AO19" s="11"/>
      <c r="AP19" s="53">
        <f t="shared" si="11"/>
        <v>960000</v>
      </c>
      <c r="AQ19" s="11"/>
      <c r="AR19" s="11"/>
      <c r="AS19" s="52">
        <f t="shared" si="12"/>
        <v>0</v>
      </c>
      <c r="AT19" s="11"/>
      <c r="AU19" s="11"/>
      <c r="AV19" s="52"/>
      <c r="AW19" s="11"/>
      <c r="AX19" s="11"/>
      <c r="AY19" s="52"/>
      <c r="AZ19" s="53"/>
    </row>
    <row r="20" spans="1:53" x14ac:dyDescent="0.2">
      <c r="A20" s="149">
        <v>14</v>
      </c>
      <c r="B20" s="150"/>
      <c r="C20" s="151" t="s">
        <v>396</v>
      </c>
      <c r="D20" s="148"/>
      <c r="E20" s="52">
        <v>13000000</v>
      </c>
      <c r="F20" s="11"/>
      <c r="G20" s="11"/>
      <c r="H20" s="52">
        <f t="shared" si="0"/>
        <v>13000000</v>
      </c>
      <c r="I20" s="52">
        <v>5000000</v>
      </c>
      <c r="J20" s="11"/>
      <c r="K20" s="11"/>
      <c r="L20" s="186">
        <f t="shared" si="1"/>
        <v>0</v>
      </c>
      <c r="M20" s="11"/>
      <c r="N20" s="11"/>
      <c r="O20" s="186">
        <f t="shared" si="2"/>
        <v>0</v>
      </c>
      <c r="P20" s="11">
        <v>880000</v>
      </c>
      <c r="Q20" s="11">
        <v>880000</v>
      </c>
      <c r="R20" s="186">
        <f t="shared" si="3"/>
        <v>0</v>
      </c>
      <c r="S20" s="11">
        <v>880000</v>
      </c>
      <c r="T20" s="11">
        <v>880000</v>
      </c>
      <c r="U20" s="186">
        <f t="shared" si="4"/>
        <v>0</v>
      </c>
      <c r="V20" s="11">
        <v>880000</v>
      </c>
      <c r="W20" s="11">
        <v>880000</v>
      </c>
      <c r="X20" s="186">
        <f t="shared" si="5"/>
        <v>0</v>
      </c>
      <c r="Y20" s="11">
        <v>880000</v>
      </c>
      <c r="Z20" s="11">
        <v>10000</v>
      </c>
      <c r="AA20" s="186">
        <f t="shared" si="6"/>
        <v>870000</v>
      </c>
      <c r="AB20" s="11">
        <v>880000</v>
      </c>
      <c r="AC20" s="11"/>
      <c r="AD20" s="186">
        <f t="shared" si="7"/>
        <v>880000</v>
      </c>
      <c r="AE20" s="11">
        <v>880000</v>
      </c>
      <c r="AF20" s="11"/>
      <c r="AG20" s="186">
        <f t="shared" si="8"/>
        <v>880000</v>
      </c>
      <c r="AH20" s="11">
        <v>880000</v>
      </c>
      <c r="AI20" s="11"/>
      <c r="AJ20" s="186">
        <f t="shared" si="9"/>
        <v>880000</v>
      </c>
      <c r="AK20" s="11">
        <v>880000</v>
      </c>
      <c r="AL20" s="11"/>
      <c r="AM20" s="53">
        <f t="shared" si="10"/>
        <v>880000</v>
      </c>
      <c r="AN20" s="11">
        <v>960000</v>
      </c>
      <c r="AO20" s="11"/>
      <c r="AP20" s="53">
        <f t="shared" si="11"/>
        <v>960000</v>
      </c>
      <c r="AQ20" s="11"/>
      <c r="AR20" s="11"/>
      <c r="AS20" s="52">
        <f t="shared" si="12"/>
        <v>0</v>
      </c>
      <c r="AT20" s="11"/>
      <c r="AU20" s="11"/>
      <c r="AV20" s="52"/>
      <c r="AW20" s="11"/>
      <c r="AX20" s="11"/>
      <c r="AY20" s="52"/>
      <c r="AZ20" s="53"/>
    </row>
    <row r="21" spans="1:53" x14ac:dyDescent="0.2">
      <c r="A21" s="148">
        <v>15</v>
      </c>
      <c r="B21" s="150"/>
      <c r="C21" s="151" t="s">
        <v>216</v>
      </c>
      <c r="D21" s="149"/>
      <c r="E21" s="52">
        <v>13000000</v>
      </c>
      <c r="F21" s="11"/>
      <c r="G21" s="11"/>
      <c r="H21" s="52">
        <f t="shared" si="0"/>
        <v>13000000</v>
      </c>
      <c r="I21" s="52">
        <v>5000000</v>
      </c>
      <c r="J21" s="11"/>
      <c r="K21" s="11"/>
      <c r="L21" s="186">
        <f t="shared" si="1"/>
        <v>0</v>
      </c>
      <c r="M21" s="11">
        <v>800000</v>
      </c>
      <c r="N21" s="11">
        <v>800000</v>
      </c>
      <c r="O21" s="186">
        <f t="shared" si="2"/>
        <v>0</v>
      </c>
      <c r="P21" s="11">
        <v>800000</v>
      </c>
      <c r="Q21" s="11">
        <v>800000</v>
      </c>
      <c r="R21" s="186">
        <f t="shared" si="3"/>
        <v>0</v>
      </c>
      <c r="S21" s="11">
        <v>800000</v>
      </c>
      <c r="T21" s="11">
        <v>800000</v>
      </c>
      <c r="U21" s="186">
        <f t="shared" si="4"/>
        <v>0</v>
      </c>
      <c r="V21" s="11">
        <v>800000</v>
      </c>
      <c r="W21" s="11">
        <v>800000</v>
      </c>
      <c r="X21" s="186">
        <f t="shared" si="5"/>
        <v>0</v>
      </c>
      <c r="Y21" s="11">
        <v>800000</v>
      </c>
      <c r="Z21" s="11">
        <v>800000</v>
      </c>
      <c r="AA21" s="186">
        <f t="shared" si="6"/>
        <v>0</v>
      </c>
      <c r="AB21" s="11">
        <v>800000</v>
      </c>
      <c r="AC21" s="11">
        <v>800000</v>
      </c>
      <c r="AD21" s="186">
        <f t="shared" si="7"/>
        <v>0</v>
      </c>
      <c r="AE21" s="11">
        <v>800000</v>
      </c>
      <c r="AF21" s="11">
        <v>800000</v>
      </c>
      <c r="AG21" s="186">
        <f t="shared" si="8"/>
        <v>0</v>
      </c>
      <c r="AH21" s="11">
        <v>800000</v>
      </c>
      <c r="AI21" s="11"/>
      <c r="AJ21" s="186">
        <f t="shared" si="9"/>
        <v>800000</v>
      </c>
      <c r="AK21" s="11">
        <v>800000</v>
      </c>
      <c r="AL21" s="11"/>
      <c r="AM21" s="53">
        <f t="shared" si="10"/>
        <v>800000</v>
      </c>
      <c r="AN21" s="11">
        <v>800000</v>
      </c>
      <c r="AO21" s="11"/>
      <c r="AP21" s="53">
        <f t="shared" si="11"/>
        <v>800000</v>
      </c>
      <c r="AQ21" s="11"/>
      <c r="AR21" s="11"/>
      <c r="AS21" s="52">
        <f t="shared" si="12"/>
        <v>0</v>
      </c>
      <c r="AT21" s="11"/>
      <c r="AU21" s="11"/>
      <c r="AV21" s="52">
        <f>AT21-AU21</f>
        <v>0</v>
      </c>
      <c r="AW21" s="11"/>
      <c r="AX21" s="11"/>
      <c r="AY21" s="52">
        <f>AW21-AX21</f>
        <v>0</v>
      </c>
      <c r="AZ21" s="53">
        <f>+H21</f>
        <v>13000000</v>
      </c>
    </row>
    <row r="22" spans="1:53" x14ac:dyDescent="0.2">
      <c r="A22" s="149">
        <v>16</v>
      </c>
      <c r="B22" s="150"/>
      <c r="C22" s="151" t="s">
        <v>302</v>
      </c>
      <c r="D22" s="148"/>
      <c r="E22" s="52">
        <v>13000000</v>
      </c>
      <c r="F22" s="11"/>
      <c r="G22" s="11"/>
      <c r="H22" s="52">
        <f t="shared" si="0"/>
        <v>13000000</v>
      </c>
      <c r="I22" s="52">
        <v>5000000</v>
      </c>
      <c r="J22" s="11"/>
      <c r="K22" s="11"/>
      <c r="L22" s="186">
        <f t="shared" si="1"/>
        <v>0</v>
      </c>
      <c r="M22" s="11">
        <v>800000</v>
      </c>
      <c r="N22" s="11">
        <v>800000</v>
      </c>
      <c r="O22" s="186">
        <f t="shared" si="2"/>
        <v>0</v>
      </c>
      <c r="P22" s="11">
        <v>800000</v>
      </c>
      <c r="Q22" s="11">
        <v>800000</v>
      </c>
      <c r="R22" s="186">
        <f t="shared" si="3"/>
        <v>0</v>
      </c>
      <c r="S22" s="11">
        <v>800000</v>
      </c>
      <c r="T22" s="11">
        <v>800000</v>
      </c>
      <c r="U22" s="186">
        <f t="shared" si="4"/>
        <v>0</v>
      </c>
      <c r="V22" s="11">
        <v>800000</v>
      </c>
      <c r="W22" s="11">
        <v>800000</v>
      </c>
      <c r="X22" s="186">
        <f t="shared" si="5"/>
        <v>0</v>
      </c>
      <c r="Y22" s="11">
        <v>800000</v>
      </c>
      <c r="Z22" s="11">
        <v>800000</v>
      </c>
      <c r="AA22" s="186">
        <f t="shared" si="6"/>
        <v>0</v>
      </c>
      <c r="AB22" s="11">
        <v>800000</v>
      </c>
      <c r="AC22" s="11">
        <v>800000</v>
      </c>
      <c r="AD22" s="186">
        <f t="shared" si="7"/>
        <v>0</v>
      </c>
      <c r="AE22" s="11">
        <v>800000</v>
      </c>
      <c r="AF22" s="11"/>
      <c r="AG22" s="186">
        <f t="shared" si="8"/>
        <v>800000</v>
      </c>
      <c r="AH22" s="11">
        <v>800000</v>
      </c>
      <c r="AI22" s="11"/>
      <c r="AJ22" s="186">
        <f t="shared" si="9"/>
        <v>800000</v>
      </c>
      <c r="AK22" s="11">
        <v>800000</v>
      </c>
      <c r="AL22" s="11"/>
      <c r="AM22" s="53">
        <f t="shared" si="10"/>
        <v>800000</v>
      </c>
      <c r="AN22" s="11">
        <v>800000</v>
      </c>
      <c r="AO22" s="11"/>
      <c r="AP22" s="53">
        <f t="shared" si="11"/>
        <v>800000</v>
      </c>
      <c r="AQ22" s="11"/>
      <c r="AR22" s="11"/>
      <c r="AS22" s="52">
        <f t="shared" si="12"/>
        <v>0</v>
      </c>
      <c r="AT22" s="11"/>
      <c r="AU22" s="11"/>
      <c r="AV22" s="52">
        <f>AT22-AU22</f>
        <v>0</v>
      </c>
      <c r="AW22" s="11"/>
      <c r="AX22" s="11"/>
      <c r="AY22" s="52">
        <f>AW22-AX22</f>
        <v>0</v>
      </c>
      <c r="AZ22" s="53">
        <f>+J22+M22+P22+S22+V22+Y22+AB22+AE22+AH22+AK22+AN22+AQ22</f>
        <v>8000000</v>
      </c>
    </row>
    <row r="23" spans="1:53" x14ac:dyDescent="0.2">
      <c r="A23" s="148">
        <v>17</v>
      </c>
      <c r="B23" s="150"/>
      <c r="C23" s="151" t="s">
        <v>387</v>
      </c>
      <c r="D23" s="37"/>
      <c r="E23" s="52">
        <v>13000000</v>
      </c>
      <c r="F23" s="11"/>
      <c r="G23" s="11"/>
      <c r="H23" s="52">
        <f t="shared" si="0"/>
        <v>13000000</v>
      </c>
      <c r="I23" s="52">
        <v>3000000</v>
      </c>
      <c r="J23" s="11"/>
      <c r="K23" s="11"/>
      <c r="L23" s="186">
        <f t="shared" si="1"/>
        <v>0</v>
      </c>
      <c r="M23" s="11">
        <v>1000000</v>
      </c>
      <c r="N23" s="11">
        <v>1000000</v>
      </c>
      <c r="O23" s="186">
        <f t="shared" si="2"/>
        <v>0</v>
      </c>
      <c r="P23" s="11">
        <v>1000000</v>
      </c>
      <c r="Q23" s="11">
        <v>1000000</v>
      </c>
      <c r="R23" s="186">
        <f t="shared" si="3"/>
        <v>0</v>
      </c>
      <c r="S23" s="11">
        <v>1000000</v>
      </c>
      <c r="T23" s="11">
        <v>1000000</v>
      </c>
      <c r="U23" s="186">
        <f t="shared" si="4"/>
        <v>0</v>
      </c>
      <c r="V23" s="11">
        <v>1000000</v>
      </c>
      <c r="W23" s="11">
        <v>1000000</v>
      </c>
      <c r="X23" s="186">
        <f t="shared" si="5"/>
        <v>0</v>
      </c>
      <c r="Y23" s="11">
        <v>1000000</v>
      </c>
      <c r="Z23" s="11">
        <v>1000000</v>
      </c>
      <c r="AA23" s="186">
        <f t="shared" si="6"/>
        <v>0</v>
      </c>
      <c r="AB23" s="11">
        <v>1000000</v>
      </c>
      <c r="AC23" s="11">
        <v>1000000</v>
      </c>
      <c r="AD23" s="186">
        <f t="shared" si="7"/>
        <v>0</v>
      </c>
      <c r="AE23" s="11">
        <v>1000000</v>
      </c>
      <c r="AF23" s="11"/>
      <c r="AG23" s="186">
        <f t="shared" si="8"/>
        <v>1000000</v>
      </c>
      <c r="AH23" s="11">
        <v>1000000</v>
      </c>
      <c r="AI23" s="11"/>
      <c r="AJ23" s="186">
        <f t="shared" si="9"/>
        <v>1000000</v>
      </c>
      <c r="AK23" s="11">
        <v>1000000</v>
      </c>
      <c r="AL23" s="11"/>
      <c r="AM23" s="53">
        <f t="shared" si="10"/>
        <v>1000000</v>
      </c>
      <c r="AN23" s="11">
        <v>10000000</v>
      </c>
      <c r="AO23" s="11"/>
      <c r="AP23" s="53">
        <f t="shared" si="11"/>
        <v>10000000</v>
      </c>
      <c r="AQ23" s="11"/>
      <c r="AR23" s="11"/>
      <c r="AS23" s="52">
        <f t="shared" si="12"/>
        <v>0</v>
      </c>
      <c r="AT23" s="11"/>
      <c r="AU23" s="11"/>
      <c r="AV23" s="52">
        <f>AT23-AU23</f>
        <v>0</v>
      </c>
      <c r="AW23" s="11"/>
      <c r="AX23" s="11"/>
      <c r="AY23" s="52">
        <f>AW23-AX23</f>
        <v>0</v>
      </c>
      <c r="AZ23" s="53">
        <f>+J23+M23+P23+S23+V23+Y23+AB23+AE23+AH23+AK23+AN23+AQ23</f>
        <v>19000000</v>
      </c>
    </row>
    <row r="24" spans="1:53" x14ac:dyDescent="0.2">
      <c r="A24" s="149">
        <v>18</v>
      </c>
      <c r="B24" s="150"/>
      <c r="C24" s="151" t="s">
        <v>405</v>
      </c>
      <c r="D24" s="148"/>
      <c r="E24" s="52">
        <v>13000000</v>
      </c>
      <c r="F24" s="11"/>
      <c r="G24" s="11"/>
      <c r="H24" s="52">
        <f t="shared" si="0"/>
        <v>13000000</v>
      </c>
      <c r="I24" s="52">
        <v>5000000</v>
      </c>
      <c r="J24" s="11"/>
      <c r="K24" s="11"/>
      <c r="L24" s="186">
        <f t="shared" si="1"/>
        <v>0</v>
      </c>
      <c r="M24" s="11">
        <v>500000</v>
      </c>
      <c r="N24" s="11">
        <v>500000</v>
      </c>
      <c r="O24" s="186">
        <f t="shared" si="2"/>
        <v>0</v>
      </c>
      <c r="P24" s="11">
        <v>500000</v>
      </c>
      <c r="Q24" s="11">
        <v>500000</v>
      </c>
      <c r="R24" s="186">
        <f t="shared" si="3"/>
        <v>0</v>
      </c>
      <c r="S24" s="11">
        <v>500000</v>
      </c>
      <c r="T24" s="11">
        <v>500000</v>
      </c>
      <c r="U24" s="186">
        <f t="shared" si="4"/>
        <v>0</v>
      </c>
      <c r="V24" s="11">
        <v>500000</v>
      </c>
      <c r="W24" s="11">
        <v>500000</v>
      </c>
      <c r="X24" s="186">
        <f t="shared" si="5"/>
        <v>0</v>
      </c>
      <c r="Y24" s="11">
        <v>500000</v>
      </c>
      <c r="Z24" s="11">
        <v>500000</v>
      </c>
      <c r="AA24" s="186">
        <f t="shared" si="6"/>
        <v>0</v>
      </c>
      <c r="AB24" s="11">
        <v>3500000</v>
      </c>
      <c r="AC24" s="11">
        <v>3000000</v>
      </c>
      <c r="AD24" s="186">
        <f t="shared" si="7"/>
        <v>500000</v>
      </c>
      <c r="AE24" s="11">
        <v>500000</v>
      </c>
      <c r="AF24" s="11"/>
      <c r="AG24" s="186">
        <f t="shared" si="8"/>
        <v>500000</v>
      </c>
      <c r="AH24" s="11">
        <v>500000</v>
      </c>
      <c r="AI24" s="11"/>
      <c r="AJ24" s="186">
        <f t="shared" si="9"/>
        <v>500000</v>
      </c>
      <c r="AK24" s="11">
        <v>500000</v>
      </c>
      <c r="AL24" s="11"/>
      <c r="AM24" s="53">
        <f t="shared" si="10"/>
        <v>500000</v>
      </c>
      <c r="AN24" s="11">
        <v>500000</v>
      </c>
      <c r="AO24" s="11"/>
      <c r="AP24" s="53">
        <f t="shared" si="11"/>
        <v>500000</v>
      </c>
      <c r="AQ24" s="11"/>
      <c r="AR24" s="11"/>
      <c r="AS24" s="52">
        <f t="shared" si="12"/>
        <v>0</v>
      </c>
      <c r="AT24" s="11"/>
      <c r="AU24" s="11"/>
      <c r="AV24" s="52"/>
      <c r="AW24" s="11"/>
      <c r="AX24" s="11"/>
      <c r="AY24" s="52"/>
      <c r="AZ24" s="53"/>
    </row>
    <row r="25" spans="1:53" x14ac:dyDescent="0.2">
      <c r="A25" s="148">
        <v>19</v>
      </c>
      <c r="B25" s="152"/>
      <c r="C25" s="275" t="s">
        <v>226</v>
      </c>
      <c r="D25" s="276"/>
      <c r="E25" s="228">
        <v>13000000</v>
      </c>
      <c r="F25" s="277">
        <v>1300000</v>
      </c>
      <c r="G25" s="277"/>
      <c r="H25" s="228">
        <f t="shared" si="0"/>
        <v>11700000</v>
      </c>
      <c r="I25" s="228">
        <v>11700000</v>
      </c>
      <c r="J25" s="93"/>
      <c r="K25" s="277"/>
      <c r="L25" s="237">
        <f t="shared" si="1"/>
        <v>0</v>
      </c>
      <c r="M25" s="93"/>
      <c r="N25" s="93"/>
      <c r="O25" s="237">
        <f t="shared" si="2"/>
        <v>0</v>
      </c>
      <c r="P25" s="93"/>
      <c r="Q25" s="93"/>
      <c r="R25" s="237">
        <f t="shared" si="3"/>
        <v>0</v>
      </c>
      <c r="S25" s="93"/>
      <c r="T25" s="93"/>
      <c r="U25" s="237">
        <f t="shared" si="4"/>
        <v>0</v>
      </c>
      <c r="V25" s="93"/>
      <c r="W25" s="93"/>
      <c r="X25" s="237">
        <f t="shared" si="5"/>
        <v>0</v>
      </c>
      <c r="Y25" s="93"/>
      <c r="Z25" s="93"/>
      <c r="AA25" s="237">
        <f t="shared" si="6"/>
        <v>0</v>
      </c>
      <c r="AB25" s="93"/>
      <c r="AC25" s="93"/>
      <c r="AD25" s="237">
        <f t="shared" si="7"/>
        <v>0</v>
      </c>
      <c r="AE25" s="93"/>
      <c r="AF25" s="93"/>
      <c r="AG25" s="237">
        <f t="shared" si="8"/>
        <v>0</v>
      </c>
      <c r="AH25" s="93"/>
      <c r="AI25" s="93"/>
      <c r="AJ25" s="237">
        <f t="shared" si="9"/>
        <v>0</v>
      </c>
      <c r="AK25" s="93"/>
      <c r="AL25" s="93"/>
      <c r="AM25" s="238">
        <f t="shared" si="10"/>
        <v>0</v>
      </c>
      <c r="AN25" s="93"/>
      <c r="AO25" s="93"/>
      <c r="AP25" s="238">
        <f t="shared" si="11"/>
        <v>0</v>
      </c>
      <c r="AQ25" s="93"/>
      <c r="AR25" s="277"/>
      <c r="AS25" s="228">
        <f t="shared" si="12"/>
        <v>0</v>
      </c>
      <c r="AT25" s="277"/>
      <c r="AU25" s="277"/>
      <c r="AV25" s="228">
        <f>AT25-AU25</f>
        <v>0</v>
      </c>
      <c r="AW25" s="277"/>
      <c r="AX25" s="277"/>
      <c r="AY25" s="228">
        <f>AW25-AX25</f>
        <v>0</v>
      </c>
      <c r="AZ25" s="238">
        <f>+H25</f>
        <v>11700000</v>
      </c>
    </row>
    <row r="26" spans="1:53" x14ac:dyDescent="0.2">
      <c r="A26" s="149">
        <v>20</v>
      </c>
      <c r="B26" s="154"/>
      <c r="C26" s="147" t="s">
        <v>309</v>
      </c>
      <c r="D26" s="148"/>
      <c r="E26" s="153">
        <v>13000000</v>
      </c>
      <c r="F26" s="52"/>
      <c r="G26" s="52"/>
      <c r="H26" s="52">
        <f t="shared" si="0"/>
        <v>13000000</v>
      </c>
      <c r="I26" s="52">
        <v>5000000</v>
      </c>
      <c r="J26" s="11"/>
      <c r="K26" s="52"/>
      <c r="L26" s="186">
        <f t="shared" si="1"/>
        <v>0</v>
      </c>
      <c r="M26" s="11">
        <v>500000</v>
      </c>
      <c r="N26" s="11">
        <v>500000</v>
      </c>
      <c r="O26" s="186">
        <f t="shared" si="2"/>
        <v>0</v>
      </c>
      <c r="P26" s="11">
        <v>500000</v>
      </c>
      <c r="Q26" s="11">
        <v>500000</v>
      </c>
      <c r="R26" s="186">
        <f t="shared" si="3"/>
        <v>0</v>
      </c>
      <c r="S26" s="11">
        <v>500000</v>
      </c>
      <c r="T26" s="11">
        <v>500000</v>
      </c>
      <c r="U26" s="186">
        <f t="shared" si="4"/>
        <v>0</v>
      </c>
      <c r="V26" s="11">
        <v>500000</v>
      </c>
      <c r="W26" s="11">
        <v>500000</v>
      </c>
      <c r="X26" s="186">
        <f t="shared" si="5"/>
        <v>0</v>
      </c>
      <c r="Y26" s="11">
        <v>500000</v>
      </c>
      <c r="Z26" s="11">
        <v>500000</v>
      </c>
      <c r="AA26" s="186">
        <f t="shared" si="6"/>
        <v>0</v>
      </c>
      <c r="AB26" s="11">
        <v>3500000</v>
      </c>
      <c r="AC26" s="11">
        <v>3500000</v>
      </c>
      <c r="AD26" s="186">
        <f t="shared" si="7"/>
        <v>0</v>
      </c>
      <c r="AE26" s="11">
        <v>500000</v>
      </c>
      <c r="AF26" s="11">
        <v>500000</v>
      </c>
      <c r="AG26" s="186">
        <f t="shared" si="8"/>
        <v>0</v>
      </c>
      <c r="AH26" s="11">
        <v>500000</v>
      </c>
      <c r="AI26" s="11"/>
      <c r="AJ26" s="186">
        <f t="shared" si="9"/>
        <v>500000</v>
      </c>
      <c r="AK26" s="11">
        <v>500000</v>
      </c>
      <c r="AL26" s="11"/>
      <c r="AM26" s="53">
        <f t="shared" si="10"/>
        <v>500000</v>
      </c>
      <c r="AN26" s="11">
        <v>500000</v>
      </c>
      <c r="AO26" s="11"/>
      <c r="AP26" s="53">
        <f t="shared" si="11"/>
        <v>500000</v>
      </c>
      <c r="AQ26" s="11"/>
      <c r="AR26" s="52"/>
      <c r="AS26" s="52">
        <f t="shared" si="12"/>
        <v>0</v>
      </c>
      <c r="AT26" s="52"/>
      <c r="AU26" s="52"/>
      <c r="AV26" s="52">
        <f>AT26-AU26</f>
        <v>0</v>
      </c>
      <c r="AW26" s="52"/>
      <c r="AX26" s="52"/>
      <c r="AY26" s="52">
        <f>AW26-AX26</f>
        <v>0</v>
      </c>
      <c r="AZ26" s="53">
        <f>+J26+M26+P26+S26+V26+Y26+AB26+AE26+AH26+AK26+AN26+AQ26</f>
        <v>8000000</v>
      </c>
    </row>
    <row r="27" spans="1:53" x14ac:dyDescent="0.2">
      <c r="A27" s="148">
        <v>21</v>
      </c>
      <c r="B27" s="154"/>
      <c r="C27" s="147" t="s">
        <v>445</v>
      </c>
      <c r="D27" s="148"/>
      <c r="E27" s="153">
        <v>13000000</v>
      </c>
      <c r="F27" s="52"/>
      <c r="G27" s="52"/>
      <c r="H27" s="52">
        <f t="shared" si="0"/>
        <v>13000000</v>
      </c>
      <c r="I27" s="52">
        <v>5000000</v>
      </c>
      <c r="J27" s="52"/>
      <c r="K27" s="52"/>
      <c r="L27" s="186">
        <f t="shared" si="1"/>
        <v>0</v>
      </c>
      <c r="M27" s="11">
        <v>800000</v>
      </c>
      <c r="N27" s="11">
        <v>800000</v>
      </c>
      <c r="O27" s="186">
        <f t="shared" si="2"/>
        <v>0</v>
      </c>
      <c r="P27" s="11">
        <v>800000</v>
      </c>
      <c r="Q27" s="11">
        <v>800000</v>
      </c>
      <c r="R27" s="186">
        <f t="shared" si="3"/>
        <v>0</v>
      </c>
      <c r="S27" s="11">
        <v>800000</v>
      </c>
      <c r="T27" s="11">
        <v>800000</v>
      </c>
      <c r="U27" s="186">
        <f t="shared" si="4"/>
        <v>0</v>
      </c>
      <c r="V27" s="11">
        <v>800000</v>
      </c>
      <c r="W27" s="11">
        <f>400000+400000</f>
        <v>800000</v>
      </c>
      <c r="X27" s="186">
        <f t="shared" si="5"/>
        <v>0</v>
      </c>
      <c r="Y27" s="11">
        <v>800000</v>
      </c>
      <c r="Z27" s="11">
        <v>800000</v>
      </c>
      <c r="AA27" s="186">
        <f t="shared" si="6"/>
        <v>0</v>
      </c>
      <c r="AB27" s="11">
        <v>800000</v>
      </c>
      <c r="AC27" s="11">
        <v>400000</v>
      </c>
      <c r="AD27" s="186">
        <f t="shared" si="7"/>
        <v>400000</v>
      </c>
      <c r="AE27" s="11">
        <v>800000</v>
      </c>
      <c r="AF27" s="11"/>
      <c r="AG27" s="186">
        <f t="shared" si="8"/>
        <v>800000</v>
      </c>
      <c r="AH27" s="11">
        <v>800000</v>
      </c>
      <c r="AI27" s="11"/>
      <c r="AJ27" s="186">
        <f t="shared" si="9"/>
        <v>800000</v>
      </c>
      <c r="AK27" s="11">
        <v>800000</v>
      </c>
      <c r="AL27" s="11"/>
      <c r="AM27" s="53">
        <f t="shared" si="10"/>
        <v>800000</v>
      </c>
      <c r="AN27" s="11">
        <v>800000</v>
      </c>
      <c r="AO27" s="11"/>
      <c r="AP27" s="53">
        <f t="shared" si="11"/>
        <v>800000</v>
      </c>
      <c r="AQ27" s="52"/>
      <c r="AR27" s="52"/>
      <c r="AS27" s="52">
        <f t="shared" si="12"/>
        <v>0</v>
      </c>
      <c r="AT27" s="52"/>
      <c r="AU27" s="52"/>
      <c r="AV27" s="52"/>
      <c r="AW27" s="52"/>
      <c r="AX27" s="52"/>
      <c r="AY27" s="52"/>
      <c r="AZ27" s="53"/>
      <c r="BA27" s="39" t="s">
        <v>107</v>
      </c>
    </row>
    <row r="28" spans="1:53" x14ac:dyDescent="0.2">
      <c r="A28" s="149">
        <v>22</v>
      </c>
      <c r="B28" s="154"/>
      <c r="C28" s="147" t="s">
        <v>462</v>
      </c>
      <c r="D28" s="148"/>
      <c r="E28" s="153">
        <v>13000000</v>
      </c>
      <c r="F28" s="52"/>
      <c r="G28" s="52"/>
      <c r="H28" s="52">
        <f t="shared" si="0"/>
        <v>13000000</v>
      </c>
      <c r="I28" s="52">
        <v>1000000</v>
      </c>
      <c r="J28" s="11">
        <v>2000000</v>
      </c>
      <c r="K28" s="52">
        <f>1800000+200000</f>
        <v>2000000</v>
      </c>
      <c r="L28" s="186">
        <f t="shared" si="1"/>
        <v>0</v>
      </c>
      <c r="M28" s="52">
        <v>1000000</v>
      </c>
      <c r="N28" s="52">
        <v>1000000</v>
      </c>
      <c r="O28" s="186">
        <f t="shared" si="2"/>
        <v>0</v>
      </c>
      <c r="P28" s="11">
        <v>1000000</v>
      </c>
      <c r="Q28" s="52">
        <v>1000000</v>
      </c>
      <c r="R28" s="186">
        <f t="shared" si="3"/>
        <v>0</v>
      </c>
      <c r="S28" s="11">
        <v>1000000</v>
      </c>
      <c r="T28" s="52">
        <v>1000000</v>
      </c>
      <c r="U28" s="186">
        <f t="shared" si="4"/>
        <v>0</v>
      </c>
      <c r="V28" s="11">
        <v>1000000</v>
      </c>
      <c r="W28" s="52">
        <v>1000000</v>
      </c>
      <c r="X28" s="186">
        <f t="shared" si="5"/>
        <v>0</v>
      </c>
      <c r="Y28" s="11">
        <v>1000000</v>
      </c>
      <c r="Z28" s="52">
        <v>1000000</v>
      </c>
      <c r="AA28" s="186">
        <f t="shared" si="6"/>
        <v>0</v>
      </c>
      <c r="AB28" s="11">
        <v>1000000</v>
      </c>
      <c r="AC28" s="52"/>
      <c r="AD28" s="186">
        <f t="shared" si="7"/>
        <v>1000000</v>
      </c>
      <c r="AE28" s="11">
        <v>1000000</v>
      </c>
      <c r="AF28" s="52"/>
      <c r="AG28" s="186">
        <f t="shared" si="8"/>
        <v>1000000</v>
      </c>
      <c r="AH28" s="11">
        <v>1000000</v>
      </c>
      <c r="AI28" s="52"/>
      <c r="AJ28" s="186">
        <f t="shared" si="9"/>
        <v>1000000</v>
      </c>
      <c r="AK28" s="11">
        <v>1000000</v>
      </c>
      <c r="AL28" s="52"/>
      <c r="AM28" s="53">
        <f t="shared" si="10"/>
        <v>1000000</v>
      </c>
      <c r="AN28" s="11">
        <v>1000000</v>
      </c>
      <c r="AO28" s="52"/>
      <c r="AP28" s="53">
        <f t="shared" si="11"/>
        <v>1000000</v>
      </c>
      <c r="AQ28" s="11"/>
      <c r="AR28" s="52"/>
      <c r="AS28" s="52">
        <f t="shared" si="12"/>
        <v>0</v>
      </c>
      <c r="AT28" s="52"/>
      <c r="AU28" s="52"/>
      <c r="AV28" s="52"/>
      <c r="AW28" s="52"/>
      <c r="AX28" s="52"/>
      <c r="AY28" s="52"/>
      <c r="AZ28" s="53"/>
    </row>
    <row r="29" spans="1:53" x14ac:dyDescent="0.2">
      <c r="A29" s="148">
        <v>23</v>
      </c>
      <c r="B29" s="154"/>
      <c r="C29" s="147" t="s">
        <v>38</v>
      </c>
      <c r="D29" s="148"/>
      <c r="E29" s="153">
        <v>13000000</v>
      </c>
      <c r="F29" s="52"/>
      <c r="G29" s="52"/>
      <c r="H29" s="52">
        <f t="shared" si="0"/>
        <v>13000000</v>
      </c>
      <c r="I29" s="52">
        <v>4000000</v>
      </c>
      <c r="J29" s="11">
        <v>1000000</v>
      </c>
      <c r="K29" s="52"/>
      <c r="L29" s="186">
        <f t="shared" si="1"/>
        <v>1000000</v>
      </c>
      <c r="M29" s="52">
        <v>800000</v>
      </c>
      <c r="N29" s="52"/>
      <c r="O29" s="186">
        <f t="shared" si="2"/>
        <v>800000</v>
      </c>
      <c r="P29" s="11">
        <v>800000</v>
      </c>
      <c r="Q29" s="52"/>
      <c r="R29" s="186">
        <f t="shared" si="3"/>
        <v>800000</v>
      </c>
      <c r="S29" s="11">
        <v>800000</v>
      </c>
      <c r="T29" s="52"/>
      <c r="U29" s="186">
        <f t="shared" si="4"/>
        <v>800000</v>
      </c>
      <c r="V29" s="11">
        <v>800000</v>
      </c>
      <c r="W29" s="52"/>
      <c r="X29" s="186">
        <f t="shared" si="5"/>
        <v>800000</v>
      </c>
      <c r="Y29" s="11">
        <v>800000</v>
      </c>
      <c r="Z29" s="52"/>
      <c r="AA29" s="186">
        <f t="shared" si="6"/>
        <v>800000</v>
      </c>
      <c r="AB29" s="11">
        <v>800000</v>
      </c>
      <c r="AC29" s="52"/>
      <c r="AD29" s="186">
        <f t="shared" si="7"/>
        <v>800000</v>
      </c>
      <c r="AE29" s="11">
        <v>800000</v>
      </c>
      <c r="AF29" s="52"/>
      <c r="AG29" s="186">
        <f t="shared" si="8"/>
        <v>800000</v>
      </c>
      <c r="AH29" s="11">
        <v>800000</v>
      </c>
      <c r="AI29" s="52"/>
      <c r="AJ29" s="186">
        <f t="shared" si="9"/>
        <v>800000</v>
      </c>
      <c r="AK29" s="11">
        <v>800000</v>
      </c>
      <c r="AL29" s="52"/>
      <c r="AM29" s="53">
        <f t="shared" si="10"/>
        <v>800000</v>
      </c>
      <c r="AN29" s="11">
        <v>800000</v>
      </c>
      <c r="AO29" s="52"/>
      <c r="AP29" s="53">
        <f t="shared" si="11"/>
        <v>800000</v>
      </c>
      <c r="AQ29" s="11"/>
      <c r="AR29" s="52"/>
      <c r="AS29" s="52">
        <f t="shared" si="12"/>
        <v>0</v>
      </c>
      <c r="AT29" s="52"/>
      <c r="AU29" s="52"/>
      <c r="AV29" s="52">
        <f>AT29-AU29</f>
        <v>0</v>
      </c>
      <c r="AW29" s="52"/>
      <c r="AX29" s="52"/>
      <c r="AY29" s="52">
        <f>AW29-AX29</f>
        <v>0</v>
      </c>
      <c r="AZ29" s="53">
        <f>+H29</f>
        <v>13000000</v>
      </c>
    </row>
    <row r="30" spans="1:53" x14ac:dyDescent="0.2">
      <c r="A30" s="149">
        <v>24</v>
      </c>
      <c r="B30" s="154"/>
      <c r="C30" s="147" t="s">
        <v>332</v>
      </c>
      <c r="D30" s="148"/>
      <c r="E30" s="153">
        <v>13000000</v>
      </c>
      <c r="F30" s="52"/>
      <c r="G30" s="52"/>
      <c r="H30" s="52">
        <f t="shared" si="0"/>
        <v>13000000</v>
      </c>
      <c r="I30" s="52">
        <v>5000000</v>
      </c>
      <c r="J30" s="52"/>
      <c r="K30" s="52"/>
      <c r="L30" s="186">
        <f t="shared" si="1"/>
        <v>0</v>
      </c>
      <c r="M30" s="52">
        <v>800000</v>
      </c>
      <c r="N30" s="52">
        <v>800000</v>
      </c>
      <c r="O30" s="186">
        <f t="shared" si="2"/>
        <v>0</v>
      </c>
      <c r="P30" s="11">
        <v>800000</v>
      </c>
      <c r="Q30" s="52">
        <v>800000</v>
      </c>
      <c r="R30" s="186">
        <f t="shared" si="3"/>
        <v>0</v>
      </c>
      <c r="S30" s="11">
        <v>800000</v>
      </c>
      <c r="T30" s="52">
        <f>650000+150000</f>
        <v>800000</v>
      </c>
      <c r="U30" s="186">
        <f t="shared" si="4"/>
        <v>0</v>
      </c>
      <c r="V30" s="11">
        <v>800000</v>
      </c>
      <c r="W30" s="52">
        <v>800000</v>
      </c>
      <c r="X30" s="186">
        <f t="shared" si="5"/>
        <v>0</v>
      </c>
      <c r="Y30" s="11">
        <v>800000</v>
      </c>
      <c r="Z30" s="52"/>
      <c r="AA30" s="186">
        <f t="shared" si="6"/>
        <v>800000</v>
      </c>
      <c r="AB30" s="11">
        <v>800000</v>
      </c>
      <c r="AC30" s="52"/>
      <c r="AD30" s="186">
        <f t="shared" si="7"/>
        <v>800000</v>
      </c>
      <c r="AE30" s="11">
        <v>800000</v>
      </c>
      <c r="AF30" s="52"/>
      <c r="AG30" s="186">
        <f t="shared" si="8"/>
        <v>800000</v>
      </c>
      <c r="AH30" s="11">
        <v>800000</v>
      </c>
      <c r="AI30" s="52"/>
      <c r="AJ30" s="186">
        <f t="shared" si="9"/>
        <v>800000</v>
      </c>
      <c r="AK30" s="11">
        <v>800000</v>
      </c>
      <c r="AL30" s="52"/>
      <c r="AM30" s="53">
        <f t="shared" si="10"/>
        <v>800000</v>
      </c>
      <c r="AN30" s="11">
        <v>800000</v>
      </c>
      <c r="AO30" s="52"/>
      <c r="AP30" s="53">
        <f t="shared" si="11"/>
        <v>800000</v>
      </c>
      <c r="AQ30" s="52"/>
      <c r="AR30" s="52"/>
      <c r="AS30" s="52">
        <f t="shared" si="12"/>
        <v>0</v>
      </c>
      <c r="AT30" s="52"/>
      <c r="AU30" s="52"/>
      <c r="AV30" s="52">
        <f>AT30-AU30</f>
        <v>0</v>
      </c>
      <c r="AW30" s="52"/>
      <c r="AX30" s="52"/>
      <c r="AY30" s="52">
        <f>AW30-AX30</f>
        <v>0</v>
      </c>
      <c r="AZ30" s="53">
        <f>+J30+M30+P30+S30+V30+Y30+AB30+AE30+AH30+AK30+AN30+AQ30</f>
        <v>8000000</v>
      </c>
    </row>
    <row r="31" spans="1:53" x14ac:dyDescent="0.2">
      <c r="A31" s="148">
        <v>25</v>
      </c>
      <c r="B31" s="154"/>
      <c r="C31" s="147" t="s">
        <v>380</v>
      </c>
      <c r="D31" s="148"/>
      <c r="E31" s="153">
        <v>13000000</v>
      </c>
      <c r="F31" s="52"/>
      <c r="G31" s="52"/>
      <c r="H31" s="52">
        <f t="shared" si="0"/>
        <v>13000000</v>
      </c>
      <c r="I31" s="52">
        <v>5000000</v>
      </c>
      <c r="J31" s="52"/>
      <c r="K31" s="52"/>
      <c r="L31" s="186">
        <f t="shared" si="1"/>
        <v>0</v>
      </c>
      <c r="M31" s="52">
        <v>800000</v>
      </c>
      <c r="N31" s="52">
        <v>800000</v>
      </c>
      <c r="O31" s="186">
        <f t="shared" si="2"/>
        <v>0</v>
      </c>
      <c r="P31" s="52">
        <v>800000</v>
      </c>
      <c r="Q31" s="52">
        <v>800000</v>
      </c>
      <c r="R31" s="186">
        <f t="shared" si="3"/>
        <v>0</v>
      </c>
      <c r="S31" s="52">
        <v>800000</v>
      </c>
      <c r="T31" s="52">
        <v>400000</v>
      </c>
      <c r="U31" s="186">
        <f t="shared" si="4"/>
        <v>400000</v>
      </c>
      <c r="V31" s="52">
        <v>800000</v>
      </c>
      <c r="W31" s="52"/>
      <c r="X31" s="186">
        <f t="shared" si="5"/>
        <v>800000</v>
      </c>
      <c r="Y31" s="52">
        <v>800000</v>
      </c>
      <c r="Z31" s="52"/>
      <c r="AA31" s="186">
        <f t="shared" si="6"/>
        <v>800000</v>
      </c>
      <c r="AB31" s="52">
        <v>800000</v>
      </c>
      <c r="AC31" s="52"/>
      <c r="AD31" s="186">
        <f t="shared" si="7"/>
        <v>800000</v>
      </c>
      <c r="AE31" s="52">
        <v>800000</v>
      </c>
      <c r="AF31" s="52"/>
      <c r="AG31" s="186">
        <f t="shared" si="8"/>
        <v>800000</v>
      </c>
      <c r="AH31" s="52">
        <v>800000</v>
      </c>
      <c r="AI31" s="52"/>
      <c r="AJ31" s="186">
        <f t="shared" si="9"/>
        <v>800000</v>
      </c>
      <c r="AK31" s="52">
        <v>800000</v>
      </c>
      <c r="AL31" s="52"/>
      <c r="AM31" s="53">
        <f t="shared" si="10"/>
        <v>800000</v>
      </c>
      <c r="AN31" s="52">
        <v>800000</v>
      </c>
      <c r="AO31" s="52"/>
      <c r="AP31" s="53">
        <f t="shared" si="11"/>
        <v>800000</v>
      </c>
      <c r="AQ31" s="52"/>
      <c r="AR31" s="52"/>
      <c r="AS31" s="52"/>
      <c r="AT31" s="52"/>
      <c r="AU31" s="52"/>
      <c r="AV31" s="52"/>
      <c r="AW31" s="52"/>
      <c r="AX31" s="52"/>
      <c r="AY31" s="52"/>
      <c r="AZ31" s="53"/>
    </row>
    <row r="32" spans="1:53" x14ac:dyDescent="0.2">
      <c r="A32" s="149">
        <v>26</v>
      </c>
      <c r="B32" s="154"/>
      <c r="C32" s="147" t="s">
        <v>339</v>
      </c>
      <c r="D32" s="148"/>
      <c r="E32" s="153">
        <v>13000000</v>
      </c>
      <c r="F32" s="52"/>
      <c r="G32" s="52"/>
      <c r="H32" s="52">
        <f t="shared" si="0"/>
        <v>13000000</v>
      </c>
      <c r="I32" s="52">
        <v>5000000</v>
      </c>
      <c r="J32" s="52"/>
      <c r="K32" s="52"/>
      <c r="L32" s="186">
        <f t="shared" si="1"/>
        <v>0</v>
      </c>
      <c r="M32" s="52">
        <v>800000</v>
      </c>
      <c r="N32" s="52"/>
      <c r="O32" s="186">
        <f t="shared" si="2"/>
        <v>800000</v>
      </c>
      <c r="P32" s="52">
        <v>800000</v>
      </c>
      <c r="Q32" s="52"/>
      <c r="R32" s="186">
        <f t="shared" si="3"/>
        <v>800000</v>
      </c>
      <c r="S32" s="52">
        <v>800000</v>
      </c>
      <c r="T32" s="52"/>
      <c r="U32" s="186">
        <f t="shared" si="4"/>
        <v>800000</v>
      </c>
      <c r="V32" s="52">
        <v>800000</v>
      </c>
      <c r="W32" s="52"/>
      <c r="X32" s="186">
        <f t="shared" si="5"/>
        <v>800000</v>
      </c>
      <c r="Y32" s="52">
        <v>800000</v>
      </c>
      <c r="Z32" s="52"/>
      <c r="AA32" s="186">
        <f t="shared" si="6"/>
        <v>800000</v>
      </c>
      <c r="AB32" s="52">
        <v>800000</v>
      </c>
      <c r="AC32" s="52"/>
      <c r="AD32" s="186">
        <f t="shared" si="7"/>
        <v>800000</v>
      </c>
      <c r="AE32" s="52">
        <v>800000</v>
      </c>
      <c r="AF32" s="52"/>
      <c r="AG32" s="186">
        <f t="shared" si="8"/>
        <v>800000</v>
      </c>
      <c r="AH32" s="52">
        <v>800000</v>
      </c>
      <c r="AI32" s="52"/>
      <c r="AJ32" s="186">
        <f t="shared" si="9"/>
        <v>800000</v>
      </c>
      <c r="AK32" s="52">
        <v>800000</v>
      </c>
      <c r="AL32" s="52"/>
      <c r="AM32" s="53">
        <f t="shared" si="10"/>
        <v>800000</v>
      </c>
      <c r="AN32" s="52">
        <v>800000</v>
      </c>
      <c r="AO32" s="52"/>
      <c r="AP32" s="53">
        <f t="shared" si="11"/>
        <v>800000</v>
      </c>
      <c r="AQ32" s="52"/>
      <c r="AR32" s="52"/>
      <c r="AS32" s="52">
        <f t="shared" ref="AS32:AS40" si="15">AQ32-AR32</f>
        <v>0</v>
      </c>
      <c r="AT32" s="52"/>
      <c r="AU32" s="52"/>
      <c r="AV32" s="52">
        <f>AT32-AU32</f>
        <v>0</v>
      </c>
      <c r="AW32" s="52"/>
      <c r="AX32" s="52"/>
      <c r="AY32" s="52">
        <f>AW32-AX32</f>
        <v>0</v>
      </c>
      <c r="AZ32" s="53">
        <f>+J32+M32+P32+S32+V32+Y32+AB32+AE32+AH32+AK32+AN32+AQ32</f>
        <v>8000000</v>
      </c>
    </row>
    <row r="33" spans="1:53" x14ac:dyDescent="0.2">
      <c r="A33" s="148">
        <v>27</v>
      </c>
      <c r="B33" s="154"/>
      <c r="C33" s="147" t="s">
        <v>428</v>
      </c>
      <c r="D33" s="148"/>
      <c r="E33" s="153">
        <v>13000000</v>
      </c>
      <c r="F33" s="52"/>
      <c r="G33" s="52"/>
      <c r="H33" s="52">
        <f t="shared" si="0"/>
        <v>13000000</v>
      </c>
      <c r="I33" s="52">
        <v>1000000</v>
      </c>
      <c r="J33" s="52"/>
      <c r="K33" s="52"/>
      <c r="L33" s="186">
        <f t="shared" si="1"/>
        <v>0</v>
      </c>
      <c r="M33" s="52"/>
      <c r="N33" s="52"/>
      <c r="O33" s="186">
        <f t="shared" si="2"/>
        <v>0</v>
      </c>
      <c r="P33" s="52"/>
      <c r="Q33" s="52"/>
      <c r="R33" s="186">
        <f t="shared" si="3"/>
        <v>0</v>
      </c>
      <c r="S33" s="52">
        <v>1500000</v>
      </c>
      <c r="T33" s="52">
        <f>1300000+200000</f>
        <v>1500000</v>
      </c>
      <c r="U33" s="186">
        <f t="shared" si="4"/>
        <v>0</v>
      </c>
      <c r="V33" s="52">
        <v>1500000</v>
      </c>
      <c r="W33" s="52">
        <v>300000</v>
      </c>
      <c r="X33" s="186">
        <f t="shared" si="5"/>
        <v>1200000</v>
      </c>
      <c r="Y33" s="52">
        <v>1500000</v>
      </c>
      <c r="Z33" s="52"/>
      <c r="AA33" s="186">
        <f t="shared" si="6"/>
        <v>1500000</v>
      </c>
      <c r="AB33" s="52">
        <v>1500000</v>
      </c>
      <c r="AC33" s="52"/>
      <c r="AD33" s="186">
        <f t="shared" si="7"/>
        <v>1500000</v>
      </c>
      <c r="AE33" s="52">
        <v>1500000</v>
      </c>
      <c r="AF33" s="52"/>
      <c r="AG33" s="186">
        <f t="shared" si="8"/>
        <v>1500000</v>
      </c>
      <c r="AH33" s="52">
        <v>1500000</v>
      </c>
      <c r="AI33" s="52"/>
      <c r="AJ33" s="186">
        <f t="shared" si="9"/>
        <v>1500000</v>
      </c>
      <c r="AK33" s="52">
        <v>1500000</v>
      </c>
      <c r="AL33" s="52"/>
      <c r="AM33" s="53">
        <f t="shared" si="10"/>
        <v>1500000</v>
      </c>
      <c r="AN33" s="52">
        <v>1500000</v>
      </c>
      <c r="AO33" s="52"/>
      <c r="AP33" s="53">
        <f t="shared" si="11"/>
        <v>1500000</v>
      </c>
      <c r="AQ33" s="52"/>
      <c r="AR33" s="52"/>
      <c r="AS33" s="52">
        <f t="shared" si="15"/>
        <v>0</v>
      </c>
      <c r="AT33" s="52"/>
      <c r="AU33" s="52"/>
      <c r="AV33" s="52"/>
      <c r="AW33" s="52"/>
      <c r="AX33" s="52"/>
      <c r="AY33" s="52"/>
      <c r="AZ33" s="53"/>
    </row>
    <row r="34" spans="1:53" x14ac:dyDescent="0.2">
      <c r="A34" s="149">
        <v>28</v>
      </c>
      <c r="B34" s="154"/>
      <c r="C34" s="235" t="s">
        <v>228</v>
      </c>
      <c r="D34" s="236"/>
      <c r="E34" s="277">
        <v>13000000</v>
      </c>
      <c r="F34" s="228">
        <v>1300000</v>
      </c>
      <c r="G34" s="228"/>
      <c r="H34" s="228">
        <f t="shared" si="0"/>
        <v>11700000</v>
      </c>
      <c r="I34" s="228">
        <v>11700000</v>
      </c>
      <c r="J34" s="228"/>
      <c r="K34" s="228"/>
      <c r="L34" s="237">
        <f t="shared" si="1"/>
        <v>0</v>
      </c>
      <c r="M34" s="228"/>
      <c r="N34" s="228"/>
      <c r="O34" s="237">
        <f t="shared" si="2"/>
        <v>0</v>
      </c>
      <c r="P34" s="228"/>
      <c r="Q34" s="228"/>
      <c r="R34" s="237">
        <f t="shared" si="3"/>
        <v>0</v>
      </c>
      <c r="S34" s="228"/>
      <c r="T34" s="228"/>
      <c r="U34" s="237">
        <f t="shared" si="4"/>
        <v>0</v>
      </c>
      <c r="V34" s="228"/>
      <c r="W34" s="228"/>
      <c r="X34" s="237">
        <f t="shared" si="5"/>
        <v>0</v>
      </c>
      <c r="Y34" s="228"/>
      <c r="Z34" s="228"/>
      <c r="AA34" s="237">
        <f t="shared" si="6"/>
        <v>0</v>
      </c>
      <c r="AB34" s="228"/>
      <c r="AC34" s="228"/>
      <c r="AD34" s="237">
        <f t="shared" si="7"/>
        <v>0</v>
      </c>
      <c r="AE34" s="228"/>
      <c r="AF34" s="228"/>
      <c r="AG34" s="237">
        <f t="shared" si="8"/>
        <v>0</v>
      </c>
      <c r="AH34" s="228"/>
      <c r="AI34" s="228"/>
      <c r="AJ34" s="237">
        <f t="shared" si="9"/>
        <v>0</v>
      </c>
      <c r="AK34" s="228"/>
      <c r="AL34" s="228"/>
      <c r="AM34" s="238">
        <f t="shared" si="10"/>
        <v>0</v>
      </c>
      <c r="AN34" s="228"/>
      <c r="AO34" s="228"/>
      <c r="AP34" s="238">
        <f t="shared" si="11"/>
        <v>0</v>
      </c>
      <c r="AQ34" s="228"/>
      <c r="AR34" s="228"/>
      <c r="AS34" s="228">
        <f t="shared" si="15"/>
        <v>0</v>
      </c>
      <c r="AT34" s="228"/>
      <c r="AU34" s="228"/>
      <c r="AV34" s="228">
        <f>AT34-AU34</f>
        <v>0</v>
      </c>
      <c r="AW34" s="228"/>
      <c r="AX34" s="228"/>
      <c r="AY34" s="228">
        <f>AW34-AX34</f>
        <v>0</v>
      </c>
      <c r="AZ34" s="238">
        <f>+H34</f>
        <v>11700000</v>
      </c>
    </row>
    <row r="35" spans="1:53" x14ac:dyDescent="0.2">
      <c r="A35" s="148">
        <v>29</v>
      </c>
      <c r="B35" s="154"/>
      <c r="C35" s="147" t="s">
        <v>461</v>
      </c>
      <c r="D35" s="148"/>
      <c r="E35" s="153">
        <v>13000000</v>
      </c>
      <c r="F35" s="52"/>
      <c r="G35" s="52"/>
      <c r="H35" s="52">
        <f t="shared" si="0"/>
        <v>13000000</v>
      </c>
      <c r="I35" s="52">
        <v>3000000</v>
      </c>
      <c r="J35" s="52"/>
      <c r="K35" s="52"/>
      <c r="L35" s="186">
        <f t="shared" si="1"/>
        <v>0</v>
      </c>
      <c r="M35" s="52"/>
      <c r="N35" s="52"/>
      <c r="O35" s="186">
        <f t="shared" si="2"/>
        <v>0</v>
      </c>
      <c r="P35" s="52"/>
      <c r="Q35" s="52"/>
      <c r="R35" s="186">
        <f t="shared" si="3"/>
        <v>0</v>
      </c>
      <c r="S35" s="52">
        <v>1100000</v>
      </c>
      <c r="T35" s="52">
        <v>1100000</v>
      </c>
      <c r="U35" s="186">
        <f t="shared" si="4"/>
        <v>0</v>
      </c>
      <c r="V35" s="52">
        <v>1100000</v>
      </c>
      <c r="W35" s="52">
        <v>1100000</v>
      </c>
      <c r="X35" s="186">
        <f t="shared" si="5"/>
        <v>0</v>
      </c>
      <c r="Y35" s="52">
        <v>1100000</v>
      </c>
      <c r="Z35" s="52">
        <v>1100000</v>
      </c>
      <c r="AA35" s="186">
        <f t="shared" si="6"/>
        <v>0</v>
      </c>
      <c r="AB35" s="52">
        <v>1100000</v>
      </c>
      <c r="AC35" s="52">
        <v>1100000</v>
      </c>
      <c r="AD35" s="186">
        <f t="shared" si="7"/>
        <v>0</v>
      </c>
      <c r="AE35" s="52">
        <v>1100000</v>
      </c>
      <c r="AF35" s="52"/>
      <c r="AG35" s="186">
        <f t="shared" si="8"/>
        <v>1100000</v>
      </c>
      <c r="AH35" s="52">
        <v>1100000</v>
      </c>
      <c r="AI35" s="52"/>
      <c r="AJ35" s="186">
        <f t="shared" si="9"/>
        <v>1100000</v>
      </c>
      <c r="AK35" s="52">
        <v>1100000</v>
      </c>
      <c r="AL35" s="52"/>
      <c r="AM35" s="53">
        <f t="shared" si="10"/>
        <v>1100000</v>
      </c>
      <c r="AN35" s="52">
        <v>1100000</v>
      </c>
      <c r="AO35" s="52"/>
      <c r="AP35" s="53">
        <f t="shared" si="11"/>
        <v>1100000</v>
      </c>
      <c r="AQ35" s="52">
        <v>1100000</v>
      </c>
      <c r="AR35" s="52"/>
      <c r="AS35" s="52">
        <f t="shared" si="15"/>
        <v>1100000</v>
      </c>
      <c r="AT35" s="52"/>
      <c r="AU35" s="52"/>
      <c r="AV35" s="52"/>
      <c r="AW35" s="52"/>
      <c r="AX35" s="52"/>
      <c r="AY35" s="52"/>
      <c r="AZ35" s="53"/>
    </row>
    <row r="36" spans="1:53" x14ac:dyDescent="0.2">
      <c r="A36" s="149">
        <v>30</v>
      </c>
      <c r="B36" s="154"/>
      <c r="C36" s="235" t="s">
        <v>267</v>
      </c>
      <c r="D36" s="236"/>
      <c r="E36" s="277">
        <v>13000000</v>
      </c>
      <c r="F36" s="228">
        <v>1300000</v>
      </c>
      <c r="G36" s="228"/>
      <c r="H36" s="228">
        <f t="shared" si="0"/>
        <v>11700000</v>
      </c>
      <c r="I36" s="228">
        <v>11700000</v>
      </c>
      <c r="J36" s="228"/>
      <c r="K36" s="228"/>
      <c r="L36" s="237">
        <f t="shared" si="1"/>
        <v>0</v>
      </c>
      <c r="M36" s="228"/>
      <c r="N36" s="228"/>
      <c r="O36" s="237">
        <f t="shared" si="2"/>
        <v>0</v>
      </c>
      <c r="P36" s="228"/>
      <c r="Q36" s="228"/>
      <c r="R36" s="237">
        <f t="shared" si="3"/>
        <v>0</v>
      </c>
      <c r="S36" s="228"/>
      <c r="T36" s="228"/>
      <c r="U36" s="237">
        <f t="shared" si="4"/>
        <v>0</v>
      </c>
      <c r="V36" s="228"/>
      <c r="W36" s="228"/>
      <c r="X36" s="237">
        <f t="shared" si="5"/>
        <v>0</v>
      </c>
      <c r="Y36" s="228"/>
      <c r="Z36" s="228"/>
      <c r="AA36" s="237">
        <f t="shared" si="6"/>
        <v>0</v>
      </c>
      <c r="AB36" s="228"/>
      <c r="AC36" s="228"/>
      <c r="AD36" s="237">
        <f t="shared" si="7"/>
        <v>0</v>
      </c>
      <c r="AE36" s="228"/>
      <c r="AF36" s="228"/>
      <c r="AG36" s="237">
        <f t="shared" si="8"/>
        <v>0</v>
      </c>
      <c r="AH36" s="228"/>
      <c r="AI36" s="228"/>
      <c r="AJ36" s="237">
        <f t="shared" si="9"/>
        <v>0</v>
      </c>
      <c r="AK36" s="228"/>
      <c r="AL36" s="228"/>
      <c r="AM36" s="238">
        <f t="shared" si="10"/>
        <v>0</v>
      </c>
      <c r="AN36" s="228"/>
      <c r="AO36" s="228"/>
      <c r="AP36" s="238">
        <f t="shared" si="11"/>
        <v>0</v>
      </c>
      <c r="AQ36" s="228"/>
      <c r="AR36" s="228"/>
      <c r="AS36" s="228">
        <f t="shared" si="15"/>
        <v>0</v>
      </c>
      <c r="AT36" s="228"/>
      <c r="AU36" s="228"/>
      <c r="AV36" s="228">
        <f>AT36-AU36</f>
        <v>0</v>
      </c>
      <c r="AW36" s="228"/>
      <c r="AX36" s="228"/>
      <c r="AY36" s="228">
        <f>AW36-AX36</f>
        <v>0</v>
      </c>
      <c r="AZ36" s="238">
        <f>K36+N36+Q36+T36+W36+Z36+AC36+AF36+AI36+AL36+AO36+AR36+AU36+AX36</f>
        <v>0</v>
      </c>
    </row>
    <row r="37" spans="1:53" x14ac:dyDescent="0.2">
      <c r="A37" s="148">
        <v>31</v>
      </c>
      <c r="B37" s="154"/>
      <c r="C37" s="235" t="s">
        <v>300</v>
      </c>
      <c r="D37" s="236"/>
      <c r="E37" s="277">
        <v>13000000</v>
      </c>
      <c r="F37" s="228">
        <v>1040000</v>
      </c>
      <c r="G37" s="228">
        <v>2600000</v>
      </c>
      <c r="H37" s="228">
        <f t="shared" si="0"/>
        <v>9360000</v>
      </c>
      <c r="I37" s="228">
        <v>9360000</v>
      </c>
      <c r="J37" s="228"/>
      <c r="K37" s="228"/>
      <c r="L37" s="237">
        <f t="shared" si="1"/>
        <v>0</v>
      </c>
      <c r="M37" s="228"/>
      <c r="N37" s="228"/>
      <c r="O37" s="237">
        <f t="shared" si="2"/>
        <v>0</v>
      </c>
      <c r="P37" s="228"/>
      <c r="Q37" s="228"/>
      <c r="R37" s="237">
        <f t="shared" si="3"/>
        <v>0</v>
      </c>
      <c r="S37" s="228"/>
      <c r="T37" s="228"/>
      <c r="U37" s="237">
        <f t="shared" si="4"/>
        <v>0</v>
      </c>
      <c r="V37" s="228"/>
      <c r="W37" s="228"/>
      <c r="X37" s="237">
        <f t="shared" si="5"/>
        <v>0</v>
      </c>
      <c r="Y37" s="228"/>
      <c r="Z37" s="228"/>
      <c r="AA37" s="237">
        <f t="shared" si="6"/>
        <v>0</v>
      </c>
      <c r="AB37" s="228"/>
      <c r="AC37" s="228"/>
      <c r="AD37" s="237">
        <f t="shared" si="7"/>
        <v>0</v>
      </c>
      <c r="AE37" s="228"/>
      <c r="AF37" s="228"/>
      <c r="AG37" s="237">
        <f t="shared" si="8"/>
        <v>0</v>
      </c>
      <c r="AH37" s="228"/>
      <c r="AI37" s="228"/>
      <c r="AJ37" s="237">
        <f t="shared" si="9"/>
        <v>0</v>
      </c>
      <c r="AK37" s="228"/>
      <c r="AL37" s="228"/>
      <c r="AM37" s="238">
        <f t="shared" si="10"/>
        <v>0</v>
      </c>
      <c r="AN37" s="228"/>
      <c r="AO37" s="228"/>
      <c r="AP37" s="238">
        <f t="shared" si="11"/>
        <v>0</v>
      </c>
      <c r="AQ37" s="228"/>
      <c r="AR37" s="228"/>
      <c r="AS37" s="228">
        <f t="shared" si="15"/>
        <v>0</v>
      </c>
      <c r="AT37" s="228"/>
      <c r="AU37" s="228"/>
      <c r="AV37" s="228">
        <f>AT37-AU37</f>
        <v>0</v>
      </c>
      <c r="AW37" s="228"/>
      <c r="AX37" s="228"/>
      <c r="AY37" s="228">
        <f>AW37-AX37</f>
        <v>0</v>
      </c>
      <c r="AZ37" s="238">
        <f>K37+N37+Q37+T37+W37+Z37+AC37+AF37+AI37+AL37+AO37+AR37+AU37+AX37</f>
        <v>0</v>
      </c>
    </row>
    <row r="38" spans="1:53" x14ac:dyDescent="0.2">
      <c r="A38" s="149">
        <v>32</v>
      </c>
      <c r="B38" s="154"/>
      <c r="C38" s="147" t="s">
        <v>275</v>
      </c>
      <c r="D38" s="148"/>
      <c r="E38" s="153">
        <v>13000000</v>
      </c>
      <c r="F38" s="52"/>
      <c r="G38" s="52"/>
      <c r="H38" s="52">
        <f t="shared" si="0"/>
        <v>13000000</v>
      </c>
      <c r="I38" s="52">
        <v>5000000</v>
      </c>
      <c r="J38" s="52"/>
      <c r="K38" s="52"/>
      <c r="L38" s="186">
        <f t="shared" si="1"/>
        <v>0</v>
      </c>
      <c r="M38" s="52">
        <v>800000</v>
      </c>
      <c r="N38" s="52">
        <v>800000</v>
      </c>
      <c r="O38" s="186">
        <f t="shared" si="2"/>
        <v>0</v>
      </c>
      <c r="P38" s="52">
        <v>800000</v>
      </c>
      <c r="Q38" s="52">
        <v>800000</v>
      </c>
      <c r="R38" s="186">
        <f t="shared" si="3"/>
        <v>0</v>
      </c>
      <c r="S38" s="52">
        <v>800000</v>
      </c>
      <c r="T38" s="52">
        <v>800000</v>
      </c>
      <c r="U38" s="186">
        <f t="shared" si="4"/>
        <v>0</v>
      </c>
      <c r="V38" s="52">
        <v>800000</v>
      </c>
      <c r="W38" s="52">
        <v>800000</v>
      </c>
      <c r="X38" s="186">
        <f t="shared" si="5"/>
        <v>0</v>
      </c>
      <c r="Y38" s="52">
        <v>800000</v>
      </c>
      <c r="Z38" s="52">
        <v>800000</v>
      </c>
      <c r="AA38" s="186">
        <f t="shared" si="6"/>
        <v>0</v>
      </c>
      <c r="AB38" s="52">
        <v>800000</v>
      </c>
      <c r="AC38" s="52">
        <v>800000</v>
      </c>
      <c r="AD38" s="186">
        <f t="shared" si="7"/>
        <v>0</v>
      </c>
      <c r="AE38" s="52">
        <v>800000</v>
      </c>
      <c r="AF38" s="52"/>
      <c r="AG38" s="186">
        <f t="shared" si="8"/>
        <v>800000</v>
      </c>
      <c r="AH38" s="52">
        <v>800000</v>
      </c>
      <c r="AI38" s="52"/>
      <c r="AJ38" s="186">
        <f t="shared" si="9"/>
        <v>800000</v>
      </c>
      <c r="AK38" s="52">
        <v>800000</v>
      </c>
      <c r="AL38" s="52"/>
      <c r="AM38" s="53">
        <f t="shared" si="10"/>
        <v>800000</v>
      </c>
      <c r="AN38" s="52">
        <v>800000</v>
      </c>
      <c r="AO38" s="52"/>
      <c r="AP38" s="53">
        <f t="shared" si="11"/>
        <v>800000</v>
      </c>
      <c r="AQ38" s="52"/>
      <c r="AR38" s="52"/>
      <c r="AS38" s="52">
        <f t="shared" si="15"/>
        <v>0</v>
      </c>
      <c r="AT38" s="52"/>
      <c r="AU38" s="52"/>
      <c r="AV38" s="52">
        <f>AT38-AU38</f>
        <v>0</v>
      </c>
      <c r="AW38" s="52"/>
      <c r="AX38" s="52"/>
      <c r="AY38" s="52">
        <f>AW38-AX38</f>
        <v>0</v>
      </c>
      <c r="AZ38" s="53">
        <f>+I38++M38+P38+S38+V38+Y38+AB38+AE38+AH38+AK38+AN38+AQ38</f>
        <v>13000000</v>
      </c>
    </row>
    <row r="39" spans="1:53" x14ac:dyDescent="0.2">
      <c r="A39" s="148">
        <v>33</v>
      </c>
      <c r="B39" s="154"/>
      <c r="C39" s="147" t="s">
        <v>386</v>
      </c>
      <c r="D39" s="148"/>
      <c r="E39" s="153">
        <v>13000000</v>
      </c>
      <c r="F39" s="52"/>
      <c r="G39" s="52">
        <v>3900000</v>
      </c>
      <c r="H39" s="52">
        <f t="shared" si="0"/>
        <v>9100000</v>
      </c>
      <c r="I39" s="52">
        <v>4000000</v>
      </c>
      <c r="J39" s="52"/>
      <c r="K39" s="52"/>
      <c r="L39" s="186">
        <f t="shared" si="1"/>
        <v>0</v>
      </c>
      <c r="M39" s="52">
        <v>510000</v>
      </c>
      <c r="N39" s="52">
        <v>510000</v>
      </c>
      <c r="O39" s="186">
        <f t="shared" si="2"/>
        <v>0</v>
      </c>
      <c r="P39" s="52">
        <v>510000</v>
      </c>
      <c r="Q39" s="52">
        <v>510000</v>
      </c>
      <c r="R39" s="186">
        <f t="shared" si="3"/>
        <v>0</v>
      </c>
      <c r="S39" s="52">
        <v>510000</v>
      </c>
      <c r="T39" s="52"/>
      <c r="U39" s="186">
        <f t="shared" si="4"/>
        <v>510000</v>
      </c>
      <c r="V39" s="52">
        <v>510000</v>
      </c>
      <c r="W39" s="52"/>
      <c r="X39" s="186">
        <f t="shared" si="5"/>
        <v>510000</v>
      </c>
      <c r="Y39" s="52">
        <v>510000</v>
      </c>
      <c r="Z39" s="52"/>
      <c r="AA39" s="186">
        <f t="shared" si="6"/>
        <v>510000</v>
      </c>
      <c r="AB39" s="52">
        <v>510000</v>
      </c>
      <c r="AC39" s="52"/>
      <c r="AD39" s="186">
        <f t="shared" si="7"/>
        <v>510000</v>
      </c>
      <c r="AE39" s="52">
        <v>510000</v>
      </c>
      <c r="AF39" s="52"/>
      <c r="AG39" s="186">
        <f t="shared" si="8"/>
        <v>510000</v>
      </c>
      <c r="AH39" s="52">
        <v>510000</v>
      </c>
      <c r="AI39" s="52"/>
      <c r="AJ39" s="186">
        <f t="shared" si="9"/>
        <v>510000</v>
      </c>
      <c r="AK39" s="52">
        <v>510000</v>
      </c>
      <c r="AL39" s="52"/>
      <c r="AM39" s="53">
        <f t="shared" si="10"/>
        <v>510000</v>
      </c>
      <c r="AN39" s="52">
        <v>510000</v>
      </c>
      <c r="AO39" s="52"/>
      <c r="AP39" s="53">
        <f t="shared" si="11"/>
        <v>510000</v>
      </c>
      <c r="AQ39" s="52"/>
      <c r="AR39" s="52"/>
      <c r="AS39" s="52">
        <f t="shared" si="15"/>
        <v>0</v>
      </c>
      <c r="AT39" s="52"/>
      <c r="AU39" s="52"/>
      <c r="AV39" s="52"/>
      <c r="AW39" s="52"/>
      <c r="AX39" s="52"/>
      <c r="AY39" s="52"/>
      <c r="AZ39" s="53"/>
    </row>
    <row r="40" spans="1:53" x14ac:dyDescent="0.2">
      <c r="A40" s="149">
        <v>34</v>
      </c>
      <c r="B40" s="154"/>
      <c r="C40" s="147" t="s">
        <v>466</v>
      </c>
      <c r="D40" s="148"/>
      <c r="E40" s="153">
        <v>13000000</v>
      </c>
      <c r="F40" s="52"/>
      <c r="G40" s="52"/>
      <c r="H40" s="52">
        <f t="shared" si="0"/>
        <v>13000000</v>
      </c>
      <c r="I40" s="52">
        <v>3000000</v>
      </c>
      <c r="J40" s="11"/>
      <c r="K40" s="52"/>
      <c r="L40" s="186">
        <f t="shared" si="1"/>
        <v>0</v>
      </c>
      <c r="M40" s="52"/>
      <c r="N40" s="52"/>
      <c r="O40" s="186">
        <f t="shared" si="2"/>
        <v>0</v>
      </c>
      <c r="P40" s="11"/>
      <c r="Q40" s="52"/>
      <c r="R40" s="186">
        <f t="shared" si="3"/>
        <v>0</v>
      </c>
      <c r="S40" s="11"/>
      <c r="T40" s="52"/>
      <c r="U40" s="186">
        <f t="shared" si="4"/>
        <v>0</v>
      </c>
      <c r="V40" s="11">
        <v>1250000</v>
      </c>
      <c r="W40" s="52">
        <v>1250000</v>
      </c>
      <c r="X40" s="186">
        <f t="shared" si="5"/>
        <v>0</v>
      </c>
      <c r="Y40" s="11">
        <v>1250000</v>
      </c>
      <c r="Z40" s="52"/>
      <c r="AA40" s="186">
        <f t="shared" si="6"/>
        <v>1250000</v>
      </c>
      <c r="AB40" s="11">
        <v>1250000</v>
      </c>
      <c r="AC40" s="52"/>
      <c r="AD40" s="186">
        <f t="shared" si="7"/>
        <v>1250000</v>
      </c>
      <c r="AE40" s="11">
        <v>1250000</v>
      </c>
      <c r="AF40" s="52"/>
      <c r="AG40" s="186">
        <f t="shared" si="8"/>
        <v>1250000</v>
      </c>
      <c r="AH40" s="11">
        <v>1250000</v>
      </c>
      <c r="AI40" s="52"/>
      <c r="AJ40" s="186">
        <f t="shared" si="9"/>
        <v>1250000</v>
      </c>
      <c r="AK40" s="11">
        <v>1250000</v>
      </c>
      <c r="AL40" s="52"/>
      <c r="AM40" s="53">
        <f t="shared" si="10"/>
        <v>1250000</v>
      </c>
      <c r="AN40" s="11">
        <v>1250000</v>
      </c>
      <c r="AO40" s="52"/>
      <c r="AP40" s="53">
        <f t="shared" si="11"/>
        <v>1250000</v>
      </c>
      <c r="AQ40" s="11">
        <v>1250000</v>
      </c>
      <c r="AR40" s="52"/>
      <c r="AS40" s="52">
        <f t="shared" si="15"/>
        <v>1250000</v>
      </c>
      <c r="AT40" s="52"/>
      <c r="AU40" s="52"/>
      <c r="AV40" s="52">
        <f>AT40-AU40</f>
        <v>0</v>
      </c>
      <c r="AW40" s="52"/>
      <c r="AX40" s="52"/>
      <c r="AY40" s="52">
        <f>AW40-AX40</f>
        <v>0</v>
      </c>
      <c r="AZ40" s="53">
        <f>K40+N40+Q40+T40+W40+Z40+AC40+AF40+AI40+AL40+AO40+AR40+AU40+AX40</f>
        <v>1250000</v>
      </c>
    </row>
    <row r="41" spans="1:53" x14ac:dyDescent="0.2">
      <c r="A41" s="148">
        <v>35</v>
      </c>
      <c r="B41" s="154"/>
      <c r="C41" s="147" t="s">
        <v>468</v>
      </c>
      <c r="D41" s="148"/>
      <c r="E41" s="153">
        <v>13000000</v>
      </c>
      <c r="F41" s="52"/>
      <c r="G41" s="52"/>
      <c r="H41" s="52">
        <f t="shared" si="0"/>
        <v>13000000</v>
      </c>
      <c r="I41" s="52">
        <v>3000000</v>
      </c>
      <c r="J41" s="11"/>
      <c r="K41" s="52"/>
      <c r="L41" s="186">
        <f t="shared" ref="L41:L43" si="16">J41-K41</f>
        <v>0</v>
      </c>
      <c r="M41" s="52"/>
      <c r="N41" s="52"/>
      <c r="O41" s="186">
        <f t="shared" ref="O41:O43" si="17">M41-N41</f>
        <v>0</v>
      </c>
      <c r="P41" s="11"/>
      <c r="Q41" s="52"/>
      <c r="R41" s="186">
        <f t="shared" ref="R41:R43" si="18">P41-Q41</f>
        <v>0</v>
      </c>
      <c r="S41" s="11">
        <v>1100000</v>
      </c>
      <c r="T41" s="52">
        <v>1100000</v>
      </c>
      <c r="U41" s="186">
        <f t="shared" ref="U41:U43" si="19">S41-T41</f>
        <v>0</v>
      </c>
      <c r="V41" s="11">
        <v>1100000</v>
      </c>
      <c r="W41" s="52">
        <v>1100000</v>
      </c>
      <c r="X41" s="186">
        <f t="shared" ref="X41:X43" si="20">V41-W41</f>
        <v>0</v>
      </c>
      <c r="Y41" s="11">
        <v>1100000</v>
      </c>
      <c r="Z41" s="52">
        <v>1100000</v>
      </c>
      <c r="AA41" s="186">
        <f t="shared" ref="AA41:AA43" si="21">Y41-Z41</f>
        <v>0</v>
      </c>
      <c r="AB41" s="11">
        <v>1100000</v>
      </c>
      <c r="AC41" s="52">
        <v>1100000</v>
      </c>
      <c r="AD41" s="186">
        <f t="shared" ref="AD41:AD43" si="22">AB41-AC41</f>
        <v>0</v>
      </c>
      <c r="AE41" s="11">
        <v>1100000</v>
      </c>
      <c r="AF41" s="52">
        <v>1100000</v>
      </c>
      <c r="AG41" s="186">
        <f t="shared" ref="AG41:AG43" si="23">AE41-AF41</f>
        <v>0</v>
      </c>
      <c r="AH41" s="11">
        <v>1100000</v>
      </c>
      <c r="AI41" s="52">
        <v>1000000</v>
      </c>
      <c r="AJ41" s="186">
        <f t="shared" ref="AJ41:AJ43" si="24">AH41-AI41</f>
        <v>100000</v>
      </c>
      <c r="AK41" s="11">
        <v>1100000</v>
      </c>
      <c r="AL41" s="52"/>
      <c r="AM41" s="53">
        <f t="shared" ref="AM41:AM43" si="25">AK41-AL41</f>
        <v>1100000</v>
      </c>
      <c r="AN41" s="11">
        <v>1100000</v>
      </c>
      <c r="AO41" s="52"/>
      <c r="AP41" s="53">
        <f t="shared" ref="AP41:AP43" si="26">AN41-AO41</f>
        <v>1100000</v>
      </c>
      <c r="AQ41" s="11">
        <v>1200000</v>
      </c>
      <c r="AR41" s="52"/>
      <c r="AS41" s="52">
        <f t="shared" ref="AS41:AS43" si="27">AQ41-AR41</f>
        <v>1200000</v>
      </c>
      <c r="AT41" s="52"/>
      <c r="AU41" s="52"/>
      <c r="AV41" s="52">
        <f t="shared" ref="AV41:AV43" si="28">AT41-AU41</f>
        <v>0</v>
      </c>
      <c r="AW41" s="52"/>
      <c r="AX41" s="52"/>
      <c r="AY41" s="52">
        <f t="shared" ref="AY41:AY43" si="29">AW41-AX41</f>
        <v>0</v>
      </c>
      <c r="AZ41" s="53">
        <f>K41+N41+Q41+T41+W41+Z41+AC41+AF41+AI41+AL41+AO41+AR41+AU41+AX41</f>
        <v>6500000</v>
      </c>
    </row>
    <row r="42" spans="1:53" x14ac:dyDescent="0.2">
      <c r="A42" s="149"/>
      <c r="B42" s="154"/>
      <c r="C42" s="147" t="s">
        <v>472</v>
      </c>
      <c r="D42" s="148"/>
      <c r="E42" s="153">
        <v>13000000</v>
      </c>
      <c r="F42" s="52"/>
      <c r="G42" s="52"/>
      <c r="H42" s="52">
        <f t="shared" si="0"/>
        <v>13000000</v>
      </c>
      <c r="I42" s="52">
        <v>3000000</v>
      </c>
      <c r="J42" s="52"/>
      <c r="K42" s="52"/>
      <c r="L42" s="186"/>
      <c r="M42" s="52"/>
      <c r="N42" s="52"/>
      <c r="O42" s="186">
        <f t="shared" si="17"/>
        <v>0</v>
      </c>
      <c r="P42" s="52"/>
      <c r="Q42" s="52"/>
      <c r="R42" s="186">
        <f t="shared" si="18"/>
        <v>0</v>
      </c>
      <c r="S42" s="11">
        <v>1100000</v>
      </c>
      <c r="T42" s="52">
        <v>1100000</v>
      </c>
      <c r="U42" s="186">
        <f t="shared" ref="U42" si="30">S42-T42</f>
        <v>0</v>
      </c>
      <c r="V42" s="11">
        <v>1100000</v>
      </c>
      <c r="W42" s="52">
        <v>1100000</v>
      </c>
      <c r="X42" s="186">
        <f t="shared" ref="X42" si="31">V42-W42</f>
        <v>0</v>
      </c>
      <c r="Y42" s="11">
        <v>1100000</v>
      </c>
      <c r="Z42" s="52">
        <v>1100000</v>
      </c>
      <c r="AA42" s="186">
        <f t="shared" ref="AA42" si="32">Y42-Z42</f>
        <v>0</v>
      </c>
      <c r="AB42" s="11">
        <v>1100000</v>
      </c>
      <c r="AC42" s="52">
        <v>1100000</v>
      </c>
      <c r="AD42" s="186">
        <f t="shared" ref="AD42" si="33">AB42-AC42</f>
        <v>0</v>
      </c>
      <c r="AE42" s="11">
        <v>1100000</v>
      </c>
      <c r="AF42" s="52"/>
      <c r="AG42" s="186">
        <f t="shared" ref="AG42" si="34">AE42-AF42</f>
        <v>1100000</v>
      </c>
      <c r="AH42" s="11">
        <v>1100000</v>
      </c>
      <c r="AI42" s="52"/>
      <c r="AJ42" s="186">
        <f t="shared" ref="AJ42" si="35">AH42-AI42</f>
        <v>1100000</v>
      </c>
      <c r="AK42" s="11">
        <v>1100000</v>
      </c>
      <c r="AL42" s="52"/>
      <c r="AM42" s="53">
        <f t="shared" ref="AM42" si="36">AK42-AL42</f>
        <v>1100000</v>
      </c>
      <c r="AN42" s="11">
        <v>1100000</v>
      </c>
      <c r="AO42" s="52"/>
      <c r="AP42" s="53">
        <f t="shared" ref="AP42" si="37">AN42-AO42</f>
        <v>1100000</v>
      </c>
      <c r="AQ42" s="11">
        <v>1200000</v>
      </c>
      <c r="AR42" s="52"/>
      <c r="AS42" s="52">
        <f t="shared" ref="AS42" si="38">AQ42-AR42</f>
        <v>1200000</v>
      </c>
      <c r="AT42" s="52"/>
      <c r="AU42" s="52"/>
      <c r="AV42" s="52"/>
      <c r="AW42" s="52"/>
      <c r="AX42" s="52"/>
      <c r="AY42" s="52"/>
      <c r="AZ42" s="53"/>
    </row>
    <row r="43" spans="1:53" ht="12" thickBot="1" x14ac:dyDescent="0.25">
      <c r="A43" s="149"/>
      <c r="B43" s="154"/>
      <c r="C43" s="147" t="s">
        <v>469</v>
      </c>
      <c r="D43" s="148"/>
      <c r="E43" s="153">
        <v>13000000</v>
      </c>
      <c r="F43" s="52"/>
      <c r="G43" s="52"/>
      <c r="H43" s="52">
        <f t="shared" si="0"/>
        <v>13000000</v>
      </c>
      <c r="I43" s="52">
        <v>4500000</v>
      </c>
      <c r="J43" s="11"/>
      <c r="K43" s="52"/>
      <c r="L43" s="186">
        <f t="shared" si="16"/>
        <v>0</v>
      </c>
      <c r="M43" s="52"/>
      <c r="N43" s="52"/>
      <c r="O43" s="186">
        <f t="shared" si="17"/>
        <v>0</v>
      </c>
      <c r="P43" s="11">
        <v>850000</v>
      </c>
      <c r="Q43" s="52">
        <v>850000</v>
      </c>
      <c r="R43" s="186">
        <f t="shared" si="18"/>
        <v>0</v>
      </c>
      <c r="S43" s="11">
        <v>850000</v>
      </c>
      <c r="T43" s="52"/>
      <c r="U43" s="186">
        <f t="shared" si="19"/>
        <v>850000</v>
      </c>
      <c r="V43" s="11">
        <v>850000</v>
      </c>
      <c r="W43" s="52"/>
      <c r="X43" s="186">
        <f t="shared" si="20"/>
        <v>850000</v>
      </c>
      <c r="Y43" s="11">
        <v>850000</v>
      </c>
      <c r="Z43" s="52"/>
      <c r="AA43" s="186">
        <f t="shared" si="21"/>
        <v>850000</v>
      </c>
      <c r="AB43" s="11">
        <v>850000</v>
      </c>
      <c r="AC43" s="52"/>
      <c r="AD43" s="186">
        <f t="shared" si="22"/>
        <v>850000</v>
      </c>
      <c r="AE43" s="11">
        <v>850000</v>
      </c>
      <c r="AF43" s="52"/>
      <c r="AG43" s="53">
        <f t="shared" si="23"/>
        <v>850000</v>
      </c>
      <c r="AH43" s="11">
        <v>850000</v>
      </c>
      <c r="AI43" s="52"/>
      <c r="AJ43" s="53">
        <f t="shared" si="24"/>
        <v>850000</v>
      </c>
      <c r="AK43" s="11">
        <v>850000</v>
      </c>
      <c r="AL43" s="52"/>
      <c r="AM43" s="53">
        <f t="shared" si="25"/>
        <v>850000</v>
      </c>
      <c r="AN43" s="11">
        <v>850000</v>
      </c>
      <c r="AO43" s="52"/>
      <c r="AP43" s="53">
        <f t="shared" si="26"/>
        <v>850000</v>
      </c>
      <c r="AQ43" s="11">
        <v>850000</v>
      </c>
      <c r="AR43" s="52"/>
      <c r="AS43" s="52">
        <f t="shared" si="27"/>
        <v>850000</v>
      </c>
      <c r="AT43" s="52"/>
      <c r="AU43" s="52"/>
      <c r="AV43" s="52">
        <f t="shared" si="28"/>
        <v>0</v>
      </c>
      <c r="AW43" s="52"/>
      <c r="AX43" s="52"/>
      <c r="AY43" s="52">
        <f t="shared" si="29"/>
        <v>0</v>
      </c>
      <c r="AZ43" s="53">
        <f>K43+N43+Q43+T43+W43+Z43+AC43+AF43+AI43+AL43+AO43+AR43+AU43+AX43</f>
        <v>850000</v>
      </c>
    </row>
    <row r="44" spans="1:53" s="157" customFormat="1" ht="26.25" customHeight="1" thickTop="1" thickBot="1" x14ac:dyDescent="0.25">
      <c r="A44" s="390" t="s">
        <v>29</v>
      </c>
      <c r="B44" s="391"/>
      <c r="C44" s="391"/>
      <c r="D44" s="391"/>
      <c r="E44" s="250">
        <f>SUM(E7:E43)</f>
        <v>481000000</v>
      </c>
      <c r="F44" s="250">
        <f t="shared" ref="F44:AZ44" si="39">SUM(F7:F43)</f>
        <v>8740000</v>
      </c>
      <c r="G44" s="250">
        <f t="shared" si="39"/>
        <v>7500000</v>
      </c>
      <c r="H44" s="250">
        <f t="shared" si="39"/>
        <v>464760000</v>
      </c>
      <c r="I44" s="250">
        <f t="shared" si="39"/>
        <v>177160000</v>
      </c>
      <c r="J44" s="250">
        <f t="shared" si="39"/>
        <v>8050000</v>
      </c>
      <c r="K44" s="155">
        <f t="shared" si="39"/>
        <v>7050000</v>
      </c>
      <c r="L44" s="186">
        <f>SUM(L7:L43)</f>
        <v>1000000</v>
      </c>
      <c r="M44" s="155">
        <f t="shared" si="39"/>
        <v>17410000</v>
      </c>
      <c r="N44" s="155">
        <f t="shared" si="39"/>
        <v>15810000</v>
      </c>
      <c r="O44" s="187">
        <f t="shared" si="39"/>
        <v>1600000</v>
      </c>
      <c r="P44" s="155">
        <f t="shared" si="39"/>
        <v>20020000</v>
      </c>
      <c r="Q44" s="155">
        <f t="shared" si="39"/>
        <v>18420000</v>
      </c>
      <c r="R44" s="187">
        <f t="shared" si="39"/>
        <v>1600000</v>
      </c>
      <c r="S44" s="155">
        <f t="shared" si="39"/>
        <v>24820000</v>
      </c>
      <c r="T44" s="155">
        <f t="shared" si="39"/>
        <v>21460000</v>
      </c>
      <c r="U44" s="187">
        <f t="shared" si="39"/>
        <v>3360000</v>
      </c>
      <c r="V44" s="270">
        <f t="shared" si="39"/>
        <v>26070000</v>
      </c>
      <c r="W44" s="270">
        <f t="shared" si="39"/>
        <v>20310000</v>
      </c>
      <c r="X44" s="187">
        <f t="shared" si="39"/>
        <v>5760000</v>
      </c>
      <c r="Y44" s="155">
        <f t="shared" si="39"/>
        <v>26070000</v>
      </c>
      <c r="Z44" s="155">
        <f t="shared" si="39"/>
        <v>17090000</v>
      </c>
      <c r="AA44" s="187">
        <f t="shared" si="39"/>
        <v>8980000</v>
      </c>
      <c r="AB44" s="155">
        <f t="shared" si="39"/>
        <v>32070000</v>
      </c>
      <c r="AC44" s="155">
        <f t="shared" si="39"/>
        <v>19480000</v>
      </c>
      <c r="AD44" s="187">
        <f t="shared" si="39"/>
        <v>12590000</v>
      </c>
      <c r="AE44" s="155">
        <f t="shared" si="39"/>
        <v>26070000</v>
      </c>
      <c r="AF44" s="155">
        <f t="shared" si="39"/>
        <v>4200000</v>
      </c>
      <c r="AG44" s="191">
        <f t="shared" si="39"/>
        <v>21870000</v>
      </c>
      <c r="AH44" s="155">
        <f t="shared" si="39"/>
        <v>26070000</v>
      </c>
      <c r="AI44" s="155">
        <f t="shared" si="39"/>
        <v>1300000</v>
      </c>
      <c r="AJ44" s="191">
        <f t="shared" si="39"/>
        <v>24770000</v>
      </c>
      <c r="AK44" s="155">
        <f t="shared" si="39"/>
        <v>26070000</v>
      </c>
      <c r="AL44" s="155">
        <f t="shared" si="39"/>
        <v>0</v>
      </c>
      <c r="AM44" s="191">
        <f t="shared" si="39"/>
        <v>26070000</v>
      </c>
      <c r="AN44" s="155">
        <f t="shared" si="39"/>
        <v>35230000</v>
      </c>
      <c r="AO44" s="155">
        <f t="shared" si="39"/>
        <v>0</v>
      </c>
      <c r="AP44" s="191">
        <f t="shared" si="39"/>
        <v>35230000</v>
      </c>
      <c r="AQ44" s="270">
        <f>SUM(AQ7:AQ43)</f>
        <v>5600000</v>
      </c>
      <c r="AR44" s="270">
        <f>SUM(AR7:AR43)</f>
        <v>0</v>
      </c>
      <c r="AS44" s="270">
        <f>SUM(AS7:AS43)</f>
        <v>5600000</v>
      </c>
      <c r="AT44" s="155">
        <f t="shared" si="39"/>
        <v>0</v>
      </c>
      <c r="AU44" s="155">
        <f t="shared" si="39"/>
        <v>0</v>
      </c>
      <c r="AV44" s="155">
        <f t="shared" si="39"/>
        <v>0</v>
      </c>
      <c r="AW44" s="155">
        <f t="shared" si="39"/>
        <v>0</v>
      </c>
      <c r="AX44" s="155">
        <f t="shared" si="39"/>
        <v>0</v>
      </c>
      <c r="AY44" s="155">
        <f t="shared" si="39"/>
        <v>0</v>
      </c>
      <c r="AZ44" s="155">
        <f t="shared" si="39"/>
        <v>225200000</v>
      </c>
      <c r="BA44" s="156"/>
    </row>
    <row r="45" spans="1:53" ht="12" thickTop="1" x14ac:dyDescent="0.2">
      <c r="A45" s="392" t="s">
        <v>104</v>
      </c>
      <c r="B45" s="392"/>
      <c r="C45" s="392"/>
      <c r="D45" s="91" t="s">
        <v>23</v>
      </c>
      <c r="E45" s="91"/>
      <c r="F45" s="29"/>
      <c r="G45" s="29"/>
      <c r="H45" s="29"/>
      <c r="I45" s="29"/>
      <c r="J45" s="29"/>
      <c r="K45" s="29"/>
      <c r="L45" s="186"/>
      <c r="M45" s="29"/>
      <c r="N45" s="29"/>
      <c r="O45" s="188"/>
      <c r="P45" s="29"/>
      <c r="Q45" s="29"/>
      <c r="R45" s="188"/>
      <c r="S45" s="29"/>
      <c r="T45" s="29"/>
      <c r="U45" s="188"/>
      <c r="V45" s="29"/>
      <c r="W45" s="29"/>
      <c r="X45" s="188"/>
      <c r="Y45" s="29"/>
      <c r="Z45" s="29"/>
      <c r="AA45" s="188"/>
      <c r="AB45" s="29"/>
      <c r="AC45" s="29"/>
      <c r="AD45" s="188"/>
      <c r="AE45" s="29"/>
      <c r="AF45" s="29"/>
      <c r="AG45" s="192"/>
      <c r="AH45" s="29"/>
      <c r="AI45" s="29"/>
      <c r="AJ45" s="192"/>
      <c r="AK45" s="29"/>
      <c r="AL45" s="29"/>
      <c r="AM45" s="192"/>
      <c r="AN45" s="29"/>
      <c r="AO45" s="29"/>
      <c r="AP45" s="192"/>
      <c r="AQ45" s="29"/>
      <c r="AR45" s="29"/>
      <c r="AS45" s="29"/>
      <c r="AT45" s="29"/>
      <c r="AU45" s="29"/>
      <c r="AV45" s="29"/>
      <c r="AW45" s="29"/>
      <c r="AX45" s="29"/>
      <c r="AY45" s="29"/>
      <c r="AZ45" s="28"/>
    </row>
    <row r="46" spans="1:53" ht="22.5" x14ac:dyDescent="0.2">
      <c r="A46" s="142" t="s">
        <v>89</v>
      </c>
      <c r="B46" s="142" t="s">
        <v>2</v>
      </c>
      <c r="C46" s="142" t="s">
        <v>72</v>
      </c>
      <c r="D46" s="142" t="s">
        <v>75</v>
      </c>
      <c r="E46" s="143" t="s">
        <v>90</v>
      </c>
      <c r="F46" s="29"/>
      <c r="G46" s="29" t="s">
        <v>95</v>
      </c>
      <c r="H46" s="92" t="s">
        <v>105</v>
      </c>
      <c r="I46" s="29"/>
      <c r="J46" s="29"/>
      <c r="K46" s="29"/>
      <c r="L46" s="188"/>
      <c r="M46" s="29"/>
      <c r="N46" s="29"/>
      <c r="O46" s="188"/>
      <c r="P46" s="29"/>
      <c r="Q46" s="29"/>
      <c r="R46" s="188"/>
      <c r="S46" s="29"/>
      <c r="T46" s="29"/>
      <c r="U46" s="188"/>
      <c r="V46" s="29"/>
      <c r="W46" s="29"/>
      <c r="X46" s="188"/>
      <c r="Y46" s="29"/>
      <c r="Z46" s="29"/>
      <c r="AA46" s="188"/>
      <c r="AB46" s="29"/>
      <c r="AC46" s="29"/>
      <c r="AD46" s="188"/>
      <c r="AE46" s="29"/>
      <c r="AF46" s="29"/>
      <c r="AG46" s="192"/>
      <c r="AH46" s="29"/>
      <c r="AI46" s="29"/>
      <c r="AJ46" s="192"/>
      <c r="AK46" s="29"/>
      <c r="AL46" s="29"/>
      <c r="AM46" s="192"/>
      <c r="AN46" s="29"/>
      <c r="AO46" s="29"/>
      <c r="AP46" s="192"/>
      <c r="AQ46" s="29"/>
      <c r="AR46" s="29"/>
      <c r="AS46" s="29"/>
      <c r="AT46" s="29"/>
      <c r="AU46" s="28"/>
      <c r="AV46" s="39"/>
      <c r="BA46" s="2"/>
    </row>
    <row r="47" spans="1:53" x14ac:dyDescent="0.2">
      <c r="A47" s="44">
        <v>1</v>
      </c>
      <c r="B47" s="44"/>
      <c r="C47" s="44" t="str">
        <f t="shared" ref="C47:D66" si="40">C7</f>
        <v>Adam Darmawan</v>
      </c>
      <c r="D47" s="66">
        <f t="shared" si="40"/>
        <v>0</v>
      </c>
      <c r="E47" s="44">
        <f t="shared" ref="E47:E69" si="41">L7+O7+R7+U7+X7+AA7+AD7+AG7+AJ7+AM7+AP7+AS7</f>
        <v>4000000</v>
      </c>
      <c r="F47" s="29"/>
      <c r="G47" s="29"/>
      <c r="H47" s="29">
        <f>REKAP!R17/26</f>
        <v>11626153.846153846</v>
      </c>
      <c r="I47" s="29"/>
      <c r="J47" s="29"/>
      <c r="K47" s="29"/>
      <c r="L47" s="188"/>
      <c r="M47" s="29"/>
      <c r="N47" s="29"/>
      <c r="O47" s="188"/>
      <c r="P47" s="29"/>
      <c r="Q47" s="29"/>
      <c r="R47" s="188"/>
      <c r="S47" s="29"/>
      <c r="T47" s="29"/>
      <c r="U47" s="188"/>
      <c r="V47" s="29"/>
      <c r="W47" s="29"/>
      <c r="X47" s="188"/>
      <c r="Y47" s="29"/>
      <c r="Z47" s="29"/>
      <c r="AA47" s="188"/>
      <c r="AB47" s="29"/>
      <c r="AC47" s="29"/>
      <c r="AD47" s="188"/>
      <c r="AE47" s="29"/>
      <c r="AF47" s="29"/>
      <c r="AG47" s="192"/>
      <c r="AH47" s="29"/>
      <c r="AI47" s="29"/>
      <c r="AJ47" s="192"/>
      <c r="AK47" s="29"/>
      <c r="AL47" s="29"/>
      <c r="AM47" s="192"/>
      <c r="AN47" s="29"/>
      <c r="AO47" s="29"/>
      <c r="AP47" s="192"/>
      <c r="AQ47" s="29"/>
      <c r="AR47" s="29"/>
      <c r="AS47" s="29"/>
      <c r="AT47" s="29"/>
      <c r="AU47" s="28"/>
      <c r="AV47" s="39"/>
      <c r="BA47" s="2"/>
    </row>
    <row r="48" spans="1:53" x14ac:dyDescent="0.2">
      <c r="A48" s="44">
        <v>2</v>
      </c>
      <c r="B48" s="44"/>
      <c r="C48" s="44" t="str">
        <f t="shared" ref="C48" si="42">C8</f>
        <v>Adi Ardiansyah</v>
      </c>
      <c r="D48" s="66">
        <f t="shared" si="40"/>
        <v>0</v>
      </c>
      <c r="E48" s="44">
        <f t="shared" si="41"/>
        <v>0</v>
      </c>
      <c r="F48" s="29"/>
      <c r="G48" s="29"/>
      <c r="H48" s="29"/>
      <c r="I48" s="29"/>
      <c r="J48" s="29"/>
      <c r="K48" s="29"/>
      <c r="L48" s="188"/>
      <c r="M48" s="29"/>
      <c r="N48" s="29"/>
      <c r="O48" s="188"/>
      <c r="P48" s="29"/>
      <c r="Q48" s="29"/>
      <c r="R48" s="188"/>
      <c r="S48" s="29"/>
      <c r="T48" s="29"/>
      <c r="U48" s="188"/>
      <c r="V48" s="29"/>
      <c r="W48" s="29"/>
      <c r="X48" s="188"/>
      <c r="Y48" s="29"/>
      <c r="Z48" s="29"/>
      <c r="AA48" s="188"/>
      <c r="AB48" s="29"/>
      <c r="AC48" s="29"/>
      <c r="AD48" s="188"/>
      <c r="AE48" s="29"/>
      <c r="AF48" s="29"/>
      <c r="AG48" s="192"/>
      <c r="AH48" s="29"/>
      <c r="AI48" s="29"/>
      <c r="AJ48" s="192"/>
      <c r="AK48" s="29"/>
      <c r="AL48" s="29"/>
      <c r="AM48" s="192"/>
      <c r="AN48" s="29"/>
      <c r="AO48" s="29"/>
      <c r="AP48" s="192"/>
      <c r="AQ48" s="29"/>
      <c r="AR48" s="29"/>
      <c r="AS48" s="29"/>
      <c r="AT48" s="29"/>
      <c r="AU48" s="28"/>
      <c r="AV48" s="39"/>
      <c r="BA48" s="2"/>
    </row>
    <row r="49" spans="1:53" x14ac:dyDescent="0.2">
      <c r="A49" s="44">
        <v>3</v>
      </c>
      <c r="B49" s="67"/>
      <c r="C49" s="44" t="str">
        <f t="shared" ref="C49" si="43">C9</f>
        <v>Ahmad Fauzi Ridhwan</v>
      </c>
      <c r="D49" s="66">
        <f t="shared" si="40"/>
        <v>0</v>
      </c>
      <c r="E49" s="44">
        <f t="shared" si="41"/>
        <v>0</v>
      </c>
      <c r="F49" s="30"/>
      <c r="G49" s="30"/>
      <c r="H49" s="30"/>
      <c r="I49" s="30"/>
      <c r="J49" s="30"/>
      <c r="K49" s="30"/>
      <c r="L49" s="188"/>
      <c r="M49" s="30"/>
      <c r="N49" s="30"/>
      <c r="O49" s="188"/>
      <c r="P49" s="30"/>
      <c r="Q49" s="30"/>
      <c r="R49" s="188"/>
      <c r="S49" s="30"/>
      <c r="T49" s="30"/>
      <c r="U49" s="188"/>
      <c r="V49" s="30"/>
      <c r="W49" s="30"/>
      <c r="X49" s="188"/>
      <c r="Y49" s="30"/>
      <c r="Z49" s="30"/>
      <c r="AA49" s="188"/>
      <c r="AB49" s="30"/>
      <c r="AC49" s="30"/>
      <c r="AD49" s="188"/>
      <c r="AE49" s="30"/>
      <c r="AF49" s="30"/>
      <c r="AG49" s="193"/>
      <c r="AH49" s="30"/>
      <c r="AI49" s="30"/>
      <c r="AJ49" s="193"/>
      <c r="AK49" s="30"/>
      <c r="AL49" s="30"/>
      <c r="AM49" s="193"/>
      <c r="AN49" s="30"/>
      <c r="AO49" s="30"/>
      <c r="AP49" s="193"/>
      <c r="AQ49" s="30"/>
      <c r="AR49" s="30"/>
      <c r="AS49" s="30"/>
      <c r="AT49" s="30"/>
      <c r="AU49" s="28"/>
      <c r="AV49" s="39"/>
      <c r="BA49" s="2"/>
    </row>
    <row r="50" spans="1:53" x14ac:dyDescent="0.2">
      <c r="A50" s="44">
        <v>4</v>
      </c>
      <c r="B50" s="67"/>
      <c r="C50" s="44" t="str">
        <f t="shared" ref="C50" si="44">C10</f>
        <v>Ami Rizki Nugraha</v>
      </c>
      <c r="D50" s="66">
        <f t="shared" si="40"/>
        <v>0</v>
      </c>
      <c r="E50" s="44">
        <f t="shared" si="41"/>
        <v>3200000</v>
      </c>
      <c r="F50" s="30"/>
      <c r="G50" s="30"/>
      <c r="H50" s="30"/>
      <c r="I50" s="30"/>
      <c r="J50" s="30"/>
      <c r="K50" s="30"/>
      <c r="L50" s="188"/>
      <c r="M50" s="30"/>
      <c r="N50" s="30"/>
      <c r="O50" s="188"/>
      <c r="P50" s="30"/>
      <c r="Q50" s="30"/>
      <c r="R50" s="188"/>
      <c r="S50" s="30"/>
      <c r="T50" s="30"/>
      <c r="U50" s="188"/>
      <c r="V50" s="30"/>
      <c r="W50" s="30"/>
      <c r="X50" s="188"/>
      <c r="Y50" s="30"/>
      <c r="Z50" s="30"/>
      <c r="AA50" s="188"/>
      <c r="AB50" s="30"/>
      <c r="AC50" s="30"/>
      <c r="AD50" s="188"/>
      <c r="AE50" s="30"/>
      <c r="AF50" s="30"/>
      <c r="AG50" s="193"/>
      <c r="AH50" s="30"/>
      <c r="AI50" s="30"/>
      <c r="AJ50" s="193"/>
      <c r="AK50" s="30"/>
      <c r="AL50" s="30"/>
      <c r="AM50" s="193"/>
      <c r="AN50" s="30"/>
      <c r="AO50" s="30"/>
      <c r="AP50" s="193"/>
      <c r="AQ50" s="30"/>
      <c r="AR50" s="30"/>
      <c r="AS50" s="30"/>
      <c r="AT50" s="30"/>
      <c r="AU50" s="28"/>
      <c r="AV50" s="39"/>
      <c r="BA50" s="2"/>
    </row>
    <row r="51" spans="1:53" x14ac:dyDescent="0.2">
      <c r="A51" s="44">
        <v>5</v>
      </c>
      <c r="B51" s="67"/>
      <c r="C51" s="44" t="str">
        <f t="shared" ref="C51" si="45">C11</f>
        <v>Ari M. Ma'ruf</v>
      </c>
      <c r="D51" s="66">
        <f t="shared" si="40"/>
        <v>0</v>
      </c>
      <c r="E51" s="44">
        <f t="shared" si="41"/>
        <v>5600000</v>
      </c>
      <c r="F51" s="30"/>
      <c r="G51" s="30"/>
      <c r="H51" s="30"/>
      <c r="I51" s="30"/>
      <c r="J51" s="30"/>
      <c r="K51" s="30"/>
      <c r="L51" s="188"/>
      <c r="M51" s="30"/>
      <c r="N51" s="30"/>
      <c r="O51" s="188"/>
      <c r="P51" s="30"/>
      <c r="Q51" s="30"/>
      <c r="R51" s="188"/>
      <c r="S51" s="30"/>
      <c r="T51" s="30"/>
      <c r="U51" s="188"/>
      <c r="V51" s="30"/>
      <c r="W51" s="30"/>
      <c r="X51" s="188"/>
      <c r="Y51" s="30"/>
      <c r="Z51" s="30"/>
      <c r="AA51" s="188"/>
      <c r="AB51" s="30"/>
      <c r="AC51" s="30"/>
      <c r="AD51" s="188"/>
      <c r="AE51" s="30"/>
      <c r="AF51" s="30"/>
      <c r="AG51" s="193"/>
      <c r="AH51" s="30"/>
      <c r="AI51" s="30"/>
      <c r="AJ51" s="193"/>
      <c r="AK51" s="30"/>
      <c r="AL51" s="30"/>
      <c r="AM51" s="193"/>
      <c r="AN51" s="30"/>
      <c r="AO51" s="30"/>
      <c r="AP51" s="193"/>
      <c r="AQ51" s="30"/>
      <c r="AR51" s="30"/>
      <c r="AS51" s="30"/>
      <c r="AT51" s="30"/>
      <c r="AU51" s="28"/>
      <c r="AV51" s="39"/>
      <c r="BA51" s="2"/>
    </row>
    <row r="52" spans="1:53" x14ac:dyDescent="0.2">
      <c r="A52" s="44">
        <v>6</v>
      </c>
      <c r="B52" s="67"/>
      <c r="C52" s="44" t="str">
        <f t="shared" ref="C52" si="46">C12</f>
        <v>Bedi Ubaidillah Ismail</v>
      </c>
      <c r="D52" s="66">
        <f t="shared" si="40"/>
        <v>0</v>
      </c>
      <c r="E52" s="44">
        <f t="shared" si="41"/>
        <v>3200000</v>
      </c>
      <c r="F52" s="30"/>
      <c r="G52" s="30"/>
      <c r="H52" s="30"/>
      <c r="I52" s="30"/>
      <c r="J52" s="30"/>
      <c r="K52" s="30"/>
      <c r="L52" s="188"/>
      <c r="M52" s="30"/>
      <c r="N52" s="30"/>
      <c r="O52" s="188"/>
      <c r="P52" s="30"/>
      <c r="Q52" s="30"/>
      <c r="R52" s="188"/>
      <c r="S52" s="30"/>
      <c r="T52" s="30"/>
      <c r="U52" s="188"/>
      <c r="V52" s="30"/>
      <c r="W52" s="30"/>
      <c r="X52" s="188"/>
      <c r="Y52" s="30"/>
      <c r="Z52" s="30"/>
      <c r="AA52" s="188"/>
      <c r="AB52" s="30"/>
      <c r="AC52" s="30"/>
      <c r="AD52" s="188"/>
      <c r="AE52" s="30"/>
      <c r="AF52" s="30"/>
      <c r="AG52" s="193"/>
      <c r="AH52" s="30"/>
      <c r="AI52" s="30"/>
      <c r="AJ52" s="193"/>
      <c r="AK52" s="30"/>
      <c r="AL52" s="30"/>
      <c r="AM52" s="193"/>
      <c r="AN52" s="30"/>
      <c r="AO52" s="30"/>
      <c r="AP52" s="193"/>
      <c r="AQ52" s="30"/>
      <c r="AR52" s="30"/>
      <c r="AS52" s="30"/>
      <c r="AT52" s="30"/>
      <c r="AU52" s="28"/>
      <c r="AV52" s="39"/>
      <c r="BA52" s="2"/>
    </row>
    <row r="53" spans="1:53" x14ac:dyDescent="0.2">
      <c r="A53" s="44">
        <v>7</v>
      </c>
      <c r="B53" s="67"/>
      <c r="C53" s="44" t="str">
        <f t="shared" ref="C53" si="47">C13</f>
        <v>Benny Suryadi Rahman</v>
      </c>
      <c r="D53" s="66">
        <f t="shared" si="40"/>
        <v>0</v>
      </c>
      <c r="E53" s="44">
        <f t="shared" si="41"/>
        <v>4000000</v>
      </c>
      <c r="F53" s="30"/>
      <c r="G53" s="30"/>
      <c r="H53" s="30"/>
      <c r="I53" s="30"/>
      <c r="J53" s="30"/>
      <c r="K53" s="30"/>
      <c r="L53" s="188"/>
      <c r="M53" s="30"/>
      <c r="N53" s="30"/>
      <c r="O53" s="188"/>
      <c r="P53" s="30"/>
      <c r="Q53" s="30"/>
      <c r="R53" s="188"/>
      <c r="S53" s="30"/>
      <c r="T53" s="30"/>
      <c r="U53" s="188"/>
      <c r="V53" s="30"/>
      <c r="W53" s="30"/>
      <c r="X53" s="188"/>
      <c r="Y53" s="30"/>
      <c r="Z53" s="30"/>
      <c r="AA53" s="188"/>
      <c r="AB53" s="30"/>
      <c r="AC53" s="30"/>
      <c r="AD53" s="188"/>
      <c r="AE53" s="30"/>
      <c r="AF53" s="30"/>
      <c r="AG53" s="193"/>
      <c r="AH53" s="30"/>
      <c r="AI53" s="30"/>
      <c r="AJ53" s="193"/>
      <c r="AK53" s="30"/>
      <c r="AL53" s="30"/>
      <c r="AM53" s="193"/>
      <c r="AN53" s="30"/>
      <c r="AO53" s="30"/>
      <c r="AP53" s="193"/>
      <c r="AQ53" s="30"/>
      <c r="AR53" s="30"/>
      <c r="AS53" s="30"/>
      <c r="AT53" s="30"/>
      <c r="AU53" s="28"/>
      <c r="AV53" s="39"/>
      <c r="BA53" s="2"/>
    </row>
    <row r="54" spans="1:53" x14ac:dyDescent="0.2">
      <c r="A54" s="44">
        <v>8</v>
      </c>
      <c r="B54" s="67"/>
      <c r="C54" s="44" t="str">
        <f t="shared" ref="C54" si="48">C14</f>
        <v>Budi Bayu Rahmawan</v>
      </c>
      <c r="D54" s="66">
        <f t="shared" si="40"/>
        <v>0</v>
      </c>
      <c r="E54" s="44">
        <f t="shared" si="41"/>
        <v>0</v>
      </c>
      <c r="F54" s="30"/>
      <c r="G54" s="30"/>
      <c r="H54" s="30"/>
      <c r="I54" s="30"/>
      <c r="J54" s="30"/>
      <c r="K54" s="30"/>
      <c r="L54" s="188"/>
      <c r="M54" s="30"/>
      <c r="N54" s="30"/>
      <c r="O54" s="188"/>
      <c r="P54" s="30"/>
      <c r="Q54" s="30"/>
      <c r="R54" s="188"/>
      <c r="S54" s="30"/>
      <c r="T54" s="30"/>
      <c r="U54" s="188"/>
      <c r="V54" s="30"/>
      <c r="W54" s="30"/>
      <c r="X54" s="188"/>
      <c r="Y54" s="30"/>
      <c r="Z54" s="30"/>
      <c r="AA54" s="188"/>
      <c r="AB54" s="30"/>
      <c r="AC54" s="30"/>
      <c r="AD54" s="188"/>
      <c r="AE54" s="30"/>
      <c r="AF54" s="30"/>
      <c r="AG54" s="193"/>
      <c r="AH54" s="30"/>
      <c r="AI54" s="30"/>
      <c r="AJ54" s="193"/>
      <c r="AK54" s="30"/>
      <c r="AL54" s="30"/>
      <c r="AM54" s="193"/>
      <c r="AN54" s="30"/>
      <c r="AO54" s="30"/>
      <c r="AP54" s="193"/>
      <c r="AQ54" s="30"/>
      <c r="AR54" s="30"/>
      <c r="AS54" s="30"/>
      <c r="AT54" s="30"/>
      <c r="AU54" s="28"/>
      <c r="AV54" s="39"/>
      <c r="BA54" s="2"/>
    </row>
    <row r="55" spans="1:53" x14ac:dyDescent="0.2">
      <c r="A55" s="44">
        <v>9</v>
      </c>
      <c r="B55" s="31"/>
      <c r="C55" s="44" t="str">
        <f t="shared" ref="C55" si="49">C15</f>
        <v>Dani Fatrulloh</v>
      </c>
      <c r="D55" s="66">
        <f t="shared" si="40"/>
        <v>0</v>
      </c>
      <c r="E55" s="44">
        <f t="shared" si="41"/>
        <v>3600000</v>
      </c>
      <c r="F55" s="28"/>
      <c r="G55" s="28"/>
      <c r="H55" s="28"/>
      <c r="I55" s="28"/>
      <c r="J55" s="28"/>
      <c r="K55" s="28"/>
      <c r="L55" s="188"/>
      <c r="M55" s="28"/>
      <c r="N55" s="28"/>
      <c r="O55" s="188"/>
      <c r="P55" s="28"/>
      <c r="Q55" s="28"/>
      <c r="R55" s="188"/>
      <c r="S55" s="28"/>
      <c r="T55" s="28"/>
      <c r="U55" s="188"/>
      <c r="V55" s="28"/>
      <c r="W55" s="28"/>
      <c r="X55" s="188"/>
      <c r="Y55" s="28"/>
      <c r="Z55" s="28"/>
      <c r="AA55" s="188"/>
      <c r="AB55" s="28"/>
      <c r="AC55" s="28"/>
      <c r="AD55" s="188"/>
      <c r="AE55" s="28"/>
      <c r="AF55" s="28"/>
      <c r="AG55" s="194"/>
      <c r="AH55" s="28"/>
      <c r="AI55" s="28"/>
      <c r="AJ55" s="194"/>
      <c r="AK55" s="28"/>
      <c r="AL55" s="28"/>
      <c r="AM55" s="194"/>
      <c r="AN55" s="28"/>
      <c r="AO55" s="28"/>
      <c r="AP55" s="194"/>
      <c r="AQ55" s="28"/>
      <c r="AR55" s="28"/>
      <c r="AS55" s="28"/>
      <c r="AT55" s="28"/>
      <c r="AU55" s="28"/>
      <c r="AV55" s="39"/>
      <c r="BA55" s="2"/>
    </row>
    <row r="56" spans="1:53" x14ac:dyDescent="0.2">
      <c r="A56" s="44">
        <v>10</v>
      </c>
      <c r="B56" s="31"/>
      <c r="C56" s="44" t="str">
        <f t="shared" ref="C56" si="50">C16</f>
        <v>Desi Luspiana</v>
      </c>
      <c r="D56" s="66">
        <f t="shared" si="40"/>
        <v>0</v>
      </c>
      <c r="E56" s="44">
        <f t="shared" si="41"/>
        <v>2700000</v>
      </c>
      <c r="F56" s="28"/>
      <c r="G56" s="28"/>
      <c r="H56" s="28"/>
      <c r="I56" s="28"/>
      <c r="J56" s="28"/>
      <c r="K56" s="28"/>
      <c r="L56" s="188"/>
      <c r="M56" s="28"/>
      <c r="N56" s="28"/>
      <c r="O56" s="188"/>
      <c r="P56" s="28"/>
      <c r="Q56" s="28"/>
      <c r="R56" s="188"/>
      <c r="S56" s="28"/>
      <c r="T56" s="28"/>
      <c r="U56" s="188"/>
      <c r="V56" s="28"/>
      <c r="W56" s="28"/>
      <c r="X56" s="188"/>
      <c r="Y56" s="28"/>
      <c r="Z56" s="28"/>
      <c r="AA56" s="188"/>
      <c r="AB56" s="28"/>
      <c r="AC56" s="28"/>
      <c r="AD56" s="188"/>
      <c r="AE56" s="28"/>
      <c r="AF56" s="28"/>
      <c r="AG56" s="194"/>
      <c r="AH56" s="28"/>
      <c r="AI56" s="28"/>
      <c r="AJ56" s="194"/>
      <c r="AK56" s="28"/>
      <c r="AL56" s="28"/>
      <c r="AM56" s="194"/>
      <c r="AN56" s="28"/>
      <c r="AO56" s="28"/>
      <c r="AP56" s="194"/>
      <c r="AQ56" s="28"/>
      <c r="AR56" s="28"/>
      <c r="AS56" s="28"/>
      <c r="AT56" s="28"/>
      <c r="AU56" s="28"/>
      <c r="AV56" s="39"/>
      <c r="BA56" s="2"/>
    </row>
    <row r="57" spans="1:53" x14ac:dyDescent="0.2">
      <c r="A57" s="44">
        <v>11</v>
      </c>
      <c r="B57" s="31"/>
      <c r="C57" s="44" t="str">
        <f t="shared" ref="C57" si="51">C17</f>
        <v>Devi Lindayanti</v>
      </c>
      <c r="D57" s="66">
        <f t="shared" si="40"/>
        <v>0</v>
      </c>
      <c r="E57" s="44">
        <f t="shared" si="41"/>
        <v>2400000</v>
      </c>
      <c r="F57" s="28"/>
      <c r="G57" s="28"/>
      <c r="H57" s="28"/>
      <c r="I57" s="28"/>
      <c r="J57" s="28"/>
      <c r="K57" s="28"/>
      <c r="L57" s="188"/>
      <c r="M57" s="28"/>
      <c r="N57" s="28"/>
      <c r="O57" s="188"/>
      <c r="P57" s="28"/>
      <c r="Q57" s="28"/>
      <c r="R57" s="188"/>
      <c r="S57" s="28"/>
      <c r="T57" s="28"/>
      <c r="U57" s="188"/>
      <c r="V57" s="28"/>
      <c r="W57" s="28"/>
      <c r="X57" s="188"/>
      <c r="Y57" s="28"/>
      <c r="Z57" s="28"/>
      <c r="AA57" s="188"/>
      <c r="AB57" s="28"/>
      <c r="AC57" s="28"/>
      <c r="AD57" s="188"/>
      <c r="AE57" s="28"/>
      <c r="AF57" s="28"/>
      <c r="AG57" s="194"/>
      <c r="AH57" s="28"/>
      <c r="AI57" s="28"/>
      <c r="AJ57" s="194"/>
      <c r="AK57" s="28"/>
      <c r="AL57" s="28"/>
      <c r="AM57" s="194"/>
      <c r="AN57" s="28"/>
      <c r="AO57" s="28"/>
      <c r="AP57" s="194"/>
      <c r="AQ57" s="28"/>
      <c r="AR57" s="28"/>
      <c r="AS57" s="28"/>
      <c r="AT57" s="28"/>
      <c r="AU57" s="28"/>
      <c r="AV57" s="39"/>
      <c r="BA57" s="2"/>
    </row>
    <row r="58" spans="1:53" x14ac:dyDescent="0.2">
      <c r="A58" s="44">
        <v>12</v>
      </c>
      <c r="B58" s="31"/>
      <c r="C58" s="44" t="str">
        <f t="shared" ref="C58" si="52">C18</f>
        <v>Enung Laelatul Mahmudah</v>
      </c>
      <c r="D58" s="66">
        <f t="shared" si="40"/>
        <v>0</v>
      </c>
      <c r="E58" s="44">
        <f t="shared" si="41"/>
        <v>3300000</v>
      </c>
      <c r="F58" s="28"/>
      <c r="G58" s="28"/>
      <c r="H58" s="28"/>
      <c r="I58" s="28"/>
      <c r="J58" s="28"/>
      <c r="K58" s="28"/>
      <c r="L58" s="188"/>
      <c r="M58" s="28"/>
      <c r="N58" s="28"/>
      <c r="O58" s="188"/>
      <c r="P58" s="28"/>
      <c r="Q58" s="28"/>
      <c r="R58" s="188"/>
      <c r="S58" s="28"/>
      <c r="T58" s="28"/>
      <c r="U58" s="188"/>
      <c r="V58" s="28"/>
      <c r="W58" s="28"/>
      <c r="X58" s="188"/>
      <c r="Y58" s="28"/>
      <c r="Z58" s="28"/>
      <c r="AA58" s="188"/>
      <c r="AB58" s="28"/>
      <c r="AC58" s="28"/>
      <c r="AD58" s="188"/>
      <c r="AE58" s="28"/>
      <c r="AF58" s="28"/>
      <c r="AG58" s="194"/>
      <c r="AH58" s="28"/>
      <c r="AI58" s="28"/>
      <c r="AJ58" s="194"/>
      <c r="AK58" s="28"/>
      <c r="AL58" s="28"/>
      <c r="AM58" s="194"/>
      <c r="AN58" s="28"/>
      <c r="AO58" s="28"/>
      <c r="AP58" s="194"/>
      <c r="AQ58" s="28"/>
      <c r="AR58" s="28"/>
      <c r="AS58" s="28"/>
      <c r="AT58" s="28"/>
      <c r="AU58" s="28"/>
      <c r="AV58" s="39"/>
      <c r="BA58" s="2"/>
    </row>
    <row r="59" spans="1:53" x14ac:dyDescent="0.2">
      <c r="A59" s="44">
        <v>13</v>
      </c>
      <c r="B59" s="31"/>
      <c r="C59" s="44" t="str">
        <f t="shared" ref="C59" si="53">C19</f>
        <v>Epul Saepuloh</v>
      </c>
      <c r="D59" s="66">
        <f t="shared" si="40"/>
        <v>0</v>
      </c>
      <c r="E59" s="44">
        <f t="shared" si="41"/>
        <v>3600000</v>
      </c>
      <c r="F59" s="28"/>
      <c r="G59" s="28"/>
      <c r="H59" s="28"/>
      <c r="I59" s="28"/>
      <c r="J59" s="28"/>
      <c r="K59" s="28"/>
      <c r="L59" s="188"/>
      <c r="M59" s="28"/>
      <c r="N59" s="28"/>
      <c r="O59" s="188"/>
      <c r="P59" s="28"/>
      <c r="Q59" s="28"/>
      <c r="R59" s="188"/>
      <c r="S59" s="28"/>
      <c r="T59" s="28"/>
      <c r="U59" s="188"/>
      <c r="V59" s="28"/>
      <c r="W59" s="28"/>
      <c r="X59" s="188"/>
      <c r="Y59" s="28"/>
      <c r="Z59" s="28"/>
      <c r="AA59" s="188"/>
      <c r="AB59" s="28"/>
      <c r="AC59" s="28"/>
      <c r="AD59" s="188"/>
      <c r="AE59" s="28"/>
      <c r="AF59" s="28"/>
      <c r="AG59" s="194"/>
      <c r="AH59" s="28"/>
      <c r="AI59" s="28"/>
      <c r="AJ59" s="194"/>
      <c r="AK59" s="28"/>
      <c r="AL59" s="28"/>
      <c r="AM59" s="194"/>
      <c r="AN59" s="28"/>
      <c r="AO59" s="28"/>
      <c r="AP59" s="194"/>
      <c r="AQ59" s="28"/>
      <c r="AR59" s="28"/>
      <c r="AS59" s="28"/>
      <c r="AT59" s="28"/>
      <c r="AU59" s="28"/>
      <c r="AV59" s="39"/>
      <c r="BA59" s="2"/>
    </row>
    <row r="60" spans="1:53" x14ac:dyDescent="0.2">
      <c r="A60" s="44">
        <v>14</v>
      </c>
      <c r="B60" s="31"/>
      <c r="C60" s="44" t="str">
        <f t="shared" ref="C60" si="54">C20</f>
        <v>Eva Nurafifah</v>
      </c>
      <c r="D60" s="66">
        <f t="shared" si="40"/>
        <v>0</v>
      </c>
      <c r="E60" s="44">
        <f t="shared" si="41"/>
        <v>5350000</v>
      </c>
      <c r="F60" s="28"/>
      <c r="G60" s="28"/>
      <c r="H60" s="28"/>
      <c r="I60" s="28"/>
      <c r="J60" s="28"/>
      <c r="K60" s="28"/>
      <c r="L60" s="188"/>
      <c r="M60" s="28"/>
      <c r="N60" s="28"/>
      <c r="O60" s="188"/>
      <c r="P60" s="28"/>
      <c r="Q60" s="28"/>
      <c r="R60" s="188"/>
      <c r="S60" s="28"/>
      <c r="T60" s="28"/>
      <c r="U60" s="188"/>
      <c r="V60" s="28"/>
      <c r="W60" s="28"/>
      <c r="X60" s="188"/>
      <c r="Y60" s="28"/>
      <c r="Z60" s="28"/>
      <c r="AA60" s="188"/>
      <c r="AB60" s="28"/>
      <c r="AC60" s="28"/>
      <c r="AD60" s="188"/>
      <c r="AE60" s="28"/>
      <c r="AF60" s="28"/>
      <c r="AG60" s="194"/>
      <c r="AH60" s="28"/>
      <c r="AI60" s="28"/>
      <c r="AJ60" s="194"/>
      <c r="AK60" s="28"/>
      <c r="AL60" s="28"/>
      <c r="AM60" s="194"/>
      <c r="AN60" s="28"/>
      <c r="AO60" s="28"/>
      <c r="AP60" s="194"/>
      <c r="AQ60" s="28"/>
      <c r="AR60" s="28"/>
      <c r="AS60" s="28"/>
      <c r="AT60" s="28"/>
      <c r="AU60" s="28"/>
      <c r="AV60" s="39"/>
      <c r="BA60" s="2"/>
    </row>
    <row r="61" spans="1:53" x14ac:dyDescent="0.2">
      <c r="A61" s="44">
        <v>15</v>
      </c>
      <c r="B61" s="31"/>
      <c r="C61" s="44" t="str">
        <f t="shared" ref="C61" si="55">C21</f>
        <v>Gungun Taufik</v>
      </c>
      <c r="D61" s="66">
        <f t="shared" si="40"/>
        <v>0</v>
      </c>
      <c r="E61" s="44">
        <f t="shared" si="41"/>
        <v>2400000</v>
      </c>
      <c r="F61" s="28"/>
      <c r="G61" s="28"/>
      <c r="H61" s="28"/>
      <c r="I61" s="28"/>
      <c r="J61" s="28"/>
      <c r="K61" s="28"/>
      <c r="L61" s="188"/>
      <c r="M61" s="28"/>
      <c r="N61" s="28"/>
      <c r="O61" s="188"/>
      <c r="P61" s="28"/>
      <c r="Q61" s="28"/>
      <c r="R61" s="188"/>
      <c r="S61" s="28"/>
      <c r="T61" s="28"/>
      <c r="U61" s="188"/>
      <c r="V61" s="28"/>
      <c r="W61" s="28"/>
      <c r="X61" s="188"/>
      <c r="Y61" s="28"/>
      <c r="Z61" s="28"/>
      <c r="AA61" s="188"/>
      <c r="AB61" s="28"/>
      <c r="AC61" s="28"/>
      <c r="AD61" s="188"/>
      <c r="AE61" s="28"/>
      <c r="AF61" s="28"/>
      <c r="AG61" s="194"/>
      <c r="AH61" s="28"/>
      <c r="AI61" s="28"/>
      <c r="AJ61" s="194"/>
      <c r="AK61" s="28"/>
      <c r="AL61" s="28"/>
      <c r="AM61" s="194"/>
      <c r="AN61" s="28"/>
      <c r="AO61" s="28"/>
      <c r="AP61" s="194"/>
      <c r="AQ61" s="28"/>
      <c r="AR61" s="28"/>
      <c r="AS61" s="28"/>
      <c r="AT61" s="28"/>
      <c r="AU61" s="28"/>
      <c r="AV61" s="39"/>
      <c r="BA61" s="2"/>
    </row>
    <row r="62" spans="1:53" x14ac:dyDescent="0.2">
      <c r="A62" s="44">
        <v>16</v>
      </c>
      <c r="B62" s="31"/>
      <c r="C62" s="44" t="str">
        <f t="shared" ref="C62" si="56">C22</f>
        <v>Herin Ramjani</v>
      </c>
      <c r="D62" s="66">
        <f t="shared" si="40"/>
        <v>0</v>
      </c>
      <c r="E62" s="44">
        <f t="shared" si="41"/>
        <v>3200000</v>
      </c>
      <c r="F62" s="28"/>
      <c r="G62" s="28"/>
      <c r="H62" s="28"/>
      <c r="I62" s="28"/>
      <c r="J62" s="28"/>
      <c r="K62" s="28"/>
      <c r="L62" s="188"/>
      <c r="M62" s="28"/>
      <c r="N62" s="28"/>
      <c r="O62" s="188"/>
      <c r="P62" s="28"/>
      <c r="Q62" s="28"/>
      <c r="R62" s="188"/>
      <c r="S62" s="28"/>
      <c r="T62" s="28"/>
      <c r="U62" s="188"/>
      <c r="V62" s="28"/>
      <c r="W62" s="28"/>
      <c r="X62" s="188"/>
      <c r="Y62" s="28"/>
      <c r="Z62" s="28"/>
      <c r="AA62" s="188"/>
      <c r="AB62" s="28"/>
      <c r="AC62" s="28"/>
      <c r="AD62" s="188"/>
      <c r="AE62" s="28"/>
      <c r="AF62" s="28"/>
      <c r="AG62" s="194"/>
      <c r="AH62" s="28"/>
      <c r="AI62" s="28"/>
      <c r="AJ62" s="194"/>
      <c r="AK62" s="28"/>
      <c r="AL62" s="28"/>
      <c r="AM62" s="194"/>
      <c r="AN62" s="28"/>
      <c r="AO62" s="28"/>
      <c r="AP62" s="194"/>
      <c r="AQ62" s="28"/>
      <c r="AR62" s="28"/>
      <c r="AS62" s="28"/>
      <c r="AT62" s="28"/>
      <c r="AU62" s="28"/>
      <c r="AV62" s="39"/>
      <c r="BA62" s="2"/>
    </row>
    <row r="63" spans="1:53" x14ac:dyDescent="0.2">
      <c r="A63" s="44">
        <v>17</v>
      </c>
      <c r="B63" s="31"/>
      <c r="C63" s="44" t="str">
        <f t="shared" ref="C63" si="57">C23</f>
        <v>Hisam Fauzul Anam</v>
      </c>
      <c r="D63" s="66">
        <f t="shared" si="40"/>
        <v>0</v>
      </c>
      <c r="E63" s="44">
        <f t="shared" si="41"/>
        <v>13000000</v>
      </c>
      <c r="F63" s="28"/>
      <c r="G63" s="28"/>
      <c r="H63" s="28"/>
      <c r="I63" s="28"/>
      <c r="J63" s="28"/>
      <c r="K63" s="28"/>
      <c r="L63" s="188"/>
      <c r="M63" s="28"/>
      <c r="N63" s="28"/>
      <c r="O63" s="188"/>
      <c r="P63" s="28"/>
      <c r="Q63" s="28"/>
      <c r="R63" s="188"/>
      <c r="S63" s="28"/>
      <c r="T63" s="28"/>
      <c r="U63" s="188"/>
      <c r="V63" s="28"/>
      <c r="W63" s="28"/>
      <c r="X63" s="188"/>
      <c r="Y63" s="28"/>
      <c r="Z63" s="28"/>
      <c r="AA63" s="188"/>
      <c r="AB63" s="28"/>
      <c r="AC63" s="28"/>
      <c r="AD63" s="188"/>
      <c r="AE63" s="28"/>
      <c r="AF63" s="28"/>
      <c r="AG63" s="194"/>
      <c r="AH63" s="28"/>
      <c r="AI63" s="28"/>
      <c r="AJ63" s="194"/>
      <c r="AK63" s="28"/>
      <c r="AL63" s="28"/>
      <c r="AM63" s="194"/>
      <c r="AN63" s="28"/>
      <c r="AO63" s="28"/>
      <c r="AP63" s="194"/>
      <c r="AQ63" s="28"/>
      <c r="AR63" s="28"/>
      <c r="AS63" s="28"/>
      <c r="AT63" s="28"/>
      <c r="AU63" s="28"/>
      <c r="AV63" s="39"/>
      <c r="BA63" s="2"/>
    </row>
    <row r="64" spans="1:53" x14ac:dyDescent="0.2">
      <c r="A64" s="44">
        <v>18</v>
      </c>
      <c r="B64" s="31"/>
      <c r="C64" s="44" t="str">
        <f t="shared" ref="C64" si="58">C24</f>
        <v>Lela Monica</v>
      </c>
      <c r="D64" s="66">
        <f t="shared" si="40"/>
        <v>0</v>
      </c>
      <c r="E64" s="44">
        <f t="shared" si="41"/>
        <v>2500000</v>
      </c>
      <c r="F64" s="28"/>
      <c r="G64" s="28"/>
      <c r="H64" s="28"/>
      <c r="I64" s="28"/>
      <c r="J64" s="28"/>
      <c r="K64" s="28"/>
      <c r="L64" s="188"/>
      <c r="M64" s="28"/>
      <c r="N64" s="28"/>
      <c r="O64" s="188"/>
      <c r="P64" s="28"/>
      <c r="Q64" s="28"/>
      <c r="R64" s="188"/>
      <c r="S64" s="28"/>
      <c r="T64" s="28"/>
      <c r="U64" s="188"/>
      <c r="V64" s="28"/>
      <c r="W64" s="28"/>
      <c r="X64" s="188"/>
      <c r="Y64" s="28"/>
      <c r="Z64" s="28"/>
      <c r="AA64" s="188"/>
      <c r="AB64" s="28"/>
      <c r="AC64" s="28"/>
      <c r="AD64" s="188"/>
      <c r="AE64" s="28"/>
      <c r="AF64" s="28"/>
      <c r="AG64" s="194"/>
      <c r="AH64" s="28"/>
      <c r="AI64" s="28"/>
      <c r="AJ64" s="194"/>
      <c r="AK64" s="28"/>
      <c r="AL64" s="28"/>
      <c r="AM64" s="194"/>
      <c r="AN64" s="28"/>
      <c r="AO64" s="28"/>
      <c r="AP64" s="194"/>
      <c r="AQ64" s="28"/>
      <c r="AR64" s="28"/>
      <c r="AS64" s="28"/>
      <c r="AT64" s="28"/>
      <c r="AU64" s="28"/>
      <c r="AV64" s="39"/>
      <c r="BA64" s="2"/>
    </row>
    <row r="65" spans="1:53" x14ac:dyDescent="0.2">
      <c r="A65" s="44">
        <v>19</v>
      </c>
      <c r="B65" s="31"/>
      <c r="C65" s="44" t="str">
        <f t="shared" ref="C65" si="59">C25</f>
        <v>Luky Lisan Satria</v>
      </c>
      <c r="D65" s="66">
        <f t="shared" si="40"/>
        <v>0</v>
      </c>
      <c r="E65" s="44">
        <f t="shared" si="41"/>
        <v>0</v>
      </c>
      <c r="F65" s="28"/>
      <c r="G65" s="28"/>
      <c r="H65" s="28"/>
      <c r="I65" s="28"/>
      <c r="J65" s="28"/>
      <c r="K65" s="28"/>
      <c r="L65" s="188"/>
      <c r="M65" s="28"/>
      <c r="N65" s="28"/>
      <c r="O65" s="188"/>
      <c r="P65" s="28"/>
      <c r="Q65" s="28"/>
      <c r="R65" s="188"/>
      <c r="S65" s="28"/>
      <c r="T65" s="28"/>
      <c r="U65" s="188"/>
      <c r="V65" s="28"/>
      <c r="W65" s="28"/>
      <c r="X65" s="188"/>
      <c r="Y65" s="28"/>
      <c r="Z65" s="28"/>
      <c r="AA65" s="188"/>
      <c r="AB65" s="28"/>
      <c r="AC65" s="28"/>
      <c r="AD65" s="188"/>
      <c r="AE65" s="28"/>
      <c r="AF65" s="28"/>
      <c r="AG65" s="194"/>
      <c r="AH65" s="28"/>
      <c r="AI65" s="28"/>
      <c r="AJ65" s="194"/>
      <c r="AK65" s="28"/>
      <c r="AL65" s="28"/>
      <c r="AM65" s="194"/>
      <c r="AN65" s="28"/>
      <c r="AO65" s="28"/>
      <c r="AP65" s="194"/>
      <c r="AQ65" s="28"/>
      <c r="AR65" s="28"/>
      <c r="AS65" s="28"/>
      <c r="AT65" s="28"/>
      <c r="AU65" s="28"/>
      <c r="AV65" s="39"/>
      <c r="BA65" s="2"/>
    </row>
    <row r="66" spans="1:53" x14ac:dyDescent="0.2">
      <c r="A66" s="44">
        <v>20</v>
      </c>
      <c r="B66" s="31"/>
      <c r="C66" s="44" t="str">
        <f t="shared" ref="C66" si="60">C26</f>
        <v>M. husni Mubaroq</v>
      </c>
      <c r="D66" s="66">
        <f t="shared" si="40"/>
        <v>0</v>
      </c>
      <c r="E66" s="44">
        <f t="shared" si="41"/>
        <v>1500000</v>
      </c>
      <c r="F66" s="28"/>
      <c r="G66" s="28"/>
      <c r="H66" s="28"/>
      <c r="I66" s="28"/>
      <c r="J66" s="28"/>
      <c r="K66" s="28"/>
      <c r="L66" s="188"/>
      <c r="M66" s="28"/>
      <c r="N66" s="28"/>
      <c r="O66" s="188"/>
      <c r="P66" s="28"/>
      <c r="Q66" s="28"/>
      <c r="R66" s="188"/>
      <c r="S66" s="28"/>
      <c r="T66" s="28"/>
      <c r="U66" s="188"/>
      <c r="V66" s="28"/>
      <c r="W66" s="28"/>
      <c r="X66" s="188"/>
      <c r="Y66" s="28"/>
      <c r="Z66" s="28"/>
      <c r="AA66" s="188"/>
      <c r="AB66" s="28"/>
      <c r="AC66" s="28"/>
      <c r="AD66" s="188"/>
      <c r="AE66" s="28"/>
      <c r="AF66" s="28"/>
      <c r="AG66" s="194"/>
      <c r="AH66" s="28"/>
      <c r="AI66" s="28"/>
      <c r="AJ66" s="194"/>
      <c r="AK66" s="28"/>
      <c r="AL66" s="28"/>
      <c r="AM66" s="194"/>
      <c r="AN66" s="28"/>
      <c r="AO66" s="28"/>
      <c r="AP66" s="194"/>
      <c r="AQ66" s="28"/>
      <c r="AR66" s="28"/>
      <c r="AS66" s="28"/>
      <c r="AT66" s="28"/>
      <c r="AU66" s="28"/>
      <c r="AV66" s="39"/>
      <c r="BA66" s="2"/>
    </row>
    <row r="67" spans="1:53" x14ac:dyDescent="0.2">
      <c r="A67" s="44">
        <v>21</v>
      </c>
      <c r="B67" s="31"/>
      <c r="C67" s="44" t="str">
        <f t="shared" ref="C67" si="61">C27</f>
        <v>M. Nur Mauludin</v>
      </c>
      <c r="D67" s="66">
        <f>D28</f>
        <v>0</v>
      </c>
      <c r="E67" s="44">
        <f t="shared" si="41"/>
        <v>3600000</v>
      </c>
      <c r="F67" s="28"/>
      <c r="G67" s="28"/>
      <c r="H67" s="28"/>
      <c r="I67" s="28"/>
      <c r="J67" s="28"/>
      <c r="K67" s="28"/>
      <c r="L67" s="188"/>
      <c r="M67" s="28"/>
      <c r="N67" s="28"/>
      <c r="O67" s="188"/>
      <c r="P67" s="28"/>
      <c r="Q67" s="28"/>
      <c r="R67" s="188"/>
      <c r="S67" s="28"/>
      <c r="T67" s="28"/>
      <c r="U67" s="188"/>
      <c r="V67" s="28"/>
      <c r="W67" s="28"/>
      <c r="X67" s="188"/>
      <c r="Y67" s="28"/>
      <c r="Z67" s="28"/>
      <c r="AA67" s="188"/>
      <c r="AB67" s="28"/>
      <c r="AC67" s="28"/>
      <c r="AD67" s="188"/>
      <c r="AE67" s="28"/>
      <c r="AF67" s="28"/>
      <c r="AG67" s="194"/>
      <c r="AH67" s="28"/>
      <c r="AI67" s="28"/>
      <c r="AJ67" s="194"/>
      <c r="AK67" s="28"/>
      <c r="AL67" s="28"/>
      <c r="AM67" s="194"/>
      <c r="AN67" s="28"/>
      <c r="AO67" s="28"/>
      <c r="AP67" s="194"/>
      <c r="AQ67" s="28"/>
      <c r="AR67" s="28"/>
      <c r="AS67" s="28"/>
      <c r="AT67" s="28"/>
      <c r="AU67" s="28"/>
      <c r="AV67" s="39"/>
      <c r="BA67" s="2"/>
    </row>
    <row r="68" spans="1:53" x14ac:dyDescent="0.2">
      <c r="A68" s="44">
        <v>22</v>
      </c>
      <c r="B68" s="31"/>
      <c r="C68" s="44" t="str">
        <f>C28</f>
        <v>M. Rafi Alfaridzi</v>
      </c>
      <c r="D68" s="66">
        <f>D29</f>
        <v>0</v>
      </c>
      <c r="E68" s="44">
        <f t="shared" si="41"/>
        <v>5000000</v>
      </c>
      <c r="F68" s="28"/>
      <c r="G68" s="28"/>
      <c r="H68" s="28"/>
      <c r="I68" s="28"/>
      <c r="J68" s="28"/>
      <c r="K68" s="28"/>
      <c r="L68" s="188"/>
      <c r="M68" s="28"/>
      <c r="N68" s="28"/>
      <c r="O68" s="188"/>
      <c r="P68" s="28"/>
      <c r="Q68" s="28"/>
      <c r="R68" s="188"/>
      <c r="S68" s="28"/>
      <c r="T68" s="28"/>
      <c r="U68" s="188"/>
      <c r="V68" s="28"/>
      <c r="W68" s="28"/>
      <c r="X68" s="188"/>
      <c r="Y68" s="28"/>
      <c r="Z68" s="28"/>
      <c r="AA68" s="188"/>
      <c r="AB68" s="28"/>
      <c r="AC68" s="28"/>
      <c r="AD68" s="188"/>
      <c r="AE68" s="28"/>
      <c r="AF68" s="28"/>
      <c r="AG68" s="194"/>
      <c r="AH68" s="28"/>
      <c r="AI68" s="28"/>
      <c r="AJ68" s="194"/>
      <c r="AK68" s="28"/>
      <c r="AL68" s="28"/>
      <c r="AM68" s="194"/>
      <c r="AN68" s="28"/>
      <c r="AO68" s="28"/>
      <c r="AP68" s="194"/>
      <c r="AQ68" s="28"/>
      <c r="AR68" s="28"/>
      <c r="AS68" s="28"/>
      <c r="AT68" s="28"/>
      <c r="AU68" s="28"/>
      <c r="AV68" s="39"/>
      <c r="BA68" s="2"/>
    </row>
    <row r="69" spans="1:53" x14ac:dyDescent="0.2">
      <c r="A69" s="44">
        <v>23</v>
      </c>
      <c r="B69" s="31"/>
      <c r="C69" s="44" t="str">
        <f>C29</f>
        <v>Rani Nurani</v>
      </c>
      <c r="D69" s="66">
        <f>D40</f>
        <v>0</v>
      </c>
      <c r="E69" s="44">
        <f t="shared" si="41"/>
        <v>9000000</v>
      </c>
      <c r="F69" s="28"/>
      <c r="G69" s="28"/>
      <c r="H69" s="28"/>
      <c r="I69" s="28"/>
      <c r="J69" s="28"/>
      <c r="K69" s="28"/>
      <c r="L69" s="188"/>
      <c r="M69" s="28"/>
      <c r="N69" s="28"/>
      <c r="O69" s="188"/>
      <c r="P69" s="28"/>
      <c r="Q69" s="28"/>
      <c r="R69" s="188"/>
      <c r="S69" s="28"/>
      <c r="T69" s="28"/>
      <c r="U69" s="188"/>
      <c r="V69" s="28"/>
      <c r="W69" s="28"/>
      <c r="X69" s="188"/>
      <c r="Y69" s="28"/>
      <c r="Z69" s="28"/>
      <c r="AA69" s="188"/>
      <c r="AB69" s="28"/>
      <c r="AC69" s="28"/>
      <c r="AD69" s="188"/>
      <c r="AE69" s="28"/>
      <c r="AF69" s="28"/>
      <c r="AG69" s="194"/>
      <c r="AH69" s="28"/>
      <c r="AI69" s="28"/>
      <c r="AJ69" s="194"/>
      <c r="AK69" s="28"/>
      <c r="AL69" s="28"/>
      <c r="AM69" s="194"/>
      <c r="AN69" s="28"/>
      <c r="AO69" s="28"/>
      <c r="AP69" s="194"/>
      <c r="AQ69" s="28"/>
      <c r="AR69" s="28"/>
      <c r="AS69" s="28"/>
      <c r="AT69" s="28"/>
      <c r="AU69" s="28"/>
      <c r="AV69" s="39"/>
      <c r="BA69" s="2"/>
    </row>
    <row r="70" spans="1:53" x14ac:dyDescent="0.2">
      <c r="A70" s="44">
        <v>24</v>
      </c>
      <c r="B70" s="31"/>
      <c r="C70" s="44" t="str">
        <f>C40</f>
        <v>Jihan Ardhan Janita</v>
      </c>
      <c r="D70" s="66">
        <f>D41</f>
        <v>0</v>
      </c>
      <c r="E70" s="44">
        <f>L40+O40+R40+U40+X40+AA40+AD40+AG40+AJ40+AM40+AP40+AS40</f>
        <v>8750000</v>
      </c>
      <c r="F70" s="28"/>
      <c r="G70" s="28"/>
      <c r="H70" s="28"/>
      <c r="I70" s="28"/>
      <c r="J70" s="28"/>
      <c r="K70" s="28"/>
      <c r="L70" s="188"/>
      <c r="M70" s="28"/>
      <c r="N70" s="28"/>
      <c r="O70" s="188"/>
      <c r="P70" s="28"/>
      <c r="Q70" s="28"/>
      <c r="R70" s="188"/>
      <c r="S70" s="28"/>
      <c r="T70" s="28"/>
      <c r="U70" s="188"/>
      <c r="V70" s="28"/>
      <c r="W70" s="28"/>
      <c r="X70" s="188"/>
      <c r="Y70" s="28"/>
      <c r="Z70" s="28"/>
      <c r="AA70" s="188"/>
      <c r="AB70" s="28"/>
      <c r="AC70" s="28"/>
      <c r="AD70" s="188"/>
      <c r="AE70" s="28"/>
      <c r="AF70" s="28"/>
      <c r="AG70" s="194"/>
      <c r="AH70" s="28"/>
      <c r="AI70" s="28"/>
      <c r="AJ70" s="194"/>
      <c r="AK70" s="28"/>
      <c r="AL70" s="28"/>
      <c r="AM70" s="194"/>
      <c r="AN70" s="28"/>
      <c r="AO70" s="28"/>
      <c r="AP70" s="194"/>
      <c r="AQ70" s="28"/>
      <c r="AR70" s="28"/>
      <c r="AS70" s="28"/>
      <c r="AT70" s="28"/>
      <c r="AU70" s="28"/>
      <c r="AV70" s="39"/>
      <c r="BA70" s="2"/>
    </row>
    <row r="71" spans="1:53" x14ac:dyDescent="0.2">
      <c r="A71" s="44">
        <v>25</v>
      </c>
      <c r="B71" s="31"/>
      <c r="C71" s="44" t="str">
        <f>C41</f>
        <v>Miftah Fauzi</v>
      </c>
      <c r="D71" s="66">
        <f t="shared" ref="D71" si="62">D43</f>
        <v>0</v>
      </c>
      <c r="E71" s="44">
        <f>L41+O41+R41+U41+X41+AA41+AD41+AG41+AJ41+AM41+AP41+AS41</f>
        <v>3500000</v>
      </c>
      <c r="F71" s="28"/>
      <c r="G71" s="28"/>
      <c r="H71" s="28"/>
      <c r="I71" s="28"/>
      <c r="J71" s="28"/>
      <c r="K71" s="28"/>
      <c r="L71" s="188"/>
      <c r="M71" s="28"/>
      <c r="N71" s="28"/>
      <c r="O71" s="188"/>
      <c r="P71" s="28"/>
      <c r="Q71" s="28"/>
      <c r="R71" s="188"/>
      <c r="S71" s="28"/>
      <c r="T71" s="28"/>
      <c r="U71" s="188"/>
      <c r="V71" s="28"/>
      <c r="W71" s="28"/>
      <c r="X71" s="188"/>
      <c r="Y71" s="28"/>
      <c r="Z71" s="28"/>
      <c r="AA71" s="188"/>
      <c r="AB71" s="28"/>
      <c r="AC71" s="28"/>
      <c r="AD71" s="188"/>
      <c r="AE71" s="28"/>
      <c r="AF71" s="28"/>
      <c r="AG71" s="194"/>
      <c r="AH71" s="28"/>
      <c r="AI71" s="28"/>
      <c r="AJ71" s="194"/>
      <c r="AK71" s="28"/>
      <c r="AL71" s="28"/>
      <c r="AM71" s="194"/>
      <c r="AN71" s="28"/>
      <c r="AO71" s="28"/>
      <c r="AP71" s="194"/>
      <c r="AQ71" s="28"/>
      <c r="AR71" s="28"/>
      <c r="AS71" s="28"/>
      <c r="AT71" s="28"/>
      <c r="AU71" s="28"/>
      <c r="AV71" s="39"/>
      <c r="BA71" s="2"/>
    </row>
    <row r="72" spans="1:53" x14ac:dyDescent="0.2">
      <c r="A72" s="44">
        <v>26</v>
      </c>
      <c r="B72" s="158"/>
      <c r="C72" s="44" t="str">
        <f t="shared" ref="C72" si="63">C43</f>
        <v>Feni Koesdini</v>
      </c>
      <c r="D72" s="159"/>
      <c r="E72" s="44">
        <f t="shared" ref="E72" si="64">L43+O43+R43+U43+X43+AA43+AD43+AG43+AJ43+AM43+AP43+AS43</f>
        <v>7650000</v>
      </c>
      <c r="F72" s="28"/>
      <c r="G72" s="28"/>
      <c r="H72" s="28"/>
      <c r="I72" s="28"/>
      <c r="J72" s="28"/>
      <c r="K72" s="28"/>
      <c r="L72" s="188"/>
      <c r="M72" s="28"/>
      <c r="N72" s="28"/>
      <c r="O72" s="188"/>
      <c r="P72" s="28"/>
      <c r="Q72" s="28"/>
      <c r="R72" s="188"/>
      <c r="S72" s="28"/>
      <c r="T72" s="28"/>
      <c r="U72" s="188"/>
      <c r="V72" s="28"/>
      <c r="W72" s="28"/>
      <c r="X72" s="188"/>
      <c r="Y72" s="28"/>
      <c r="Z72" s="28"/>
      <c r="AA72" s="188"/>
      <c r="AB72" s="28"/>
      <c r="AC72" s="28"/>
      <c r="AD72" s="188"/>
      <c r="AE72" s="28"/>
      <c r="AF72" s="28"/>
      <c r="AG72" s="194"/>
      <c r="AH72" s="28"/>
      <c r="AI72" s="28"/>
      <c r="AJ72" s="194"/>
      <c r="AK72" s="28"/>
      <c r="AL72" s="28"/>
      <c r="AM72" s="194"/>
      <c r="AN72" s="28"/>
      <c r="AO72" s="28"/>
      <c r="AP72" s="194"/>
      <c r="AQ72" s="28"/>
      <c r="AR72" s="28"/>
      <c r="AS72" s="28"/>
      <c r="AT72" s="28"/>
      <c r="AU72" s="28"/>
      <c r="AV72" s="39"/>
      <c r="BA72" s="2"/>
    </row>
    <row r="73" spans="1:53" x14ac:dyDescent="0.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188"/>
      <c r="M73" s="28"/>
      <c r="N73" s="28"/>
      <c r="O73" s="188"/>
      <c r="P73" s="28"/>
      <c r="Q73" s="28"/>
      <c r="R73" s="188"/>
      <c r="S73" s="28"/>
      <c r="T73" s="28"/>
      <c r="U73" s="188"/>
      <c r="V73" s="28"/>
      <c r="W73" s="28"/>
      <c r="X73" s="188"/>
      <c r="Y73" s="28"/>
      <c r="Z73" s="28"/>
      <c r="AA73" s="188"/>
      <c r="AB73" s="28"/>
      <c r="AC73" s="28"/>
      <c r="AD73" s="188"/>
      <c r="AE73" s="28"/>
      <c r="AF73" s="28"/>
      <c r="AG73" s="194"/>
      <c r="AH73" s="28"/>
      <c r="AI73" s="28"/>
      <c r="AJ73" s="194"/>
      <c r="AK73" s="28"/>
      <c r="AL73" s="28"/>
      <c r="AM73" s="194"/>
      <c r="AN73" s="28"/>
      <c r="AO73" s="28"/>
      <c r="AP73" s="194"/>
      <c r="AQ73" s="39"/>
      <c r="BA73" s="2"/>
    </row>
    <row r="74" spans="1:53" x14ac:dyDescent="0.2">
      <c r="A74" s="28"/>
      <c r="B74" s="28"/>
      <c r="C74" s="28"/>
      <c r="D74" s="28"/>
      <c r="E74" s="29">
        <f>SUM(E47:E73)</f>
        <v>101050000</v>
      </c>
      <c r="F74" s="28"/>
      <c r="G74" s="28"/>
      <c r="H74" s="28"/>
      <c r="I74" s="28"/>
      <c r="J74" s="28"/>
      <c r="K74" s="28"/>
      <c r="L74" s="188"/>
      <c r="M74" s="28"/>
      <c r="N74" s="28"/>
      <c r="O74" s="188"/>
      <c r="P74" s="28"/>
      <c r="Q74" s="28"/>
      <c r="R74" s="188"/>
      <c r="S74" s="28"/>
      <c r="T74" s="28"/>
      <c r="U74" s="188"/>
      <c r="V74" s="28"/>
      <c r="W74" s="28"/>
      <c r="X74" s="188"/>
      <c r="Y74" s="28"/>
      <c r="Z74" s="28"/>
      <c r="AA74" s="188"/>
      <c r="AB74" s="28"/>
      <c r="AC74" s="28"/>
      <c r="AD74" s="188"/>
      <c r="AE74" s="28"/>
      <c r="AF74" s="28"/>
      <c r="AG74" s="194"/>
      <c r="AH74" s="28"/>
      <c r="AI74" s="28"/>
      <c r="AJ74" s="194"/>
      <c r="AK74" s="28"/>
      <c r="AL74" s="28"/>
      <c r="AM74" s="194"/>
      <c r="AN74" s="28"/>
      <c r="AO74" s="28"/>
      <c r="AP74" s="194"/>
      <c r="AQ74" s="39"/>
      <c r="BA74" s="2"/>
    </row>
    <row r="75" spans="1:53" x14ac:dyDescent="0.2">
      <c r="A75" s="29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188"/>
      <c r="M75" s="28"/>
      <c r="N75" s="28"/>
      <c r="O75" s="188"/>
      <c r="P75" s="28"/>
      <c r="Q75" s="28"/>
      <c r="R75" s="188"/>
      <c r="S75" s="28"/>
      <c r="T75" s="28"/>
      <c r="U75" s="188"/>
      <c r="V75" s="28"/>
      <c r="W75" s="28"/>
      <c r="X75" s="188"/>
      <c r="Y75" s="28"/>
      <c r="Z75" s="28"/>
      <c r="AA75" s="188"/>
      <c r="AB75" s="28"/>
      <c r="AC75" s="28"/>
      <c r="AD75" s="188"/>
      <c r="AE75" s="28"/>
      <c r="AF75" s="28"/>
      <c r="AG75" s="194"/>
      <c r="AH75" s="28"/>
      <c r="AI75" s="28"/>
      <c r="AJ75" s="194"/>
      <c r="AK75" s="28"/>
      <c r="AL75" s="28"/>
      <c r="AM75" s="194"/>
      <c r="AN75" s="28"/>
      <c r="AO75" s="28"/>
      <c r="AP75" s="194"/>
      <c r="AQ75" s="28"/>
      <c r="AR75" s="28"/>
      <c r="AS75" s="28"/>
      <c r="AT75" s="28"/>
      <c r="AU75" s="28"/>
      <c r="AV75" s="39"/>
      <c r="BA75" s="2"/>
    </row>
    <row r="76" spans="1:53" x14ac:dyDescent="0.2">
      <c r="A76" s="29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188"/>
      <c r="M76" s="28"/>
      <c r="N76" s="28"/>
      <c r="O76" s="188"/>
      <c r="P76" s="28"/>
      <c r="Q76" s="28"/>
      <c r="R76" s="188"/>
      <c r="S76" s="28"/>
      <c r="T76" s="28"/>
      <c r="U76" s="188"/>
      <c r="V76" s="28"/>
      <c r="W76" s="28"/>
      <c r="X76" s="188"/>
      <c r="Y76" s="28"/>
      <c r="Z76" s="28"/>
      <c r="AA76" s="188"/>
      <c r="AB76" s="28"/>
      <c r="AC76" s="28"/>
      <c r="AD76" s="188"/>
      <c r="AE76" s="28"/>
      <c r="AF76" s="28"/>
      <c r="AG76" s="194"/>
      <c r="AH76" s="28"/>
      <c r="AI76" s="28"/>
      <c r="AJ76" s="194"/>
      <c r="AK76" s="28"/>
      <c r="AL76" s="28"/>
      <c r="AM76" s="194"/>
      <c r="AN76" s="28"/>
      <c r="AO76" s="28"/>
      <c r="AP76" s="194"/>
      <c r="AQ76" s="28"/>
      <c r="AR76" s="28"/>
      <c r="AS76" s="28"/>
      <c r="AT76" s="28"/>
      <c r="AU76" s="28"/>
      <c r="AV76" s="39"/>
      <c r="BA76" s="2"/>
    </row>
    <row r="77" spans="1:53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188"/>
      <c r="M77" s="28"/>
      <c r="N77" s="28"/>
      <c r="O77" s="188"/>
      <c r="P77" s="28"/>
      <c r="Q77" s="28"/>
      <c r="R77" s="188"/>
      <c r="S77" s="28"/>
      <c r="T77" s="28"/>
      <c r="U77" s="188"/>
      <c r="V77" s="28"/>
      <c r="W77" s="28"/>
      <c r="X77" s="188"/>
      <c r="Y77" s="28"/>
      <c r="Z77" s="28"/>
      <c r="AA77" s="188"/>
      <c r="AB77" s="28"/>
      <c r="AC77" s="28"/>
      <c r="AD77" s="188"/>
      <c r="AE77" s="28"/>
      <c r="AF77" s="28"/>
      <c r="AG77" s="194"/>
      <c r="AH77" s="28"/>
      <c r="AI77" s="28"/>
      <c r="AJ77" s="194"/>
      <c r="AK77" s="28"/>
      <c r="AL77" s="28"/>
      <c r="AM77" s="194"/>
      <c r="AN77" s="28"/>
      <c r="AO77" s="28"/>
      <c r="AP77" s="194"/>
      <c r="AQ77" s="28"/>
      <c r="AR77" s="28"/>
      <c r="AS77" s="28"/>
      <c r="AT77" s="28"/>
      <c r="AU77" s="28"/>
      <c r="AV77" s="39"/>
      <c r="BA77" s="2"/>
    </row>
    <row r="78" spans="1:53" x14ac:dyDescent="0.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188"/>
      <c r="M78" s="28"/>
      <c r="N78" s="28"/>
      <c r="O78" s="188"/>
      <c r="P78" s="28"/>
      <c r="Q78" s="28"/>
      <c r="R78" s="188"/>
      <c r="S78" s="28"/>
      <c r="T78" s="28"/>
      <c r="U78" s="188"/>
      <c r="V78" s="28"/>
      <c r="W78" s="28"/>
      <c r="X78" s="188"/>
      <c r="Y78" s="28"/>
      <c r="Z78" s="28"/>
      <c r="AA78" s="188"/>
      <c r="AB78" s="28"/>
      <c r="AC78" s="28"/>
      <c r="AD78" s="188"/>
      <c r="AE78" s="28"/>
      <c r="AF78" s="28"/>
      <c r="AG78" s="194"/>
      <c r="AH78" s="28"/>
      <c r="AI78" s="28"/>
      <c r="AJ78" s="194"/>
      <c r="AK78" s="28"/>
      <c r="AL78" s="28"/>
      <c r="AM78" s="194"/>
      <c r="AN78" s="28"/>
      <c r="AO78" s="28"/>
      <c r="AP78" s="194"/>
      <c r="AQ78" s="28"/>
      <c r="AR78" s="28"/>
      <c r="AS78" s="28"/>
      <c r="AT78" s="28"/>
      <c r="AU78" s="28"/>
      <c r="AV78" s="39"/>
      <c r="BA78" s="2"/>
    </row>
    <row r="79" spans="1:53" x14ac:dyDescent="0.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188"/>
      <c r="M79" s="28"/>
      <c r="N79" s="28"/>
      <c r="O79" s="188"/>
      <c r="P79" s="28"/>
      <c r="Q79" s="28"/>
      <c r="R79" s="188"/>
      <c r="S79" s="28"/>
      <c r="T79" s="28"/>
      <c r="U79" s="188"/>
      <c r="V79" s="28"/>
      <c r="W79" s="28"/>
      <c r="X79" s="188"/>
      <c r="Y79" s="28"/>
      <c r="Z79" s="28"/>
      <c r="AA79" s="188"/>
      <c r="AB79" s="28"/>
      <c r="AC79" s="28"/>
      <c r="AD79" s="188"/>
      <c r="AE79" s="28"/>
      <c r="AF79" s="28"/>
      <c r="AG79" s="194"/>
      <c r="AH79" s="28"/>
      <c r="AI79" s="28"/>
      <c r="AJ79" s="194"/>
      <c r="AK79" s="28"/>
      <c r="AL79" s="28"/>
      <c r="AM79" s="194"/>
      <c r="AN79" s="28"/>
      <c r="AO79" s="28"/>
      <c r="AP79" s="194"/>
      <c r="AQ79" s="28"/>
      <c r="AR79" s="28"/>
      <c r="AS79" s="28"/>
      <c r="AT79" s="28"/>
      <c r="AU79" s="28"/>
      <c r="AV79" s="39"/>
      <c r="BA79" s="2"/>
    </row>
    <row r="80" spans="1:53" x14ac:dyDescent="0.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188"/>
      <c r="M80" s="28"/>
      <c r="N80" s="28"/>
      <c r="O80" s="188"/>
      <c r="P80" s="28"/>
      <c r="Q80" s="28"/>
      <c r="R80" s="188"/>
      <c r="S80" s="28"/>
      <c r="T80" s="28"/>
      <c r="U80" s="188"/>
      <c r="V80" s="28"/>
      <c r="W80" s="28"/>
      <c r="X80" s="188"/>
      <c r="Y80" s="28"/>
      <c r="Z80" s="28"/>
      <c r="AA80" s="188"/>
      <c r="AB80" s="28"/>
      <c r="AC80" s="28"/>
      <c r="AD80" s="188"/>
      <c r="AE80" s="28"/>
      <c r="AF80" s="28"/>
      <c r="AG80" s="194"/>
      <c r="AH80" s="28"/>
      <c r="AI80" s="28"/>
      <c r="AJ80" s="194"/>
      <c r="AK80" s="28"/>
      <c r="AL80" s="28"/>
      <c r="AM80" s="194"/>
      <c r="AN80" s="28"/>
      <c r="AO80" s="28"/>
      <c r="AP80" s="194"/>
      <c r="AQ80" s="28"/>
      <c r="AR80" s="28"/>
      <c r="AS80" s="28"/>
      <c r="AT80" s="28"/>
      <c r="AU80" s="28"/>
      <c r="AV80" s="39"/>
      <c r="BA80" s="2"/>
    </row>
    <row r="81" spans="1:53" x14ac:dyDescent="0.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188"/>
      <c r="M81" s="28"/>
      <c r="N81" s="28"/>
      <c r="O81" s="188"/>
      <c r="P81" s="28"/>
      <c r="Q81" s="28"/>
      <c r="R81" s="188"/>
      <c r="S81" s="28"/>
      <c r="T81" s="28"/>
      <c r="U81" s="188"/>
      <c r="V81" s="28"/>
      <c r="W81" s="28"/>
      <c r="X81" s="188"/>
      <c r="Y81" s="28"/>
      <c r="Z81" s="28"/>
      <c r="AA81" s="188"/>
      <c r="AB81" s="28"/>
      <c r="AC81" s="28"/>
      <c r="AD81" s="188"/>
      <c r="AE81" s="28"/>
      <c r="AF81" s="28"/>
      <c r="AG81" s="194"/>
      <c r="AH81" s="28"/>
      <c r="AI81" s="28"/>
      <c r="AJ81" s="194"/>
      <c r="AK81" s="28"/>
      <c r="AL81" s="28"/>
      <c r="AM81" s="194"/>
      <c r="AN81" s="28"/>
      <c r="AO81" s="28"/>
      <c r="AP81" s="194"/>
      <c r="AQ81" s="28"/>
      <c r="AR81" s="28"/>
      <c r="AS81" s="28"/>
      <c r="AT81" s="28"/>
      <c r="AU81" s="28"/>
      <c r="AV81" s="39"/>
      <c r="BA81" s="2"/>
    </row>
    <row r="82" spans="1:53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188"/>
      <c r="M82" s="28"/>
      <c r="N82" s="28"/>
      <c r="O82" s="188"/>
      <c r="P82" s="28"/>
      <c r="Q82" s="28"/>
      <c r="R82" s="188"/>
      <c r="S82" s="28"/>
      <c r="T82" s="28"/>
      <c r="U82" s="188"/>
      <c r="V82" s="28"/>
      <c r="W82" s="28"/>
      <c r="X82" s="188"/>
      <c r="Y82" s="28"/>
      <c r="Z82" s="28"/>
      <c r="AA82" s="188"/>
      <c r="AB82" s="28"/>
      <c r="AC82" s="28"/>
      <c r="AD82" s="188"/>
      <c r="AE82" s="28"/>
      <c r="AF82" s="28"/>
      <c r="AG82" s="194"/>
      <c r="AH82" s="28"/>
      <c r="AI82" s="28"/>
      <c r="AJ82" s="194"/>
      <c r="AK82" s="28"/>
      <c r="AL82" s="28"/>
      <c r="AM82" s="194"/>
      <c r="AN82" s="28"/>
      <c r="AO82" s="28"/>
      <c r="AP82" s="194"/>
      <c r="AQ82" s="28"/>
      <c r="AR82" s="28"/>
      <c r="AS82" s="28"/>
      <c r="AT82" s="28"/>
      <c r="AU82" s="28"/>
      <c r="AV82" s="39"/>
      <c r="BA82" s="2"/>
    </row>
    <row r="83" spans="1:53" x14ac:dyDescent="0.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188"/>
      <c r="M83" s="28"/>
      <c r="N83" s="28"/>
      <c r="O83" s="188"/>
      <c r="P83" s="28"/>
      <c r="Q83" s="28"/>
      <c r="R83" s="188"/>
      <c r="S83" s="28"/>
      <c r="T83" s="28"/>
      <c r="U83" s="188"/>
      <c r="V83" s="28"/>
      <c r="W83" s="28"/>
      <c r="X83" s="188"/>
      <c r="Y83" s="28"/>
      <c r="Z83" s="28"/>
      <c r="AA83" s="188"/>
      <c r="AB83" s="28"/>
      <c r="AC83" s="28"/>
      <c r="AD83" s="188"/>
      <c r="AE83" s="28"/>
      <c r="AF83" s="28"/>
      <c r="AG83" s="194"/>
      <c r="AH83" s="28"/>
      <c r="AI83" s="28"/>
      <c r="AJ83" s="194"/>
      <c r="AK83" s="28"/>
      <c r="AL83" s="28"/>
      <c r="AM83" s="194"/>
      <c r="AN83" s="28"/>
      <c r="AO83" s="28"/>
      <c r="AP83" s="194"/>
      <c r="AQ83" s="28"/>
      <c r="AR83" s="28"/>
      <c r="AS83" s="28"/>
      <c r="AT83" s="28"/>
      <c r="AU83" s="28"/>
      <c r="AV83" s="39"/>
      <c r="BA83" s="2"/>
    </row>
    <row r="84" spans="1:53" x14ac:dyDescent="0.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188"/>
      <c r="M84" s="28"/>
      <c r="N84" s="28"/>
      <c r="O84" s="188"/>
      <c r="P84" s="28"/>
      <c r="Q84" s="28"/>
      <c r="R84" s="188"/>
      <c r="S84" s="28"/>
      <c r="T84" s="28"/>
      <c r="U84" s="188"/>
      <c r="V84" s="28"/>
      <c r="W84" s="28"/>
      <c r="X84" s="188"/>
      <c r="Y84" s="28"/>
      <c r="Z84" s="28"/>
      <c r="AA84" s="188"/>
      <c r="AB84" s="28"/>
      <c r="AC84" s="28"/>
      <c r="AD84" s="188"/>
      <c r="AE84" s="28"/>
      <c r="AF84" s="28"/>
      <c r="AG84" s="194"/>
      <c r="AH84" s="28"/>
      <c r="AI84" s="28"/>
      <c r="AJ84" s="194"/>
      <c r="AK84" s="28"/>
      <c r="AL84" s="28"/>
      <c r="AM84" s="194"/>
      <c r="AN84" s="28"/>
      <c r="AO84" s="28"/>
      <c r="AP84" s="194"/>
      <c r="AQ84" s="28"/>
      <c r="AR84" s="28"/>
      <c r="AS84" s="28"/>
      <c r="AT84" s="28"/>
      <c r="AU84" s="28"/>
      <c r="AV84" s="39"/>
      <c r="BA84" s="2"/>
    </row>
    <row r="85" spans="1:53" x14ac:dyDescent="0.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188"/>
      <c r="M85" s="28"/>
      <c r="N85" s="28"/>
      <c r="O85" s="188"/>
      <c r="P85" s="28"/>
      <c r="Q85" s="28"/>
      <c r="R85" s="188"/>
      <c r="S85" s="28"/>
      <c r="T85" s="28"/>
      <c r="U85" s="188"/>
      <c r="V85" s="28"/>
      <c r="W85" s="28"/>
      <c r="X85" s="188"/>
      <c r="Y85" s="28"/>
      <c r="Z85" s="28"/>
      <c r="AA85" s="188"/>
      <c r="AB85" s="28"/>
      <c r="AC85" s="28"/>
      <c r="AD85" s="188"/>
      <c r="AE85" s="28"/>
      <c r="AF85" s="28"/>
      <c r="AG85" s="194"/>
      <c r="AH85" s="28"/>
      <c r="AI85" s="28"/>
      <c r="AJ85" s="194"/>
      <c r="AK85" s="28"/>
      <c r="AL85" s="28"/>
      <c r="AM85" s="194"/>
      <c r="AN85" s="28"/>
      <c r="AO85" s="28"/>
      <c r="AP85" s="194"/>
      <c r="AQ85" s="28"/>
      <c r="AR85" s="28"/>
      <c r="AS85" s="28"/>
      <c r="AT85" s="28"/>
      <c r="AU85" s="28"/>
      <c r="AV85" s="39"/>
      <c r="BA85" s="2"/>
    </row>
    <row r="86" spans="1:53" x14ac:dyDescent="0.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188"/>
      <c r="M86" s="28"/>
      <c r="N86" s="28"/>
      <c r="O86" s="188"/>
      <c r="P86" s="28"/>
      <c r="Q86" s="28"/>
      <c r="R86" s="188"/>
      <c r="S86" s="28"/>
      <c r="T86" s="28"/>
      <c r="U86" s="188"/>
      <c r="V86" s="28"/>
      <c r="W86" s="28"/>
      <c r="X86" s="188"/>
      <c r="Y86" s="28"/>
      <c r="Z86" s="28"/>
      <c r="AA86" s="188"/>
      <c r="AB86" s="28"/>
      <c r="AC86" s="28"/>
      <c r="AD86" s="188"/>
      <c r="AE86" s="28"/>
      <c r="AF86" s="28"/>
      <c r="AG86" s="194"/>
      <c r="AH86" s="28"/>
      <c r="AI86" s="28"/>
      <c r="AJ86" s="194"/>
      <c r="AK86" s="28"/>
      <c r="AL86" s="28"/>
      <c r="AM86" s="194"/>
      <c r="AN86" s="28"/>
      <c r="AO86" s="28"/>
      <c r="AP86" s="194"/>
      <c r="AQ86" s="28"/>
      <c r="AR86" s="28"/>
      <c r="AS86" s="28"/>
      <c r="AT86" s="28"/>
      <c r="AU86" s="28"/>
      <c r="AV86" s="39"/>
      <c r="BA86" s="2"/>
    </row>
    <row r="87" spans="1:53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188"/>
      <c r="M87" s="28"/>
      <c r="N87" s="28"/>
      <c r="O87" s="188"/>
      <c r="P87" s="28"/>
      <c r="Q87" s="28"/>
      <c r="R87" s="188"/>
      <c r="S87" s="28"/>
      <c r="T87" s="28"/>
      <c r="U87" s="188"/>
      <c r="V87" s="28"/>
      <c r="W87" s="28"/>
      <c r="X87" s="188"/>
      <c r="Y87" s="28"/>
      <c r="Z87" s="28"/>
      <c r="AA87" s="188"/>
      <c r="AB87" s="28"/>
      <c r="AC87" s="28"/>
      <c r="AD87" s="188"/>
      <c r="AE87" s="28"/>
      <c r="AF87" s="28"/>
      <c r="AG87" s="194"/>
      <c r="AH87" s="28"/>
      <c r="AI87" s="28"/>
      <c r="AJ87" s="194"/>
      <c r="AK87" s="28"/>
      <c r="AL87" s="28"/>
      <c r="AM87" s="194"/>
      <c r="AN87" s="28"/>
      <c r="AO87" s="28"/>
      <c r="AP87" s="194"/>
      <c r="AQ87" s="28"/>
      <c r="AR87" s="28"/>
      <c r="AS87" s="28"/>
      <c r="AT87" s="28"/>
      <c r="AU87" s="28"/>
      <c r="AV87" s="39"/>
      <c r="BA87" s="2"/>
    </row>
    <row r="88" spans="1:53" x14ac:dyDescent="0.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188"/>
      <c r="M88" s="28"/>
      <c r="N88" s="28"/>
      <c r="O88" s="188"/>
      <c r="P88" s="28"/>
      <c r="Q88" s="28"/>
      <c r="R88" s="188"/>
      <c r="S88" s="28"/>
      <c r="T88" s="28"/>
      <c r="U88" s="188"/>
      <c r="V88" s="28"/>
      <c r="W88" s="28"/>
      <c r="X88" s="188"/>
      <c r="Y88" s="28"/>
      <c r="Z88" s="28"/>
      <c r="AA88" s="188"/>
      <c r="AB88" s="28"/>
      <c r="AC88" s="28"/>
      <c r="AD88" s="188"/>
      <c r="AE88" s="28"/>
      <c r="AF88" s="28"/>
      <c r="AG88" s="194"/>
      <c r="AH88" s="28"/>
      <c r="AI88" s="28"/>
      <c r="AJ88" s="194"/>
      <c r="AK88" s="28"/>
      <c r="AL88" s="28"/>
      <c r="AM88" s="194"/>
      <c r="AN88" s="28"/>
      <c r="AO88" s="28"/>
      <c r="AP88" s="194"/>
      <c r="AQ88" s="28"/>
      <c r="AR88" s="28"/>
      <c r="AS88" s="28"/>
      <c r="AT88" s="28"/>
      <c r="AU88" s="28"/>
      <c r="AV88" s="39"/>
      <c r="BA88" s="2"/>
    </row>
    <row r="89" spans="1:53" x14ac:dyDescent="0.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188"/>
      <c r="M89" s="28"/>
      <c r="N89" s="28"/>
      <c r="O89" s="188"/>
      <c r="P89" s="28"/>
      <c r="Q89" s="28"/>
      <c r="R89" s="188"/>
      <c r="S89" s="28"/>
      <c r="T89" s="28"/>
      <c r="U89" s="188"/>
      <c r="V89" s="28"/>
      <c r="W89" s="28"/>
      <c r="X89" s="188"/>
      <c r="Y89" s="28"/>
      <c r="Z89" s="28"/>
      <c r="AA89" s="188"/>
      <c r="AB89" s="28"/>
      <c r="AC89" s="28"/>
      <c r="AD89" s="188"/>
      <c r="AE89" s="28"/>
      <c r="AF89" s="28"/>
      <c r="AG89" s="194"/>
      <c r="AH89" s="28"/>
      <c r="AI89" s="28"/>
      <c r="AJ89" s="194"/>
      <c r="AK89" s="28"/>
      <c r="AL89" s="28"/>
      <c r="AM89" s="194"/>
      <c r="AN89" s="28"/>
      <c r="AO89" s="28"/>
      <c r="AP89" s="194"/>
      <c r="AQ89" s="28"/>
      <c r="AR89" s="28"/>
      <c r="AS89" s="28"/>
      <c r="AT89" s="28"/>
      <c r="AU89" s="28"/>
      <c r="AV89" s="39"/>
      <c r="BA89" s="2"/>
    </row>
    <row r="90" spans="1:53" x14ac:dyDescent="0.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188"/>
      <c r="M90" s="28"/>
      <c r="N90" s="28"/>
      <c r="O90" s="188"/>
      <c r="P90" s="28"/>
      <c r="Q90" s="28"/>
      <c r="R90" s="188"/>
      <c r="S90" s="28"/>
      <c r="T90" s="28"/>
      <c r="U90" s="188"/>
      <c r="V90" s="28"/>
      <c r="W90" s="28"/>
      <c r="X90" s="188"/>
      <c r="Y90" s="28"/>
      <c r="Z90" s="28"/>
      <c r="AA90" s="188"/>
      <c r="AB90" s="28"/>
      <c r="AC90" s="28"/>
      <c r="AD90" s="188"/>
      <c r="AE90" s="28"/>
      <c r="AF90" s="28"/>
      <c r="AG90" s="194"/>
      <c r="AH90" s="28"/>
      <c r="AI90" s="28"/>
      <c r="AJ90" s="194"/>
      <c r="AK90" s="28"/>
      <c r="AL90" s="28"/>
      <c r="AM90" s="194"/>
      <c r="AN90" s="28"/>
      <c r="AO90" s="28"/>
      <c r="AP90" s="194"/>
      <c r="AQ90" s="28"/>
      <c r="AR90" s="28"/>
      <c r="AS90" s="28"/>
      <c r="AT90" s="28"/>
      <c r="AU90" s="28"/>
      <c r="AV90" s="39"/>
      <c r="BA90" s="2"/>
    </row>
    <row r="91" spans="1:53" x14ac:dyDescent="0.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188"/>
      <c r="M91" s="28"/>
      <c r="N91" s="28"/>
      <c r="O91" s="188"/>
      <c r="P91" s="28"/>
      <c r="Q91" s="28"/>
      <c r="R91" s="188"/>
      <c r="S91" s="28"/>
      <c r="T91" s="28"/>
      <c r="U91" s="188"/>
      <c r="V91" s="28"/>
      <c r="W91" s="28"/>
      <c r="X91" s="188"/>
      <c r="Y91" s="28"/>
      <c r="Z91" s="28"/>
      <c r="AA91" s="188"/>
      <c r="AB91" s="28"/>
      <c r="AC91" s="28"/>
      <c r="AD91" s="188"/>
      <c r="AE91" s="28"/>
      <c r="AF91" s="28"/>
      <c r="AG91" s="194"/>
      <c r="AH91" s="28"/>
      <c r="AI91" s="28"/>
      <c r="AJ91" s="194"/>
      <c r="AK91" s="28"/>
      <c r="AL91" s="28"/>
      <c r="AM91" s="194"/>
      <c r="AN91" s="28"/>
      <c r="AO91" s="28"/>
      <c r="AP91" s="194"/>
      <c r="AQ91" s="28"/>
      <c r="AR91" s="28"/>
      <c r="AS91" s="28"/>
      <c r="AT91" s="28"/>
      <c r="AU91" s="28"/>
      <c r="AV91" s="39"/>
      <c r="BA91" s="2"/>
    </row>
    <row r="92" spans="1:53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188"/>
      <c r="M92" s="28"/>
      <c r="N92" s="28"/>
      <c r="O92" s="188"/>
      <c r="P92" s="28"/>
      <c r="Q92" s="28"/>
      <c r="R92" s="188"/>
      <c r="S92" s="28"/>
      <c r="T92" s="28"/>
      <c r="U92" s="188"/>
      <c r="V92" s="28"/>
      <c r="W92" s="28"/>
      <c r="X92" s="188"/>
      <c r="Y92" s="28"/>
      <c r="Z92" s="28"/>
      <c r="AA92" s="188"/>
      <c r="AB92" s="28"/>
      <c r="AC92" s="28"/>
      <c r="AD92" s="188"/>
      <c r="AE92" s="28"/>
      <c r="AF92" s="28"/>
      <c r="AG92" s="194"/>
      <c r="AH92" s="28"/>
      <c r="AI92" s="28"/>
      <c r="AJ92" s="194"/>
      <c r="AK92" s="28"/>
      <c r="AL92" s="28"/>
      <c r="AM92" s="194"/>
      <c r="AN92" s="28"/>
      <c r="AO92" s="28"/>
      <c r="AP92" s="194"/>
      <c r="AQ92" s="28"/>
      <c r="AR92" s="28"/>
      <c r="AS92" s="28"/>
      <c r="AT92" s="28"/>
      <c r="AU92" s="28"/>
      <c r="AV92" s="39"/>
      <c r="BA92" s="2"/>
    </row>
    <row r="93" spans="1:53" x14ac:dyDescent="0.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188"/>
      <c r="M93" s="28"/>
      <c r="N93" s="28"/>
      <c r="O93" s="188"/>
      <c r="P93" s="28"/>
      <c r="Q93" s="28"/>
      <c r="R93" s="188"/>
      <c r="S93" s="28"/>
      <c r="T93" s="28"/>
      <c r="U93" s="188"/>
      <c r="V93" s="28"/>
      <c r="W93" s="28"/>
      <c r="X93" s="188"/>
      <c r="Y93" s="28"/>
      <c r="Z93" s="28"/>
      <c r="AA93" s="188"/>
      <c r="AB93" s="28"/>
      <c r="AC93" s="28"/>
      <c r="AD93" s="188"/>
      <c r="AE93" s="28"/>
      <c r="AF93" s="28"/>
      <c r="AG93" s="194"/>
      <c r="AH93" s="28"/>
      <c r="AI93" s="28"/>
      <c r="AJ93" s="194"/>
      <c r="AK93" s="28"/>
      <c r="AL93" s="28"/>
      <c r="AM93" s="194"/>
      <c r="AN93" s="28"/>
      <c r="AO93" s="28"/>
      <c r="AP93" s="194"/>
      <c r="AQ93" s="28"/>
      <c r="AR93" s="28"/>
      <c r="AS93" s="28"/>
      <c r="AT93" s="28"/>
      <c r="AU93" s="28"/>
      <c r="AV93" s="39"/>
      <c r="BA93" s="2"/>
    </row>
    <row r="94" spans="1:53" x14ac:dyDescent="0.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188"/>
      <c r="M94" s="28"/>
      <c r="N94" s="28"/>
      <c r="O94" s="188"/>
      <c r="P94" s="28"/>
      <c r="Q94" s="28"/>
      <c r="R94" s="188"/>
      <c r="S94" s="28"/>
      <c r="T94" s="28"/>
      <c r="U94" s="188"/>
      <c r="V94" s="28"/>
      <c r="W94" s="28"/>
      <c r="X94" s="188"/>
      <c r="Y94" s="28"/>
      <c r="Z94" s="28"/>
      <c r="AA94" s="188"/>
      <c r="AB94" s="28"/>
      <c r="AC94" s="28"/>
      <c r="AD94" s="188"/>
      <c r="AE94" s="28"/>
      <c r="AF94" s="28"/>
      <c r="AG94" s="194"/>
      <c r="AH94" s="28"/>
      <c r="AI94" s="28"/>
      <c r="AJ94" s="194"/>
      <c r="AK94" s="28"/>
      <c r="AL94" s="28"/>
      <c r="AM94" s="194"/>
      <c r="AN94" s="28"/>
      <c r="AO94" s="28"/>
      <c r="AP94" s="194"/>
      <c r="AQ94" s="28"/>
      <c r="AR94" s="28"/>
      <c r="AS94" s="28"/>
      <c r="AT94" s="28"/>
      <c r="AU94" s="28"/>
      <c r="AV94" s="39"/>
      <c r="BA94" s="2"/>
    </row>
    <row r="95" spans="1:53" x14ac:dyDescent="0.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188"/>
      <c r="M95" s="28"/>
      <c r="N95" s="28"/>
      <c r="O95" s="188"/>
      <c r="P95" s="28"/>
      <c r="Q95" s="28"/>
      <c r="R95" s="188"/>
      <c r="S95" s="28"/>
      <c r="T95" s="28"/>
      <c r="U95" s="188"/>
      <c r="V95" s="28"/>
      <c r="W95" s="28"/>
      <c r="X95" s="188"/>
      <c r="Y95" s="28"/>
      <c r="Z95" s="28"/>
      <c r="AA95" s="188"/>
      <c r="AB95" s="28"/>
      <c r="AC95" s="28"/>
      <c r="AD95" s="188"/>
      <c r="AE95" s="28"/>
      <c r="AF95" s="28"/>
      <c r="AG95" s="194"/>
      <c r="AH95" s="28"/>
      <c r="AI95" s="28"/>
      <c r="AJ95" s="194"/>
      <c r="AK95" s="28"/>
      <c r="AL95" s="28"/>
      <c r="AM95" s="194"/>
      <c r="AN95" s="28"/>
      <c r="AO95" s="28"/>
      <c r="AP95" s="194"/>
      <c r="AQ95" s="28"/>
      <c r="AR95" s="28"/>
      <c r="AS95" s="28"/>
      <c r="AT95" s="28"/>
      <c r="AU95" s="28"/>
      <c r="AV95" s="39"/>
      <c r="BA95" s="2"/>
    </row>
    <row r="96" spans="1:53" x14ac:dyDescent="0.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188"/>
      <c r="M96" s="28"/>
      <c r="N96" s="28"/>
      <c r="O96" s="188"/>
      <c r="P96" s="28"/>
      <c r="Q96" s="28"/>
      <c r="R96" s="188"/>
      <c r="S96" s="28"/>
      <c r="T96" s="28"/>
      <c r="U96" s="188"/>
      <c r="V96" s="28"/>
      <c r="W96" s="28"/>
      <c r="X96" s="188"/>
      <c r="Y96" s="28"/>
      <c r="Z96" s="28"/>
      <c r="AA96" s="188"/>
      <c r="AB96" s="28"/>
      <c r="AC96" s="28"/>
      <c r="AD96" s="188"/>
      <c r="AE96" s="28"/>
      <c r="AF96" s="28"/>
      <c r="AG96" s="194"/>
      <c r="AH96" s="28"/>
      <c r="AI96" s="28"/>
      <c r="AJ96" s="194"/>
      <c r="AK96" s="28"/>
      <c r="AL96" s="28"/>
      <c r="AM96" s="194"/>
      <c r="AN96" s="28"/>
      <c r="AO96" s="28"/>
      <c r="AP96" s="194"/>
      <c r="AQ96" s="28"/>
      <c r="AR96" s="28"/>
      <c r="AS96" s="28"/>
      <c r="AT96" s="28"/>
      <c r="AU96" s="28"/>
      <c r="AV96" s="39"/>
      <c r="BA96" s="2"/>
    </row>
    <row r="97" spans="1:53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188"/>
      <c r="M97" s="28"/>
      <c r="N97" s="28"/>
      <c r="O97" s="188"/>
      <c r="P97" s="28"/>
      <c r="Q97" s="28"/>
      <c r="R97" s="188"/>
      <c r="S97" s="28"/>
      <c r="T97" s="28"/>
      <c r="U97" s="188"/>
      <c r="V97" s="28"/>
      <c r="W97" s="28"/>
      <c r="X97" s="188"/>
      <c r="Y97" s="28"/>
      <c r="Z97" s="28"/>
      <c r="AA97" s="188"/>
      <c r="AB97" s="28"/>
      <c r="AC97" s="28"/>
      <c r="AD97" s="188"/>
      <c r="AE97" s="28"/>
      <c r="AF97" s="28"/>
      <c r="AG97" s="194"/>
      <c r="AH97" s="28"/>
      <c r="AI97" s="28"/>
      <c r="AJ97" s="194"/>
      <c r="AK97" s="28"/>
      <c r="AL97" s="28"/>
      <c r="AM97" s="194"/>
      <c r="AN97" s="28"/>
      <c r="AO97" s="28"/>
      <c r="AP97" s="194"/>
      <c r="AQ97" s="28"/>
      <c r="AR97" s="28"/>
      <c r="AS97" s="28"/>
      <c r="AT97" s="28"/>
      <c r="AU97" s="28"/>
      <c r="AV97" s="39"/>
      <c r="BA97" s="2"/>
    </row>
    <row r="98" spans="1:53" x14ac:dyDescent="0.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188"/>
      <c r="M98" s="28"/>
      <c r="N98" s="28"/>
      <c r="O98" s="188"/>
      <c r="P98" s="28"/>
      <c r="Q98" s="28"/>
      <c r="R98" s="188"/>
      <c r="S98" s="28"/>
      <c r="T98" s="28"/>
      <c r="U98" s="188"/>
      <c r="V98" s="28"/>
      <c r="W98" s="28"/>
      <c r="X98" s="188"/>
      <c r="Y98" s="28"/>
      <c r="Z98" s="28"/>
      <c r="AA98" s="188"/>
      <c r="AB98" s="28"/>
      <c r="AC98" s="28"/>
      <c r="AD98" s="188"/>
      <c r="AE98" s="28"/>
      <c r="AF98" s="28"/>
      <c r="AG98" s="194"/>
      <c r="AH98" s="28"/>
      <c r="AI98" s="28"/>
      <c r="AJ98" s="194"/>
      <c r="AK98" s="28"/>
      <c r="AL98" s="28"/>
      <c r="AM98" s="194"/>
      <c r="AN98" s="28"/>
      <c r="AO98" s="28"/>
      <c r="AP98" s="194"/>
      <c r="AQ98" s="28"/>
      <c r="AR98" s="28"/>
      <c r="AS98" s="28"/>
      <c r="AT98" s="28"/>
      <c r="AU98" s="28"/>
      <c r="AV98" s="39"/>
      <c r="BA98" s="2"/>
    </row>
    <row r="99" spans="1:53" x14ac:dyDescent="0.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188"/>
      <c r="M99" s="28"/>
      <c r="N99" s="28"/>
      <c r="O99" s="188"/>
      <c r="P99" s="28"/>
      <c r="Q99" s="28"/>
      <c r="R99" s="188"/>
      <c r="S99" s="28"/>
      <c r="T99" s="28"/>
      <c r="U99" s="188"/>
      <c r="V99" s="28"/>
      <c r="W99" s="28"/>
      <c r="X99" s="188"/>
      <c r="Y99" s="28"/>
      <c r="Z99" s="28"/>
      <c r="AA99" s="188"/>
      <c r="AB99" s="28"/>
      <c r="AC99" s="28"/>
      <c r="AD99" s="188"/>
      <c r="AE99" s="28"/>
      <c r="AF99" s="28"/>
      <c r="AG99" s="194"/>
      <c r="AH99" s="28"/>
      <c r="AI99" s="28"/>
      <c r="AJ99" s="194"/>
      <c r="AK99" s="28"/>
      <c r="AL99" s="28"/>
      <c r="AM99" s="194"/>
      <c r="AN99" s="28"/>
      <c r="AO99" s="28"/>
      <c r="AP99" s="194"/>
      <c r="AQ99" s="28"/>
      <c r="AR99" s="28"/>
      <c r="AS99" s="28"/>
      <c r="AT99" s="28"/>
      <c r="AU99" s="28"/>
      <c r="AV99" s="39"/>
      <c r="BA99" s="2"/>
    </row>
    <row r="100" spans="1:53" x14ac:dyDescent="0.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188"/>
      <c r="M100" s="28"/>
      <c r="N100" s="28"/>
      <c r="O100" s="188"/>
      <c r="P100" s="28"/>
      <c r="Q100" s="28"/>
      <c r="R100" s="188"/>
      <c r="S100" s="28"/>
      <c r="T100" s="28"/>
      <c r="U100" s="188"/>
      <c r="V100" s="28"/>
      <c r="W100" s="28"/>
      <c r="X100" s="188"/>
      <c r="Y100" s="28"/>
      <c r="Z100" s="28"/>
      <c r="AA100" s="188"/>
      <c r="AB100" s="28"/>
      <c r="AC100" s="28"/>
      <c r="AD100" s="188"/>
      <c r="AE100" s="28"/>
      <c r="AF100" s="28"/>
      <c r="AG100" s="194"/>
      <c r="AH100" s="28"/>
      <c r="AI100" s="28"/>
      <c r="AJ100" s="194"/>
      <c r="AK100" s="28"/>
      <c r="AL100" s="28"/>
      <c r="AM100" s="194"/>
      <c r="AN100" s="28"/>
      <c r="AO100" s="28"/>
      <c r="AP100" s="194"/>
      <c r="AQ100" s="28"/>
      <c r="AR100" s="28"/>
      <c r="AS100" s="28"/>
      <c r="AT100" s="28"/>
      <c r="AU100" s="28"/>
      <c r="AV100" s="39"/>
      <c r="BA100" s="2"/>
    </row>
    <row r="101" spans="1:53" x14ac:dyDescent="0.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188"/>
      <c r="M101" s="28"/>
      <c r="N101" s="28"/>
      <c r="O101" s="188"/>
      <c r="P101" s="28"/>
      <c r="Q101" s="28"/>
      <c r="R101" s="188"/>
      <c r="S101" s="28"/>
      <c r="T101" s="28"/>
      <c r="U101" s="188"/>
      <c r="V101" s="28"/>
      <c r="W101" s="28"/>
      <c r="X101" s="188"/>
      <c r="Y101" s="28"/>
      <c r="Z101" s="28"/>
      <c r="AA101" s="188"/>
      <c r="AB101" s="28"/>
      <c r="AC101" s="28"/>
      <c r="AD101" s="188"/>
      <c r="AE101" s="28"/>
      <c r="AF101" s="28"/>
      <c r="AG101" s="194"/>
      <c r="AH101" s="28"/>
      <c r="AI101" s="28"/>
      <c r="AJ101" s="194"/>
      <c r="AK101" s="28"/>
      <c r="AL101" s="28"/>
      <c r="AM101" s="194"/>
      <c r="AN101" s="28"/>
      <c r="AO101" s="28"/>
      <c r="AP101" s="194"/>
      <c r="AQ101" s="28"/>
      <c r="AR101" s="28"/>
      <c r="AS101" s="28"/>
      <c r="AT101" s="28"/>
      <c r="AU101" s="28"/>
      <c r="AV101" s="39"/>
      <c r="BA101" s="2"/>
    </row>
    <row r="102" spans="1:53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188"/>
      <c r="M102" s="28"/>
      <c r="N102" s="28"/>
      <c r="O102" s="188"/>
      <c r="P102" s="28"/>
      <c r="Q102" s="28"/>
      <c r="R102" s="188"/>
      <c r="S102" s="28"/>
      <c r="T102" s="28"/>
      <c r="U102" s="188"/>
      <c r="V102" s="28"/>
      <c r="W102" s="28"/>
      <c r="X102" s="188"/>
      <c r="Y102" s="28"/>
      <c r="Z102" s="28"/>
      <c r="AA102" s="188"/>
      <c r="AB102" s="28"/>
      <c r="AC102" s="28"/>
      <c r="AD102" s="188"/>
      <c r="AE102" s="28"/>
      <c r="AF102" s="28"/>
      <c r="AG102" s="194"/>
      <c r="AH102" s="28"/>
      <c r="AI102" s="28"/>
      <c r="AJ102" s="194"/>
      <c r="AK102" s="28"/>
      <c r="AL102" s="28"/>
      <c r="AM102" s="194"/>
      <c r="AN102" s="28"/>
      <c r="AO102" s="28"/>
      <c r="AP102" s="194"/>
      <c r="AQ102" s="28"/>
      <c r="AR102" s="28"/>
      <c r="AS102" s="28"/>
      <c r="AT102" s="28"/>
      <c r="AU102" s="28"/>
      <c r="AV102" s="39"/>
      <c r="BA102" s="2"/>
    </row>
    <row r="103" spans="1:53" x14ac:dyDescent="0.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188"/>
      <c r="M103" s="28"/>
      <c r="N103" s="28"/>
      <c r="O103" s="188"/>
      <c r="P103" s="28"/>
      <c r="Q103" s="28"/>
      <c r="R103" s="188"/>
      <c r="S103" s="28"/>
      <c r="T103" s="28"/>
      <c r="U103" s="188"/>
      <c r="V103" s="28"/>
      <c r="W103" s="28"/>
      <c r="X103" s="188"/>
      <c r="Y103" s="28"/>
      <c r="Z103" s="28"/>
      <c r="AA103" s="188"/>
      <c r="AB103" s="28"/>
      <c r="AC103" s="28"/>
      <c r="AD103" s="188"/>
      <c r="AE103" s="28"/>
      <c r="AF103" s="28"/>
      <c r="AG103" s="194"/>
      <c r="AH103" s="28"/>
      <c r="AI103" s="28"/>
      <c r="AJ103" s="194"/>
      <c r="AK103" s="28"/>
      <c r="AL103" s="28"/>
      <c r="AM103" s="194"/>
      <c r="AN103" s="28"/>
      <c r="AO103" s="28"/>
      <c r="AP103" s="194"/>
      <c r="AQ103" s="28"/>
      <c r="AR103" s="28"/>
      <c r="AS103" s="28"/>
      <c r="AT103" s="28"/>
      <c r="AU103" s="28"/>
      <c r="AV103" s="39"/>
      <c r="BA103" s="2"/>
    </row>
    <row r="104" spans="1:53" x14ac:dyDescent="0.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188"/>
      <c r="M104" s="28"/>
      <c r="N104" s="28"/>
      <c r="O104" s="188"/>
      <c r="P104" s="28"/>
      <c r="Q104" s="28"/>
      <c r="R104" s="188"/>
      <c r="S104" s="28"/>
      <c r="T104" s="28"/>
      <c r="U104" s="188"/>
      <c r="V104" s="28"/>
      <c r="W104" s="28"/>
      <c r="X104" s="188"/>
      <c r="Y104" s="28"/>
      <c r="Z104" s="28"/>
      <c r="AA104" s="188"/>
      <c r="AB104" s="28"/>
      <c r="AC104" s="28"/>
      <c r="AD104" s="188"/>
      <c r="AE104" s="28"/>
      <c r="AF104" s="28"/>
      <c r="AG104" s="194"/>
      <c r="AH104" s="28"/>
      <c r="AI104" s="28"/>
      <c r="AJ104" s="194"/>
      <c r="AK104" s="28"/>
      <c r="AL104" s="28"/>
      <c r="AM104" s="194"/>
      <c r="AN104" s="28"/>
      <c r="AO104" s="28"/>
      <c r="AP104" s="194"/>
      <c r="AQ104" s="28"/>
      <c r="AR104" s="28"/>
      <c r="AS104" s="28"/>
      <c r="AT104" s="28"/>
      <c r="AU104" s="28"/>
      <c r="AV104" s="39"/>
      <c r="BA104" s="2"/>
    </row>
    <row r="105" spans="1:53" x14ac:dyDescent="0.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188"/>
      <c r="M105" s="28"/>
      <c r="N105" s="28"/>
      <c r="O105" s="188"/>
      <c r="P105" s="28"/>
      <c r="Q105" s="28"/>
      <c r="R105" s="188"/>
      <c r="S105" s="28"/>
      <c r="T105" s="28"/>
      <c r="U105" s="188"/>
      <c r="V105" s="28"/>
      <c r="W105" s="28"/>
      <c r="X105" s="188"/>
      <c r="Y105" s="28"/>
      <c r="Z105" s="28"/>
      <c r="AA105" s="188"/>
      <c r="AB105" s="28"/>
      <c r="AC105" s="28"/>
      <c r="AD105" s="188"/>
      <c r="AE105" s="28"/>
      <c r="AF105" s="28"/>
      <c r="AG105" s="194"/>
      <c r="AH105" s="28"/>
      <c r="AI105" s="28"/>
      <c r="AJ105" s="194"/>
      <c r="AK105" s="28"/>
      <c r="AL105" s="28"/>
      <c r="AM105" s="194"/>
      <c r="AN105" s="28"/>
      <c r="AO105" s="28"/>
      <c r="AP105" s="194"/>
      <c r="AQ105" s="28"/>
      <c r="AR105" s="28"/>
      <c r="AS105" s="28"/>
      <c r="AT105" s="28"/>
      <c r="AU105" s="28"/>
      <c r="AV105" s="39"/>
      <c r="BA105" s="2"/>
    </row>
    <row r="106" spans="1:53" x14ac:dyDescent="0.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188"/>
      <c r="M106" s="28"/>
      <c r="N106" s="28"/>
      <c r="O106" s="188"/>
      <c r="P106" s="28"/>
      <c r="Q106" s="28"/>
      <c r="R106" s="188"/>
      <c r="S106" s="28"/>
      <c r="T106" s="28"/>
      <c r="U106" s="188"/>
      <c r="V106" s="28"/>
      <c r="W106" s="28"/>
      <c r="X106" s="188"/>
      <c r="Y106" s="28"/>
      <c r="Z106" s="28"/>
      <c r="AA106" s="188"/>
      <c r="AB106" s="28"/>
      <c r="AC106" s="28"/>
      <c r="AD106" s="188"/>
      <c r="AE106" s="28"/>
      <c r="AF106" s="28"/>
      <c r="AG106" s="194"/>
      <c r="AH106" s="28"/>
      <c r="AI106" s="28"/>
      <c r="AJ106" s="194"/>
      <c r="AK106" s="28"/>
      <c r="AL106" s="28"/>
      <c r="AM106" s="194"/>
      <c r="AN106" s="28"/>
      <c r="AO106" s="28"/>
      <c r="AP106" s="194"/>
      <c r="AQ106" s="28"/>
      <c r="AR106" s="28"/>
      <c r="AS106" s="28"/>
      <c r="AT106" s="28"/>
      <c r="AU106" s="28"/>
      <c r="AV106" s="39"/>
      <c r="BA106" s="2"/>
    </row>
    <row r="107" spans="1:53" x14ac:dyDescent="0.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188"/>
      <c r="M107" s="28"/>
      <c r="N107" s="28"/>
      <c r="O107" s="188"/>
      <c r="P107" s="28"/>
      <c r="Q107" s="28"/>
      <c r="R107" s="188"/>
      <c r="S107" s="28"/>
      <c r="T107" s="28"/>
      <c r="U107" s="188"/>
      <c r="V107" s="28"/>
      <c r="W107" s="28"/>
      <c r="X107" s="188"/>
      <c r="Y107" s="28"/>
      <c r="Z107" s="28"/>
      <c r="AA107" s="188"/>
      <c r="AB107" s="28"/>
      <c r="AC107" s="28"/>
      <c r="AD107" s="188"/>
      <c r="AE107" s="28"/>
      <c r="AF107" s="28"/>
      <c r="AG107" s="194"/>
      <c r="AH107" s="28"/>
      <c r="AI107" s="28"/>
      <c r="AJ107" s="194"/>
      <c r="AK107" s="28"/>
      <c r="AL107" s="28"/>
      <c r="AM107" s="194"/>
      <c r="AN107" s="28"/>
      <c r="AO107" s="28"/>
      <c r="AP107" s="194"/>
      <c r="AQ107" s="28"/>
      <c r="AR107" s="28"/>
      <c r="AS107" s="28"/>
      <c r="AT107" s="28"/>
      <c r="AU107" s="28"/>
      <c r="AV107" s="39"/>
      <c r="BA107" s="2"/>
    </row>
    <row r="108" spans="1:53" x14ac:dyDescent="0.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188"/>
      <c r="M108" s="28"/>
      <c r="N108" s="28"/>
      <c r="O108" s="188"/>
      <c r="P108" s="28"/>
      <c r="Q108" s="28"/>
      <c r="R108" s="188"/>
      <c r="S108" s="28"/>
      <c r="T108" s="28"/>
      <c r="U108" s="188"/>
      <c r="V108" s="28"/>
      <c r="W108" s="28"/>
      <c r="X108" s="188"/>
      <c r="Y108" s="28"/>
      <c r="Z108" s="28"/>
      <c r="AA108" s="188"/>
      <c r="AB108" s="28"/>
      <c r="AC108" s="28"/>
      <c r="AD108" s="188"/>
      <c r="AE108" s="28"/>
      <c r="AF108" s="28"/>
      <c r="AG108" s="194"/>
      <c r="AH108" s="28"/>
      <c r="AI108" s="28"/>
      <c r="AJ108" s="194"/>
      <c r="AK108" s="28"/>
      <c r="AL108" s="28"/>
      <c r="AM108" s="194"/>
      <c r="AN108" s="28"/>
      <c r="AO108" s="28"/>
      <c r="AP108" s="194"/>
      <c r="AQ108" s="28"/>
      <c r="AR108" s="28"/>
      <c r="AS108" s="28"/>
      <c r="AT108" s="28"/>
      <c r="AU108" s="28"/>
      <c r="AV108" s="39"/>
      <c r="BA108" s="2"/>
    </row>
    <row r="109" spans="1:53" x14ac:dyDescent="0.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188"/>
      <c r="M109" s="28"/>
      <c r="N109" s="28"/>
      <c r="O109" s="188"/>
      <c r="P109" s="28"/>
      <c r="Q109" s="28"/>
      <c r="R109" s="188"/>
      <c r="S109" s="28"/>
      <c r="T109" s="28"/>
      <c r="U109" s="188"/>
      <c r="V109" s="28"/>
      <c r="W109" s="28"/>
      <c r="X109" s="188"/>
      <c r="Y109" s="28"/>
      <c r="Z109" s="28"/>
      <c r="AA109" s="188"/>
      <c r="AB109" s="28"/>
      <c r="AC109" s="28"/>
      <c r="AD109" s="188"/>
      <c r="AE109" s="28"/>
      <c r="AF109" s="28"/>
      <c r="AG109" s="194"/>
      <c r="AH109" s="28"/>
      <c r="AI109" s="28"/>
      <c r="AJ109" s="194"/>
      <c r="AK109" s="28"/>
      <c r="AL109" s="28"/>
      <c r="AM109" s="194"/>
      <c r="AN109" s="28"/>
      <c r="AO109" s="28"/>
      <c r="AP109" s="194"/>
      <c r="AQ109" s="28"/>
      <c r="AR109" s="28"/>
      <c r="AS109" s="28"/>
      <c r="AT109" s="28"/>
      <c r="AU109" s="28"/>
      <c r="AV109" s="39"/>
      <c r="BA109" s="2"/>
    </row>
    <row r="110" spans="1:53" x14ac:dyDescent="0.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188"/>
      <c r="M110" s="28"/>
      <c r="N110" s="28"/>
      <c r="O110" s="188"/>
      <c r="P110" s="28"/>
      <c r="Q110" s="28"/>
      <c r="R110" s="188"/>
      <c r="S110" s="28"/>
      <c r="T110" s="28"/>
      <c r="U110" s="188"/>
      <c r="V110" s="28"/>
      <c r="W110" s="28"/>
      <c r="X110" s="188"/>
      <c r="Y110" s="28"/>
      <c r="Z110" s="28"/>
      <c r="AA110" s="188"/>
      <c r="AB110" s="28"/>
      <c r="AC110" s="28"/>
      <c r="AD110" s="188"/>
      <c r="AE110" s="28"/>
      <c r="AF110" s="28"/>
      <c r="AG110" s="194"/>
      <c r="AH110" s="28"/>
      <c r="AI110" s="28"/>
      <c r="AJ110" s="194"/>
      <c r="AK110" s="28"/>
      <c r="AL110" s="28"/>
      <c r="AM110" s="194"/>
      <c r="AN110" s="28"/>
      <c r="AO110" s="28"/>
      <c r="AP110" s="194"/>
      <c r="AQ110" s="28"/>
      <c r="AR110" s="28"/>
      <c r="AS110" s="28"/>
      <c r="AT110" s="28"/>
      <c r="AU110" s="28"/>
      <c r="AV110" s="39"/>
      <c r="BA110" s="2"/>
    </row>
    <row r="111" spans="1:53" x14ac:dyDescent="0.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188"/>
      <c r="M111" s="28"/>
      <c r="N111" s="28"/>
      <c r="O111" s="188"/>
      <c r="P111" s="28"/>
      <c r="Q111" s="28"/>
      <c r="R111" s="188"/>
      <c r="S111" s="28"/>
      <c r="T111" s="28"/>
      <c r="U111" s="188"/>
      <c r="V111" s="28"/>
      <c r="W111" s="28"/>
      <c r="X111" s="188"/>
      <c r="Y111" s="28"/>
      <c r="Z111" s="28"/>
      <c r="AA111" s="188"/>
      <c r="AB111" s="28"/>
      <c r="AC111" s="28"/>
      <c r="AD111" s="188"/>
      <c r="AE111" s="28"/>
      <c r="AF111" s="28"/>
      <c r="AG111" s="194"/>
      <c r="AH111" s="28"/>
      <c r="AI111" s="28"/>
      <c r="AJ111" s="194"/>
      <c r="AK111" s="28"/>
      <c r="AL111" s="28"/>
      <c r="AM111" s="194"/>
      <c r="AN111" s="28"/>
      <c r="AO111" s="28"/>
      <c r="AP111" s="194"/>
      <c r="AQ111" s="28"/>
      <c r="AR111" s="28"/>
      <c r="AS111" s="28"/>
      <c r="AT111" s="28"/>
      <c r="AU111" s="28"/>
      <c r="AV111" s="39"/>
      <c r="BA111" s="2"/>
    </row>
    <row r="112" spans="1:53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188"/>
      <c r="M112" s="28"/>
      <c r="N112" s="28"/>
      <c r="O112" s="188"/>
      <c r="P112" s="28"/>
      <c r="Q112" s="28"/>
      <c r="R112" s="188"/>
      <c r="S112" s="28"/>
      <c r="T112" s="28"/>
      <c r="U112" s="188"/>
      <c r="V112" s="28"/>
      <c r="W112" s="28"/>
      <c r="X112" s="188"/>
      <c r="Y112" s="28"/>
      <c r="Z112" s="28"/>
      <c r="AA112" s="188"/>
      <c r="AB112" s="28"/>
      <c r="AC112" s="28"/>
      <c r="AD112" s="188"/>
      <c r="AE112" s="28"/>
      <c r="AF112" s="28"/>
      <c r="AG112" s="194"/>
      <c r="AH112" s="28"/>
      <c r="AI112" s="28"/>
      <c r="AJ112" s="194"/>
      <c r="AK112" s="28"/>
      <c r="AL112" s="28"/>
      <c r="AM112" s="194"/>
      <c r="AN112" s="28"/>
      <c r="AO112" s="28"/>
      <c r="AP112" s="194"/>
      <c r="AQ112" s="28"/>
      <c r="AR112" s="28"/>
      <c r="AS112" s="28"/>
      <c r="AT112" s="28"/>
      <c r="AU112" s="28"/>
      <c r="AV112" s="39"/>
      <c r="BA112" s="2"/>
    </row>
    <row r="113" spans="1:53" x14ac:dyDescent="0.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188"/>
      <c r="M113" s="28"/>
      <c r="N113" s="28"/>
      <c r="O113" s="188"/>
      <c r="P113" s="28"/>
      <c r="Q113" s="28"/>
      <c r="R113" s="188"/>
      <c r="S113" s="28"/>
      <c r="T113" s="28"/>
      <c r="U113" s="188"/>
      <c r="V113" s="28"/>
      <c r="W113" s="28"/>
      <c r="X113" s="188"/>
      <c r="Y113" s="28"/>
      <c r="Z113" s="28"/>
      <c r="AA113" s="188"/>
      <c r="AB113" s="28"/>
      <c r="AC113" s="28"/>
      <c r="AD113" s="188"/>
      <c r="AE113" s="28"/>
      <c r="AF113" s="28"/>
      <c r="AG113" s="194"/>
      <c r="AH113" s="28"/>
      <c r="AI113" s="28"/>
      <c r="AJ113" s="194"/>
      <c r="AK113" s="28"/>
      <c r="AL113" s="28"/>
      <c r="AM113" s="194"/>
      <c r="AN113" s="28"/>
      <c r="AO113" s="28"/>
      <c r="AP113" s="194"/>
      <c r="AQ113" s="28"/>
      <c r="AR113" s="28"/>
      <c r="AS113" s="28"/>
      <c r="AT113" s="28"/>
      <c r="AU113" s="28"/>
      <c r="AV113" s="39"/>
      <c r="BA113" s="2"/>
    </row>
    <row r="114" spans="1:53" x14ac:dyDescent="0.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188"/>
      <c r="M114" s="28"/>
      <c r="N114" s="28"/>
      <c r="O114" s="188"/>
      <c r="P114" s="28"/>
      <c r="Q114" s="28"/>
      <c r="R114" s="188"/>
      <c r="S114" s="28"/>
      <c r="T114" s="28"/>
      <c r="U114" s="188"/>
      <c r="V114" s="28"/>
      <c r="W114" s="28"/>
      <c r="X114" s="188"/>
      <c r="Y114" s="28"/>
      <c r="Z114" s="28"/>
      <c r="AA114" s="188"/>
      <c r="AB114" s="28"/>
      <c r="AC114" s="28"/>
      <c r="AD114" s="188"/>
      <c r="AE114" s="28"/>
      <c r="AF114" s="28"/>
      <c r="AG114" s="194"/>
      <c r="AH114" s="28"/>
      <c r="AI114" s="28"/>
      <c r="AJ114" s="194"/>
      <c r="AK114" s="28"/>
      <c r="AL114" s="28"/>
      <c r="AM114" s="194"/>
      <c r="AN114" s="28"/>
      <c r="AO114" s="28"/>
      <c r="AP114" s="194"/>
      <c r="AQ114" s="28"/>
      <c r="AR114" s="28"/>
      <c r="AS114" s="28"/>
      <c r="AT114" s="28"/>
      <c r="AU114" s="28"/>
      <c r="AV114" s="39"/>
      <c r="BA114" s="2"/>
    </row>
    <row r="115" spans="1:53" x14ac:dyDescent="0.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188"/>
      <c r="M115" s="28"/>
      <c r="N115" s="28"/>
      <c r="O115" s="188"/>
      <c r="P115" s="28"/>
      <c r="Q115" s="28"/>
      <c r="R115" s="188"/>
      <c r="S115" s="28"/>
      <c r="T115" s="28"/>
      <c r="U115" s="188"/>
      <c r="V115" s="28"/>
      <c r="W115" s="28"/>
      <c r="X115" s="188"/>
      <c r="Y115" s="28"/>
      <c r="Z115" s="28"/>
      <c r="AA115" s="188"/>
      <c r="AB115" s="28"/>
      <c r="AC115" s="28"/>
      <c r="AD115" s="188"/>
      <c r="AE115" s="28"/>
      <c r="AF115" s="28"/>
      <c r="AG115" s="194"/>
      <c r="AH115" s="28"/>
      <c r="AI115" s="28"/>
      <c r="AJ115" s="194"/>
      <c r="AK115" s="28"/>
      <c r="AL115" s="28"/>
      <c r="AM115" s="194"/>
      <c r="AN115" s="28"/>
      <c r="AO115" s="28"/>
      <c r="AP115" s="194"/>
      <c r="AQ115" s="28"/>
      <c r="AR115" s="28"/>
      <c r="AS115" s="28"/>
      <c r="AT115" s="28"/>
      <c r="AU115" s="28"/>
      <c r="AV115" s="39"/>
      <c r="BA115" s="2"/>
    </row>
    <row r="116" spans="1:53" x14ac:dyDescent="0.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188"/>
      <c r="M116" s="28"/>
      <c r="N116" s="28"/>
      <c r="O116" s="188"/>
      <c r="P116" s="28"/>
      <c r="Q116" s="28"/>
      <c r="R116" s="188"/>
      <c r="S116" s="28"/>
      <c r="T116" s="28"/>
      <c r="U116" s="188"/>
      <c r="V116" s="28"/>
      <c r="W116" s="28"/>
      <c r="X116" s="188"/>
      <c r="Y116" s="28"/>
      <c r="Z116" s="28"/>
      <c r="AA116" s="188"/>
      <c r="AB116" s="28"/>
      <c r="AC116" s="28"/>
      <c r="AD116" s="188"/>
      <c r="AE116" s="28"/>
      <c r="AF116" s="28"/>
      <c r="AG116" s="194"/>
      <c r="AH116" s="28"/>
      <c r="AI116" s="28"/>
      <c r="AJ116" s="194"/>
      <c r="AK116" s="28"/>
      <c r="AL116" s="28"/>
      <c r="AM116" s="194"/>
      <c r="AN116" s="28"/>
      <c r="AO116" s="28"/>
      <c r="AP116" s="194"/>
      <c r="AQ116" s="28"/>
      <c r="AR116" s="28"/>
      <c r="AS116" s="28"/>
      <c r="AT116" s="28"/>
      <c r="AU116" s="28"/>
      <c r="AV116" s="39"/>
      <c r="BA116" s="2"/>
    </row>
    <row r="117" spans="1:53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188"/>
      <c r="M117" s="28"/>
      <c r="N117" s="28"/>
      <c r="O117" s="188"/>
      <c r="P117" s="28"/>
      <c r="Q117" s="28"/>
      <c r="R117" s="188"/>
      <c r="S117" s="28"/>
      <c r="T117" s="28"/>
      <c r="U117" s="188"/>
      <c r="V117" s="28"/>
      <c r="W117" s="28"/>
      <c r="X117" s="188"/>
      <c r="Y117" s="28"/>
      <c r="Z117" s="28"/>
      <c r="AA117" s="188"/>
      <c r="AB117" s="28"/>
      <c r="AC117" s="28"/>
      <c r="AD117" s="188"/>
      <c r="AE117" s="28"/>
      <c r="AF117" s="28"/>
      <c r="AG117" s="194"/>
      <c r="AH117" s="28"/>
      <c r="AI117" s="28"/>
      <c r="AJ117" s="194"/>
      <c r="AK117" s="28"/>
      <c r="AL117" s="28"/>
      <c r="AM117" s="194"/>
      <c r="AN117" s="28"/>
      <c r="AO117" s="28"/>
      <c r="AP117" s="194"/>
      <c r="AQ117" s="28"/>
      <c r="AR117" s="28"/>
      <c r="AS117" s="28"/>
      <c r="AT117" s="28"/>
      <c r="AU117" s="28"/>
      <c r="AV117" s="39"/>
      <c r="BA117" s="2"/>
    </row>
    <row r="118" spans="1:53" x14ac:dyDescent="0.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188"/>
      <c r="M118" s="28"/>
      <c r="N118" s="28"/>
      <c r="O118" s="188"/>
      <c r="P118" s="28"/>
      <c r="Q118" s="28"/>
      <c r="R118" s="188"/>
      <c r="S118" s="28"/>
      <c r="T118" s="28"/>
      <c r="U118" s="188"/>
      <c r="V118" s="28"/>
      <c r="W118" s="28"/>
      <c r="X118" s="188"/>
      <c r="Y118" s="28"/>
      <c r="Z118" s="28"/>
      <c r="AA118" s="188"/>
      <c r="AB118" s="28"/>
      <c r="AC118" s="28"/>
      <c r="AD118" s="188"/>
      <c r="AE118" s="28"/>
      <c r="AF118" s="28"/>
      <c r="AG118" s="194"/>
      <c r="AH118" s="28"/>
      <c r="AI118" s="28"/>
      <c r="AJ118" s="194"/>
      <c r="AK118" s="28"/>
      <c r="AL118" s="28"/>
      <c r="AM118" s="194"/>
      <c r="AN118" s="28"/>
      <c r="AO118" s="28"/>
      <c r="AP118" s="194"/>
      <c r="AQ118" s="28"/>
      <c r="AR118" s="28"/>
      <c r="AS118" s="28"/>
      <c r="AT118" s="28"/>
      <c r="AU118" s="28"/>
      <c r="AV118" s="39"/>
      <c r="BA118" s="2"/>
    </row>
    <row r="119" spans="1:53" x14ac:dyDescent="0.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188"/>
      <c r="M119" s="28"/>
      <c r="N119" s="28"/>
      <c r="O119" s="188"/>
      <c r="P119" s="28"/>
      <c r="Q119" s="28"/>
      <c r="R119" s="188"/>
      <c r="S119" s="28"/>
      <c r="T119" s="28"/>
      <c r="U119" s="188"/>
      <c r="V119" s="28"/>
      <c r="W119" s="28"/>
      <c r="X119" s="188"/>
      <c r="Y119" s="28"/>
      <c r="Z119" s="28"/>
      <c r="AA119" s="188"/>
      <c r="AB119" s="28"/>
      <c r="AC119" s="28"/>
      <c r="AD119" s="188"/>
      <c r="AE119" s="28"/>
      <c r="AF119" s="28"/>
      <c r="AG119" s="194"/>
      <c r="AH119" s="28"/>
      <c r="AI119" s="28"/>
      <c r="AJ119" s="194"/>
      <c r="AK119" s="28"/>
      <c r="AL119" s="28"/>
      <c r="AM119" s="194"/>
      <c r="AN119" s="28"/>
      <c r="AO119" s="28"/>
      <c r="AP119" s="194"/>
      <c r="AQ119" s="28"/>
      <c r="AR119" s="28"/>
      <c r="AS119" s="28"/>
      <c r="AT119" s="28"/>
      <c r="AU119" s="28"/>
      <c r="AV119" s="39"/>
      <c r="BA119" s="2"/>
    </row>
    <row r="120" spans="1:53" x14ac:dyDescent="0.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188"/>
      <c r="M120" s="28"/>
      <c r="N120" s="28"/>
      <c r="O120" s="188"/>
      <c r="P120" s="28"/>
      <c r="Q120" s="28"/>
      <c r="R120" s="188"/>
      <c r="S120" s="28"/>
      <c r="T120" s="28"/>
      <c r="U120" s="188"/>
      <c r="V120" s="28"/>
      <c r="W120" s="28"/>
      <c r="X120" s="188"/>
      <c r="Y120" s="28"/>
      <c r="Z120" s="28"/>
      <c r="AA120" s="188"/>
      <c r="AB120" s="28"/>
      <c r="AC120" s="28"/>
      <c r="AD120" s="188"/>
      <c r="AE120" s="28"/>
      <c r="AF120" s="28"/>
      <c r="AG120" s="194"/>
      <c r="AH120" s="28"/>
      <c r="AI120" s="28"/>
      <c r="AJ120" s="194"/>
      <c r="AK120" s="28"/>
      <c r="AL120" s="28"/>
      <c r="AM120" s="194"/>
      <c r="AN120" s="28"/>
      <c r="AO120" s="28"/>
      <c r="AP120" s="194"/>
      <c r="AQ120" s="28"/>
      <c r="AR120" s="28"/>
      <c r="AS120" s="28"/>
      <c r="AT120" s="28"/>
      <c r="AU120" s="28"/>
      <c r="AV120" s="39"/>
      <c r="BA120" s="2"/>
    </row>
    <row r="121" spans="1:53" x14ac:dyDescent="0.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188"/>
      <c r="M121" s="28"/>
      <c r="N121" s="28"/>
      <c r="O121" s="188"/>
      <c r="P121" s="28"/>
      <c r="Q121" s="28"/>
      <c r="R121" s="188"/>
      <c r="S121" s="28"/>
      <c r="T121" s="28"/>
      <c r="U121" s="188"/>
      <c r="V121" s="28"/>
      <c r="W121" s="28"/>
      <c r="X121" s="188"/>
      <c r="Y121" s="28"/>
      <c r="Z121" s="28"/>
      <c r="AA121" s="188"/>
      <c r="AB121" s="28"/>
      <c r="AC121" s="28"/>
      <c r="AD121" s="188"/>
      <c r="AE121" s="28"/>
      <c r="AF121" s="28"/>
      <c r="AG121" s="194"/>
      <c r="AH121" s="28"/>
      <c r="AI121" s="28"/>
      <c r="AJ121" s="194"/>
      <c r="AK121" s="28"/>
      <c r="AL121" s="28"/>
      <c r="AM121" s="194"/>
      <c r="AN121" s="28"/>
      <c r="AO121" s="28"/>
      <c r="AP121" s="194"/>
      <c r="AQ121" s="28"/>
      <c r="AR121" s="28"/>
      <c r="AS121" s="28"/>
      <c r="AT121" s="28"/>
      <c r="AU121" s="28"/>
      <c r="AV121" s="39"/>
      <c r="BA121" s="2"/>
    </row>
    <row r="122" spans="1:53" x14ac:dyDescent="0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188"/>
      <c r="M122" s="28"/>
      <c r="N122" s="28"/>
      <c r="O122" s="188"/>
      <c r="P122" s="28"/>
      <c r="Q122" s="28"/>
      <c r="R122" s="188"/>
      <c r="S122" s="28"/>
      <c r="T122" s="28"/>
      <c r="U122" s="188"/>
      <c r="V122" s="28"/>
      <c r="W122" s="28"/>
      <c r="X122" s="188"/>
      <c r="Y122" s="28"/>
      <c r="Z122" s="28"/>
      <c r="AA122" s="188"/>
      <c r="AB122" s="28"/>
      <c r="AC122" s="28"/>
      <c r="AD122" s="188"/>
      <c r="AE122" s="28"/>
      <c r="AF122" s="28"/>
      <c r="AG122" s="194"/>
      <c r="AH122" s="28"/>
      <c r="AI122" s="28"/>
      <c r="AJ122" s="194"/>
      <c r="AK122" s="28"/>
      <c r="AL122" s="28"/>
      <c r="AM122" s="194"/>
      <c r="AN122" s="28"/>
      <c r="AO122" s="28"/>
      <c r="AP122" s="194"/>
      <c r="AQ122" s="28"/>
      <c r="AR122" s="28"/>
      <c r="AS122" s="28"/>
      <c r="AT122" s="28"/>
      <c r="AU122" s="28"/>
      <c r="AV122" s="39"/>
      <c r="BA122" s="2"/>
    </row>
    <row r="123" spans="1:53" x14ac:dyDescent="0.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188"/>
      <c r="M123" s="28"/>
      <c r="N123" s="28"/>
      <c r="O123" s="188"/>
      <c r="P123" s="28"/>
      <c r="Q123" s="28"/>
      <c r="R123" s="188"/>
      <c r="S123" s="28"/>
      <c r="T123" s="28"/>
      <c r="U123" s="188"/>
      <c r="V123" s="28"/>
      <c r="W123" s="28"/>
      <c r="X123" s="188"/>
      <c r="Y123" s="28"/>
      <c r="Z123" s="28"/>
      <c r="AA123" s="188"/>
      <c r="AB123" s="28"/>
      <c r="AC123" s="28"/>
      <c r="AD123" s="188"/>
      <c r="AE123" s="28"/>
      <c r="AF123" s="28"/>
      <c r="AG123" s="194"/>
      <c r="AH123" s="28"/>
      <c r="AI123" s="28"/>
      <c r="AJ123" s="194"/>
      <c r="AK123" s="28"/>
      <c r="AL123" s="28"/>
      <c r="AM123" s="194"/>
      <c r="AN123" s="28"/>
      <c r="AO123" s="28"/>
      <c r="AP123" s="194"/>
      <c r="AQ123" s="28"/>
      <c r="AR123" s="28"/>
      <c r="AS123" s="28"/>
      <c r="AT123" s="28"/>
      <c r="AU123" s="28"/>
      <c r="AV123" s="39"/>
      <c r="BA123" s="2"/>
    </row>
    <row r="124" spans="1:53" x14ac:dyDescent="0.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188"/>
      <c r="M124" s="28"/>
      <c r="N124" s="28"/>
      <c r="O124" s="188"/>
      <c r="P124" s="28"/>
      <c r="Q124" s="28"/>
      <c r="R124" s="188"/>
      <c r="S124" s="28"/>
      <c r="T124" s="28"/>
      <c r="U124" s="188"/>
      <c r="V124" s="28"/>
      <c r="W124" s="28"/>
      <c r="X124" s="188"/>
      <c r="Y124" s="28"/>
      <c r="Z124" s="28"/>
      <c r="AA124" s="188"/>
      <c r="AB124" s="28"/>
      <c r="AC124" s="28"/>
      <c r="AD124" s="188"/>
      <c r="AE124" s="28"/>
      <c r="AF124" s="28"/>
      <c r="AG124" s="194"/>
      <c r="AH124" s="28"/>
      <c r="AI124" s="28"/>
      <c r="AJ124" s="194"/>
      <c r="AK124" s="28"/>
      <c r="AL124" s="28"/>
      <c r="AM124" s="194"/>
      <c r="AN124" s="28"/>
      <c r="AO124" s="28"/>
      <c r="AP124" s="194"/>
      <c r="AQ124" s="28"/>
      <c r="AR124" s="28"/>
      <c r="AS124" s="28"/>
      <c r="AT124" s="28"/>
      <c r="AU124" s="28"/>
      <c r="AV124" s="39"/>
      <c r="BA124" s="2"/>
    </row>
    <row r="125" spans="1:53" x14ac:dyDescent="0.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188"/>
      <c r="M125" s="28"/>
      <c r="N125" s="28"/>
      <c r="O125" s="188"/>
      <c r="P125" s="28"/>
      <c r="Q125" s="28"/>
      <c r="R125" s="188"/>
      <c r="S125" s="28"/>
      <c r="T125" s="28"/>
      <c r="U125" s="188"/>
      <c r="V125" s="28"/>
      <c r="W125" s="28"/>
      <c r="X125" s="188"/>
      <c r="Y125" s="28"/>
      <c r="Z125" s="28"/>
      <c r="AA125" s="188"/>
      <c r="AB125" s="28"/>
      <c r="AC125" s="28"/>
      <c r="AD125" s="188"/>
      <c r="AE125" s="28"/>
      <c r="AF125" s="28"/>
      <c r="AG125" s="194"/>
      <c r="AH125" s="28"/>
      <c r="AI125" s="28"/>
      <c r="AJ125" s="194"/>
      <c r="AK125" s="28"/>
      <c r="AL125" s="28"/>
      <c r="AM125" s="194"/>
      <c r="AN125" s="28"/>
      <c r="AO125" s="28"/>
      <c r="AP125" s="194"/>
      <c r="AQ125" s="28"/>
      <c r="AR125" s="28"/>
      <c r="AS125" s="28"/>
      <c r="AT125" s="28"/>
      <c r="AU125" s="28"/>
      <c r="AV125" s="39"/>
      <c r="BA125" s="2"/>
    </row>
    <row r="126" spans="1:53" x14ac:dyDescent="0.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188"/>
      <c r="M126" s="28"/>
      <c r="N126" s="28"/>
      <c r="O126" s="188"/>
      <c r="P126" s="28"/>
      <c r="Q126" s="28"/>
      <c r="R126" s="188"/>
      <c r="S126" s="28"/>
      <c r="T126" s="28"/>
      <c r="U126" s="188"/>
      <c r="V126" s="28"/>
      <c r="W126" s="28"/>
      <c r="X126" s="188"/>
      <c r="Y126" s="28"/>
      <c r="Z126" s="28"/>
      <c r="AA126" s="188"/>
      <c r="AB126" s="28"/>
      <c r="AC126" s="28"/>
      <c r="AD126" s="188"/>
      <c r="AE126" s="28"/>
      <c r="AF126" s="28"/>
      <c r="AG126" s="194"/>
      <c r="AH126" s="28"/>
      <c r="AI126" s="28"/>
      <c r="AJ126" s="194"/>
      <c r="AK126" s="28"/>
      <c r="AL126" s="28"/>
      <c r="AM126" s="194"/>
      <c r="AN126" s="28"/>
      <c r="AO126" s="28"/>
      <c r="AP126" s="194"/>
      <c r="AQ126" s="28"/>
      <c r="AR126" s="28"/>
      <c r="AS126" s="28"/>
      <c r="AT126" s="28"/>
      <c r="AU126" s="28"/>
      <c r="AV126" s="39"/>
      <c r="BA126" s="2"/>
    </row>
    <row r="127" spans="1:53" x14ac:dyDescent="0.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188"/>
      <c r="M127" s="28"/>
      <c r="N127" s="28"/>
      <c r="O127" s="188"/>
      <c r="P127" s="28"/>
      <c r="Q127" s="28"/>
      <c r="R127" s="188"/>
      <c r="S127" s="28"/>
      <c r="T127" s="28"/>
      <c r="U127" s="188"/>
      <c r="V127" s="28"/>
      <c r="W127" s="28"/>
      <c r="X127" s="188"/>
      <c r="Y127" s="28"/>
      <c r="Z127" s="28"/>
      <c r="AA127" s="188"/>
      <c r="AB127" s="28"/>
      <c r="AC127" s="28"/>
      <c r="AD127" s="188"/>
      <c r="AE127" s="28"/>
      <c r="AF127" s="28"/>
      <c r="AG127" s="194"/>
      <c r="AH127" s="28"/>
      <c r="AI127" s="28"/>
      <c r="AJ127" s="194"/>
      <c r="AK127" s="28"/>
      <c r="AL127" s="28"/>
      <c r="AM127" s="194"/>
      <c r="AN127" s="28"/>
      <c r="AO127" s="28"/>
      <c r="AP127" s="194"/>
      <c r="AQ127" s="28"/>
      <c r="AR127" s="28"/>
      <c r="AS127" s="28"/>
      <c r="AT127" s="28"/>
      <c r="AU127" s="28"/>
      <c r="AV127" s="39"/>
      <c r="BA127" s="2"/>
    </row>
    <row r="128" spans="1:53" x14ac:dyDescent="0.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188"/>
      <c r="M128" s="28"/>
      <c r="N128" s="28"/>
      <c r="O128" s="188"/>
      <c r="P128" s="28"/>
      <c r="Q128" s="28"/>
      <c r="R128" s="188"/>
      <c r="S128" s="28"/>
      <c r="T128" s="28"/>
      <c r="U128" s="188"/>
      <c r="V128" s="28"/>
      <c r="W128" s="28"/>
      <c r="X128" s="188"/>
      <c r="Y128" s="28"/>
      <c r="Z128" s="28"/>
      <c r="AA128" s="188"/>
      <c r="AB128" s="28"/>
      <c r="AC128" s="28"/>
      <c r="AD128" s="188"/>
      <c r="AE128" s="28"/>
      <c r="AF128" s="28"/>
      <c r="AG128" s="194"/>
      <c r="AH128" s="28"/>
      <c r="AI128" s="28"/>
      <c r="AJ128" s="194"/>
      <c r="AK128" s="28"/>
      <c r="AL128" s="28"/>
      <c r="AM128" s="194"/>
      <c r="AN128" s="28"/>
      <c r="AO128" s="28"/>
      <c r="AP128" s="194"/>
      <c r="AQ128" s="28"/>
      <c r="AR128" s="28"/>
      <c r="AS128" s="28"/>
      <c r="AT128" s="28"/>
      <c r="AU128" s="28"/>
      <c r="AV128" s="39"/>
      <c r="BA128" s="2"/>
    </row>
    <row r="129" spans="1:53" x14ac:dyDescent="0.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188"/>
      <c r="M129" s="28"/>
      <c r="N129" s="28"/>
      <c r="O129" s="188"/>
      <c r="P129" s="28"/>
      <c r="Q129" s="28"/>
      <c r="R129" s="188"/>
      <c r="S129" s="28"/>
      <c r="T129" s="28"/>
      <c r="U129" s="188"/>
      <c r="V129" s="28"/>
      <c r="W129" s="28"/>
      <c r="X129" s="188"/>
      <c r="Y129" s="28"/>
      <c r="Z129" s="28"/>
      <c r="AA129" s="188"/>
      <c r="AB129" s="28"/>
      <c r="AC129" s="28"/>
      <c r="AD129" s="188"/>
      <c r="AE129" s="28"/>
      <c r="AF129" s="28"/>
      <c r="AG129" s="194"/>
      <c r="AH129" s="28"/>
      <c r="AI129" s="28"/>
      <c r="AJ129" s="194"/>
      <c r="AK129" s="28"/>
      <c r="AL129" s="28"/>
      <c r="AM129" s="194"/>
      <c r="AN129" s="28"/>
      <c r="AO129" s="28"/>
      <c r="AP129" s="194"/>
      <c r="AQ129" s="28"/>
      <c r="AR129" s="28"/>
      <c r="AS129" s="28"/>
      <c r="AT129" s="28"/>
      <c r="AU129" s="28"/>
      <c r="AV129" s="39"/>
      <c r="BA129" s="2"/>
    </row>
    <row r="130" spans="1:53" x14ac:dyDescent="0.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188"/>
      <c r="M130" s="28"/>
      <c r="N130" s="28"/>
      <c r="O130" s="188"/>
      <c r="P130" s="28"/>
      <c r="Q130" s="28"/>
      <c r="R130" s="188"/>
      <c r="S130" s="28"/>
      <c r="T130" s="28"/>
      <c r="U130" s="188"/>
      <c r="V130" s="28"/>
      <c r="W130" s="28"/>
      <c r="X130" s="188"/>
      <c r="Y130" s="28"/>
      <c r="Z130" s="28"/>
      <c r="AA130" s="188"/>
      <c r="AB130" s="28"/>
      <c r="AC130" s="28"/>
      <c r="AD130" s="188"/>
      <c r="AE130" s="28"/>
      <c r="AF130" s="28"/>
      <c r="AG130" s="194"/>
      <c r="AH130" s="28"/>
      <c r="AI130" s="28"/>
      <c r="AJ130" s="194"/>
      <c r="AK130" s="28"/>
      <c r="AL130" s="28"/>
      <c r="AM130" s="194"/>
      <c r="AN130" s="28"/>
      <c r="AO130" s="28"/>
      <c r="AP130" s="194"/>
      <c r="AQ130" s="28"/>
      <c r="AR130" s="28"/>
      <c r="AS130" s="28"/>
      <c r="AT130" s="28"/>
      <c r="AU130" s="28"/>
      <c r="AV130" s="39"/>
      <c r="BA130" s="2"/>
    </row>
    <row r="131" spans="1:53" x14ac:dyDescent="0.2">
      <c r="A131" s="45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188"/>
      <c r="M131" s="28"/>
      <c r="N131" s="28"/>
      <c r="O131" s="188"/>
      <c r="P131" s="28"/>
      <c r="Q131" s="28"/>
      <c r="R131" s="188"/>
      <c r="S131" s="28"/>
      <c r="T131" s="28"/>
      <c r="U131" s="188"/>
      <c r="V131" s="28"/>
      <c r="W131" s="28"/>
      <c r="X131" s="188"/>
      <c r="Y131" s="28"/>
      <c r="Z131" s="28"/>
      <c r="AA131" s="188"/>
      <c r="AB131" s="28"/>
      <c r="AC131" s="28"/>
      <c r="AD131" s="188"/>
      <c r="AE131" s="28"/>
      <c r="AF131" s="28"/>
      <c r="AG131" s="194"/>
      <c r="AH131" s="28"/>
      <c r="AI131" s="28"/>
      <c r="AJ131" s="194"/>
      <c r="AK131" s="28"/>
      <c r="AL131" s="28"/>
      <c r="AM131" s="194"/>
      <c r="AN131" s="28"/>
      <c r="AO131" s="28"/>
      <c r="AP131" s="194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</row>
    <row r="132" spans="1:53" x14ac:dyDescent="0.2">
      <c r="A132" s="45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188"/>
      <c r="M132" s="28"/>
      <c r="N132" s="28"/>
      <c r="O132" s="188"/>
      <c r="P132" s="28"/>
      <c r="Q132" s="28"/>
      <c r="R132" s="188"/>
      <c r="S132" s="28"/>
      <c r="T132" s="28"/>
      <c r="U132" s="188"/>
      <c r="V132" s="28"/>
      <c r="W132" s="28"/>
      <c r="X132" s="188"/>
      <c r="Y132" s="28"/>
      <c r="Z132" s="28"/>
      <c r="AA132" s="188"/>
      <c r="AB132" s="28"/>
      <c r="AC132" s="28"/>
      <c r="AD132" s="188"/>
      <c r="AE132" s="28"/>
      <c r="AF132" s="28"/>
      <c r="AG132" s="194"/>
      <c r="AH132" s="28"/>
      <c r="AI132" s="28"/>
      <c r="AJ132" s="194"/>
      <c r="AK132" s="28"/>
      <c r="AL132" s="28"/>
      <c r="AM132" s="194"/>
      <c r="AN132" s="28"/>
      <c r="AO132" s="28"/>
      <c r="AP132" s="194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</row>
    <row r="133" spans="1:53" x14ac:dyDescent="0.2">
      <c r="A133" s="45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188"/>
      <c r="M133" s="28"/>
      <c r="N133" s="28"/>
      <c r="O133" s="188"/>
      <c r="P133" s="28"/>
      <c r="Q133" s="28"/>
      <c r="R133" s="188"/>
      <c r="S133" s="28"/>
      <c r="T133" s="28"/>
      <c r="U133" s="188"/>
      <c r="V133" s="28"/>
      <c r="W133" s="28"/>
      <c r="X133" s="188"/>
      <c r="Y133" s="28"/>
      <c r="Z133" s="28"/>
      <c r="AA133" s="188"/>
      <c r="AB133" s="28"/>
      <c r="AC133" s="28"/>
      <c r="AD133" s="188"/>
      <c r="AE133" s="28"/>
      <c r="AF133" s="28"/>
      <c r="AG133" s="194"/>
      <c r="AH133" s="28"/>
      <c r="AI133" s="28"/>
      <c r="AJ133" s="194"/>
      <c r="AK133" s="28"/>
      <c r="AL133" s="28"/>
      <c r="AM133" s="194"/>
      <c r="AN133" s="28"/>
      <c r="AO133" s="28"/>
      <c r="AP133" s="194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</row>
    <row r="134" spans="1:53" x14ac:dyDescent="0.2">
      <c r="A134" s="45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188"/>
      <c r="M134" s="28"/>
      <c r="N134" s="28"/>
      <c r="O134" s="188"/>
      <c r="P134" s="28"/>
      <c r="Q134" s="28"/>
      <c r="R134" s="188"/>
      <c r="S134" s="28"/>
      <c r="T134" s="28"/>
      <c r="U134" s="188"/>
      <c r="V134" s="28"/>
      <c r="W134" s="28"/>
      <c r="X134" s="188"/>
      <c r="Y134" s="28"/>
      <c r="Z134" s="28"/>
      <c r="AA134" s="188"/>
      <c r="AB134" s="28"/>
      <c r="AC134" s="28"/>
      <c r="AD134" s="188"/>
      <c r="AE134" s="28"/>
      <c r="AF134" s="28"/>
      <c r="AG134" s="194"/>
      <c r="AH134" s="28"/>
      <c r="AI134" s="28"/>
      <c r="AJ134" s="194"/>
      <c r="AK134" s="28"/>
      <c r="AL134" s="28"/>
      <c r="AM134" s="194"/>
      <c r="AN134" s="28"/>
      <c r="AO134" s="28"/>
      <c r="AP134" s="194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</row>
    <row r="135" spans="1:53" x14ac:dyDescent="0.2">
      <c r="A135" s="45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188"/>
      <c r="M135" s="28"/>
      <c r="N135" s="28"/>
      <c r="O135" s="188"/>
      <c r="P135" s="28"/>
      <c r="Q135" s="28"/>
      <c r="R135" s="188"/>
      <c r="S135" s="28"/>
      <c r="T135" s="28"/>
      <c r="U135" s="188"/>
      <c r="V135" s="28"/>
      <c r="W135" s="28"/>
      <c r="X135" s="188"/>
      <c r="Y135" s="28"/>
      <c r="Z135" s="28"/>
      <c r="AA135" s="188"/>
      <c r="AB135" s="28"/>
      <c r="AC135" s="28"/>
      <c r="AD135" s="188"/>
      <c r="AE135" s="28"/>
      <c r="AF135" s="28"/>
      <c r="AG135" s="194"/>
      <c r="AH135" s="28"/>
      <c r="AI135" s="28"/>
      <c r="AJ135" s="194"/>
      <c r="AK135" s="28"/>
      <c r="AL135" s="28"/>
      <c r="AM135" s="194"/>
      <c r="AN135" s="28"/>
      <c r="AO135" s="28"/>
      <c r="AP135" s="194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</row>
    <row r="136" spans="1:53" x14ac:dyDescent="0.2">
      <c r="A136" s="45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188"/>
      <c r="M136" s="28"/>
      <c r="N136" s="28"/>
      <c r="O136" s="188"/>
      <c r="P136" s="28"/>
      <c r="Q136" s="28"/>
      <c r="R136" s="188"/>
      <c r="S136" s="28"/>
      <c r="T136" s="28"/>
      <c r="U136" s="188"/>
      <c r="V136" s="28"/>
      <c r="W136" s="28"/>
      <c r="X136" s="188"/>
      <c r="Y136" s="28"/>
      <c r="Z136" s="28"/>
      <c r="AA136" s="188"/>
      <c r="AB136" s="28"/>
      <c r="AC136" s="28"/>
      <c r="AD136" s="188"/>
      <c r="AE136" s="28"/>
      <c r="AF136" s="28"/>
      <c r="AG136" s="194"/>
      <c r="AH136" s="28"/>
      <c r="AI136" s="28"/>
      <c r="AJ136" s="194"/>
      <c r="AK136" s="28"/>
      <c r="AL136" s="28"/>
      <c r="AM136" s="194"/>
      <c r="AN136" s="28"/>
      <c r="AO136" s="28"/>
      <c r="AP136" s="194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</row>
    <row r="137" spans="1:53" x14ac:dyDescent="0.2">
      <c r="A137" s="45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188"/>
      <c r="M137" s="28"/>
      <c r="N137" s="28"/>
      <c r="O137" s="188"/>
      <c r="P137" s="28"/>
      <c r="Q137" s="28"/>
      <c r="R137" s="188"/>
      <c r="S137" s="28"/>
      <c r="T137" s="28"/>
      <c r="U137" s="188"/>
      <c r="V137" s="28"/>
      <c r="W137" s="28"/>
      <c r="X137" s="188"/>
      <c r="Y137" s="28"/>
      <c r="Z137" s="28"/>
      <c r="AA137" s="188"/>
      <c r="AB137" s="28"/>
      <c r="AC137" s="28"/>
      <c r="AD137" s="188"/>
      <c r="AE137" s="28"/>
      <c r="AF137" s="28"/>
      <c r="AG137" s="194"/>
      <c r="AH137" s="28"/>
      <c r="AI137" s="28"/>
      <c r="AJ137" s="194"/>
      <c r="AK137" s="28"/>
      <c r="AL137" s="28"/>
      <c r="AM137" s="194"/>
      <c r="AN137" s="28"/>
      <c r="AO137" s="28"/>
      <c r="AP137" s="194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</row>
    <row r="138" spans="1:53" x14ac:dyDescent="0.2">
      <c r="A138" s="45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188"/>
      <c r="M138" s="28"/>
      <c r="N138" s="28"/>
      <c r="O138" s="188"/>
      <c r="P138" s="28"/>
      <c r="Q138" s="28"/>
      <c r="R138" s="188"/>
      <c r="S138" s="28"/>
      <c r="T138" s="28"/>
      <c r="U138" s="188"/>
      <c r="V138" s="28"/>
      <c r="W138" s="28"/>
      <c r="X138" s="188"/>
      <c r="Y138" s="28"/>
      <c r="Z138" s="28"/>
      <c r="AA138" s="188"/>
      <c r="AB138" s="28"/>
      <c r="AC138" s="28"/>
      <c r="AD138" s="188"/>
      <c r="AE138" s="28"/>
      <c r="AF138" s="28"/>
      <c r="AG138" s="194"/>
      <c r="AH138" s="28"/>
      <c r="AI138" s="28"/>
      <c r="AJ138" s="194"/>
      <c r="AK138" s="28"/>
      <c r="AL138" s="28"/>
      <c r="AM138" s="194"/>
      <c r="AN138" s="28"/>
      <c r="AO138" s="28"/>
      <c r="AP138" s="194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</row>
    <row r="139" spans="1:53" x14ac:dyDescent="0.2">
      <c r="A139" s="45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188"/>
      <c r="M139" s="28"/>
      <c r="N139" s="28"/>
      <c r="O139" s="188"/>
      <c r="P139" s="28"/>
      <c r="Q139" s="28"/>
      <c r="R139" s="188"/>
      <c r="S139" s="28"/>
      <c r="T139" s="28"/>
      <c r="U139" s="188"/>
      <c r="V139" s="28"/>
      <c r="W139" s="28"/>
      <c r="X139" s="188"/>
      <c r="Y139" s="28"/>
      <c r="Z139" s="28"/>
      <c r="AA139" s="188"/>
      <c r="AB139" s="28"/>
      <c r="AC139" s="28"/>
      <c r="AD139" s="188"/>
      <c r="AE139" s="28"/>
      <c r="AF139" s="28"/>
      <c r="AG139" s="194"/>
      <c r="AH139" s="28"/>
      <c r="AI139" s="28"/>
      <c r="AJ139" s="194"/>
      <c r="AK139" s="28"/>
      <c r="AL139" s="28"/>
      <c r="AM139" s="194"/>
      <c r="AN139" s="28"/>
      <c r="AO139" s="28"/>
      <c r="AP139" s="194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</row>
    <row r="140" spans="1:53" x14ac:dyDescent="0.2">
      <c r="A140" s="45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188"/>
      <c r="M140" s="28"/>
      <c r="N140" s="28"/>
      <c r="O140" s="188"/>
      <c r="P140" s="28"/>
      <c r="Q140" s="28"/>
      <c r="R140" s="188"/>
      <c r="S140" s="28"/>
      <c r="T140" s="28"/>
      <c r="U140" s="188"/>
      <c r="V140" s="28"/>
      <c r="W140" s="28"/>
      <c r="X140" s="188"/>
      <c r="Y140" s="28"/>
      <c r="Z140" s="28"/>
      <c r="AA140" s="188"/>
      <c r="AB140" s="28"/>
      <c r="AC140" s="28"/>
      <c r="AD140" s="188"/>
      <c r="AE140" s="28"/>
      <c r="AF140" s="28"/>
      <c r="AG140" s="194"/>
      <c r="AH140" s="28"/>
      <c r="AI140" s="28"/>
      <c r="AJ140" s="194"/>
      <c r="AK140" s="28"/>
      <c r="AL140" s="28"/>
      <c r="AM140" s="194"/>
      <c r="AN140" s="28"/>
      <c r="AO140" s="28"/>
      <c r="AP140" s="194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</row>
    <row r="141" spans="1:53" x14ac:dyDescent="0.2">
      <c r="A141" s="45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188"/>
      <c r="M141" s="28"/>
      <c r="N141" s="28"/>
      <c r="O141" s="188"/>
      <c r="P141" s="28"/>
      <c r="Q141" s="28"/>
      <c r="R141" s="188"/>
      <c r="S141" s="28"/>
      <c r="T141" s="28"/>
      <c r="U141" s="188"/>
      <c r="V141" s="28"/>
      <c r="W141" s="28"/>
      <c r="X141" s="188"/>
      <c r="Y141" s="28"/>
      <c r="Z141" s="28"/>
      <c r="AA141" s="188"/>
      <c r="AB141" s="28"/>
      <c r="AC141" s="28"/>
      <c r="AD141" s="188"/>
      <c r="AE141" s="28"/>
      <c r="AF141" s="28"/>
      <c r="AG141" s="194"/>
      <c r="AH141" s="28"/>
      <c r="AI141" s="28"/>
      <c r="AJ141" s="194"/>
      <c r="AK141" s="28"/>
      <c r="AL141" s="28"/>
      <c r="AM141" s="194"/>
      <c r="AN141" s="28"/>
      <c r="AO141" s="28"/>
      <c r="AP141" s="194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</row>
    <row r="142" spans="1:53" x14ac:dyDescent="0.2">
      <c r="A142" s="45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188"/>
      <c r="M142" s="28"/>
      <c r="N142" s="28"/>
      <c r="O142" s="188"/>
      <c r="P142" s="28"/>
      <c r="Q142" s="28"/>
      <c r="R142" s="188"/>
      <c r="S142" s="28"/>
      <c r="T142" s="28"/>
      <c r="U142" s="188"/>
      <c r="V142" s="28"/>
      <c r="W142" s="28"/>
      <c r="X142" s="188"/>
      <c r="Y142" s="28"/>
      <c r="Z142" s="28"/>
      <c r="AA142" s="188"/>
      <c r="AB142" s="28"/>
      <c r="AC142" s="28"/>
      <c r="AD142" s="188"/>
      <c r="AE142" s="28"/>
      <c r="AF142" s="28"/>
      <c r="AG142" s="194"/>
      <c r="AH142" s="28"/>
      <c r="AI142" s="28"/>
      <c r="AJ142" s="194"/>
      <c r="AK142" s="28"/>
      <c r="AL142" s="28"/>
      <c r="AM142" s="194"/>
      <c r="AN142" s="28"/>
      <c r="AO142" s="28"/>
      <c r="AP142" s="194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</row>
    <row r="143" spans="1:53" x14ac:dyDescent="0.2">
      <c r="A143" s="45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188"/>
      <c r="M143" s="28"/>
      <c r="N143" s="28"/>
      <c r="O143" s="188"/>
      <c r="P143" s="28"/>
      <c r="Q143" s="28"/>
      <c r="R143" s="188"/>
      <c r="S143" s="28"/>
      <c r="T143" s="28"/>
      <c r="U143" s="188"/>
      <c r="V143" s="28"/>
      <c r="W143" s="28"/>
      <c r="X143" s="188"/>
      <c r="Y143" s="28"/>
      <c r="Z143" s="28"/>
      <c r="AA143" s="188"/>
      <c r="AB143" s="28"/>
      <c r="AC143" s="28"/>
      <c r="AD143" s="188"/>
      <c r="AE143" s="28"/>
      <c r="AF143" s="28"/>
      <c r="AG143" s="194"/>
      <c r="AH143" s="28"/>
      <c r="AI143" s="28"/>
      <c r="AJ143" s="194"/>
      <c r="AK143" s="28"/>
      <c r="AL143" s="28"/>
      <c r="AM143" s="194"/>
      <c r="AN143" s="28"/>
      <c r="AO143" s="28"/>
      <c r="AP143" s="194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</row>
    <row r="144" spans="1:53" x14ac:dyDescent="0.2">
      <c r="A144" s="45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188"/>
      <c r="M144" s="28"/>
      <c r="N144" s="28"/>
      <c r="O144" s="188"/>
      <c r="P144" s="28"/>
      <c r="Q144" s="28"/>
      <c r="R144" s="188"/>
      <c r="S144" s="28"/>
      <c r="T144" s="28"/>
      <c r="U144" s="188"/>
      <c r="V144" s="28"/>
      <c r="W144" s="28"/>
      <c r="X144" s="188"/>
      <c r="Y144" s="28"/>
      <c r="Z144" s="28"/>
      <c r="AA144" s="188"/>
      <c r="AB144" s="28"/>
      <c r="AC144" s="28"/>
      <c r="AD144" s="188"/>
      <c r="AE144" s="28"/>
      <c r="AF144" s="28"/>
      <c r="AG144" s="194"/>
      <c r="AH144" s="28"/>
      <c r="AI144" s="28"/>
      <c r="AJ144" s="194"/>
      <c r="AK144" s="28"/>
      <c r="AL144" s="28"/>
      <c r="AM144" s="194"/>
      <c r="AN144" s="28"/>
      <c r="AO144" s="28"/>
      <c r="AP144" s="194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</row>
    <row r="145" spans="1:52" x14ac:dyDescent="0.2">
      <c r="A145" s="45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188"/>
      <c r="M145" s="28"/>
      <c r="N145" s="28"/>
      <c r="O145" s="188"/>
      <c r="P145" s="28"/>
      <c r="Q145" s="28"/>
      <c r="R145" s="188"/>
      <c r="S145" s="28"/>
      <c r="T145" s="28"/>
      <c r="U145" s="188"/>
      <c r="V145" s="28"/>
      <c r="W145" s="28"/>
      <c r="X145" s="188"/>
      <c r="Y145" s="28"/>
      <c r="Z145" s="28"/>
      <c r="AA145" s="188"/>
      <c r="AB145" s="28"/>
      <c r="AC145" s="28"/>
      <c r="AD145" s="188"/>
      <c r="AE145" s="28"/>
      <c r="AF145" s="28"/>
      <c r="AG145" s="194"/>
      <c r="AH145" s="28"/>
      <c r="AI145" s="28"/>
      <c r="AJ145" s="194"/>
      <c r="AK145" s="28"/>
      <c r="AL145" s="28"/>
      <c r="AM145" s="194"/>
      <c r="AN145" s="28"/>
      <c r="AO145" s="28"/>
      <c r="AP145" s="194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</row>
    <row r="146" spans="1:52" x14ac:dyDescent="0.2">
      <c r="A146" s="45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188"/>
      <c r="M146" s="28"/>
      <c r="N146" s="28"/>
      <c r="O146" s="188"/>
      <c r="P146" s="28"/>
      <c r="Q146" s="28"/>
      <c r="R146" s="188"/>
      <c r="S146" s="28"/>
      <c r="T146" s="28"/>
      <c r="U146" s="188"/>
      <c r="V146" s="28"/>
      <c r="W146" s="28"/>
      <c r="X146" s="188"/>
      <c r="Y146" s="28"/>
      <c r="Z146" s="28"/>
      <c r="AA146" s="188"/>
      <c r="AB146" s="28"/>
      <c r="AC146" s="28"/>
      <c r="AD146" s="188"/>
      <c r="AE146" s="28"/>
      <c r="AF146" s="28"/>
      <c r="AG146" s="194"/>
      <c r="AH146" s="28"/>
      <c r="AI146" s="28"/>
      <c r="AJ146" s="194"/>
      <c r="AK146" s="28"/>
      <c r="AL146" s="28"/>
      <c r="AM146" s="194"/>
      <c r="AN146" s="28"/>
      <c r="AO146" s="28"/>
      <c r="AP146" s="194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</row>
    <row r="147" spans="1:52" x14ac:dyDescent="0.2">
      <c r="A147" s="45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188"/>
      <c r="M147" s="28"/>
      <c r="N147" s="28"/>
      <c r="O147" s="188"/>
      <c r="P147" s="28"/>
      <c r="Q147" s="28"/>
      <c r="R147" s="188"/>
      <c r="S147" s="28"/>
      <c r="T147" s="28"/>
      <c r="U147" s="188"/>
      <c r="V147" s="28"/>
      <c r="W147" s="28"/>
      <c r="X147" s="188"/>
      <c r="Y147" s="28"/>
      <c r="Z147" s="28"/>
      <c r="AA147" s="188"/>
      <c r="AB147" s="28"/>
      <c r="AC147" s="28"/>
      <c r="AD147" s="188"/>
      <c r="AE147" s="28"/>
      <c r="AF147" s="28"/>
      <c r="AG147" s="194"/>
      <c r="AH147" s="28"/>
      <c r="AI147" s="28"/>
      <c r="AJ147" s="194"/>
      <c r="AK147" s="28"/>
      <c r="AL147" s="28"/>
      <c r="AM147" s="194"/>
      <c r="AN147" s="28"/>
      <c r="AO147" s="28"/>
      <c r="AP147" s="194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</row>
    <row r="148" spans="1:52" x14ac:dyDescent="0.2">
      <c r="A148" s="45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188"/>
      <c r="M148" s="28"/>
      <c r="N148" s="28"/>
      <c r="O148" s="188"/>
      <c r="P148" s="28"/>
      <c r="Q148" s="28"/>
      <c r="R148" s="188"/>
      <c r="S148" s="28"/>
      <c r="T148" s="28"/>
      <c r="U148" s="188"/>
      <c r="V148" s="28"/>
      <c r="W148" s="28"/>
      <c r="X148" s="188"/>
      <c r="Y148" s="28"/>
      <c r="Z148" s="28"/>
      <c r="AA148" s="188"/>
      <c r="AB148" s="28"/>
      <c r="AC148" s="28"/>
      <c r="AD148" s="188"/>
      <c r="AE148" s="28"/>
      <c r="AF148" s="28"/>
      <c r="AG148" s="194"/>
      <c r="AH148" s="28"/>
      <c r="AI148" s="28"/>
      <c r="AJ148" s="194"/>
      <c r="AK148" s="28"/>
      <c r="AL148" s="28"/>
      <c r="AM148" s="194"/>
      <c r="AN148" s="28"/>
      <c r="AO148" s="28"/>
      <c r="AP148" s="194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</row>
    <row r="149" spans="1:52" x14ac:dyDescent="0.2">
      <c r="A149" s="45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188"/>
      <c r="M149" s="28"/>
      <c r="N149" s="28"/>
      <c r="O149" s="188"/>
      <c r="P149" s="28"/>
      <c r="Q149" s="28"/>
      <c r="R149" s="188"/>
      <c r="S149" s="28"/>
      <c r="T149" s="28"/>
      <c r="U149" s="188"/>
      <c r="V149" s="28"/>
      <c r="W149" s="28"/>
      <c r="X149" s="188"/>
      <c r="Y149" s="28"/>
      <c r="Z149" s="28"/>
      <c r="AA149" s="188"/>
      <c r="AB149" s="28"/>
      <c r="AC149" s="28"/>
      <c r="AD149" s="188"/>
      <c r="AE149" s="28"/>
      <c r="AF149" s="28"/>
      <c r="AG149" s="194"/>
      <c r="AH149" s="28"/>
      <c r="AI149" s="28"/>
      <c r="AJ149" s="194"/>
      <c r="AK149" s="28"/>
      <c r="AL149" s="28"/>
      <c r="AM149" s="194"/>
      <c r="AN149" s="28"/>
      <c r="AO149" s="28"/>
      <c r="AP149" s="194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</row>
    <row r="150" spans="1:52" x14ac:dyDescent="0.2">
      <c r="A150" s="45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188"/>
      <c r="M150" s="28"/>
      <c r="N150" s="28"/>
      <c r="O150" s="188"/>
      <c r="P150" s="28"/>
      <c r="Q150" s="28"/>
      <c r="R150" s="188"/>
      <c r="S150" s="28"/>
      <c r="T150" s="28"/>
      <c r="U150" s="188"/>
      <c r="V150" s="28"/>
      <c r="W150" s="28"/>
      <c r="X150" s="188"/>
      <c r="Y150" s="28"/>
      <c r="Z150" s="28"/>
      <c r="AA150" s="188"/>
      <c r="AB150" s="28"/>
      <c r="AC150" s="28"/>
      <c r="AD150" s="188"/>
      <c r="AE150" s="28"/>
      <c r="AF150" s="28"/>
      <c r="AG150" s="194"/>
      <c r="AH150" s="28"/>
      <c r="AI150" s="28"/>
      <c r="AJ150" s="194"/>
      <c r="AK150" s="28"/>
      <c r="AL150" s="28"/>
      <c r="AM150" s="194"/>
      <c r="AN150" s="28"/>
      <c r="AO150" s="28"/>
      <c r="AP150" s="194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</row>
    <row r="151" spans="1:52" x14ac:dyDescent="0.2">
      <c r="A151" s="45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188"/>
      <c r="M151" s="28"/>
      <c r="N151" s="28"/>
      <c r="O151" s="188"/>
      <c r="P151" s="28"/>
      <c r="Q151" s="28"/>
      <c r="R151" s="188"/>
      <c r="S151" s="28"/>
      <c r="T151" s="28"/>
      <c r="U151" s="188"/>
      <c r="V151" s="28"/>
      <c r="W151" s="28"/>
      <c r="X151" s="188"/>
      <c r="Y151" s="28"/>
      <c r="Z151" s="28"/>
      <c r="AA151" s="188"/>
      <c r="AB151" s="28"/>
      <c r="AC151" s="28"/>
      <c r="AD151" s="188"/>
      <c r="AE151" s="28"/>
      <c r="AF151" s="28"/>
      <c r="AG151" s="194"/>
      <c r="AH151" s="28"/>
      <c r="AI151" s="28"/>
      <c r="AJ151" s="194"/>
      <c r="AK151" s="28"/>
      <c r="AL151" s="28"/>
      <c r="AM151" s="194"/>
      <c r="AN151" s="28"/>
      <c r="AO151" s="28"/>
      <c r="AP151" s="194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</row>
    <row r="152" spans="1:52" x14ac:dyDescent="0.2">
      <c r="A152" s="45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188"/>
      <c r="M152" s="28"/>
      <c r="N152" s="28"/>
      <c r="O152" s="188"/>
      <c r="P152" s="28"/>
      <c r="Q152" s="28"/>
      <c r="R152" s="188"/>
      <c r="S152" s="28"/>
      <c r="T152" s="28"/>
      <c r="U152" s="188"/>
      <c r="V152" s="28"/>
      <c r="W152" s="28"/>
      <c r="X152" s="188"/>
      <c r="Y152" s="28"/>
      <c r="Z152" s="28"/>
      <c r="AA152" s="188"/>
      <c r="AB152" s="28"/>
      <c r="AC152" s="28"/>
      <c r="AD152" s="188"/>
      <c r="AE152" s="28"/>
      <c r="AF152" s="28"/>
      <c r="AG152" s="194"/>
      <c r="AH152" s="28"/>
      <c r="AI152" s="28"/>
      <c r="AJ152" s="194"/>
      <c r="AK152" s="28"/>
      <c r="AL152" s="28"/>
      <c r="AM152" s="194"/>
      <c r="AN152" s="28"/>
      <c r="AO152" s="28"/>
      <c r="AP152" s="194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</row>
    <row r="153" spans="1:52" x14ac:dyDescent="0.2">
      <c r="A153" s="45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188"/>
      <c r="M153" s="28"/>
      <c r="N153" s="28"/>
      <c r="O153" s="188"/>
      <c r="P153" s="28"/>
      <c r="Q153" s="28"/>
      <c r="R153" s="188"/>
      <c r="S153" s="28"/>
      <c r="T153" s="28"/>
      <c r="U153" s="188"/>
      <c r="V153" s="28"/>
      <c r="W153" s="28"/>
      <c r="X153" s="188"/>
      <c r="Y153" s="28"/>
      <c r="Z153" s="28"/>
      <c r="AA153" s="188"/>
      <c r="AB153" s="28"/>
      <c r="AC153" s="28"/>
      <c r="AD153" s="188"/>
      <c r="AE153" s="28"/>
      <c r="AF153" s="28"/>
      <c r="AG153" s="194"/>
      <c r="AH153" s="28"/>
      <c r="AI153" s="28"/>
      <c r="AJ153" s="194"/>
      <c r="AK153" s="28"/>
      <c r="AL153" s="28"/>
      <c r="AM153" s="194"/>
      <c r="AN153" s="28"/>
      <c r="AO153" s="28"/>
      <c r="AP153" s="194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</row>
    <row r="154" spans="1:52" x14ac:dyDescent="0.2">
      <c r="A154" s="45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188"/>
      <c r="M154" s="28"/>
      <c r="N154" s="28"/>
      <c r="O154" s="188"/>
      <c r="P154" s="28"/>
      <c r="Q154" s="28"/>
      <c r="R154" s="188"/>
      <c r="S154" s="28"/>
      <c r="T154" s="28"/>
      <c r="U154" s="188"/>
      <c r="V154" s="28"/>
      <c r="W154" s="28"/>
      <c r="X154" s="188"/>
      <c r="Y154" s="28"/>
      <c r="Z154" s="28"/>
      <c r="AA154" s="188"/>
      <c r="AB154" s="28"/>
      <c r="AC154" s="28"/>
      <c r="AD154" s="188"/>
      <c r="AE154" s="28"/>
      <c r="AF154" s="28"/>
      <c r="AG154" s="194"/>
      <c r="AH154" s="28"/>
      <c r="AI154" s="28"/>
      <c r="AJ154" s="194"/>
      <c r="AK154" s="28"/>
      <c r="AL154" s="28"/>
      <c r="AM154" s="194"/>
      <c r="AN154" s="28"/>
      <c r="AO154" s="28"/>
      <c r="AP154" s="194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</row>
    <row r="155" spans="1:52" x14ac:dyDescent="0.2">
      <c r="A155" s="45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188"/>
      <c r="M155" s="28"/>
      <c r="N155" s="28"/>
      <c r="O155" s="188"/>
      <c r="P155" s="28"/>
      <c r="Q155" s="28"/>
      <c r="R155" s="188"/>
      <c r="S155" s="28"/>
      <c r="T155" s="28"/>
      <c r="U155" s="188"/>
      <c r="V155" s="28"/>
      <c r="W155" s="28"/>
      <c r="X155" s="188"/>
      <c r="Y155" s="28"/>
      <c r="Z155" s="28"/>
      <c r="AA155" s="188"/>
      <c r="AB155" s="28"/>
      <c r="AC155" s="28"/>
      <c r="AD155" s="188"/>
      <c r="AE155" s="28"/>
      <c r="AF155" s="28"/>
      <c r="AG155" s="194"/>
      <c r="AH155" s="28"/>
      <c r="AI155" s="28"/>
      <c r="AJ155" s="194"/>
      <c r="AK155" s="28"/>
      <c r="AL155" s="28"/>
      <c r="AM155" s="194"/>
      <c r="AN155" s="28"/>
      <c r="AO155" s="28"/>
      <c r="AP155" s="194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</row>
    <row r="156" spans="1:52" x14ac:dyDescent="0.2">
      <c r="A156" s="45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188"/>
      <c r="M156" s="28"/>
      <c r="N156" s="28"/>
      <c r="O156" s="188"/>
      <c r="P156" s="28"/>
      <c r="Q156" s="28"/>
      <c r="R156" s="188"/>
      <c r="S156" s="28"/>
      <c r="T156" s="28"/>
      <c r="U156" s="188"/>
      <c r="V156" s="28"/>
      <c r="W156" s="28"/>
      <c r="X156" s="188"/>
      <c r="Y156" s="28"/>
      <c r="Z156" s="28"/>
      <c r="AA156" s="188"/>
      <c r="AB156" s="28"/>
      <c r="AC156" s="28"/>
      <c r="AD156" s="188"/>
      <c r="AE156" s="28"/>
      <c r="AF156" s="28"/>
      <c r="AG156" s="194"/>
      <c r="AH156" s="28"/>
      <c r="AI156" s="28"/>
      <c r="AJ156" s="194"/>
      <c r="AK156" s="28"/>
      <c r="AL156" s="28"/>
      <c r="AM156" s="194"/>
      <c r="AN156" s="28"/>
      <c r="AO156" s="28"/>
      <c r="AP156" s="194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</row>
    <row r="157" spans="1:52" x14ac:dyDescent="0.2">
      <c r="A157" s="45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188"/>
      <c r="M157" s="28"/>
      <c r="N157" s="28"/>
      <c r="O157" s="188"/>
      <c r="P157" s="28"/>
      <c r="Q157" s="28"/>
      <c r="R157" s="188"/>
      <c r="S157" s="28"/>
      <c r="T157" s="28"/>
      <c r="U157" s="188"/>
      <c r="V157" s="28"/>
      <c r="W157" s="28"/>
      <c r="X157" s="188"/>
      <c r="Y157" s="28"/>
      <c r="Z157" s="28"/>
      <c r="AA157" s="188"/>
      <c r="AB157" s="28"/>
      <c r="AC157" s="28"/>
      <c r="AD157" s="188"/>
      <c r="AE157" s="28"/>
      <c r="AF157" s="28"/>
      <c r="AG157" s="194"/>
      <c r="AH157" s="28"/>
      <c r="AI157" s="28"/>
      <c r="AJ157" s="194"/>
      <c r="AK157" s="28"/>
      <c r="AL157" s="28"/>
      <c r="AM157" s="194"/>
      <c r="AN157" s="28"/>
      <c r="AO157" s="28"/>
      <c r="AP157" s="194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</row>
    <row r="158" spans="1:52" x14ac:dyDescent="0.2">
      <c r="A158" s="45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188"/>
      <c r="M158" s="28"/>
      <c r="N158" s="28"/>
      <c r="O158" s="188"/>
      <c r="P158" s="28"/>
      <c r="Q158" s="28"/>
      <c r="R158" s="188"/>
      <c r="S158" s="28"/>
      <c r="T158" s="28"/>
      <c r="U158" s="188"/>
      <c r="V158" s="28"/>
      <c r="W158" s="28"/>
      <c r="X158" s="188"/>
      <c r="Y158" s="28"/>
      <c r="Z158" s="28"/>
      <c r="AA158" s="188"/>
      <c r="AB158" s="28"/>
      <c r="AC158" s="28"/>
      <c r="AD158" s="188"/>
      <c r="AE158" s="28"/>
      <c r="AF158" s="28"/>
      <c r="AG158" s="194"/>
      <c r="AH158" s="28"/>
      <c r="AI158" s="28"/>
      <c r="AJ158" s="194"/>
      <c r="AK158" s="28"/>
      <c r="AL158" s="28"/>
      <c r="AM158" s="194"/>
      <c r="AN158" s="28"/>
      <c r="AO158" s="28"/>
      <c r="AP158" s="194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</row>
    <row r="159" spans="1:52" x14ac:dyDescent="0.2">
      <c r="A159" s="45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188"/>
      <c r="M159" s="28"/>
      <c r="N159" s="28"/>
      <c r="O159" s="188"/>
      <c r="P159" s="28"/>
      <c r="Q159" s="28"/>
      <c r="R159" s="188"/>
      <c r="S159" s="28"/>
      <c r="T159" s="28"/>
      <c r="U159" s="188"/>
      <c r="V159" s="28"/>
      <c r="W159" s="28"/>
      <c r="X159" s="188"/>
      <c r="Y159" s="28"/>
      <c r="Z159" s="28"/>
      <c r="AA159" s="188"/>
      <c r="AB159" s="28"/>
      <c r="AC159" s="28"/>
      <c r="AD159" s="188"/>
      <c r="AE159" s="28"/>
      <c r="AF159" s="28"/>
      <c r="AG159" s="194"/>
      <c r="AH159" s="28"/>
      <c r="AI159" s="28"/>
      <c r="AJ159" s="194"/>
      <c r="AK159" s="28"/>
      <c r="AL159" s="28"/>
      <c r="AM159" s="194"/>
      <c r="AN159" s="28"/>
      <c r="AO159" s="28"/>
      <c r="AP159" s="194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</row>
    <row r="160" spans="1:52" x14ac:dyDescent="0.2">
      <c r="A160" s="45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188"/>
      <c r="M160" s="28"/>
      <c r="N160" s="28"/>
      <c r="O160" s="188"/>
      <c r="P160" s="28"/>
      <c r="Q160" s="28"/>
      <c r="R160" s="188"/>
      <c r="S160" s="28"/>
      <c r="T160" s="28"/>
      <c r="U160" s="188"/>
      <c r="V160" s="28"/>
      <c r="W160" s="28"/>
      <c r="X160" s="188"/>
      <c r="Y160" s="28"/>
      <c r="Z160" s="28"/>
      <c r="AA160" s="188"/>
      <c r="AB160" s="28"/>
      <c r="AC160" s="28"/>
      <c r="AD160" s="188"/>
      <c r="AE160" s="28"/>
      <c r="AF160" s="28"/>
      <c r="AG160" s="194"/>
      <c r="AH160" s="28"/>
      <c r="AI160" s="28"/>
      <c r="AJ160" s="194"/>
      <c r="AK160" s="28"/>
      <c r="AL160" s="28"/>
      <c r="AM160" s="194"/>
      <c r="AN160" s="28"/>
      <c r="AO160" s="28"/>
      <c r="AP160" s="194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</row>
    <row r="161" spans="1:52" x14ac:dyDescent="0.2">
      <c r="A161" s="45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188"/>
      <c r="M161" s="28"/>
      <c r="N161" s="28"/>
      <c r="O161" s="188"/>
      <c r="P161" s="28"/>
      <c r="Q161" s="28"/>
      <c r="R161" s="188"/>
      <c r="S161" s="28"/>
      <c r="T161" s="28"/>
      <c r="U161" s="188"/>
      <c r="V161" s="28"/>
      <c r="W161" s="28"/>
      <c r="X161" s="188"/>
      <c r="Y161" s="28"/>
      <c r="Z161" s="28"/>
      <c r="AA161" s="188"/>
      <c r="AB161" s="28"/>
      <c r="AC161" s="28"/>
      <c r="AD161" s="188"/>
      <c r="AE161" s="28"/>
      <c r="AF161" s="28"/>
      <c r="AG161" s="194"/>
      <c r="AH161" s="28"/>
      <c r="AI161" s="28"/>
      <c r="AJ161" s="194"/>
      <c r="AK161" s="28"/>
      <c r="AL161" s="28"/>
      <c r="AM161" s="194"/>
      <c r="AN161" s="28"/>
      <c r="AO161" s="28"/>
      <c r="AP161" s="194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</row>
    <row r="162" spans="1:52" x14ac:dyDescent="0.2">
      <c r="A162" s="45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188"/>
      <c r="M162" s="28"/>
      <c r="N162" s="28"/>
      <c r="O162" s="188"/>
      <c r="P162" s="28"/>
      <c r="Q162" s="28"/>
      <c r="R162" s="188"/>
      <c r="S162" s="28"/>
      <c r="T162" s="28"/>
      <c r="U162" s="188"/>
      <c r="V162" s="28"/>
      <c r="W162" s="28"/>
      <c r="X162" s="188"/>
      <c r="Y162" s="28"/>
      <c r="Z162" s="28"/>
      <c r="AA162" s="188"/>
      <c r="AB162" s="28"/>
      <c r="AC162" s="28"/>
      <c r="AD162" s="188"/>
      <c r="AE162" s="28"/>
      <c r="AF162" s="28"/>
      <c r="AG162" s="194"/>
      <c r="AH162" s="28"/>
      <c r="AI162" s="28"/>
      <c r="AJ162" s="194"/>
      <c r="AK162" s="28"/>
      <c r="AL162" s="28"/>
      <c r="AM162" s="194"/>
      <c r="AN162" s="28"/>
      <c r="AO162" s="28"/>
      <c r="AP162" s="194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</row>
    <row r="163" spans="1:52" x14ac:dyDescent="0.2">
      <c r="A163" s="45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188"/>
      <c r="M163" s="28"/>
      <c r="N163" s="28"/>
      <c r="O163" s="188"/>
      <c r="P163" s="28"/>
      <c r="Q163" s="28"/>
      <c r="R163" s="188"/>
      <c r="S163" s="28"/>
      <c r="T163" s="28"/>
      <c r="U163" s="188"/>
      <c r="V163" s="28"/>
      <c r="W163" s="28"/>
      <c r="X163" s="188"/>
      <c r="Y163" s="28"/>
      <c r="Z163" s="28"/>
      <c r="AA163" s="188"/>
      <c r="AB163" s="28"/>
      <c r="AC163" s="28"/>
      <c r="AD163" s="188"/>
      <c r="AE163" s="28"/>
      <c r="AF163" s="28"/>
      <c r="AG163" s="194"/>
      <c r="AH163" s="28"/>
      <c r="AI163" s="28"/>
      <c r="AJ163" s="194"/>
      <c r="AK163" s="28"/>
      <c r="AL163" s="28"/>
      <c r="AM163" s="194"/>
      <c r="AN163" s="28"/>
      <c r="AO163" s="28"/>
      <c r="AP163" s="194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</row>
    <row r="164" spans="1:52" x14ac:dyDescent="0.2">
      <c r="A164" s="45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188"/>
      <c r="M164" s="28"/>
      <c r="N164" s="28"/>
      <c r="O164" s="188"/>
      <c r="P164" s="28"/>
      <c r="Q164" s="28"/>
      <c r="R164" s="188"/>
      <c r="S164" s="28"/>
      <c r="T164" s="28"/>
      <c r="U164" s="188"/>
      <c r="V164" s="28"/>
      <c r="W164" s="28"/>
      <c r="X164" s="188"/>
      <c r="Y164" s="28"/>
      <c r="Z164" s="28"/>
      <c r="AA164" s="188"/>
      <c r="AB164" s="28"/>
      <c r="AC164" s="28"/>
      <c r="AD164" s="188"/>
      <c r="AE164" s="28"/>
      <c r="AF164" s="28"/>
      <c r="AG164" s="194"/>
      <c r="AH164" s="28"/>
      <c r="AI164" s="28"/>
      <c r="AJ164" s="194"/>
      <c r="AK164" s="28"/>
      <c r="AL164" s="28"/>
      <c r="AM164" s="194"/>
      <c r="AN164" s="28"/>
      <c r="AO164" s="28"/>
      <c r="AP164" s="194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</row>
    <row r="165" spans="1:52" x14ac:dyDescent="0.2">
      <c r="A165" s="45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188"/>
      <c r="M165" s="28"/>
      <c r="N165" s="28"/>
      <c r="O165" s="188"/>
      <c r="P165" s="28"/>
      <c r="Q165" s="28"/>
      <c r="R165" s="188"/>
      <c r="S165" s="28"/>
      <c r="T165" s="28"/>
      <c r="U165" s="188"/>
      <c r="V165" s="28"/>
      <c r="W165" s="28"/>
      <c r="X165" s="188"/>
      <c r="Y165" s="28"/>
      <c r="Z165" s="28"/>
      <c r="AA165" s="188"/>
      <c r="AB165" s="28"/>
      <c r="AC165" s="28"/>
      <c r="AD165" s="188"/>
      <c r="AE165" s="28"/>
      <c r="AF165" s="28"/>
      <c r="AG165" s="194"/>
      <c r="AH165" s="28"/>
      <c r="AI165" s="28"/>
      <c r="AJ165" s="194"/>
      <c r="AK165" s="28"/>
      <c r="AL165" s="28"/>
      <c r="AM165" s="194"/>
      <c r="AN165" s="28"/>
      <c r="AO165" s="28"/>
      <c r="AP165" s="194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</row>
    <row r="166" spans="1:52" x14ac:dyDescent="0.2">
      <c r="A166" s="45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188"/>
      <c r="M166" s="28"/>
      <c r="N166" s="28"/>
      <c r="O166" s="188"/>
      <c r="P166" s="28"/>
      <c r="Q166" s="28"/>
      <c r="R166" s="188"/>
      <c r="S166" s="28"/>
      <c r="T166" s="28"/>
      <c r="U166" s="188"/>
      <c r="V166" s="28"/>
      <c r="W166" s="28"/>
      <c r="X166" s="188"/>
      <c r="Y166" s="28"/>
      <c r="Z166" s="28"/>
      <c r="AA166" s="188"/>
      <c r="AB166" s="28"/>
      <c r="AC166" s="28"/>
      <c r="AD166" s="188"/>
      <c r="AE166" s="28"/>
      <c r="AF166" s="28"/>
      <c r="AG166" s="194"/>
      <c r="AH166" s="28"/>
      <c r="AI166" s="28"/>
      <c r="AJ166" s="194"/>
      <c r="AK166" s="28"/>
      <c r="AL166" s="28"/>
      <c r="AM166" s="194"/>
      <c r="AN166" s="28"/>
      <c r="AO166" s="28"/>
      <c r="AP166" s="194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</row>
    <row r="167" spans="1:52" x14ac:dyDescent="0.2">
      <c r="A167" s="45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188"/>
      <c r="M167" s="28"/>
      <c r="N167" s="28"/>
      <c r="O167" s="188"/>
      <c r="P167" s="28"/>
      <c r="Q167" s="28"/>
      <c r="R167" s="188"/>
      <c r="S167" s="28"/>
      <c r="T167" s="28"/>
      <c r="U167" s="188"/>
      <c r="V167" s="28"/>
      <c r="W167" s="28"/>
      <c r="X167" s="188"/>
      <c r="Y167" s="28"/>
      <c r="Z167" s="28"/>
      <c r="AA167" s="188"/>
      <c r="AB167" s="28"/>
      <c r="AC167" s="28"/>
      <c r="AD167" s="188"/>
      <c r="AE167" s="28"/>
      <c r="AF167" s="28"/>
      <c r="AG167" s="194"/>
      <c r="AH167" s="28"/>
      <c r="AI167" s="28"/>
      <c r="AJ167" s="194"/>
      <c r="AK167" s="28"/>
      <c r="AL167" s="28"/>
      <c r="AM167" s="194"/>
      <c r="AN167" s="28"/>
      <c r="AO167" s="28"/>
      <c r="AP167" s="194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</row>
    <row r="168" spans="1:52" x14ac:dyDescent="0.2">
      <c r="A168" s="45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188"/>
      <c r="M168" s="28"/>
      <c r="N168" s="28"/>
      <c r="O168" s="188"/>
      <c r="P168" s="28"/>
      <c r="Q168" s="28"/>
      <c r="R168" s="188"/>
      <c r="S168" s="28"/>
      <c r="T168" s="28"/>
      <c r="U168" s="188"/>
      <c r="V168" s="28"/>
      <c r="W168" s="28"/>
      <c r="X168" s="188"/>
      <c r="Y168" s="28"/>
      <c r="Z168" s="28"/>
      <c r="AA168" s="188"/>
      <c r="AB168" s="28"/>
      <c r="AC168" s="28"/>
      <c r="AD168" s="188"/>
      <c r="AE168" s="28"/>
      <c r="AF168" s="28"/>
      <c r="AG168" s="194"/>
      <c r="AH168" s="28"/>
      <c r="AI168" s="28"/>
      <c r="AJ168" s="194"/>
      <c r="AK168" s="28"/>
      <c r="AL168" s="28"/>
      <c r="AM168" s="194"/>
      <c r="AN168" s="28"/>
      <c r="AO168" s="28"/>
      <c r="AP168" s="194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</row>
    <row r="169" spans="1:52" x14ac:dyDescent="0.2">
      <c r="A169" s="45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188"/>
      <c r="M169" s="28"/>
      <c r="N169" s="28"/>
      <c r="O169" s="188"/>
      <c r="P169" s="28"/>
      <c r="Q169" s="28"/>
      <c r="R169" s="188"/>
      <c r="S169" s="28"/>
      <c r="T169" s="28"/>
      <c r="U169" s="188"/>
      <c r="V169" s="28"/>
      <c r="W169" s="28"/>
      <c r="X169" s="188"/>
      <c r="Y169" s="28"/>
      <c r="Z169" s="28"/>
      <c r="AA169" s="188"/>
      <c r="AB169" s="28"/>
      <c r="AC169" s="28"/>
      <c r="AD169" s="188"/>
      <c r="AE169" s="28"/>
      <c r="AF169" s="28"/>
      <c r="AG169" s="194"/>
      <c r="AH169" s="28"/>
      <c r="AI169" s="28"/>
      <c r="AJ169" s="194"/>
      <c r="AK169" s="28"/>
      <c r="AL169" s="28"/>
      <c r="AM169" s="194"/>
      <c r="AN169" s="28"/>
      <c r="AO169" s="28"/>
      <c r="AP169" s="194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</row>
    <row r="170" spans="1:52" x14ac:dyDescent="0.2">
      <c r="A170" s="45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188"/>
      <c r="M170" s="28"/>
      <c r="N170" s="28"/>
      <c r="O170" s="188"/>
      <c r="P170" s="28"/>
      <c r="Q170" s="28"/>
      <c r="R170" s="188"/>
      <c r="S170" s="28"/>
      <c r="T170" s="28"/>
      <c r="U170" s="188"/>
      <c r="V170" s="28"/>
      <c r="W170" s="28"/>
      <c r="X170" s="188"/>
      <c r="Y170" s="28"/>
      <c r="Z170" s="28"/>
      <c r="AA170" s="188"/>
      <c r="AB170" s="28"/>
      <c r="AC170" s="28"/>
      <c r="AD170" s="188"/>
      <c r="AE170" s="28"/>
      <c r="AF170" s="28"/>
      <c r="AG170" s="194"/>
      <c r="AH170" s="28"/>
      <c r="AI170" s="28"/>
      <c r="AJ170" s="194"/>
      <c r="AK170" s="28"/>
      <c r="AL170" s="28"/>
      <c r="AM170" s="194"/>
      <c r="AN170" s="28"/>
      <c r="AO170" s="28"/>
      <c r="AP170" s="194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</row>
    <row r="171" spans="1:52" x14ac:dyDescent="0.2">
      <c r="A171" s="45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188"/>
      <c r="M171" s="28"/>
      <c r="N171" s="28"/>
      <c r="O171" s="188"/>
      <c r="P171" s="28"/>
      <c r="Q171" s="28"/>
      <c r="R171" s="188"/>
      <c r="S171" s="28"/>
      <c r="T171" s="28"/>
      <c r="U171" s="188"/>
      <c r="V171" s="28"/>
      <c r="W171" s="28"/>
      <c r="X171" s="188"/>
      <c r="Y171" s="28"/>
      <c r="Z171" s="28"/>
      <c r="AA171" s="188"/>
      <c r="AB171" s="28"/>
      <c r="AC171" s="28"/>
      <c r="AD171" s="188"/>
      <c r="AE171" s="28"/>
      <c r="AF171" s="28"/>
      <c r="AG171" s="194"/>
      <c r="AH171" s="28"/>
      <c r="AI171" s="28"/>
      <c r="AJ171" s="194"/>
      <c r="AK171" s="28"/>
      <c r="AL171" s="28"/>
      <c r="AM171" s="194"/>
      <c r="AN171" s="28"/>
      <c r="AO171" s="28"/>
      <c r="AP171" s="194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</row>
    <row r="172" spans="1:52" x14ac:dyDescent="0.2">
      <c r="A172" s="45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188"/>
      <c r="M172" s="28"/>
      <c r="N172" s="28"/>
      <c r="O172" s="188"/>
      <c r="P172" s="28"/>
      <c r="Q172" s="28"/>
      <c r="R172" s="188"/>
      <c r="S172" s="28"/>
      <c r="T172" s="28"/>
      <c r="U172" s="188"/>
      <c r="V172" s="28"/>
      <c r="W172" s="28"/>
      <c r="X172" s="188"/>
      <c r="Y172" s="28"/>
      <c r="Z172" s="28"/>
      <c r="AA172" s="188"/>
      <c r="AB172" s="28"/>
      <c r="AC172" s="28"/>
      <c r="AD172" s="188"/>
      <c r="AE172" s="28"/>
      <c r="AF172" s="28"/>
      <c r="AG172" s="194"/>
      <c r="AH172" s="28"/>
      <c r="AI172" s="28"/>
      <c r="AJ172" s="194"/>
      <c r="AK172" s="28"/>
      <c r="AL172" s="28"/>
      <c r="AM172" s="194"/>
      <c r="AN172" s="28"/>
      <c r="AO172" s="28"/>
      <c r="AP172" s="194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</row>
    <row r="173" spans="1:52" x14ac:dyDescent="0.2">
      <c r="A173" s="45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188"/>
      <c r="M173" s="28"/>
      <c r="N173" s="28"/>
      <c r="O173" s="188"/>
      <c r="P173" s="28"/>
      <c r="Q173" s="28"/>
      <c r="R173" s="188"/>
      <c r="S173" s="28"/>
      <c r="T173" s="28"/>
      <c r="U173" s="188"/>
      <c r="V173" s="28"/>
      <c r="W173" s="28"/>
      <c r="X173" s="188"/>
      <c r="Y173" s="28"/>
      <c r="Z173" s="28"/>
      <c r="AA173" s="188"/>
      <c r="AB173" s="28"/>
      <c r="AC173" s="28"/>
      <c r="AD173" s="188"/>
      <c r="AE173" s="28"/>
      <c r="AF173" s="28"/>
      <c r="AG173" s="194"/>
      <c r="AH173" s="28"/>
      <c r="AI173" s="28"/>
      <c r="AJ173" s="194"/>
      <c r="AK173" s="28"/>
      <c r="AL173" s="28"/>
      <c r="AM173" s="194"/>
      <c r="AN173" s="28"/>
      <c r="AO173" s="28"/>
      <c r="AP173" s="194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</row>
    <row r="174" spans="1:52" x14ac:dyDescent="0.2">
      <c r="A174" s="45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188"/>
      <c r="M174" s="28"/>
      <c r="N174" s="28"/>
      <c r="O174" s="188"/>
      <c r="P174" s="28"/>
      <c r="Q174" s="28"/>
      <c r="R174" s="188"/>
      <c r="S174" s="28"/>
      <c r="T174" s="28"/>
      <c r="U174" s="188"/>
      <c r="V174" s="28"/>
      <c r="W174" s="28"/>
      <c r="X174" s="188"/>
      <c r="Y174" s="28"/>
      <c r="Z174" s="28"/>
      <c r="AA174" s="188"/>
      <c r="AB174" s="28"/>
      <c r="AC174" s="28"/>
      <c r="AD174" s="188"/>
      <c r="AE174" s="28"/>
      <c r="AF174" s="28"/>
      <c r="AG174" s="194"/>
      <c r="AH174" s="28"/>
      <c r="AI174" s="28"/>
      <c r="AJ174" s="194"/>
      <c r="AK174" s="28"/>
      <c r="AL174" s="28"/>
      <c r="AM174" s="194"/>
      <c r="AN174" s="28"/>
      <c r="AO174" s="28"/>
      <c r="AP174" s="194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</row>
    <row r="175" spans="1:52" x14ac:dyDescent="0.2">
      <c r="A175" s="45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188"/>
      <c r="M175" s="28"/>
      <c r="N175" s="28"/>
      <c r="O175" s="188"/>
      <c r="P175" s="28"/>
      <c r="Q175" s="28"/>
      <c r="R175" s="188"/>
      <c r="S175" s="28"/>
      <c r="T175" s="28"/>
      <c r="U175" s="188"/>
      <c r="V175" s="28"/>
      <c r="W175" s="28"/>
      <c r="X175" s="188"/>
      <c r="Y175" s="28"/>
      <c r="Z175" s="28"/>
      <c r="AA175" s="188"/>
      <c r="AB175" s="28"/>
      <c r="AC175" s="28"/>
      <c r="AD175" s="188"/>
      <c r="AE175" s="28"/>
      <c r="AF175" s="28"/>
      <c r="AG175" s="194"/>
      <c r="AH175" s="28"/>
      <c r="AI175" s="28"/>
      <c r="AJ175" s="194"/>
      <c r="AK175" s="28"/>
      <c r="AL175" s="28"/>
      <c r="AM175" s="194"/>
      <c r="AN175" s="28"/>
      <c r="AO175" s="28"/>
      <c r="AP175" s="194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</row>
    <row r="176" spans="1:52" x14ac:dyDescent="0.2">
      <c r="A176" s="45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188"/>
      <c r="M176" s="28"/>
      <c r="N176" s="28"/>
      <c r="O176" s="188"/>
      <c r="P176" s="28"/>
      <c r="Q176" s="28"/>
      <c r="R176" s="188"/>
      <c r="S176" s="28"/>
      <c r="T176" s="28"/>
      <c r="U176" s="188"/>
      <c r="V176" s="28"/>
      <c r="W176" s="28"/>
      <c r="X176" s="188"/>
      <c r="Y176" s="28"/>
      <c r="Z176" s="28"/>
      <c r="AA176" s="188"/>
      <c r="AB176" s="28"/>
      <c r="AC176" s="28"/>
      <c r="AD176" s="188"/>
      <c r="AE176" s="28"/>
      <c r="AF176" s="28"/>
      <c r="AG176" s="194"/>
      <c r="AH176" s="28"/>
      <c r="AI176" s="28"/>
      <c r="AJ176" s="194"/>
      <c r="AK176" s="28"/>
      <c r="AL176" s="28"/>
      <c r="AM176" s="194"/>
      <c r="AN176" s="28"/>
      <c r="AO176" s="28"/>
      <c r="AP176" s="194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</row>
    <row r="177" spans="1:52" x14ac:dyDescent="0.2">
      <c r="A177" s="45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188"/>
      <c r="M177" s="28"/>
      <c r="N177" s="28"/>
      <c r="O177" s="188"/>
      <c r="P177" s="28"/>
      <c r="Q177" s="28"/>
      <c r="R177" s="188"/>
      <c r="S177" s="28"/>
      <c r="T177" s="28"/>
      <c r="U177" s="188"/>
      <c r="V177" s="28"/>
      <c r="W177" s="28"/>
      <c r="X177" s="188"/>
      <c r="Y177" s="28"/>
      <c r="Z177" s="28"/>
      <c r="AA177" s="188"/>
      <c r="AB177" s="28"/>
      <c r="AC177" s="28"/>
      <c r="AD177" s="188"/>
      <c r="AE177" s="28"/>
      <c r="AF177" s="28"/>
      <c r="AG177" s="194"/>
      <c r="AH177" s="28"/>
      <c r="AI177" s="28"/>
      <c r="AJ177" s="194"/>
      <c r="AK177" s="28"/>
      <c r="AL177" s="28"/>
      <c r="AM177" s="194"/>
      <c r="AN177" s="28"/>
      <c r="AO177" s="28"/>
      <c r="AP177" s="194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</row>
    <row r="178" spans="1:52" x14ac:dyDescent="0.2">
      <c r="A178" s="45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188"/>
      <c r="M178" s="28"/>
      <c r="N178" s="28"/>
      <c r="O178" s="188"/>
      <c r="P178" s="28"/>
      <c r="Q178" s="28"/>
      <c r="R178" s="188"/>
      <c r="S178" s="28"/>
      <c r="T178" s="28"/>
      <c r="U178" s="188"/>
      <c r="V178" s="28"/>
      <c r="W178" s="28"/>
      <c r="X178" s="188"/>
      <c r="Y178" s="28"/>
      <c r="Z178" s="28"/>
      <c r="AA178" s="188"/>
      <c r="AB178" s="28"/>
      <c r="AC178" s="28"/>
      <c r="AD178" s="188"/>
      <c r="AE178" s="28"/>
      <c r="AF178" s="28"/>
      <c r="AG178" s="194"/>
      <c r="AH178" s="28"/>
      <c r="AI178" s="28"/>
      <c r="AJ178" s="194"/>
      <c r="AK178" s="28"/>
      <c r="AL178" s="28"/>
      <c r="AM178" s="194"/>
      <c r="AN178" s="28"/>
      <c r="AO178" s="28"/>
      <c r="AP178" s="194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</row>
    <row r="179" spans="1:52" x14ac:dyDescent="0.2">
      <c r="A179" s="45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188"/>
      <c r="M179" s="28"/>
      <c r="N179" s="28"/>
      <c r="O179" s="188"/>
      <c r="P179" s="28"/>
      <c r="Q179" s="28"/>
      <c r="R179" s="188"/>
      <c r="S179" s="28"/>
      <c r="T179" s="28"/>
      <c r="U179" s="188"/>
      <c r="V179" s="28"/>
      <c r="W179" s="28"/>
      <c r="X179" s="188"/>
      <c r="Y179" s="28"/>
      <c r="Z179" s="28"/>
      <c r="AA179" s="188"/>
      <c r="AB179" s="28"/>
      <c r="AC179" s="28"/>
      <c r="AD179" s="188"/>
      <c r="AE179" s="28"/>
      <c r="AF179" s="28"/>
      <c r="AG179" s="194"/>
      <c r="AH179" s="28"/>
      <c r="AI179" s="28"/>
      <c r="AJ179" s="194"/>
      <c r="AK179" s="28"/>
      <c r="AL179" s="28"/>
      <c r="AM179" s="194"/>
      <c r="AN179" s="28"/>
      <c r="AO179" s="28"/>
      <c r="AP179" s="194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</row>
    <row r="180" spans="1:52" x14ac:dyDescent="0.2">
      <c r="A180" s="45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188"/>
      <c r="M180" s="28"/>
      <c r="N180" s="28"/>
      <c r="O180" s="188"/>
      <c r="P180" s="28"/>
      <c r="Q180" s="28"/>
      <c r="R180" s="188"/>
      <c r="S180" s="28"/>
      <c r="T180" s="28"/>
      <c r="U180" s="188"/>
      <c r="V180" s="28"/>
      <c r="W180" s="28"/>
      <c r="X180" s="188"/>
      <c r="Y180" s="28"/>
      <c r="Z180" s="28"/>
      <c r="AA180" s="188"/>
      <c r="AB180" s="28"/>
      <c r="AC180" s="28"/>
      <c r="AD180" s="188"/>
      <c r="AE180" s="28"/>
      <c r="AF180" s="28"/>
      <c r="AG180" s="194"/>
      <c r="AH180" s="28"/>
      <c r="AI180" s="28"/>
      <c r="AJ180" s="194"/>
      <c r="AK180" s="28"/>
      <c r="AL180" s="28"/>
      <c r="AM180" s="194"/>
      <c r="AN180" s="28"/>
      <c r="AO180" s="28"/>
      <c r="AP180" s="194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</row>
    <row r="181" spans="1:52" x14ac:dyDescent="0.2">
      <c r="A181" s="45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188"/>
      <c r="M181" s="28"/>
      <c r="N181" s="28"/>
      <c r="O181" s="188"/>
      <c r="P181" s="28"/>
      <c r="Q181" s="28"/>
      <c r="R181" s="188"/>
      <c r="S181" s="28"/>
      <c r="T181" s="28"/>
      <c r="U181" s="188"/>
      <c r="V181" s="28"/>
      <c r="W181" s="28"/>
      <c r="X181" s="188"/>
      <c r="Y181" s="28"/>
      <c r="Z181" s="28"/>
      <c r="AA181" s="188"/>
      <c r="AB181" s="28"/>
      <c r="AC181" s="28"/>
      <c r="AD181" s="188"/>
      <c r="AE181" s="28"/>
      <c r="AF181" s="28"/>
      <c r="AG181" s="194"/>
      <c r="AH181" s="28"/>
      <c r="AI181" s="28"/>
      <c r="AJ181" s="194"/>
      <c r="AK181" s="28"/>
      <c r="AL181" s="28"/>
      <c r="AM181" s="194"/>
      <c r="AN181" s="28"/>
      <c r="AO181" s="28"/>
      <c r="AP181" s="194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</row>
    <row r="182" spans="1:52" x14ac:dyDescent="0.2">
      <c r="A182" s="45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188"/>
      <c r="M182" s="28"/>
      <c r="N182" s="28"/>
      <c r="O182" s="188"/>
      <c r="P182" s="28"/>
      <c r="Q182" s="28"/>
      <c r="R182" s="188"/>
      <c r="S182" s="28"/>
      <c r="T182" s="28"/>
      <c r="U182" s="188"/>
      <c r="V182" s="28"/>
      <c r="W182" s="28"/>
      <c r="X182" s="188"/>
      <c r="Y182" s="28"/>
      <c r="Z182" s="28"/>
      <c r="AA182" s="188"/>
      <c r="AB182" s="28"/>
      <c r="AC182" s="28"/>
      <c r="AD182" s="188"/>
      <c r="AE182" s="28"/>
      <c r="AF182" s="28"/>
      <c r="AG182" s="194"/>
      <c r="AH182" s="28"/>
      <c r="AI182" s="28"/>
      <c r="AJ182" s="194"/>
      <c r="AK182" s="28"/>
      <c r="AL182" s="28"/>
      <c r="AM182" s="194"/>
      <c r="AN182" s="28"/>
      <c r="AO182" s="28"/>
      <c r="AP182" s="194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</row>
    <row r="183" spans="1:52" x14ac:dyDescent="0.2">
      <c r="A183" s="45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188"/>
      <c r="M183" s="28"/>
      <c r="N183" s="28"/>
      <c r="O183" s="188"/>
      <c r="P183" s="28"/>
      <c r="Q183" s="28"/>
      <c r="R183" s="188"/>
      <c r="S183" s="28"/>
      <c r="T183" s="28"/>
      <c r="U183" s="188"/>
      <c r="V183" s="28"/>
      <c r="W183" s="28"/>
      <c r="X183" s="188"/>
      <c r="Y183" s="28"/>
      <c r="Z183" s="28"/>
      <c r="AA183" s="188"/>
      <c r="AB183" s="28"/>
      <c r="AC183" s="28"/>
      <c r="AD183" s="188"/>
      <c r="AE183" s="28"/>
      <c r="AF183" s="28"/>
      <c r="AG183" s="194"/>
      <c r="AH183" s="28"/>
      <c r="AI183" s="28"/>
      <c r="AJ183" s="194"/>
      <c r="AK183" s="28"/>
      <c r="AL183" s="28"/>
      <c r="AM183" s="194"/>
      <c r="AN183" s="28"/>
      <c r="AO183" s="28"/>
      <c r="AP183" s="194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</row>
    <row r="184" spans="1:52" x14ac:dyDescent="0.2">
      <c r="A184" s="45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188"/>
      <c r="M184" s="28"/>
      <c r="N184" s="28"/>
      <c r="O184" s="188"/>
      <c r="P184" s="28"/>
      <c r="Q184" s="28"/>
      <c r="R184" s="188"/>
      <c r="S184" s="28"/>
      <c r="T184" s="28"/>
      <c r="U184" s="188"/>
      <c r="V184" s="28"/>
      <c r="W184" s="28"/>
      <c r="X184" s="188"/>
      <c r="Y184" s="28"/>
      <c r="Z184" s="28"/>
      <c r="AA184" s="188"/>
      <c r="AB184" s="28"/>
      <c r="AC184" s="28"/>
      <c r="AD184" s="188"/>
      <c r="AE184" s="28"/>
      <c r="AF184" s="28"/>
      <c r="AG184" s="194"/>
      <c r="AH184" s="28"/>
      <c r="AI184" s="28"/>
      <c r="AJ184" s="194"/>
      <c r="AK184" s="28"/>
      <c r="AL184" s="28"/>
      <c r="AM184" s="194"/>
      <c r="AN184" s="28"/>
      <c r="AO184" s="28"/>
      <c r="AP184" s="194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</row>
    <row r="185" spans="1:52" x14ac:dyDescent="0.2">
      <c r="A185" s="45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188"/>
      <c r="M185" s="28"/>
      <c r="N185" s="28"/>
      <c r="O185" s="188"/>
      <c r="P185" s="28"/>
      <c r="Q185" s="28"/>
      <c r="R185" s="188"/>
      <c r="S185" s="28"/>
      <c r="T185" s="28"/>
      <c r="U185" s="188"/>
      <c r="V185" s="28"/>
      <c r="W185" s="28"/>
      <c r="X185" s="188"/>
      <c r="Y185" s="28"/>
      <c r="Z185" s="28"/>
      <c r="AA185" s="188"/>
      <c r="AB185" s="28"/>
      <c r="AC185" s="28"/>
      <c r="AD185" s="188"/>
      <c r="AE185" s="28"/>
      <c r="AF185" s="28"/>
      <c r="AG185" s="194"/>
      <c r="AH185" s="28"/>
      <c r="AI185" s="28"/>
      <c r="AJ185" s="194"/>
      <c r="AK185" s="28"/>
      <c r="AL185" s="28"/>
      <c r="AM185" s="194"/>
      <c r="AN185" s="28"/>
      <c r="AO185" s="28"/>
      <c r="AP185" s="194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</row>
    <row r="186" spans="1:52" x14ac:dyDescent="0.2">
      <c r="A186" s="45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188"/>
      <c r="M186" s="28"/>
      <c r="N186" s="28"/>
      <c r="O186" s="188"/>
      <c r="P186" s="28"/>
      <c r="Q186" s="28"/>
      <c r="R186" s="188"/>
      <c r="S186" s="28"/>
      <c r="T186" s="28"/>
      <c r="U186" s="188"/>
      <c r="V186" s="28"/>
      <c r="W186" s="28"/>
      <c r="X186" s="188"/>
      <c r="Y186" s="28"/>
      <c r="Z186" s="28"/>
      <c r="AA186" s="188"/>
      <c r="AB186" s="28"/>
      <c r="AC186" s="28"/>
      <c r="AD186" s="188"/>
      <c r="AE186" s="28"/>
      <c r="AF186" s="28"/>
      <c r="AG186" s="194"/>
      <c r="AH186" s="28"/>
      <c r="AI186" s="28"/>
      <c r="AJ186" s="194"/>
      <c r="AK186" s="28"/>
      <c r="AL186" s="28"/>
      <c r="AM186" s="194"/>
      <c r="AN186" s="28"/>
      <c r="AO186" s="28"/>
      <c r="AP186" s="194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</row>
    <row r="187" spans="1:52" x14ac:dyDescent="0.2">
      <c r="A187" s="45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188"/>
      <c r="M187" s="28"/>
      <c r="N187" s="28"/>
      <c r="O187" s="188"/>
      <c r="P187" s="28"/>
      <c r="Q187" s="28"/>
      <c r="R187" s="188"/>
      <c r="S187" s="28"/>
      <c r="T187" s="28"/>
      <c r="U187" s="188"/>
      <c r="V187" s="28"/>
      <c r="W187" s="28"/>
      <c r="X187" s="188"/>
      <c r="Y187" s="28"/>
      <c r="Z187" s="28"/>
      <c r="AA187" s="188"/>
      <c r="AB187" s="28"/>
      <c r="AC187" s="28"/>
      <c r="AD187" s="188"/>
      <c r="AE187" s="28"/>
      <c r="AF187" s="28"/>
      <c r="AG187" s="194"/>
      <c r="AH187" s="28"/>
      <c r="AI187" s="28"/>
      <c r="AJ187" s="194"/>
      <c r="AK187" s="28"/>
      <c r="AL187" s="28"/>
      <c r="AM187" s="194"/>
      <c r="AN187" s="28"/>
      <c r="AO187" s="28"/>
      <c r="AP187" s="194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</row>
    <row r="188" spans="1:52" x14ac:dyDescent="0.2">
      <c r="A188" s="45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188"/>
      <c r="M188" s="28"/>
      <c r="N188" s="28"/>
      <c r="O188" s="188"/>
      <c r="P188" s="28"/>
      <c r="Q188" s="28"/>
      <c r="R188" s="188"/>
      <c r="S188" s="28"/>
      <c r="T188" s="28"/>
      <c r="U188" s="188"/>
      <c r="V188" s="28"/>
      <c r="W188" s="28"/>
      <c r="X188" s="188"/>
      <c r="Y188" s="28"/>
      <c r="Z188" s="28"/>
      <c r="AA188" s="188"/>
      <c r="AB188" s="28"/>
      <c r="AC188" s="28"/>
      <c r="AD188" s="188"/>
      <c r="AE188" s="28"/>
      <c r="AF188" s="28"/>
      <c r="AG188" s="194"/>
      <c r="AH188" s="28"/>
      <c r="AI188" s="28"/>
      <c r="AJ188" s="194"/>
      <c r="AK188" s="28"/>
      <c r="AL188" s="28"/>
      <c r="AM188" s="194"/>
      <c r="AN188" s="28"/>
      <c r="AO188" s="28"/>
      <c r="AP188" s="194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</row>
    <row r="189" spans="1:52" x14ac:dyDescent="0.2">
      <c r="A189" s="45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188"/>
      <c r="M189" s="28"/>
      <c r="N189" s="28"/>
      <c r="O189" s="188"/>
      <c r="P189" s="28"/>
      <c r="Q189" s="28"/>
      <c r="R189" s="188"/>
      <c r="S189" s="28"/>
      <c r="T189" s="28"/>
      <c r="U189" s="188"/>
      <c r="V189" s="28"/>
      <c r="W189" s="28"/>
      <c r="X189" s="188"/>
      <c r="Y189" s="28"/>
      <c r="Z189" s="28"/>
      <c r="AA189" s="188"/>
      <c r="AB189" s="28"/>
      <c r="AC189" s="28"/>
      <c r="AD189" s="188"/>
      <c r="AE189" s="28"/>
      <c r="AF189" s="28"/>
      <c r="AG189" s="194"/>
      <c r="AH189" s="28"/>
      <c r="AI189" s="28"/>
      <c r="AJ189" s="194"/>
      <c r="AK189" s="28"/>
      <c r="AL189" s="28"/>
      <c r="AM189" s="194"/>
      <c r="AN189" s="28"/>
      <c r="AO189" s="28"/>
      <c r="AP189" s="194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</row>
    <row r="190" spans="1:52" x14ac:dyDescent="0.2">
      <c r="A190" s="45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188"/>
      <c r="M190" s="28"/>
      <c r="N190" s="28"/>
      <c r="O190" s="188"/>
      <c r="P190" s="28"/>
      <c r="Q190" s="28"/>
      <c r="R190" s="188"/>
      <c r="S190" s="28"/>
      <c r="T190" s="28"/>
      <c r="U190" s="188"/>
      <c r="V190" s="28"/>
      <c r="W190" s="28"/>
      <c r="X190" s="188"/>
      <c r="Y190" s="28"/>
      <c r="Z190" s="28"/>
      <c r="AA190" s="188"/>
      <c r="AB190" s="28"/>
      <c r="AC190" s="28"/>
      <c r="AD190" s="188"/>
      <c r="AE190" s="28"/>
      <c r="AF190" s="28"/>
      <c r="AG190" s="194"/>
      <c r="AH190" s="28"/>
      <c r="AI190" s="28"/>
      <c r="AJ190" s="194"/>
      <c r="AK190" s="28"/>
      <c r="AL190" s="28"/>
      <c r="AM190" s="194"/>
      <c r="AN190" s="28"/>
      <c r="AO190" s="28"/>
      <c r="AP190" s="194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</row>
    <row r="191" spans="1:52" x14ac:dyDescent="0.2">
      <c r="A191" s="45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188"/>
      <c r="M191" s="28"/>
      <c r="N191" s="28"/>
      <c r="O191" s="188"/>
      <c r="P191" s="28"/>
      <c r="Q191" s="28"/>
      <c r="R191" s="188"/>
      <c r="S191" s="28"/>
      <c r="T191" s="28"/>
      <c r="U191" s="188"/>
      <c r="V191" s="28"/>
      <c r="W191" s="28"/>
      <c r="X191" s="188"/>
      <c r="Y191" s="28"/>
      <c r="Z191" s="28"/>
      <c r="AA191" s="188"/>
      <c r="AB191" s="28"/>
      <c r="AC191" s="28"/>
      <c r="AD191" s="188"/>
      <c r="AE191" s="28"/>
      <c r="AF191" s="28"/>
      <c r="AG191" s="194"/>
      <c r="AH191" s="28"/>
      <c r="AI191" s="28"/>
      <c r="AJ191" s="194"/>
      <c r="AK191" s="28"/>
      <c r="AL191" s="28"/>
      <c r="AM191" s="194"/>
      <c r="AN191" s="28"/>
      <c r="AO191" s="28"/>
      <c r="AP191" s="194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</row>
    <row r="192" spans="1:52" x14ac:dyDescent="0.2">
      <c r="A192" s="45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188"/>
      <c r="M192" s="28"/>
      <c r="N192" s="28"/>
      <c r="O192" s="188"/>
      <c r="P192" s="28"/>
      <c r="Q192" s="28"/>
      <c r="R192" s="188"/>
      <c r="S192" s="28"/>
      <c r="T192" s="28"/>
      <c r="U192" s="188"/>
      <c r="V192" s="28"/>
      <c r="W192" s="28"/>
      <c r="X192" s="188"/>
      <c r="Y192" s="28"/>
      <c r="Z192" s="28"/>
      <c r="AA192" s="188"/>
      <c r="AB192" s="28"/>
      <c r="AC192" s="28"/>
      <c r="AD192" s="188"/>
      <c r="AE192" s="28"/>
      <c r="AF192" s="28"/>
      <c r="AG192" s="194"/>
      <c r="AH192" s="28"/>
      <c r="AI192" s="28"/>
      <c r="AJ192" s="194"/>
      <c r="AK192" s="28"/>
      <c r="AL192" s="28"/>
      <c r="AM192" s="194"/>
      <c r="AN192" s="28"/>
      <c r="AO192" s="28"/>
      <c r="AP192" s="194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</row>
    <row r="193" spans="1:52" x14ac:dyDescent="0.2">
      <c r="A193" s="45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188"/>
      <c r="M193" s="28"/>
      <c r="N193" s="28"/>
      <c r="O193" s="188"/>
      <c r="P193" s="28"/>
      <c r="Q193" s="28"/>
      <c r="R193" s="188"/>
      <c r="S193" s="28"/>
      <c r="T193" s="28"/>
      <c r="U193" s="188"/>
      <c r="V193" s="28"/>
      <c r="W193" s="28"/>
      <c r="X193" s="188"/>
      <c r="Y193" s="28"/>
      <c r="Z193" s="28"/>
      <c r="AA193" s="188"/>
      <c r="AB193" s="28"/>
      <c r="AC193" s="28"/>
      <c r="AD193" s="188"/>
      <c r="AE193" s="28"/>
      <c r="AF193" s="28"/>
      <c r="AG193" s="194"/>
      <c r="AH193" s="28"/>
      <c r="AI193" s="28"/>
      <c r="AJ193" s="194"/>
      <c r="AK193" s="28"/>
      <c r="AL193" s="28"/>
      <c r="AM193" s="194"/>
      <c r="AN193" s="28"/>
      <c r="AO193" s="28"/>
      <c r="AP193" s="194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</row>
    <row r="194" spans="1:52" x14ac:dyDescent="0.2">
      <c r="A194" s="45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188"/>
      <c r="M194" s="28"/>
      <c r="N194" s="28"/>
      <c r="O194" s="188"/>
      <c r="P194" s="28"/>
      <c r="Q194" s="28"/>
      <c r="R194" s="188"/>
      <c r="S194" s="28"/>
      <c r="T194" s="28"/>
      <c r="U194" s="188"/>
      <c r="V194" s="28"/>
      <c r="W194" s="28"/>
      <c r="X194" s="188"/>
      <c r="Y194" s="28"/>
      <c r="Z194" s="28"/>
      <c r="AA194" s="188"/>
      <c r="AB194" s="28"/>
      <c r="AC194" s="28"/>
      <c r="AD194" s="188"/>
      <c r="AE194" s="28"/>
      <c r="AF194" s="28"/>
      <c r="AG194" s="194"/>
      <c r="AH194" s="28"/>
      <c r="AI194" s="28"/>
      <c r="AJ194" s="194"/>
      <c r="AK194" s="28"/>
      <c r="AL194" s="28"/>
      <c r="AM194" s="194"/>
      <c r="AN194" s="28"/>
      <c r="AO194" s="28"/>
      <c r="AP194" s="194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</row>
    <row r="195" spans="1:52" x14ac:dyDescent="0.2">
      <c r="A195" s="45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188"/>
      <c r="M195" s="28"/>
      <c r="N195" s="28"/>
      <c r="O195" s="188"/>
      <c r="P195" s="28"/>
      <c r="Q195" s="28"/>
      <c r="R195" s="188"/>
      <c r="S195" s="28"/>
      <c r="T195" s="28"/>
      <c r="U195" s="188"/>
      <c r="V195" s="28"/>
      <c r="W195" s="28"/>
      <c r="X195" s="188"/>
      <c r="Y195" s="28"/>
      <c r="Z195" s="28"/>
      <c r="AA195" s="188"/>
      <c r="AB195" s="28"/>
      <c r="AC195" s="28"/>
      <c r="AD195" s="188"/>
      <c r="AE195" s="28"/>
      <c r="AF195" s="28"/>
      <c r="AG195" s="194"/>
      <c r="AH195" s="28"/>
      <c r="AI195" s="28"/>
      <c r="AJ195" s="194"/>
      <c r="AK195" s="28"/>
      <c r="AL195" s="28"/>
      <c r="AM195" s="194"/>
      <c r="AN195" s="28"/>
      <c r="AO195" s="28"/>
      <c r="AP195" s="194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</row>
    <row r="196" spans="1:52" x14ac:dyDescent="0.2">
      <c r="A196" s="45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188"/>
      <c r="M196" s="28"/>
      <c r="N196" s="28"/>
      <c r="O196" s="188"/>
      <c r="P196" s="28"/>
      <c r="Q196" s="28"/>
      <c r="R196" s="188"/>
      <c r="S196" s="28"/>
      <c r="T196" s="28"/>
      <c r="U196" s="188"/>
      <c r="V196" s="28"/>
      <c r="W196" s="28"/>
      <c r="X196" s="188"/>
      <c r="Y196" s="28"/>
      <c r="Z196" s="28"/>
      <c r="AA196" s="188"/>
      <c r="AB196" s="28"/>
      <c r="AC196" s="28"/>
      <c r="AD196" s="188"/>
      <c r="AE196" s="28"/>
      <c r="AF196" s="28"/>
      <c r="AG196" s="194"/>
      <c r="AH196" s="28"/>
      <c r="AI196" s="28"/>
      <c r="AJ196" s="194"/>
      <c r="AK196" s="28"/>
      <c r="AL196" s="28"/>
      <c r="AM196" s="194"/>
      <c r="AN196" s="28"/>
      <c r="AO196" s="28"/>
      <c r="AP196" s="194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</row>
    <row r="197" spans="1:52" x14ac:dyDescent="0.2">
      <c r="A197" s="45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188"/>
      <c r="M197" s="28"/>
      <c r="N197" s="28"/>
      <c r="O197" s="188"/>
      <c r="P197" s="28"/>
      <c r="Q197" s="28"/>
      <c r="R197" s="188"/>
      <c r="S197" s="28"/>
      <c r="T197" s="28"/>
      <c r="U197" s="188"/>
      <c r="V197" s="28"/>
      <c r="W197" s="28"/>
      <c r="X197" s="188"/>
      <c r="Y197" s="28"/>
      <c r="Z197" s="28"/>
      <c r="AA197" s="188"/>
      <c r="AB197" s="28"/>
      <c r="AC197" s="28"/>
      <c r="AD197" s="188"/>
      <c r="AE197" s="28"/>
      <c r="AF197" s="28"/>
      <c r="AG197" s="194"/>
      <c r="AH197" s="28"/>
      <c r="AI197" s="28"/>
      <c r="AJ197" s="194"/>
      <c r="AK197" s="28"/>
      <c r="AL197" s="28"/>
      <c r="AM197" s="194"/>
      <c r="AN197" s="28"/>
      <c r="AO197" s="28"/>
      <c r="AP197" s="194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</row>
    <row r="198" spans="1:52" x14ac:dyDescent="0.2">
      <c r="A198" s="45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188"/>
      <c r="M198" s="28"/>
      <c r="N198" s="28"/>
      <c r="O198" s="188"/>
      <c r="P198" s="28"/>
      <c r="Q198" s="28"/>
      <c r="R198" s="188"/>
      <c r="S198" s="28"/>
      <c r="T198" s="28"/>
      <c r="U198" s="188"/>
      <c r="V198" s="28"/>
      <c r="W198" s="28"/>
      <c r="X198" s="188"/>
      <c r="Y198" s="28"/>
      <c r="Z198" s="28"/>
      <c r="AA198" s="188"/>
      <c r="AB198" s="28"/>
      <c r="AC198" s="28"/>
      <c r="AD198" s="188"/>
      <c r="AE198" s="28"/>
      <c r="AF198" s="28"/>
      <c r="AG198" s="194"/>
      <c r="AH198" s="28"/>
      <c r="AI198" s="28"/>
      <c r="AJ198" s="194"/>
      <c r="AK198" s="28"/>
      <c r="AL198" s="28"/>
      <c r="AM198" s="194"/>
      <c r="AN198" s="28"/>
      <c r="AO198" s="28"/>
      <c r="AP198" s="194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</row>
    <row r="199" spans="1:52" x14ac:dyDescent="0.2">
      <c r="A199" s="45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188"/>
      <c r="M199" s="28"/>
      <c r="N199" s="28"/>
      <c r="O199" s="188"/>
      <c r="P199" s="28"/>
      <c r="Q199" s="28"/>
      <c r="R199" s="188"/>
      <c r="S199" s="28"/>
      <c r="T199" s="28"/>
      <c r="U199" s="188"/>
      <c r="V199" s="28"/>
      <c r="W199" s="28"/>
      <c r="X199" s="188"/>
      <c r="Y199" s="28"/>
      <c r="Z199" s="28"/>
      <c r="AA199" s="188"/>
      <c r="AB199" s="28"/>
      <c r="AC199" s="28"/>
      <c r="AD199" s="188"/>
      <c r="AE199" s="28"/>
      <c r="AF199" s="28"/>
      <c r="AG199" s="194"/>
      <c r="AH199" s="28"/>
      <c r="AI199" s="28"/>
      <c r="AJ199" s="194"/>
      <c r="AK199" s="28"/>
      <c r="AL199" s="28"/>
      <c r="AM199" s="194"/>
      <c r="AN199" s="28"/>
      <c r="AO199" s="28"/>
      <c r="AP199" s="194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</row>
    <row r="200" spans="1:52" x14ac:dyDescent="0.2">
      <c r="A200" s="45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188"/>
      <c r="M200" s="28"/>
      <c r="N200" s="28"/>
      <c r="O200" s="188"/>
      <c r="P200" s="28"/>
      <c r="Q200" s="28"/>
      <c r="R200" s="188"/>
      <c r="S200" s="28"/>
      <c r="T200" s="28"/>
      <c r="U200" s="188"/>
      <c r="V200" s="28"/>
      <c r="W200" s="28"/>
      <c r="X200" s="188"/>
      <c r="Y200" s="28"/>
      <c r="Z200" s="28"/>
      <c r="AA200" s="188"/>
      <c r="AB200" s="28"/>
      <c r="AC200" s="28"/>
      <c r="AD200" s="188"/>
      <c r="AE200" s="28"/>
      <c r="AF200" s="28"/>
      <c r="AG200" s="194"/>
      <c r="AH200" s="28"/>
      <c r="AI200" s="28"/>
      <c r="AJ200" s="194"/>
      <c r="AK200" s="28"/>
      <c r="AL200" s="28"/>
      <c r="AM200" s="194"/>
      <c r="AN200" s="28"/>
      <c r="AO200" s="28"/>
      <c r="AP200" s="194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</row>
    <row r="201" spans="1:52" x14ac:dyDescent="0.2">
      <c r="A201" s="45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188"/>
      <c r="M201" s="28"/>
      <c r="N201" s="28"/>
      <c r="O201" s="188"/>
      <c r="P201" s="28"/>
      <c r="Q201" s="28"/>
      <c r="R201" s="188"/>
      <c r="S201" s="28"/>
      <c r="T201" s="28"/>
      <c r="U201" s="188"/>
      <c r="V201" s="28"/>
      <c r="W201" s="28"/>
      <c r="X201" s="188"/>
      <c r="Y201" s="28"/>
      <c r="Z201" s="28"/>
      <c r="AA201" s="188"/>
      <c r="AB201" s="28"/>
      <c r="AC201" s="28"/>
      <c r="AD201" s="188"/>
      <c r="AE201" s="28"/>
      <c r="AF201" s="28"/>
      <c r="AG201" s="194"/>
      <c r="AH201" s="28"/>
      <c r="AI201" s="28"/>
      <c r="AJ201" s="194"/>
      <c r="AK201" s="28"/>
      <c r="AL201" s="28"/>
      <c r="AM201" s="194"/>
      <c r="AN201" s="28"/>
      <c r="AO201" s="28"/>
      <c r="AP201" s="194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</row>
    <row r="202" spans="1:52" x14ac:dyDescent="0.2">
      <c r="A202" s="45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188"/>
      <c r="M202" s="28"/>
      <c r="N202" s="28"/>
      <c r="O202" s="188"/>
      <c r="P202" s="28"/>
      <c r="Q202" s="28"/>
      <c r="R202" s="188"/>
      <c r="S202" s="28"/>
      <c r="T202" s="28"/>
      <c r="U202" s="188"/>
      <c r="V202" s="28"/>
      <c r="W202" s="28"/>
      <c r="X202" s="188"/>
      <c r="Y202" s="28"/>
      <c r="Z202" s="28"/>
      <c r="AA202" s="188"/>
      <c r="AB202" s="28"/>
      <c r="AC202" s="28"/>
      <c r="AD202" s="188"/>
      <c r="AE202" s="28"/>
      <c r="AF202" s="28"/>
      <c r="AG202" s="194"/>
      <c r="AH202" s="28"/>
      <c r="AI202" s="28"/>
      <c r="AJ202" s="194"/>
      <c r="AK202" s="28"/>
      <c r="AL202" s="28"/>
      <c r="AM202" s="194"/>
      <c r="AN202" s="28"/>
      <c r="AO202" s="28"/>
      <c r="AP202" s="194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</row>
    <row r="203" spans="1:52" x14ac:dyDescent="0.2">
      <c r="A203" s="45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188"/>
      <c r="M203" s="28"/>
      <c r="N203" s="28"/>
      <c r="O203" s="188"/>
      <c r="P203" s="28"/>
      <c r="Q203" s="28"/>
      <c r="R203" s="188"/>
      <c r="S203" s="28"/>
      <c r="T203" s="28"/>
      <c r="U203" s="188"/>
      <c r="V203" s="28"/>
      <c r="W203" s="28"/>
      <c r="X203" s="188"/>
      <c r="Y203" s="28"/>
      <c r="Z203" s="28"/>
      <c r="AA203" s="188"/>
      <c r="AB203" s="28"/>
      <c r="AC203" s="28"/>
      <c r="AD203" s="188"/>
      <c r="AE203" s="28"/>
      <c r="AF203" s="28"/>
      <c r="AG203" s="194"/>
      <c r="AH203" s="28"/>
      <c r="AI203" s="28"/>
      <c r="AJ203" s="194"/>
      <c r="AK203" s="28"/>
      <c r="AL203" s="28"/>
      <c r="AM203" s="194"/>
      <c r="AN203" s="28"/>
      <c r="AO203" s="28"/>
      <c r="AP203" s="194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</row>
    <row r="204" spans="1:52" x14ac:dyDescent="0.2">
      <c r="A204" s="45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188"/>
      <c r="M204" s="28"/>
      <c r="N204" s="28"/>
      <c r="O204" s="188"/>
      <c r="P204" s="28"/>
      <c r="Q204" s="28"/>
      <c r="R204" s="188"/>
      <c r="S204" s="28"/>
      <c r="T204" s="28"/>
      <c r="U204" s="188"/>
      <c r="V204" s="28"/>
      <c r="W204" s="28"/>
      <c r="X204" s="188"/>
      <c r="Y204" s="28"/>
      <c r="Z204" s="28"/>
      <c r="AA204" s="188"/>
      <c r="AB204" s="28"/>
      <c r="AC204" s="28"/>
      <c r="AD204" s="188"/>
      <c r="AE204" s="28"/>
      <c r="AF204" s="28"/>
      <c r="AG204" s="194"/>
      <c r="AH204" s="28"/>
      <c r="AI204" s="28"/>
      <c r="AJ204" s="194"/>
      <c r="AK204" s="28"/>
      <c r="AL204" s="28"/>
      <c r="AM204" s="194"/>
      <c r="AN204" s="28"/>
      <c r="AO204" s="28"/>
      <c r="AP204" s="194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</row>
    <row r="205" spans="1:52" x14ac:dyDescent="0.2">
      <c r="A205" s="45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188"/>
      <c r="M205" s="28"/>
      <c r="N205" s="28"/>
      <c r="O205" s="188"/>
      <c r="P205" s="28"/>
      <c r="Q205" s="28"/>
      <c r="R205" s="188"/>
      <c r="S205" s="28"/>
      <c r="T205" s="28"/>
      <c r="U205" s="188"/>
      <c r="V205" s="28"/>
      <c r="W205" s="28"/>
      <c r="X205" s="188"/>
      <c r="Y205" s="28"/>
      <c r="Z205" s="28"/>
      <c r="AA205" s="188"/>
      <c r="AB205" s="28"/>
      <c r="AC205" s="28"/>
      <c r="AD205" s="188"/>
      <c r="AE205" s="28"/>
      <c r="AF205" s="28"/>
      <c r="AG205" s="194"/>
      <c r="AH205" s="28"/>
      <c r="AI205" s="28"/>
      <c r="AJ205" s="194"/>
      <c r="AK205" s="28"/>
      <c r="AL205" s="28"/>
      <c r="AM205" s="194"/>
      <c r="AN205" s="28"/>
      <c r="AO205" s="28"/>
      <c r="AP205" s="194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</row>
    <row r="206" spans="1:52" x14ac:dyDescent="0.2">
      <c r="A206" s="45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188"/>
      <c r="M206" s="28"/>
      <c r="N206" s="28"/>
      <c r="O206" s="188"/>
      <c r="P206" s="28"/>
      <c r="Q206" s="28"/>
      <c r="R206" s="188"/>
      <c r="S206" s="28"/>
      <c r="T206" s="28"/>
      <c r="U206" s="188"/>
      <c r="V206" s="28"/>
      <c r="W206" s="28"/>
      <c r="X206" s="188"/>
      <c r="Y206" s="28"/>
      <c r="Z206" s="28"/>
      <c r="AA206" s="188"/>
      <c r="AB206" s="28"/>
      <c r="AC206" s="28"/>
      <c r="AD206" s="188"/>
      <c r="AE206" s="28"/>
      <c r="AF206" s="28"/>
      <c r="AG206" s="194"/>
      <c r="AH206" s="28"/>
      <c r="AI206" s="28"/>
      <c r="AJ206" s="194"/>
      <c r="AK206" s="28"/>
      <c r="AL206" s="28"/>
      <c r="AM206" s="194"/>
      <c r="AN206" s="28"/>
      <c r="AO206" s="28"/>
      <c r="AP206" s="194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</row>
    <row r="207" spans="1:52" x14ac:dyDescent="0.2">
      <c r="A207" s="45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188"/>
      <c r="M207" s="28"/>
      <c r="N207" s="28"/>
      <c r="O207" s="188"/>
      <c r="P207" s="28"/>
      <c r="Q207" s="28"/>
      <c r="R207" s="188"/>
      <c r="S207" s="28"/>
      <c r="T207" s="28"/>
      <c r="U207" s="188"/>
      <c r="V207" s="28"/>
      <c r="W207" s="28"/>
      <c r="X207" s="188"/>
      <c r="Y207" s="28"/>
      <c r="Z207" s="28"/>
      <c r="AA207" s="188"/>
      <c r="AB207" s="28"/>
      <c r="AC207" s="28"/>
      <c r="AD207" s="188"/>
      <c r="AE207" s="28"/>
      <c r="AF207" s="28"/>
      <c r="AG207" s="194"/>
      <c r="AH207" s="28"/>
      <c r="AI207" s="28"/>
      <c r="AJ207" s="194"/>
      <c r="AK207" s="28"/>
      <c r="AL207" s="28"/>
      <c r="AM207" s="194"/>
      <c r="AN207" s="28"/>
      <c r="AO207" s="28"/>
      <c r="AP207" s="194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</row>
    <row r="208" spans="1:52" x14ac:dyDescent="0.2">
      <c r="A208" s="45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188"/>
      <c r="M208" s="28"/>
      <c r="N208" s="28"/>
      <c r="O208" s="188"/>
      <c r="P208" s="28"/>
      <c r="Q208" s="28"/>
      <c r="R208" s="188"/>
      <c r="S208" s="28"/>
      <c r="T208" s="28"/>
      <c r="U208" s="188"/>
      <c r="V208" s="28"/>
      <c r="W208" s="28"/>
      <c r="X208" s="188"/>
      <c r="Y208" s="28"/>
      <c r="Z208" s="28"/>
      <c r="AA208" s="188"/>
      <c r="AB208" s="28"/>
      <c r="AC208" s="28"/>
      <c r="AD208" s="188"/>
      <c r="AE208" s="28"/>
      <c r="AF208" s="28"/>
      <c r="AG208" s="194"/>
      <c r="AH208" s="28"/>
      <c r="AI208" s="28"/>
      <c r="AJ208" s="194"/>
      <c r="AK208" s="28"/>
      <c r="AL208" s="28"/>
      <c r="AM208" s="194"/>
      <c r="AN208" s="28"/>
      <c r="AO208" s="28"/>
      <c r="AP208" s="194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</row>
    <row r="209" spans="1:52" x14ac:dyDescent="0.2">
      <c r="A209" s="45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188"/>
      <c r="M209" s="28"/>
      <c r="N209" s="28"/>
      <c r="O209" s="188"/>
      <c r="P209" s="28"/>
      <c r="Q209" s="28"/>
      <c r="R209" s="188"/>
      <c r="S209" s="28"/>
      <c r="T209" s="28"/>
      <c r="U209" s="188"/>
      <c r="V209" s="28"/>
      <c r="W209" s="28"/>
      <c r="X209" s="188"/>
      <c r="Y209" s="28"/>
      <c r="Z209" s="28"/>
      <c r="AA209" s="188"/>
      <c r="AB209" s="28"/>
      <c r="AC209" s="28"/>
      <c r="AD209" s="188"/>
      <c r="AE209" s="28"/>
      <c r="AF209" s="28"/>
      <c r="AG209" s="194"/>
      <c r="AH209" s="28"/>
      <c r="AI209" s="28"/>
      <c r="AJ209" s="194"/>
      <c r="AK209" s="28"/>
      <c r="AL209" s="28"/>
      <c r="AM209" s="194"/>
      <c r="AN209" s="28"/>
      <c r="AO209" s="28"/>
      <c r="AP209" s="194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</row>
    <row r="210" spans="1:52" x14ac:dyDescent="0.2">
      <c r="A210" s="45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188"/>
      <c r="M210" s="28"/>
      <c r="N210" s="28"/>
      <c r="O210" s="188"/>
      <c r="P210" s="28"/>
      <c r="Q210" s="28"/>
      <c r="R210" s="188"/>
      <c r="S210" s="28"/>
      <c r="T210" s="28"/>
      <c r="U210" s="188"/>
      <c r="V210" s="28"/>
      <c r="W210" s="28"/>
      <c r="X210" s="188"/>
      <c r="Y210" s="28"/>
      <c r="Z210" s="28"/>
      <c r="AA210" s="188"/>
      <c r="AB210" s="28"/>
      <c r="AC210" s="28"/>
      <c r="AD210" s="188"/>
      <c r="AE210" s="28"/>
      <c r="AF210" s="28"/>
      <c r="AG210" s="194"/>
      <c r="AH210" s="28"/>
      <c r="AI210" s="28"/>
      <c r="AJ210" s="194"/>
      <c r="AK210" s="28"/>
      <c r="AL210" s="28"/>
      <c r="AM210" s="194"/>
      <c r="AN210" s="28"/>
      <c r="AO210" s="28"/>
      <c r="AP210" s="194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</row>
    <row r="211" spans="1:52" x14ac:dyDescent="0.2">
      <c r="A211" s="45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188"/>
      <c r="M211" s="28"/>
      <c r="N211" s="28"/>
      <c r="O211" s="188"/>
      <c r="P211" s="28"/>
      <c r="Q211" s="28"/>
      <c r="R211" s="188"/>
      <c r="S211" s="28"/>
      <c r="T211" s="28"/>
      <c r="U211" s="188"/>
      <c r="V211" s="28"/>
      <c r="W211" s="28"/>
      <c r="X211" s="188"/>
      <c r="Y211" s="28"/>
      <c r="Z211" s="28"/>
      <c r="AA211" s="188"/>
      <c r="AB211" s="28"/>
      <c r="AC211" s="28"/>
      <c r="AD211" s="188"/>
      <c r="AE211" s="28"/>
      <c r="AF211" s="28"/>
      <c r="AG211" s="194"/>
      <c r="AH211" s="28"/>
      <c r="AI211" s="28"/>
      <c r="AJ211" s="194"/>
      <c r="AK211" s="28"/>
      <c r="AL211" s="28"/>
      <c r="AM211" s="194"/>
      <c r="AN211" s="28"/>
      <c r="AO211" s="28"/>
      <c r="AP211" s="194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</row>
    <row r="212" spans="1:52" x14ac:dyDescent="0.2">
      <c r="A212" s="45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188"/>
      <c r="M212" s="28"/>
      <c r="N212" s="28"/>
      <c r="O212" s="188"/>
      <c r="P212" s="28"/>
      <c r="Q212" s="28"/>
      <c r="R212" s="188"/>
      <c r="S212" s="28"/>
      <c r="T212" s="28"/>
      <c r="U212" s="188"/>
      <c r="V212" s="28"/>
      <c r="W212" s="28"/>
      <c r="X212" s="188"/>
      <c r="Y212" s="28"/>
      <c r="Z212" s="28"/>
      <c r="AA212" s="188"/>
      <c r="AB212" s="28"/>
      <c r="AC212" s="28"/>
      <c r="AD212" s="188"/>
      <c r="AE212" s="28"/>
      <c r="AF212" s="28"/>
      <c r="AG212" s="194"/>
      <c r="AH212" s="28"/>
      <c r="AI212" s="28"/>
      <c r="AJ212" s="194"/>
      <c r="AK212" s="28"/>
      <c r="AL212" s="28"/>
      <c r="AM212" s="194"/>
      <c r="AN212" s="28"/>
      <c r="AO212" s="28"/>
      <c r="AP212" s="194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</row>
    <row r="213" spans="1:52" x14ac:dyDescent="0.2">
      <c r="A213" s="45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188"/>
      <c r="M213" s="28"/>
      <c r="N213" s="28"/>
      <c r="O213" s="188"/>
      <c r="P213" s="28"/>
      <c r="Q213" s="28"/>
      <c r="R213" s="188"/>
      <c r="S213" s="28"/>
      <c r="T213" s="28"/>
      <c r="U213" s="188"/>
      <c r="V213" s="28"/>
      <c r="W213" s="28"/>
      <c r="X213" s="188"/>
      <c r="Y213" s="28"/>
      <c r="Z213" s="28"/>
      <c r="AA213" s="188"/>
      <c r="AB213" s="28"/>
      <c r="AC213" s="28"/>
      <c r="AD213" s="188"/>
      <c r="AE213" s="28"/>
      <c r="AF213" s="28"/>
      <c r="AG213" s="194"/>
      <c r="AH213" s="28"/>
      <c r="AI213" s="28"/>
      <c r="AJ213" s="194"/>
      <c r="AK213" s="28"/>
      <c r="AL213" s="28"/>
      <c r="AM213" s="194"/>
      <c r="AN213" s="28"/>
      <c r="AO213" s="28"/>
      <c r="AP213" s="194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</row>
    <row r="214" spans="1:52" x14ac:dyDescent="0.2">
      <c r="A214" s="45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188"/>
      <c r="M214" s="28"/>
      <c r="N214" s="28"/>
      <c r="O214" s="188"/>
      <c r="P214" s="28"/>
      <c r="Q214" s="28"/>
      <c r="R214" s="188"/>
      <c r="S214" s="28"/>
      <c r="T214" s="28"/>
      <c r="U214" s="188"/>
      <c r="V214" s="28"/>
      <c r="W214" s="28"/>
      <c r="X214" s="188"/>
      <c r="Y214" s="28"/>
      <c r="Z214" s="28"/>
      <c r="AA214" s="188"/>
      <c r="AB214" s="28"/>
      <c r="AC214" s="28"/>
      <c r="AD214" s="188"/>
      <c r="AE214" s="28"/>
      <c r="AF214" s="28"/>
      <c r="AG214" s="194"/>
      <c r="AH214" s="28"/>
      <c r="AI214" s="28"/>
      <c r="AJ214" s="194"/>
      <c r="AK214" s="28"/>
      <c r="AL214" s="28"/>
      <c r="AM214" s="194"/>
      <c r="AN214" s="28"/>
      <c r="AO214" s="28"/>
      <c r="AP214" s="194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</row>
    <row r="215" spans="1:52" x14ac:dyDescent="0.2">
      <c r="A215" s="45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188"/>
      <c r="M215" s="28"/>
      <c r="N215" s="28"/>
      <c r="O215" s="188"/>
      <c r="P215" s="28"/>
      <c r="Q215" s="28"/>
      <c r="R215" s="188"/>
      <c r="S215" s="28"/>
      <c r="T215" s="28"/>
      <c r="U215" s="188"/>
      <c r="V215" s="28"/>
      <c r="W215" s="28"/>
      <c r="X215" s="188"/>
      <c r="Y215" s="28"/>
      <c r="Z215" s="28"/>
      <c r="AA215" s="188"/>
      <c r="AB215" s="28"/>
      <c r="AC215" s="28"/>
      <c r="AD215" s="188"/>
      <c r="AE215" s="28"/>
      <c r="AF215" s="28"/>
      <c r="AG215" s="194"/>
      <c r="AH215" s="28"/>
      <c r="AI215" s="28"/>
      <c r="AJ215" s="194"/>
      <c r="AK215" s="28"/>
      <c r="AL215" s="28"/>
      <c r="AM215" s="194"/>
      <c r="AN215" s="28"/>
      <c r="AO215" s="28"/>
      <c r="AP215" s="194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</row>
    <row r="216" spans="1:52" x14ac:dyDescent="0.2">
      <c r="A216" s="45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188"/>
      <c r="M216" s="28"/>
      <c r="N216" s="28"/>
      <c r="O216" s="188"/>
      <c r="P216" s="28"/>
      <c r="Q216" s="28"/>
      <c r="R216" s="188"/>
      <c r="S216" s="28"/>
      <c r="T216" s="28"/>
      <c r="U216" s="188"/>
      <c r="V216" s="28"/>
      <c r="W216" s="28"/>
      <c r="X216" s="188"/>
      <c r="Y216" s="28"/>
      <c r="Z216" s="28"/>
      <c r="AA216" s="188"/>
      <c r="AB216" s="28"/>
      <c r="AC216" s="28"/>
      <c r="AD216" s="188"/>
      <c r="AE216" s="28"/>
      <c r="AF216" s="28"/>
      <c r="AG216" s="194"/>
      <c r="AH216" s="28"/>
      <c r="AI216" s="28"/>
      <c r="AJ216" s="194"/>
      <c r="AK216" s="28"/>
      <c r="AL216" s="28"/>
      <c r="AM216" s="194"/>
      <c r="AN216" s="28"/>
      <c r="AO216" s="28"/>
      <c r="AP216" s="194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</row>
    <row r="217" spans="1:52" x14ac:dyDescent="0.2">
      <c r="A217" s="45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188"/>
      <c r="M217" s="28"/>
      <c r="N217" s="28"/>
      <c r="O217" s="188"/>
      <c r="P217" s="28"/>
      <c r="Q217" s="28"/>
      <c r="R217" s="188"/>
      <c r="S217" s="28"/>
      <c r="T217" s="28"/>
      <c r="U217" s="188"/>
      <c r="V217" s="28"/>
      <c r="W217" s="28"/>
      <c r="X217" s="188"/>
      <c r="Y217" s="28"/>
      <c r="Z217" s="28"/>
      <c r="AA217" s="188"/>
      <c r="AB217" s="28"/>
      <c r="AC217" s="28"/>
      <c r="AD217" s="188"/>
      <c r="AE217" s="28"/>
      <c r="AF217" s="28"/>
      <c r="AG217" s="194"/>
      <c r="AH217" s="28"/>
      <c r="AI217" s="28"/>
      <c r="AJ217" s="194"/>
      <c r="AK217" s="28"/>
      <c r="AL217" s="28"/>
      <c r="AM217" s="194"/>
      <c r="AN217" s="28"/>
      <c r="AO217" s="28"/>
      <c r="AP217" s="194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</row>
    <row r="218" spans="1:52" x14ac:dyDescent="0.2">
      <c r="A218" s="45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188"/>
      <c r="M218" s="28"/>
      <c r="N218" s="28"/>
      <c r="O218" s="188"/>
      <c r="P218" s="28"/>
      <c r="Q218" s="28"/>
      <c r="R218" s="188"/>
      <c r="S218" s="28"/>
      <c r="T218" s="28"/>
      <c r="U218" s="188"/>
      <c r="V218" s="28"/>
      <c r="W218" s="28"/>
      <c r="X218" s="188"/>
      <c r="Y218" s="28"/>
      <c r="Z218" s="28"/>
      <c r="AA218" s="188"/>
      <c r="AB218" s="28"/>
      <c r="AC218" s="28"/>
      <c r="AD218" s="188"/>
      <c r="AE218" s="28"/>
      <c r="AF218" s="28"/>
      <c r="AG218" s="194"/>
      <c r="AH218" s="28"/>
      <c r="AI218" s="28"/>
      <c r="AJ218" s="194"/>
      <c r="AK218" s="28"/>
      <c r="AL218" s="28"/>
      <c r="AM218" s="194"/>
      <c r="AN218" s="28"/>
      <c r="AO218" s="28"/>
      <c r="AP218" s="194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</row>
    <row r="219" spans="1:52" x14ac:dyDescent="0.2">
      <c r="A219" s="45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188"/>
      <c r="M219" s="28"/>
      <c r="N219" s="28"/>
      <c r="O219" s="188"/>
      <c r="P219" s="28"/>
      <c r="Q219" s="28"/>
      <c r="R219" s="188"/>
      <c r="S219" s="28"/>
      <c r="T219" s="28"/>
      <c r="U219" s="188"/>
      <c r="V219" s="28"/>
      <c r="W219" s="28"/>
      <c r="X219" s="188"/>
      <c r="Y219" s="28"/>
      <c r="Z219" s="28"/>
      <c r="AA219" s="188"/>
      <c r="AB219" s="28"/>
      <c r="AC219" s="28"/>
      <c r="AD219" s="188"/>
      <c r="AE219" s="28"/>
      <c r="AF219" s="28"/>
      <c r="AG219" s="194"/>
      <c r="AH219" s="28"/>
      <c r="AI219" s="28"/>
      <c r="AJ219" s="194"/>
      <c r="AK219" s="28"/>
      <c r="AL219" s="28"/>
      <c r="AM219" s="194"/>
      <c r="AN219" s="28"/>
      <c r="AO219" s="28"/>
      <c r="AP219" s="194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</row>
    <row r="220" spans="1:52" x14ac:dyDescent="0.2">
      <c r="A220" s="45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188"/>
      <c r="M220" s="28"/>
      <c r="N220" s="28"/>
      <c r="O220" s="188"/>
      <c r="P220" s="28"/>
      <c r="Q220" s="28"/>
      <c r="R220" s="188"/>
      <c r="S220" s="28"/>
      <c r="T220" s="28"/>
      <c r="U220" s="188"/>
      <c r="V220" s="28"/>
      <c r="W220" s="28"/>
      <c r="X220" s="188"/>
      <c r="Y220" s="28"/>
      <c r="Z220" s="28"/>
      <c r="AA220" s="188"/>
      <c r="AB220" s="28"/>
      <c r="AC220" s="28"/>
      <c r="AD220" s="188"/>
      <c r="AE220" s="28"/>
      <c r="AF220" s="28"/>
      <c r="AG220" s="194"/>
      <c r="AH220" s="28"/>
      <c r="AI220" s="28"/>
      <c r="AJ220" s="194"/>
      <c r="AK220" s="28"/>
      <c r="AL220" s="28"/>
      <c r="AM220" s="194"/>
      <c r="AN220" s="28"/>
      <c r="AO220" s="28"/>
      <c r="AP220" s="194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</row>
    <row r="221" spans="1:52" x14ac:dyDescent="0.2">
      <c r="A221" s="45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188"/>
      <c r="M221" s="28"/>
      <c r="N221" s="28"/>
      <c r="O221" s="188"/>
      <c r="P221" s="28"/>
      <c r="Q221" s="28"/>
      <c r="R221" s="188"/>
      <c r="S221" s="28"/>
      <c r="T221" s="28"/>
      <c r="U221" s="188"/>
      <c r="V221" s="28"/>
      <c r="W221" s="28"/>
      <c r="X221" s="188"/>
      <c r="Y221" s="28"/>
      <c r="Z221" s="28"/>
      <c r="AA221" s="188"/>
      <c r="AB221" s="28"/>
      <c r="AC221" s="28"/>
      <c r="AD221" s="188"/>
      <c r="AE221" s="28"/>
      <c r="AF221" s="28"/>
      <c r="AG221" s="194"/>
      <c r="AH221" s="28"/>
      <c r="AI221" s="28"/>
      <c r="AJ221" s="194"/>
      <c r="AK221" s="28"/>
      <c r="AL221" s="28"/>
      <c r="AM221" s="194"/>
      <c r="AN221" s="28"/>
      <c r="AO221" s="28"/>
      <c r="AP221" s="194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</row>
    <row r="222" spans="1:52" x14ac:dyDescent="0.2">
      <c r="A222" s="45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188"/>
      <c r="M222" s="28"/>
      <c r="N222" s="28"/>
      <c r="O222" s="188"/>
      <c r="P222" s="28"/>
      <c r="Q222" s="28"/>
      <c r="R222" s="188"/>
      <c r="S222" s="28"/>
      <c r="T222" s="28"/>
      <c r="U222" s="188"/>
      <c r="V222" s="28"/>
      <c r="W222" s="28"/>
      <c r="X222" s="188"/>
      <c r="Y222" s="28"/>
      <c r="Z222" s="28"/>
      <c r="AA222" s="188"/>
      <c r="AB222" s="28"/>
      <c r="AC222" s="28"/>
      <c r="AD222" s="188"/>
      <c r="AE222" s="28"/>
      <c r="AF222" s="28"/>
      <c r="AG222" s="194"/>
      <c r="AH222" s="28"/>
      <c r="AI222" s="28"/>
      <c r="AJ222" s="194"/>
      <c r="AK222" s="28"/>
      <c r="AL222" s="28"/>
      <c r="AM222" s="194"/>
      <c r="AN222" s="28"/>
      <c r="AO222" s="28"/>
      <c r="AP222" s="194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</row>
    <row r="223" spans="1:52" x14ac:dyDescent="0.2">
      <c r="A223" s="45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188"/>
      <c r="M223" s="28"/>
      <c r="N223" s="28"/>
      <c r="O223" s="188"/>
      <c r="P223" s="28"/>
      <c r="Q223" s="28"/>
      <c r="R223" s="188"/>
      <c r="S223" s="28"/>
      <c r="T223" s="28"/>
      <c r="U223" s="188"/>
      <c r="V223" s="28"/>
      <c r="W223" s="28"/>
      <c r="X223" s="188"/>
      <c r="Y223" s="28"/>
      <c r="Z223" s="28"/>
      <c r="AA223" s="188"/>
      <c r="AB223" s="28"/>
      <c r="AC223" s="28"/>
      <c r="AD223" s="188"/>
      <c r="AE223" s="28"/>
      <c r="AF223" s="28"/>
      <c r="AG223" s="194"/>
      <c r="AH223" s="28"/>
      <c r="AI223" s="28"/>
      <c r="AJ223" s="194"/>
      <c r="AK223" s="28"/>
      <c r="AL223" s="28"/>
      <c r="AM223" s="194"/>
      <c r="AN223" s="28"/>
      <c r="AO223" s="28"/>
      <c r="AP223" s="194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</row>
    <row r="224" spans="1:52" x14ac:dyDescent="0.2">
      <c r="A224" s="45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188"/>
      <c r="M224" s="28"/>
      <c r="N224" s="28"/>
      <c r="O224" s="188"/>
      <c r="P224" s="28"/>
      <c r="Q224" s="28"/>
      <c r="R224" s="188"/>
      <c r="S224" s="28"/>
      <c r="T224" s="28"/>
      <c r="U224" s="188"/>
      <c r="V224" s="28"/>
      <c r="W224" s="28"/>
      <c r="X224" s="188"/>
      <c r="Y224" s="28"/>
      <c r="Z224" s="28"/>
      <c r="AA224" s="188"/>
      <c r="AB224" s="28"/>
      <c r="AC224" s="28"/>
      <c r="AD224" s="188"/>
      <c r="AE224" s="28"/>
      <c r="AF224" s="28"/>
      <c r="AG224" s="194"/>
      <c r="AH224" s="28"/>
      <c r="AI224" s="28"/>
      <c r="AJ224" s="194"/>
      <c r="AK224" s="28"/>
      <c r="AL224" s="28"/>
      <c r="AM224" s="194"/>
      <c r="AN224" s="28"/>
      <c r="AO224" s="28"/>
      <c r="AP224" s="194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</row>
    <row r="225" spans="1:52" x14ac:dyDescent="0.2">
      <c r="A225" s="45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188"/>
      <c r="M225" s="28"/>
      <c r="N225" s="28"/>
      <c r="O225" s="188"/>
      <c r="P225" s="28"/>
      <c r="Q225" s="28"/>
      <c r="R225" s="188"/>
      <c r="S225" s="28"/>
      <c r="T225" s="28"/>
      <c r="U225" s="188"/>
      <c r="V225" s="28"/>
      <c r="W225" s="28"/>
      <c r="X225" s="188"/>
      <c r="Y225" s="28"/>
      <c r="Z225" s="28"/>
      <c r="AA225" s="188"/>
      <c r="AB225" s="28"/>
      <c r="AC225" s="28"/>
      <c r="AD225" s="188"/>
      <c r="AE225" s="28"/>
      <c r="AF225" s="28"/>
      <c r="AG225" s="194"/>
      <c r="AH225" s="28"/>
      <c r="AI225" s="28"/>
      <c r="AJ225" s="194"/>
      <c r="AK225" s="28"/>
      <c r="AL225" s="28"/>
      <c r="AM225" s="194"/>
      <c r="AN225" s="28"/>
      <c r="AO225" s="28"/>
      <c r="AP225" s="194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</row>
    <row r="226" spans="1:52" x14ac:dyDescent="0.2">
      <c r="A226" s="45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188"/>
      <c r="M226" s="28"/>
      <c r="N226" s="28"/>
      <c r="O226" s="188"/>
      <c r="P226" s="28"/>
      <c r="Q226" s="28"/>
      <c r="R226" s="188"/>
      <c r="S226" s="28"/>
      <c r="T226" s="28"/>
      <c r="U226" s="188"/>
      <c r="V226" s="28"/>
      <c r="W226" s="28"/>
      <c r="X226" s="188"/>
      <c r="Y226" s="28"/>
      <c r="Z226" s="28"/>
      <c r="AA226" s="188"/>
      <c r="AB226" s="28"/>
      <c r="AC226" s="28"/>
      <c r="AD226" s="188"/>
      <c r="AE226" s="28"/>
      <c r="AF226" s="28"/>
      <c r="AG226" s="194"/>
      <c r="AH226" s="28"/>
      <c r="AI226" s="28"/>
      <c r="AJ226" s="194"/>
      <c r="AK226" s="28"/>
      <c r="AL226" s="28"/>
      <c r="AM226" s="194"/>
      <c r="AN226" s="28"/>
      <c r="AO226" s="28"/>
      <c r="AP226" s="194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</row>
    <row r="227" spans="1:52" x14ac:dyDescent="0.2">
      <c r="A227" s="45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188"/>
      <c r="M227" s="28"/>
      <c r="N227" s="28"/>
      <c r="O227" s="188"/>
      <c r="P227" s="28"/>
      <c r="Q227" s="28"/>
      <c r="R227" s="188"/>
      <c r="S227" s="28"/>
      <c r="T227" s="28"/>
      <c r="U227" s="188"/>
      <c r="V227" s="28"/>
      <c r="W227" s="28"/>
      <c r="X227" s="188"/>
      <c r="Y227" s="28"/>
      <c r="Z227" s="28"/>
      <c r="AA227" s="188"/>
      <c r="AB227" s="28"/>
      <c r="AC227" s="28"/>
      <c r="AD227" s="188"/>
      <c r="AE227" s="28"/>
      <c r="AF227" s="28"/>
      <c r="AG227" s="194"/>
      <c r="AH227" s="28"/>
      <c r="AI227" s="28"/>
      <c r="AJ227" s="194"/>
      <c r="AK227" s="28"/>
      <c r="AL227" s="28"/>
      <c r="AM227" s="194"/>
      <c r="AN227" s="28"/>
      <c r="AO227" s="28"/>
      <c r="AP227" s="194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</row>
    <row r="228" spans="1:52" x14ac:dyDescent="0.2">
      <c r="A228" s="45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188"/>
      <c r="M228" s="28"/>
      <c r="N228" s="28"/>
      <c r="O228" s="188"/>
      <c r="P228" s="28"/>
      <c r="Q228" s="28"/>
      <c r="R228" s="188"/>
      <c r="S228" s="28"/>
      <c r="T228" s="28"/>
      <c r="U228" s="188"/>
      <c r="V228" s="28"/>
      <c r="W228" s="28"/>
      <c r="X228" s="188"/>
      <c r="Y228" s="28"/>
      <c r="Z228" s="28"/>
      <c r="AA228" s="188"/>
      <c r="AB228" s="28"/>
      <c r="AC228" s="28"/>
      <c r="AD228" s="188"/>
      <c r="AE228" s="28"/>
      <c r="AF228" s="28"/>
      <c r="AG228" s="194"/>
      <c r="AH228" s="28"/>
      <c r="AI228" s="28"/>
      <c r="AJ228" s="194"/>
      <c r="AK228" s="28"/>
      <c r="AL228" s="28"/>
      <c r="AM228" s="194"/>
      <c r="AN228" s="28"/>
      <c r="AO228" s="28"/>
      <c r="AP228" s="194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</row>
    <row r="229" spans="1:52" x14ac:dyDescent="0.2">
      <c r="A229" s="45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188"/>
      <c r="M229" s="28"/>
      <c r="N229" s="28"/>
      <c r="O229" s="188"/>
      <c r="P229" s="28"/>
      <c r="Q229" s="28"/>
      <c r="R229" s="188"/>
      <c r="S229" s="28"/>
      <c r="T229" s="28"/>
      <c r="U229" s="188"/>
      <c r="V229" s="28"/>
      <c r="W229" s="28"/>
      <c r="X229" s="188"/>
      <c r="Y229" s="28"/>
      <c r="Z229" s="28"/>
      <c r="AA229" s="188"/>
      <c r="AB229" s="28"/>
      <c r="AC229" s="28"/>
      <c r="AD229" s="188"/>
      <c r="AE229" s="28"/>
      <c r="AF229" s="28"/>
      <c r="AG229" s="194"/>
      <c r="AH229" s="28"/>
      <c r="AI229" s="28"/>
      <c r="AJ229" s="194"/>
      <c r="AK229" s="28"/>
      <c r="AL229" s="28"/>
      <c r="AM229" s="194"/>
      <c r="AN229" s="28"/>
      <c r="AO229" s="28"/>
      <c r="AP229" s="194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</row>
    <row r="230" spans="1:52" x14ac:dyDescent="0.2">
      <c r="A230" s="45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188"/>
      <c r="M230" s="28"/>
      <c r="N230" s="28"/>
      <c r="O230" s="188"/>
      <c r="P230" s="28"/>
      <c r="Q230" s="28"/>
      <c r="R230" s="188"/>
      <c r="S230" s="28"/>
      <c r="T230" s="28"/>
      <c r="U230" s="188"/>
      <c r="V230" s="28"/>
      <c r="W230" s="28"/>
      <c r="X230" s="188"/>
      <c r="Y230" s="28"/>
      <c r="Z230" s="28"/>
      <c r="AA230" s="188"/>
      <c r="AB230" s="28"/>
      <c r="AC230" s="28"/>
      <c r="AD230" s="188"/>
      <c r="AE230" s="28"/>
      <c r="AF230" s="28"/>
      <c r="AG230" s="194"/>
      <c r="AH230" s="28"/>
      <c r="AI230" s="28"/>
      <c r="AJ230" s="194"/>
      <c r="AK230" s="28"/>
      <c r="AL230" s="28"/>
      <c r="AM230" s="194"/>
      <c r="AN230" s="28"/>
      <c r="AO230" s="28"/>
      <c r="AP230" s="194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</row>
    <row r="231" spans="1:52" x14ac:dyDescent="0.2">
      <c r="A231" s="45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188"/>
      <c r="M231" s="28"/>
      <c r="N231" s="28"/>
      <c r="O231" s="188"/>
      <c r="P231" s="28"/>
      <c r="Q231" s="28"/>
      <c r="R231" s="188"/>
      <c r="S231" s="28"/>
      <c r="T231" s="28"/>
      <c r="U231" s="188"/>
      <c r="V231" s="28"/>
      <c r="W231" s="28"/>
      <c r="X231" s="188"/>
      <c r="Y231" s="28"/>
      <c r="Z231" s="28"/>
      <c r="AA231" s="188"/>
      <c r="AB231" s="28"/>
      <c r="AC231" s="28"/>
      <c r="AD231" s="188"/>
      <c r="AE231" s="28"/>
      <c r="AF231" s="28"/>
      <c r="AG231" s="194"/>
      <c r="AH231" s="28"/>
      <c r="AI231" s="28"/>
      <c r="AJ231" s="194"/>
      <c r="AK231" s="28"/>
      <c r="AL231" s="28"/>
      <c r="AM231" s="194"/>
      <c r="AN231" s="28"/>
      <c r="AO231" s="28"/>
      <c r="AP231" s="194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</row>
    <row r="232" spans="1:52" x14ac:dyDescent="0.2">
      <c r="A232" s="45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188"/>
      <c r="M232" s="28"/>
      <c r="N232" s="28"/>
      <c r="O232" s="188"/>
      <c r="P232" s="28"/>
      <c r="Q232" s="28"/>
      <c r="R232" s="188"/>
      <c r="S232" s="28"/>
      <c r="T232" s="28"/>
      <c r="U232" s="188"/>
      <c r="V232" s="28"/>
      <c r="W232" s="28"/>
      <c r="X232" s="188"/>
      <c r="Y232" s="28"/>
      <c r="Z232" s="28"/>
      <c r="AA232" s="188"/>
      <c r="AB232" s="28"/>
      <c r="AC232" s="28"/>
      <c r="AD232" s="188"/>
      <c r="AE232" s="28"/>
      <c r="AF232" s="28"/>
      <c r="AG232" s="194"/>
      <c r="AH232" s="28"/>
      <c r="AI232" s="28"/>
      <c r="AJ232" s="194"/>
      <c r="AK232" s="28"/>
      <c r="AL232" s="28"/>
      <c r="AM232" s="194"/>
      <c r="AN232" s="28"/>
      <c r="AO232" s="28"/>
      <c r="AP232" s="194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</row>
    <row r="233" spans="1:52" x14ac:dyDescent="0.2">
      <c r="A233" s="45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188"/>
      <c r="M233" s="28"/>
      <c r="N233" s="28"/>
      <c r="O233" s="188"/>
      <c r="P233" s="28"/>
      <c r="Q233" s="28"/>
      <c r="R233" s="188"/>
      <c r="S233" s="28"/>
      <c r="T233" s="28"/>
      <c r="U233" s="188"/>
      <c r="V233" s="28"/>
      <c r="W233" s="28"/>
      <c r="X233" s="188"/>
      <c r="Y233" s="28"/>
      <c r="Z233" s="28"/>
      <c r="AA233" s="188"/>
      <c r="AB233" s="28"/>
      <c r="AC233" s="28"/>
      <c r="AD233" s="188"/>
      <c r="AE233" s="28"/>
      <c r="AF233" s="28"/>
      <c r="AG233" s="194"/>
      <c r="AH233" s="28"/>
      <c r="AI233" s="28"/>
      <c r="AJ233" s="194"/>
      <c r="AK233" s="28"/>
      <c r="AL233" s="28"/>
      <c r="AM233" s="194"/>
      <c r="AN233" s="28"/>
      <c r="AO233" s="28"/>
      <c r="AP233" s="194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</row>
    <row r="234" spans="1:52" x14ac:dyDescent="0.2">
      <c r="A234" s="45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188"/>
      <c r="M234" s="28"/>
      <c r="N234" s="28"/>
      <c r="O234" s="188"/>
      <c r="P234" s="28"/>
      <c r="Q234" s="28"/>
      <c r="R234" s="188"/>
      <c r="S234" s="28"/>
      <c r="T234" s="28"/>
      <c r="U234" s="188"/>
      <c r="V234" s="28"/>
      <c r="W234" s="28"/>
      <c r="X234" s="188"/>
      <c r="Y234" s="28"/>
      <c r="Z234" s="28"/>
      <c r="AA234" s="188"/>
      <c r="AB234" s="28"/>
      <c r="AC234" s="28"/>
      <c r="AD234" s="188"/>
      <c r="AE234" s="28"/>
      <c r="AF234" s="28"/>
      <c r="AG234" s="194"/>
      <c r="AH234" s="28"/>
      <c r="AI234" s="28"/>
      <c r="AJ234" s="194"/>
      <c r="AK234" s="28"/>
      <c r="AL234" s="28"/>
      <c r="AM234" s="194"/>
      <c r="AN234" s="28"/>
      <c r="AO234" s="28"/>
      <c r="AP234" s="194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</row>
    <row r="235" spans="1:52" x14ac:dyDescent="0.2">
      <c r="A235" s="45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188"/>
      <c r="M235" s="28"/>
      <c r="N235" s="28"/>
      <c r="O235" s="188"/>
      <c r="P235" s="28"/>
      <c r="Q235" s="28"/>
      <c r="R235" s="188"/>
      <c r="S235" s="28"/>
      <c r="T235" s="28"/>
      <c r="U235" s="188"/>
      <c r="V235" s="28"/>
      <c r="W235" s="28"/>
      <c r="X235" s="188"/>
      <c r="Y235" s="28"/>
      <c r="Z235" s="28"/>
      <c r="AA235" s="188"/>
      <c r="AB235" s="28"/>
      <c r="AC235" s="28"/>
      <c r="AD235" s="188"/>
      <c r="AE235" s="28"/>
      <c r="AF235" s="28"/>
      <c r="AG235" s="194"/>
      <c r="AH235" s="28"/>
      <c r="AI235" s="28"/>
      <c r="AJ235" s="194"/>
      <c r="AK235" s="28"/>
      <c r="AL235" s="28"/>
      <c r="AM235" s="194"/>
      <c r="AN235" s="28"/>
      <c r="AO235" s="28"/>
      <c r="AP235" s="194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</row>
    <row r="236" spans="1:52" x14ac:dyDescent="0.2">
      <c r="A236" s="45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188"/>
      <c r="M236" s="28"/>
      <c r="N236" s="28"/>
      <c r="O236" s="188"/>
      <c r="P236" s="28"/>
      <c r="Q236" s="28"/>
      <c r="R236" s="188"/>
      <c r="S236" s="28"/>
      <c r="T236" s="28"/>
      <c r="U236" s="188"/>
      <c r="V236" s="28"/>
      <c r="W236" s="28"/>
      <c r="X236" s="188"/>
      <c r="Y236" s="28"/>
      <c r="Z236" s="28"/>
      <c r="AA236" s="188"/>
      <c r="AB236" s="28"/>
      <c r="AC236" s="28"/>
      <c r="AD236" s="188"/>
      <c r="AE236" s="28"/>
      <c r="AF236" s="28"/>
      <c r="AG236" s="194"/>
      <c r="AH236" s="28"/>
      <c r="AI236" s="28"/>
      <c r="AJ236" s="194"/>
      <c r="AK236" s="28"/>
      <c r="AL236" s="28"/>
      <c r="AM236" s="194"/>
      <c r="AN236" s="28"/>
      <c r="AO236" s="28"/>
      <c r="AP236" s="194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</row>
    <row r="237" spans="1:52" x14ac:dyDescent="0.2">
      <c r="A237" s="45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188"/>
      <c r="M237" s="28"/>
      <c r="N237" s="28"/>
      <c r="O237" s="188"/>
      <c r="P237" s="28"/>
      <c r="Q237" s="28"/>
      <c r="R237" s="188"/>
      <c r="S237" s="28"/>
      <c r="T237" s="28"/>
      <c r="U237" s="188"/>
      <c r="V237" s="28"/>
      <c r="W237" s="28"/>
      <c r="X237" s="188"/>
      <c r="Y237" s="28"/>
      <c r="Z237" s="28"/>
      <c r="AA237" s="188"/>
      <c r="AB237" s="28"/>
      <c r="AC237" s="28"/>
      <c r="AD237" s="188"/>
      <c r="AE237" s="28"/>
      <c r="AF237" s="28"/>
      <c r="AG237" s="194"/>
      <c r="AH237" s="28"/>
      <c r="AI237" s="28"/>
      <c r="AJ237" s="194"/>
      <c r="AK237" s="28"/>
      <c r="AL237" s="28"/>
      <c r="AM237" s="194"/>
      <c r="AN237" s="28"/>
      <c r="AO237" s="28"/>
      <c r="AP237" s="194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</row>
    <row r="238" spans="1:52" x14ac:dyDescent="0.2">
      <c r="A238" s="45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188"/>
      <c r="M238" s="28"/>
      <c r="N238" s="28"/>
      <c r="O238" s="188"/>
      <c r="P238" s="28"/>
      <c r="Q238" s="28"/>
      <c r="R238" s="188"/>
      <c r="S238" s="28"/>
      <c r="T238" s="28"/>
      <c r="U238" s="188"/>
      <c r="V238" s="28"/>
      <c r="W238" s="28"/>
      <c r="X238" s="188"/>
      <c r="Y238" s="28"/>
      <c r="Z238" s="28"/>
      <c r="AA238" s="188"/>
      <c r="AB238" s="28"/>
      <c r="AC238" s="28"/>
      <c r="AD238" s="188"/>
      <c r="AE238" s="28"/>
      <c r="AF238" s="28"/>
      <c r="AG238" s="194"/>
      <c r="AH238" s="28"/>
      <c r="AI238" s="28"/>
      <c r="AJ238" s="194"/>
      <c r="AK238" s="28"/>
      <c r="AL238" s="28"/>
      <c r="AM238" s="194"/>
      <c r="AN238" s="28"/>
      <c r="AO238" s="28"/>
      <c r="AP238" s="194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</row>
    <row r="239" spans="1:52" x14ac:dyDescent="0.2">
      <c r="A239" s="45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188"/>
      <c r="M239" s="28"/>
      <c r="N239" s="28"/>
      <c r="O239" s="188"/>
      <c r="P239" s="28"/>
      <c r="Q239" s="28"/>
      <c r="R239" s="188"/>
      <c r="S239" s="28"/>
      <c r="T239" s="28"/>
      <c r="U239" s="188"/>
      <c r="V239" s="28"/>
      <c r="W239" s="28"/>
      <c r="X239" s="188"/>
      <c r="Y239" s="28"/>
      <c r="Z239" s="28"/>
      <c r="AA239" s="188"/>
      <c r="AB239" s="28"/>
      <c r="AC239" s="28"/>
      <c r="AD239" s="188"/>
      <c r="AE239" s="28"/>
      <c r="AF239" s="28"/>
      <c r="AG239" s="194"/>
      <c r="AH239" s="28"/>
      <c r="AI239" s="28"/>
      <c r="AJ239" s="194"/>
      <c r="AK239" s="28"/>
      <c r="AL239" s="28"/>
      <c r="AM239" s="194"/>
      <c r="AN239" s="28"/>
      <c r="AO239" s="28"/>
      <c r="AP239" s="194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</row>
    <row r="240" spans="1:52" x14ac:dyDescent="0.2">
      <c r="A240" s="45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188"/>
      <c r="M240" s="28"/>
      <c r="N240" s="28"/>
      <c r="O240" s="188"/>
      <c r="P240" s="28"/>
      <c r="Q240" s="28"/>
      <c r="R240" s="188"/>
      <c r="S240" s="28"/>
      <c r="T240" s="28"/>
      <c r="U240" s="188"/>
      <c r="V240" s="28"/>
      <c r="W240" s="28"/>
      <c r="X240" s="188"/>
      <c r="Y240" s="28"/>
      <c r="Z240" s="28"/>
      <c r="AA240" s="188"/>
      <c r="AB240" s="28"/>
      <c r="AC240" s="28"/>
      <c r="AD240" s="188"/>
      <c r="AE240" s="28"/>
      <c r="AF240" s="28"/>
      <c r="AG240" s="194"/>
      <c r="AH240" s="28"/>
      <c r="AI240" s="28"/>
      <c r="AJ240" s="194"/>
      <c r="AK240" s="28"/>
      <c r="AL240" s="28"/>
      <c r="AM240" s="194"/>
      <c r="AN240" s="28"/>
      <c r="AO240" s="28"/>
      <c r="AP240" s="194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</row>
    <row r="241" spans="1:52" x14ac:dyDescent="0.2">
      <c r="A241" s="45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188"/>
      <c r="M241" s="28"/>
      <c r="N241" s="28"/>
      <c r="O241" s="188"/>
      <c r="P241" s="28"/>
      <c r="Q241" s="28"/>
      <c r="R241" s="188"/>
      <c r="S241" s="28"/>
      <c r="T241" s="28"/>
      <c r="U241" s="188"/>
      <c r="V241" s="28"/>
      <c r="W241" s="28"/>
      <c r="X241" s="188"/>
      <c r="Y241" s="28"/>
      <c r="Z241" s="28"/>
      <c r="AA241" s="188"/>
      <c r="AB241" s="28"/>
      <c r="AC241" s="28"/>
      <c r="AD241" s="188"/>
      <c r="AE241" s="28"/>
      <c r="AF241" s="28"/>
      <c r="AG241" s="194"/>
      <c r="AH241" s="28"/>
      <c r="AI241" s="28"/>
      <c r="AJ241" s="194"/>
      <c r="AK241" s="28"/>
      <c r="AL241" s="28"/>
      <c r="AM241" s="194"/>
      <c r="AN241" s="28"/>
      <c r="AO241" s="28"/>
      <c r="AP241" s="194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</row>
    <row r="242" spans="1:52" x14ac:dyDescent="0.2">
      <c r="A242" s="45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188"/>
      <c r="M242" s="28"/>
      <c r="N242" s="28"/>
      <c r="O242" s="188"/>
      <c r="P242" s="28"/>
      <c r="Q242" s="28"/>
      <c r="R242" s="188"/>
      <c r="S242" s="28"/>
      <c r="T242" s="28"/>
      <c r="U242" s="188"/>
      <c r="V242" s="28"/>
      <c r="W242" s="28"/>
      <c r="X242" s="188"/>
      <c r="Y242" s="28"/>
      <c r="Z242" s="28"/>
      <c r="AA242" s="188"/>
      <c r="AB242" s="28"/>
      <c r="AC242" s="28"/>
      <c r="AD242" s="188"/>
      <c r="AE242" s="28"/>
      <c r="AF242" s="28"/>
      <c r="AG242" s="194"/>
      <c r="AH242" s="28"/>
      <c r="AI242" s="28"/>
      <c r="AJ242" s="194"/>
      <c r="AK242" s="28"/>
      <c r="AL242" s="28"/>
      <c r="AM242" s="194"/>
      <c r="AN242" s="28"/>
      <c r="AO242" s="28"/>
      <c r="AP242" s="194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</row>
    <row r="243" spans="1:52" x14ac:dyDescent="0.2">
      <c r="A243" s="45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188"/>
      <c r="M243" s="28"/>
      <c r="N243" s="28"/>
      <c r="O243" s="188"/>
      <c r="P243" s="28"/>
      <c r="Q243" s="28"/>
      <c r="R243" s="188"/>
      <c r="S243" s="28"/>
      <c r="T243" s="28"/>
      <c r="U243" s="188"/>
      <c r="V243" s="28"/>
      <c r="W243" s="28"/>
      <c r="X243" s="188"/>
      <c r="Y243" s="28"/>
      <c r="Z243" s="28"/>
      <c r="AA243" s="188"/>
      <c r="AB243" s="28"/>
      <c r="AC243" s="28"/>
      <c r="AD243" s="188"/>
      <c r="AE243" s="28"/>
      <c r="AF243" s="28"/>
      <c r="AG243" s="194"/>
      <c r="AH243" s="28"/>
      <c r="AI243" s="28"/>
      <c r="AJ243" s="194"/>
      <c r="AK243" s="28"/>
      <c r="AL243" s="28"/>
      <c r="AM243" s="194"/>
      <c r="AN243" s="28"/>
      <c r="AO243" s="28"/>
      <c r="AP243" s="194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</row>
    <row r="244" spans="1:52" x14ac:dyDescent="0.2">
      <c r="A244" s="45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188"/>
      <c r="M244" s="28"/>
      <c r="N244" s="28"/>
      <c r="O244" s="188"/>
      <c r="P244" s="28"/>
      <c r="Q244" s="28"/>
      <c r="R244" s="188"/>
      <c r="S244" s="28"/>
      <c r="T244" s="28"/>
      <c r="U244" s="188"/>
      <c r="V244" s="28"/>
      <c r="W244" s="28"/>
      <c r="X244" s="188"/>
      <c r="Y244" s="28"/>
      <c r="Z244" s="28"/>
      <c r="AA244" s="188"/>
      <c r="AB244" s="28"/>
      <c r="AC244" s="28"/>
      <c r="AD244" s="188"/>
      <c r="AE244" s="28"/>
      <c r="AF244" s="28"/>
      <c r="AG244" s="194"/>
      <c r="AH244" s="28"/>
      <c r="AI244" s="28"/>
      <c r="AJ244" s="194"/>
      <c r="AK244" s="28"/>
      <c r="AL244" s="28"/>
      <c r="AM244" s="194"/>
      <c r="AN244" s="28"/>
      <c r="AO244" s="28"/>
      <c r="AP244" s="194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</row>
    <row r="245" spans="1:52" x14ac:dyDescent="0.2">
      <c r="A245" s="45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188"/>
      <c r="M245" s="28"/>
      <c r="N245" s="28"/>
      <c r="O245" s="188"/>
      <c r="P245" s="28"/>
      <c r="Q245" s="28"/>
      <c r="R245" s="188"/>
      <c r="S245" s="28"/>
      <c r="T245" s="28"/>
      <c r="U245" s="188"/>
      <c r="V245" s="28"/>
      <c r="W245" s="28"/>
      <c r="X245" s="188"/>
      <c r="Y245" s="28"/>
      <c r="Z245" s="28"/>
      <c r="AA245" s="188"/>
      <c r="AB245" s="28"/>
      <c r="AC245" s="28"/>
      <c r="AD245" s="188"/>
      <c r="AE245" s="28"/>
      <c r="AF245" s="28"/>
      <c r="AG245" s="194"/>
      <c r="AH245" s="28"/>
      <c r="AI245" s="28"/>
      <c r="AJ245" s="194"/>
      <c r="AK245" s="28"/>
      <c r="AL245" s="28"/>
      <c r="AM245" s="194"/>
      <c r="AN245" s="28"/>
      <c r="AO245" s="28"/>
      <c r="AP245" s="194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</row>
    <row r="246" spans="1:52" x14ac:dyDescent="0.2">
      <c r="A246" s="45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188"/>
      <c r="M246" s="28"/>
      <c r="N246" s="28"/>
      <c r="O246" s="188"/>
      <c r="P246" s="28"/>
      <c r="Q246" s="28"/>
      <c r="R246" s="188"/>
      <c r="S246" s="28"/>
      <c r="T246" s="28"/>
      <c r="U246" s="188"/>
      <c r="V246" s="28"/>
      <c r="W246" s="28"/>
      <c r="X246" s="188"/>
      <c r="Y246" s="28"/>
      <c r="Z246" s="28"/>
      <c r="AA246" s="188"/>
      <c r="AB246" s="28"/>
      <c r="AC246" s="28"/>
      <c r="AD246" s="188"/>
      <c r="AE246" s="28"/>
      <c r="AF246" s="28"/>
      <c r="AG246" s="194"/>
      <c r="AH246" s="28"/>
      <c r="AI246" s="28"/>
      <c r="AJ246" s="194"/>
      <c r="AK246" s="28"/>
      <c r="AL246" s="28"/>
      <c r="AM246" s="194"/>
      <c r="AN246" s="28"/>
      <c r="AO246" s="28"/>
      <c r="AP246" s="194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</row>
    <row r="247" spans="1:52" x14ac:dyDescent="0.2">
      <c r="A247" s="45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188"/>
      <c r="M247" s="28"/>
      <c r="N247" s="28"/>
      <c r="O247" s="188"/>
      <c r="P247" s="28"/>
      <c r="Q247" s="28"/>
      <c r="R247" s="188"/>
      <c r="S247" s="28"/>
      <c r="T247" s="28"/>
      <c r="U247" s="188"/>
      <c r="V247" s="28"/>
      <c r="W247" s="28"/>
      <c r="X247" s="188"/>
      <c r="Y247" s="28"/>
      <c r="Z247" s="28"/>
      <c r="AA247" s="188"/>
      <c r="AB247" s="28"/>
      <c r="AC247" s="28"/>
      <c r="AD247" s="188"/>
      <c r="AE247" s="28"/>
      <c r="AF247" s="28"/>
      <c r="AG247" s="194"/>
      <c r="AH247" s="28"/>
      <c r="AI247" s="28"/>
      <c r="AJ247" s="194"/>
      <c r="AK247" s="28"/>
      <c r="AL247" s="28"/>
      <c r="AM247" s="194"/>
      <c r="AN247" s="28"/>
      <c r="AO247" s="28"/>
      <c r="AP247" s="194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</row>
    <row r="248" spans="1:52" x14ac:dyDescent="0.2">
      <c r="A248" s="45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188"/>
      <c r="M248" s="28"/>
      <c r="N248" s="28"/>
      <c r="O248" s="188"/>
      <c r="P248" s="28"/>
      <c r="Q248" s="28"/>
      <c r="R248" s="188"/>
      <c r="S248" s="28"/>
      <c r="T248" s="28"/>
      <c r="U248" s="188"/>
      <c r="V248" s="28"/>
      <c r="W248" s="28"/>
      <c r="X248" s="188"/>
      <c r="Y248" s="28"/>
      <c r="Z248" s="28"/>
      <c r="AA248" s="188"/>
      <c r="AB248" s="28"/>
      <c r="AC248" s="28"/>
      <c r="AD248" s="188"/>
      <c r="AE248" s="28"/>
      <c r="AF248" s="28"/>
      <c r="AG248" s="194"/>
      <c r="AH248" s="28"/>
      <c r="AI248" s="28"/>
      <c r="AJ248" s="194"/>
      <c r="AK248" s="28"/>
      <c r="AL248" s="28"/>
      <c r="AM248" s="194"/>
      <c r="AN248" s="28"/>
      <c r="AO248" s="28"/>
      <c r="AP248" s="194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</row>
    <row r="249" spans="1:52" x14ac:dyDescent="0.2">
      <c r="A249" s="45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188"/>
      <c r="M249" s="28"/>
      <c r="N249" s="28"/>
      <c r="O249" s="188"/>
      <c r="P249" s="28"/>
      <c r="Q249" s="28"/>
      <c r="R249" s="188"/>
      <c r="S249" s="28"/>
      <c r="T249" s="28"/>
      <c r="U249" s="188"/>
      <c r="V249" s="28"/>
      <c r="W249" s="28"/>
      <c r="X249" s="188"/>
      <c r="Y249" s="28"/>
      <c r="Z249" s="28"/>
      <c r="AA249" s="188"/>
      <c r="AB249" s="28"/>
      <c r="AC249" s="28"/>
      <c r="AD249" s="188"/>
      <c r="AE249" s="28"/>
      <c r="AF249" s="28"/>
      <c r="AG249" s="194"/>
      <c r="AH249" s="28"/>
      <c r="AI249" s="28"/>
      <c r="AJ249" s="194"/>
      <c r="AK249" s="28"/>
      <c r="AL249" s="28"/>
      <c r="AM249" s="194"/>
      <c r="AN249" s="28"/>
      <c r="AO249" s="28"/>
      <c r="AP249" s="194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</row>
    <row r="250" spans="1:52" x14ac:dyDescent="0.2">
      <c r="A250" s="45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188"/>
      <c r="M250" s="28"/>
      <c r="N250" s="28"/>
      <c r="O250" s="188"/>
      <c r="P250" s="28"/>
      <c r="Q250" s="28"/>
      <c r="R250" s="188"/>
      <c r="S250" s="28"/>
      <c r="T250" s="28"/>
      <c r="U250" s="188"/>
      <c r="V250" s="28"/>
      <c r="W250" s="28"/>
      <c r="X250" s="188"/>
      <c r="Y250" s="28"/>
      <c r="Z250" s="28"/>
      <c r="AA250" s="188"/>
      <c r="AB250" s="28"/>
      <c r="AC250" s="28"/>
      <c r="AD250" s="188"/>
      <c r="AE250" s="28"/>
      <c r="AF250" s="28"/>
      <c r="AG250" s="194"/>
      <c r="AH250" s="28"/>
      <c r="AI250" s="28"/>
      <c r="AJ250" s="194"/>
      <c r="AK250" s="28"/>
      <c r="AL250" s="28"/>
      <c r="AM250" s="194"/>
      <c r="AN250" s="28"/>
      <c r="AO250" s="28"/>
      <c r="AP250" s="194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</row>
    <row r="251" spans="1:52" x14ac:dyDescent="0.2">
      <c r="A251" s="45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188"/>
      <c r="M251" s="28"/>
      <c r="N251" s="28"/>
      <c r="O251" s="188"/>
      <c r="P251" s="28"/>
      <c r="Q251" s="28"/>
      <c r="R251" s="188"/>
      <c r="S251" s="28"/>
      <c r="T251" s="28"/>
      <c r="U251" s="188"/>
      <c r="V251" s="28"/>
      <c r="W251" s="28"/>
      <c r="X251" s="188"/>
      <c r="Y251" s="28"/>
      <c r="Z251" s="28"/>
      <c r="AA251" s="188"/>
      <c r="AB251" s="28"/>
      <c r="AC251" s="28"/>
      <c r="AD251" s="188"/>
      <c r="AE251" s="28"/>
      <c r="AF251" s="28"/>
      <c r="AG251" s="194"/>
      <c r="AH251" s="28"/>
      <c r="AI251" s="28"/>
      <c r="AJ251" s="194"/>
      <c r="AK251" s="28"/>
      <c r="AL251" s="28"/>
      <c r="AM251" s="194"/>
      <c r="AN251" s="28"/>
      <c r="AO251" s="28"/>
      <c r="AP251" s="194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</row>
    <row r="252" spans="1:52" x14ac:dyDescent="0.2">
      <c r="A252" s="45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188"/>
      <c r="M252" s="28"/>
      <c r="N252" s="28"/>
      <c r="O252" s="188"/>
      <c r="P252" s="28"/>
      <c r="Q252" s="28"/>
      <c r="R252" s="188"/>
      <c r="S252" s="28"/>
      <c r="T252" s="28"/>
      <c r="U252" s="188"/>
      <c r="V252" s="28"/>
      <c r="W252" s="28"/>
      <c r="X252" s="188"/>
      <c r="Y252" s="28"/>
      <c r="Z252" s="28"/>
      <c r="AA252" s="188"/>
      <c r="AB252" s="28"/>
      <c r="AC252" s="28"/>
      <c r="AD252" s="188"/>
      <c r="AE252" s="28"/>
      <c r="AF252" s="28"/>
      <c r="AG252" s="194"/>
      <c r="AH252" s="28"/>
      <c r="AI252" s="28"/>
      <c r="AJ252" s="194"/>
      <c r="AK252" s="28"/>
      <c r="AL252" s="28"/>
      <c r="AM252" s="194"/>
      <c r="AN252" s="28"/>
      <c r="AO252" s="28"/>
      <c r="AP252" s="194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</row>
    <row r="253" spans="1:52" x14ac:dyDescent="0.2">
      <c r="A253" s="45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188"/>
      <c r="M253" s="28"/>
      <c r="N253" s="28"/>
      <c r="O253" s="188"/>
      <c r="P253" s="28"/>
      <c r="Q253" s="28"/>
      <c r="R253" s="188"/>
      <c r="S253" s="28"/>
      <c r="T253" s="28"/>
      <c r="U253" s="188"/>
      <c r="V253" s="28"/>
      <c r="W253" s="28"/>
      <c r="X253" s="188"/>
      <c r="Y253" s="28"/>
      <c r="Z253" s="28"/>
      <c r="AA253" s="188"/>
      <c r="AB253" s="28"/>
      <c r="AC253" s="28"/>
      <c r="AD253" s="188"/>
      <c r="AE253" s="28"/>
      <c r="AF253" s="28"/>
      <c r="AG253" s="194"/>
      <c r="AH253" s="28"/>
      <c r="AI253" s="28"/>
      <c r="AJ253" s="194"/>
      <c r="AK253" s="28"/>
      <c r="AL253" s="28"/>
      <c r="AM253" s="194"/>
      <c r="AN253" s="28"/>
      <c r="AO253" s="28"/>
      <c r="AP253" s="194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</row>
    <row r="254" spans="1:52" x14ac:dyDescent="0.2">
      <c r="A254" s="45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188"/>
      <c r="M254" s="28"/>
      <c r="N254" s="28"/>
      <c r="O254" s="188"/>
      <c r="P254" s="28"/>
      <c r="Q254" s="28"/>
      <c r="R254" s="188"/>
      <c r="S254" s="28"/>
      <c r="T254" s="28"/>
      <c r="U254" s="188"/>
      <c r="V254" s="28"/>
      <c r="W254" s="28"/>
      <c r="X254" s="188"/>
      <c r="Y254" s="28"/>
      <c r="Z254" s="28"/>
      <c r="AA254" s="188"/>
      <c r="AB254" s="28"/>
      <c r="AC254" s="28"/>
      <c r="AD254" s="188"/>
      <c r="AE254" s="28"/>
      <c r="AF254" s="28"/>
      <c r="AG254" s="194"/>
      <c r="AH254" s="28"/>
      <c r="AI254" s="28"/>
      <c r="AJ254" s="194"/>
      <c r="AK254" s="28"/>
      <c r="AL254" s="28"/>
      <c r="AM254" s="194"/>
      <c r="AN254" s="28"/>
      <c r="AO254" s="28"/>
      <c r="AP254" s="194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</row>
    <row r="255" spans="1:52" x14ac:dyDescent="0.2">
      <c r="A255" s="45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188"/>
      <c r="M255" s="28"/>
      <c r="N255" s="28"/>
      <c r="O255" s="188"/>
      <c r="P255" s="28"/>
      <c r="Q255" s="28"/>
      <c r="R255" s="188"/>
      <c r="S255" s="28"/>
      <c r="T255" s="28"/>
      <c r="U255" s="188"/>
      <c r="V255" s="28"/>
      <c r="W255" s="28"/>
      <c r="X255" s="188"/>
      <c r="Y255" s="28"/>
      <c r="Z255" s="28"/>
      <c r="AA255" s="188"/>
      <c r="AB255" s="28"/>
      <c r="AC255" s="28"/>
      <c r="AD255" s="188"/>
      <c r="AE255" s="28"/>
      <c r="AF255" s="28"/>
      <c r="AG255" s="194"/>
      <c r="AH255" s="28"/>
      <c r="AI255" s="28"/>
      <c r="AJ255" s="194"/>
      <c r="AK255" s="28"/>
      <c r="AL255" s="28"/>
      <c r="AM255" s="194"/>
      <c r="AN255" s="28"/>
      <c r="AO255" s="28"/>
      <c r="AP255" s="194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</row>
    <row r="256" spans="1:52" x14ac:dyDescent="0.2">
      <c r="A256" s="45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188"/>
      <c r="M256" s="28"/>
      <c r="N256" s="28"/>
      <c r="O256" s="188"/>
      <c r="P256" s="28"/>
      <c r="Q256" s="28"/>
      <c r="R256" s="188"/>
      <c r="S256" s="28"/>
      <c r="T256" s="28"/>
      <c r="U256" s="188"/>
      <c r="V256" s="28"/>
      <c r="W256" s="28"/>
      <c r="X256" s="188"/>
      <c r="Y256" s="28"/>
      <c r="Z256" s="28"/>
      <c r="AA256" s="188"/>
      <c r="AB256" s="28"/>
      <c r="AC256" s="28"/>
      <c r="AD256" s="188"/>
      <c r="AE256" s="28"/>
      <c r="AF256" s="28"/>
      <c r="AG256" s="194"/>
      <c r="AH256" s="28"/>
      <c r="AI256" s="28"/>
      <c r="AJ256" s="194"/>
      <c r="AK256" s="28"/>
      <c r="AL256" s="28"/>
      <c r="AM256" s="194"/>
      <c r="AN256" s="28"/>
      <c r="AO256" s="28"/>
      <c r="AP256" s="194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</row>
    <row r="257" spans="1:52" x14ac:dyDescent="0.2">
      <c r="A257" s="45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188"/>
      <c r="M257" s="28"/>
      <c r="N257" s="28"/>
      <c r="O257" s="188"/>
      <c r="P257" s="28"/>
      <c r="Q257" s="28"/>
      <c r="R257" s="188"/>
      <c r="S257" s="28"/>
      <c r="T257" s="28"/>
      <c r="U257" s="188"/>
      <c r="V257" s="28"/>
      <c r="W257" s="28"/>
      <c r="X257" s="188"/>
      <c r="Y257" s="28"/>
      <c r="Z257" s="28"/>
      <c r="AA257" s="188"/>
      <c r="AB257" s="28"/>
      <c r="AC257" s="28"/>
      <c r="AD257" s="188"/>
      <c r="AE257" s="28"/>
      <c r="AF257" s="28"/>
      <c r="AG257" s="194"/>
      <c r="AH257" s="28"/>
      <c r="AI257" s="28"/>
      <c r="AJ257" s="194"/>
      <c r="AK257" s="28"/>
      <c r="AL257" s="28"/>
      <c r="AM257" s="194"/>
      <c r="AN257" s="28"/>
      <c r="AO257" s="28"/>
      <c r="AP257" s="194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</row>
    <row r="258" spans="1:52" x14ac:dyDescent="0.2">
      <c r="A258" s="45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188"/>
      <c r="M258" s="28"/>
      <c r="N258" s="28"/>
      <c r="O258" s="188"/>
      <c r="P258" s="28"/>
      <c r="Q258" s="28"/>
      <c r="R258" s="188"/>
      <c r="S258" s="28"/>
      <c r="T258" s="28"/>
      <c r="U258" s="188"/>
      <c r="V258" s="28"/>
      <c r="W258" s="28"/>
      <c r="X258" s="188"/>
      <c r="Y258" s="28"/>
      <c r="Z258" s="28"/>
      <c r="AA258" s="188"/>
      <c r="AB258" s="28"/>
      <c r="AC258" s="28"/>
      <c r="AD258" s="188"/>
      <c r="AE258" s="28"/>
      <c r="AF258" s="28"/>
      <c r="AG258" s="194"/>
      <c r="AH258" s="28"/>
      <c r="AI258" s="28"/>
      <c r="AJ258" s="194"/>
      <c r="AK258" s="28"/>
      <c r="AL258" s="28"/>
      <c r="AM258" s="194"/>
      <c r="AN258" s="28"/>
      <c r="AO258" s="28"/>
      <c r="AP258" s="194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</row>
    <row r="259" spans="1:52" x14ac:dyDescent="0.2">
      <c r="A259" s="45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188"/>
      <c r="M259" s="28"/>
      <c r="N259" s="28"/>
      <c r="O259" s="188"/>
      <c r="P259" s="28"/>
      <c r="Q259" s="28"/>
      <c r="R259" s="188"/>
      <c r="S259" s="28"/>
      <c r="T259" s="28"/>
      <c r="U259" s="188"/>
      <c r="V259" s="28"/>
      <c r="W259" s="28"/>
      <c r="X259" s="188"/>
      <c r="Y259" s="28"/>
      <c r="Z259" s="28"/>
      <c r="AA259" s="188"/>
      <c r="AB259" s="28"/>
      <c r="AC259" s="28"/>
      <c r="AD259" s="188"/>
      <c r="AE259" s="28"/>
      <c r="AF259" s="28"/>
      <c r="AG259" s="194"/>
      <c r="AH259" s="28"/>
      <c r="AI259" s="28"/>
      <c r="AJ259" s="194"/>
      <c r="AK259" s="28"/>
      <c r="AL259" s="28"/>
      <c r="AM259" s="194"/>
      <c r="AN259" s="28"/>
      <c r="AO259" s="28"/>
      <c r="AP259" s="194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</row>
    <row r="260" spans="1:52" x14ac:dyDescent="0.2">
      <c r="A260" s="45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188"/>
      <c r="M260" s="28"/>
      <c r="N260" s="28"/>
      <c r="O260" s="188"/>
      <c r="P260" s="28"/>
      <c r="Q260" s="28"/>
      <c r="R260" s="188"/>
      <c r="S260" s="28"/>
      <c r="T260" s="28"/>
      <c r="U260" s="188"/>
      <c r="V260" s="28"/>
      <c r="W260" s="28"/>
      <c r="X260" s="188"/>
      <c r="Y260" s="28"/>
      <c r="Z260" s="28"/>
      <c r="AA260" s="188"/>
      <c r="AB260" s="28"/>
      <c r="AC260" s="28"/>
      <c r="AD260" s="188"/>
      <c r="AE260" s="28"/>
      <c r="AF260" s="28"/>
      <c r="AG260" s="194"/>
      <c r="AH260" s="28"/>
      <c r="AI260" s="28"/>
      <c r="AJ260" s="194"/>
      <c r="AK260" s="28"/>
      <c r="AL260" s="28"/>
      <c r="AM260" s="194"/>
      <c r="AN260" s="28"/>
      <c r="AO260" s="28"/>
      <c r="AP260" s="194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</row>
    <row r="261" spans="1:52" x14ac:dyDescent="0.2">
      <c r="A261" s="45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188"/>
      <c r="M261" s="28"/>
      <c r="N261" s="28"/>
      <c r="O261" s="188"/>
      <c r="P261" s="28"/>
      <c r="Q261" s="28"/>
      <c r="R261" s="188"/>
      <c r="S261" s="28"/>
      <c r="T261" s="28"/>
      <c r="U261" s="188"/>
      <c r="V261" s="28"/>
      <c r="W261" s="28"/>
      <c r="X261" s="188"/>
      <c r="Y261" s="28"/>
      <c r="Z261" s="28"/>
      <c r="AA261" s="188"/>
      <c r="AB261" s="28"/>
      <c r="AC261" s="28"/>
      <c r="AD261" s="188"/>
      <c r="AE261" s="28"/>
      <c r="AF261" s="28"/>
      <c r="AG261" s="194"/>
      <c r="AH261" s="28"/>
      <c r="AI261" s="28"/>
      <c r="AJ261" s="194"/>
      <c r="AK261" s="28"/>
      <c r="AL261" s="28"/>
      <c r="AM261" s="194"/>
      <c r="AN261" s="28"/>
      <c r="AO261" s="28"/>
      <c r="AP261" s="194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</row>
    <row r="262" spans="1:52" x14ac:dyDescent="0.2">
      <c r="A262" s="45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188"/>
      <c r="M262" s="28"/>
      <c r="N262" s="28"/>
      <c r="O262" s="188"/>
      <c r="P262" s="28"/>
      <c r="Q262" s="28"/>
      <c r="R262" s="188"/>
      <c r="S262" s="28"/>
      <c r="T262" s="28"/>
      <c r="U262" s="188"/>
      <c r="V262" s="28"/>
      <c r="W262" s="28"/>
      <c r="X262" s="188"/>
      <c r="Y262" s="28"/>
      <c r="Z262" s="28"/>
      <c r="AA262" s="188"/>
      <c r="AB262" s="28"/>
      <c r="AC262" s="28"/>
      <c r="AD262" s="188"/>
      <c r="AE262" s="28"/>
      <c r="AF262" s="28"/>
      <c r="AG262" s="194"/>
      <c r="AH262" s="28"/>
      <c r="AI262" s="28"/>
      <c r="AJ262" s="194"/>
      <c r="AK262" s="28"/>
      <c r="AL262" s="28"/>
      <c r="AM262" s="194"/>
      <c r="AN262" s="28"/>
      <c r="AO262" s="28"/>
      <c r="AP262" s="194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</row>
    <row r="263" spans="1:52" x14ac:dyDescent="0.2">
      <c r="A263" s="45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188"/>
      <c r="M263" s="28"/>
      <c r="N263" s="28"/>
      <c r="O263" s="188"/>
      <c r="P263" s="28"/>
      <c r="Q263" s="28"/>
      <c r="R263" s="188"/>
      <c r="S263" s="28"/>
      <c r="T263" s="28"/>
      <c r="U263" s="188"/>
      <c r="V263" s="28"/>
      <c r="W263" s="28"/>
      <c r="X263" s="188"/>
      <c r="Y263" s="28"/>
      <c r="Z263" s="28"/>
      <c r="AA263" s="188"/>
      <c r="AB263" s="28"/>
      <c r="AC263" s="28"/>
      <c r="AD263" s="188"/>
      <c r="AE263" s="28"/>
      <c r="AF263" s="28"/>
      <c r="AG263" s="194"/>
      <c r="AH263" s="28"/>
      <c r="AI263" s="28"/>
      <c r="AJ263" s="194"/>
      <c r="AK263" s="28"/>
      <c r="AL263" s="28"/>
      <c r="AM263" s="194"/>
      <c r="AN263" s="28"/>
      <c r="AO263" s="28"/>
      <c r="AP263" s="194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</row>
    <row r="264" spans="1:52" x14ac:dyDescent="0.2">
      <c r="A264" s="45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188"/>
      <c r="M264" s="28"/>
      <c r="N264" s="28"/>
      <c r="O264" s="188"/>
      <c r="P264" s="28"/>
      <c r="Q264" s="28"/>
      <c r="R264" s="188"/>
      <c r="S264" s="28"/>
      <c r="T264" s="28"/>
      <c r="U264" s="188"/>
      <c r="V264" s="28"/>
      <c r="W264" s="28"/>
      <c r="X264" s="188"/>
      <c r="Y264" s="28"/>
      <c r="Z264" s="28"/>
      <c r="AA264" s="188"/>
      <c r="AB264" s="28"/>
      <c r="AC264" s="28"/>
      <c r="AD264" s="188"/>
      <c r="AE264" s="28"/>
      <c r="AF264" s="28"/>
      <c r="AG264" s="194"/>
      <c r="AH264" s="28"/>
      <c r="AI264" s="28"/>
      <c r="AJ264" s="194"/>
      <c r="AK264" s="28"/>
      <c r="AL264" s="28"/>
      <c r="AM264" s="194"/>
      <c r="AN264" s="28"/>
      <c r="AO264" s="28"/>
      <c r="AP264" s="194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</row>
    <row r="265" spans="1:52" x14ac:dyDescent="0.2">
      <c r="A265" s="45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188"/>
      <c r="M265" s="28"/>
      <c r="N265" s="28"/>
      <c r="O265" s="188"/>
      <c r="P265" s="28"/>
      <c r="Q265" s="28"/>
      <c r="R265" s="188"/>
      <c r="S265" s="28"/>
      <c r="T265" s="28"/>
      <c r="U265" s="188"/>
      <c r="V265" s="28"/>
      <c r="W265" s="28"/>
      <c r="X265" s="188"/>
      <c r="Y265" s="28"/>
      <c r="Z265" s="28"/>
      <c r="AA265" s="188"/>
      <c r="AB265" s="28"/>
      <c r="AC265" s="28"/>
      <c r="AD265" s="188"/>
      <c r="AE265" s="28"/>
      <c r="AF265" s="28"/>
      <c r="AG265" s="194"/>
      <c r="AH265" s="28"/>
      <c r="AI265" s="28"/>
      <c r="AJ265" s="194"/>
      <c r="AK265" s="28"/>
      <c r="AL265" s="28"/>
      <c r="AM265" s="194"/>
      <c r="AN265" s="28"/>
      <c r="AO265" s="28"/>
      <c r="AP265" s="194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</row>
    <row r="266" spans="1:52" x14ac:dyDescent="0.2">
      <c r="A266" s="45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188"/>
      <c r="M266" s="28"/>
      <c r="N266" s="28"/>
      <c r="O266" s="188"/>
      <c r="P266" s="28"/>
      <c r="Q266" s="28"/>
      <c r="R266" s="188"/>
      <c r="S266" s="28"/>
      <c r="T266" s="28"/>
      <c r="U266" s="188"/>
      <c r="V266" s="28"/>
      <c r="W266" s="28"/>
      <c r="X266" s="188"/>
      <c r="Y266" s="28"/>
      <c r="Z266" s="28"/>
      <c r="AA266" s="188"/>
      <c r="AB266" s="28"/>
      <c r="AC266" s="28"/>
      <c r="AD266" s="188"/>
      <c r="AE266" s="28"/>
      <c r="AF266" s="28"/>
      <c r="AG266" s="194"/>
      <c r="AH266" s="28"/>
      <c r="AI266" s="28"/>
      <c r="AJ266" s="194"/>
      <c r="AK266" s="28"/>
      <c r="AL266" s="28"/>
      <c r="AM266" s="194"/>
      <c r="AN266" s="28"/>
      <c r="AO266" s="28"/>
      <c r="AP266" s="194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</row>
    <row r="267" spans="1:52" x14ac:dyDescent="0.2">
      <c r="A267" s="45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188"/>
      <c r="M267" s="28"/>
      <c r="N267" s="28"/>
      <c r="O267" s="188"/>
      <c r="P267" s="28"/>
      <c r="Q267" s="28"/>
      <c r="R267" s="188"/>
      <c r="S267" s="28"/>
      <c r="T267" s="28"/>
      <c r="U267" s="188"/>
      <c r="V267" s="28"/>
      <c r="W267" s="28"/>
      <c r="X267" s="188"/>
      <c r="Y267" s="28"/>
      <c r="Z267" s="28"/>
      <c r="AA267" s="188"/>
      <c r="AB267" s="28"/>
      <c r="AC267" s="28"/>
      <c r="AD267" s="188"/>
      <c r="AE267" s="28"/>
      <c r="AF267" s="28"/>
      <c r="AG267" s="194"/>
      <c r="AH267" s="28"/>
      <c r="AI267" s="28"/>
      <c r="AJ267" s="194"/>
      <c r="AK267" s="28"/>
      <c r="AL267" s="28"/>
      <c r="AM267" s="194"/>
      <c r="AN267" s="28"/>
      <c r="AO267" s="28"/>
      <c r="AP267" s="194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</row>
    <row r="268" spans="1:52" x14ac:dyDescent="0.2">
      <c r="A268" s="45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188"/>
      <c r="M268" s="28"/>
      <c r="N268" s="28"/>
      <c r="O268" s="188"/>
      <c r="P268" s="28"/>
      <c r="Q268" s="28"/>
      <c r="R268" s="188"/>
      <c r="S268" s="28"/>
      <c r="T268" s="28"/>
      <c r="U268" s="188"/>
      <c r="V268" s="28"/>
      <c r="W268" s="28"/>
      <c r="X268" s="188"/>
      <c r="Y268" s="28"/>
      <c r="Z268" s="28"/>
      <c r="AA268" s="188"/>
      <c r="AB268" s="28"/>
      <c r="AC268" s="28"/>
      <c r="AD268" s="188"/>
      <c r="AE268" s="28"/>
      <c r="AF268" s="28"/>
      <c r="AG268" s="194"/>
      <c r="AH268" s="28"/>
      <c r="AI268" s="28"/>
      <c r="AJ268" s="194"/>
      <c r="AK268" s="28"/>
      <c r="AL268" s="28"/>
      <c r="AM268" s="194"/>
      <c r="AN268" s="28"/>
      <c r="AO268" s="28"/>
      <c r="AP268" s="194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</row>
    <row r="269" spans="1:52" x14ac:dyDescent="0.2">
      <c r="A269" s="45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188"/>
      <c r="M269" s="28"/>
      <c r="N269" s="28"/>
      <c r="O269" s="188"/>
      <c r="P269" s="28"/>
      <c r="Q269" s="28"/>
      <c r="R269" s="188"/>
      <c r="S269" s="28"/>
      <c r="T269" s="28"/>
      <c r="U269" s="188"/>
      <c r="V269" s="28"/>
      <c r="W269" s="28"/>
      <c r="X269" s="188"/>
      <c r="Y269" s="28"/>
      <c r="Z269" s="28"/>
      <c r="AA269" s="188"/>
      <c r="AB269" s="28"/>
      <c r="AC269" s="28"/>
      <c r="AD269" s="188"/>
      <c r="AE269" s="28"/>
      <c r="AF269" s="28"/>
      <c r="AG269" s="194"/>
      <c r="AH269" s="28"/>
      <c r="AI269" s="28"/>
      <c r="AJ269" s="194"/>
      <c r="AK269" s="28"/>
      <c r="AL269" s="28"/>
      <c r="AM269" s="194"/>
      <c r="AN269" s="28"/>
      <c r="AO269" s="28"/>
      <c r="AP269" s="194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</row>
    <row r="270" spans="1:52" x14ac:dyDescent="0.2">
      <c r="A270" s="45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188"/>
      <c r="M270" s="28"/>
      <c r="N270" s="28"/>
      <c r="O270" s="188"/>
      <c r="P270" s="28"/>
      <c r="Q270" s="28"/>
      <c r="R270" s="188"/>
      <c r="S270" s="28"/>
      <c r="T270" s="28"/>
      <c r="U270" s="188"/>
      <c r="V270" s="28"/>
      <c r="W270" s="28"/>
      <c r="X270" s="188"/>
      <c r="Y270" s="28"/>
      <c r="Z270" s="28"/>
      <c r="AA270" s="188"/>
      <c r="AB270" s="28"/>
      <c r="AC270" s="28"/>
      <c r="AD270" s="188"/>
      <c r="AE270" s="28"/>
      <c r="AF270" s="28"/>
      <c r="AG270" s="194"/>
      <c r="AH270" s="28"/>
      <c r="AI270" s="28"/>
      <c r="AJ270" s="194"/>
      <c r="AK270" s="28"/>
      <c r="AL270" s="28"/>
      <c r="AM270" s="194"/>
      <c r="AN270" s="28"/>
      <c r="AO270" s="28"/>
      <c r="AP270" s="194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</row>
    <row r="271" spans="1:52" x14ac:dyDescent="0.2">
      <c r="A271" s="45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188"/>
      <c r="M271" s="28"/>
      <c r="N271" s="28"/>
      <c r="O271" s="188"/>
      <c r="P271" s="28"/>
      <c r="Q271" s="28"/>
      <c r="R271" s="188"/>
      <c r="S271" s="28"/>
      <c r="T271" s="28"/>
      <c r="U271" s="188"/>
      <c r="V271" s="28"/>
      <c r="W271" s="28"/>
      <c r="X271" s="188"/>
      <c r="Y271" s="28"/>
      <c r="Z271" s="28"/>
      <c r="AA271" s="188"/>
      <c r="AB271" s="28"/>
      <c r="AC271" s="28"/>
      <c r="AD271" s="188"/>
      <c r="AE271" s="28"/>
      <c r="AF271" s="28"/>
      <c r="AG271" s="194"/>
      <c r="AH271" s="28"/>
      <c r="AI271" s="28"/>
      <c r="AJ271" s="194"/>
      <c r="AK271" s="28"/>
      <c r="AL271" s="28"/>
      <c r="AM271" s="194"/>
      <c r="AN271" s="28"/>
      <c r="AO271" s="28"/>
      <c r="AP271" s="194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</row>
    <row r="272" spans="1:52" x14ac:dyDescent="0.2">
      <c r="A272" s="45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188"/>
      <c r="M272" s="28"/>
      <c r="N272" s="28"/>
      <c r="O272" s="188"/>
      <c r="P272" s="28"/>
      <c r="Q272" s="28"/>
      <c r="R272" s="188"/>
      <c r="S272" s="28"/>
      <c r="T272" s="28"/>
      <c r="U272" s="188"/>
      <c r="V272" s="28"/>
      <c r="W272" s="28"/>
      <c r="X272" s="188"/>
      <c r="Y272" s="28"/>
      <c r="Z272" s="28"/>
      <c r="AA272" s="188"/>
      <c r="AB272" s="28"/>
      <c r="AC272" s="28"/>
      <c r="AD272" s="188"/>
      <c r="AE272" s="28"/>
      <c r="AF272" s="28"/>
      <c r="AG272" s="194"/>
      <c r="AH272" s="28"/>
      <c r="AI272" s="28"/>
      <c r="AJ272" s="194"/>
      <c r="AK272" s="28"/>
      <c r="AL272" s="28"/>
      <c r="AM272" s="194"/>
      <c r="AN272" s="28"/>
      <c r="AO272" s="28"/>
      <c r="AP272" s="194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</row>
    <row r="273" spans="1:52" x14ac:dyDescent="0.2">
      <c r="A273" s="45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188"/>
      <c r="M273" s="28"/>
      <c r="N273" s="28"/>
      <c r="O273" s="188"/>
      <c r="P273" s="28"/>
      <c r="Q273" s="28"/>
      <c r="R273" s="188"/>
      <c r="S273" s="28"/>
      <c r="T273" s="28"/>
      <c r="U273" s="188"/>
      <c r="V273" s="28"/>
      <c r="W273" s="28"/>
      <c r="X273" s="188"/>
      <c r="Y273" s="28"/>
      <c r="Z273" s="28"/>
      <c r="AA273" s="188"/>
      <c r="AB273" s="28"/>
      <c r="AC273" s="28"/>
      <c r="AD273" s="188"/>
      <c r="AE273" s="28"/>
      <c r="AF273" s="28"/>
      <c r="AG273" s="194"/>
      <c r="AH273" s="28"/>
      <c r="AI273" s="28"/>
      <c r="AJ273" s="194"/>
      <c r="AK273" s="28"/>
      <c r="AL273" s="28"/>
      <c r="AM273" s="194"/>
      <c r="AN273" s="28"/>
      <c r="AO273" s="28"/>
      <c r="AP273" s="194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</row>
    <row r="274" spans="1:52" x14ac:dyDescent="0.2">
      <c r="A274" s="45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188"/>
      <c r="M274" s="28"/>
      <c r="N274" s="28"/>
      <c r="O274" s="188"/>
      <c r="P274" s="28"/>
      <c r="Q274" s="28"/>
      <c r="R274" s="188"/>
      <c r="S274" s="28"/>
      <c r="T274" s="28"/>
      <c r="U274" s="188"/>
      <c r="V274" s="28"/>
      <c r="W274" s="28"/>
      <c r="X274" s="188"/>
      <c r="Y274" s="28"/>
      <c r="Z274" s="28"/>
      <c r="AA274" s="188"/>
      <c r="AB274" s="28"/>
      <c r="AC274" s="28"/>
      <c r="AD274" s="188"/>
      <c r="AE274" s="28"/>
      <c r="AF274" s="28"/>
      <c r="AG274" s="194"/>
      <c r="AH274" s="28"/>
      <c r="AI274" s="28"/>
      <c r="AJ274" s="194"/>
      <c r="AK274" s="28"/>
      <c r="AL274" s="28"/>
      <c r="AM274" s="194"/>
      <c r="AN274" s="28"/>
      <c r="AO274" s="28"/>
      <c r="AP274" s="194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</row>
    <row r="275" spans="1:52" x14ac:dyDescent="0.2">
      <c r="A275" s="45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188"/>
      <c r="M275" s="28"/>
      <c r="N275" s="28"/>
      <c r="O275" s="188"/>
      <c r="P275" s="28"/>
      <c r="Q275" s="28"/>
      <c r="R275" s="188"/>
      <c r="S275" s="28"/>
      <c r="T275" s="28"/>
      <c r="U275" s="188"/>
      <c r="V275" s="28"/>
      <c r="W275" s="28"/>
      <c r="X275" s="188"/>
      <c r="Y275" s="28"/>
      <c r="Z275" s="28"/>
      <c r="AA275" s="188"/>
      <c r="AB275" s="28"/>
      <c r="AC275" s="28"/>
      <c r="AD275" s="188"/>
      <c r="AE275" s="28"/>
      <c r="AF275" s="28"/>
      <c r="AG275" s="194"/>
      <c r="AH275" s="28"/>
      <c r="AI275" s="28"/>
      <c r="AJ275" s="194"/>
      <c r="AK275" s="28"/>
      <c r="AL275" s="28"/>
      <c r="AM275" s="194"/>
      <c r="AN275" s="28"/>
      <c r="AO275" s="28"/>
      <c r="AP275" s="194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</row>
    <row r="276" spans="1:52" x14ac:dyDescent="0.2">
      <c r="A276" s="45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188"/>
      <c r="M276" s="28"/>
      <c r="N276" s="28"/>
      <c r="O276" s="188"/>
      <c r="P276" s="28"/>
      <c r="Q276" s="28"/>
      <c r="R276" s="188"/>
      <c r="S276" s="28"/>
      <c r="T276" s="28"/>
      <c r="U276" s="188"/>
      <c r="V276" s="28"/>
      <c r="W276" s="28"/>
      <c r="X276" s="188"/>
      <c r="Y276" s="28"/>
      <c r="Z276" s="28"/>
      <c r="AA276" s="188"/>
      <c r="AB276" s="28"/>
      <c r="AC276" s="28"/>
      <c r="AD276" s="188"/>
      <c r="AE276" s="28"/>
      <c r="AF276" s="28"/>
      <c r="AG276" s="194"/>
      <c r="AH276" s="28"/>
      <c r="AI276" s="28"/>
      <c r="AJ276" s="194"/>
      <c r="AK276" s="28"/>
      <c r="AL276" s="28"/>
      <c r="AM276" s="194"/>
      <c r="AN276" s="28"/>
      <c r="AO276" s="28"/>
      <c r="AP276" s="194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</row>
    <row r="277" spans="1:52" x14ac:dyDescent="0.2">
      <c r="A277" s="45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188"/>
      <c r="M277" s="28"/>
      <c r="N277" s="28"/>
      <c r="O277" s="188"/>
      <c r="P277" s="28"/>
      <c r="Q277" s="28"/>
      <c r="R277" s="188"/>
      <c r="S277" s="28"/>
      <c r="T277" s="28"/>
      <c r="U277" s="188"/>
      <c r="V277" s="28"/>
      <c r="W277" s="28"/>
      <c r="X277" s="188"/>
      <c r="Y277" s="28"/>
      <c r="Z277" s="28"/>
      <c r="AA277" s="188"/>
      <c r="AB277" s="28"/>
      <c r="AC277" s="28"/>
      <c r="AD277" s="188"/>
      <c r="AE277" s="28"/>
      <c r="AF277" s="28"/>
      <c r="AG277" s="194"/>
      <c r="AH277" s="28"/>
      <c r="AI277" s="28"/>
      <c r="AJ277" s="194"/>
      <c r="AK277" s="28"/>
      <c r="AL277" s="28"/>
      <c r="AM277" s="194"/>
      <c r="AN277" s="28"/>
      <c r="AO277" s="28"/>
      <c r="AP277" s="194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</row>
    <row r="278" spans="1:52" x14ac:dyDescent="0.2">
      <c r="A278" s="45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188"/>
      <c r="M278" s="28"/>
      <c r="N278" s="28"/>
      <c r="O278" s="188"/>
      <c r="P278" s="28"/>
      <c r="Q278" s="28"/>
      <c r="R278" s="188"/>
      <c r="S278" s="28"/>
      <c r="T278" s="28"/>
      <c r="U278" s="188"/>
      <c r="V278" s="28"/>
      <c r="W278" s="28"/>
      <c r="X278" s="188"/>
      <c r="Y278" s="28"/>
      <c r="Z278" s="28"/>
      <c r="AA278" s="188"/>
      <c r="AB278" s="28"/>
      <c r="AC278" s="28"/>
      <c r="AD278" s="188"/>
      <c r="AE278" s="28"/>
      <c r="AF278" s="28"/>
      <c r="AG278" s="194"/>
      <c r="AH278" s="28"/>
      <c r="AI278" s="28"/>
      <c r="AJ278" s="194"/>
      <c r="AK278" s="28"/>
      <c r="AL278" s="28"/>
      <c r="AM278" s="194"/>
      <c r="AN278" s="28"/>
      <c r="AO278" s="28"/>
      <c r="AP278" s="194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</row>
    <row r="279" spans="1:52" x14ac:dyDescent="0.2">
      <c r="A279" s="45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188"/>
      <c r="M279" s="28"/>
      <c r="N279" s="28"/>
      <c r="O279" s="188"/>
      <c r="P279" s="28"/>
      <c r="Q279" s="28"/>
      <c r="R279" s="188"/>
      <c r="S279" s="28"/>
      <c r="T279" s="28"/>
      <c r="U279" s="188"/>
      <c r="V279" s="28"/>
      <c r="W279" s="28"/>
      <c r="X279" s="188"/>
      <c r="Y279" s="28"/>
      <c r="Z279" s="28"/>
      <c r="AA279" s="188"/>
      <c r="AB279" s="28"/>
      <c r="AC279" s="28"/>
      <c r="AD279" s="188"/>
      <c r="AE279" s="28"/>
      <c r="AF279" s="28"/>
      <c r="AG279" s="194"/>
      <c r="AH279" s="28"/>
      <c r="AI279" s="28"/>
      <c r="AJ279" s="194"/>
      <c r="AK279" s="28"/>
      <c r="AL279" s="28"/>
      <c r="AM279" s="194"/>
      <c r="AN279" s="28"/>
      <c r="AO279" s="28"/>
      <c r="AP279" s="194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</row>
    <row r="280" spans="1:52" x14ac:dyDescent="0.2">
      <c r="A280" s="45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188"/>
      <c r="M280" s="28"/>
      <c r="N280" s="28"/>
      <c r="O280" s="188"/>
      <c r="P280" s="28"/>
      <c r="Q280" s="28"/>
      <c r="R280" s="188"/>
      <c r="S280" s="28"/>
      <c r="T280" s="28"/>
      <c r="U280" s="188"/>
      <c r="V280" s="28"/>
      <c r="W280" s="28"/>
      <c r="X280" s="188"/>
      <c r="Y280" s="28"/>
      <c r="Z280" s="28"/>
      <c r="AA280" s="188"/>
      <c r="AB280" s="28"/>
      <c r="AC280" s="28"/>
      <c r="AD280" s="188"/>
      <c r="AE280" s="28"/>
      <c r="AF280" s="28"/>
      <c r="AG280" s="194"/>
      <c r="AH280" s="28"/>
      <c r="AI280" s="28"/>
      <c r="AJ280" s="194"/>
      <c r="AK280" s="28"/>
      <c r="AL280" s="28"/>
      <c r="AM280" s="194"/>
      <c r="AN280" s="28"/>
      <c r="AO280" s="28"/>
      <c r="AP280" s="194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</row>
    <row r="281" spans="1:52" x14ac:dyDescent="0.2">
      <c r="A281" s="45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188"/>
      <c r="M281" s="28"/>
      <c r="N281" s="28"/>
      <c r="O281" s="188"/>
      <c r="P281" s="28"/>
      <c r="Q281" s="28"/>
      <c r="R281" s="188"/>
      <c r="S281" s="28"/>
      <c r="T281" s="28"/>
      <c r="U281" s="188"/>
      <c r="V281" s="28"/>
      <c r="W281" s="28"/>
      <c r="X281" s="188"/>
      <c r="Y281" s="28"/>
      <c r="Z281" s="28"/>
      <c r="AA281" s="188"/>
      <c r="AB281" s="28"/>
      <c r="AC281" s="28"/>
      <c r="AD281" s="188"/>
      <c r="AE281" s="28"/>
      <c r="AF281" s="28"/>
      <c r="AG281" s="194"/>
      <c r="AH281" s="28"/>
      <c r="AI281" s="28"/>
      <c r="AJ281" s="194"/>
      <c r="AK281" s="28"/>
      <c r="AL281" s="28"/>
      <c r="AM281" s="194"/>
      <c r="AN281" s="28"/>
      <c r="AO281" s="28"/>
      <c r="AP281" s="194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</row>
    <row r="282" spans="1:52" x14ac:dyDescent="0.2">
      <c r="A282" s="45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188"/>
      <c r="M282" s="28"/>
      <c r="N282" s="28"/>
      <c r="O282" s="188"/>
      <c r="P282" s="28"/>
      <c r="Q282" s="28"/>
      <c r="R282" s="188"/>
      <c r="S282" s="28"/>
      <c r="T282" s="28"/>
      <c r="U282" s="188"/>
      <c r="V282" s="28"/>
      <c r="W282" s="28"/>
      <c r="X282" s="188"/>
      <c r="Y282" s="28"/>
      <c r="Z282" s="28"/>
      <c r="AA282" s="188"/>
      <c r="AB282" s="28"/>
      <c r="AC282" s="28"/>
      <c r="AD282" s="188"/>
      <c r="AE282" s="28"/>
      <c r="AF282" s="28"/>
      <c r="AG282" s="194"/>
      <c r="AH282" s="28"/>
      <c r="AI282" s="28"/>
      <c r="AJ282" s="194"/>
      <c r="AK282" s="28"/>
      <c r="AL282" s="28"/>
      <c r="AM282" s="194"/>
      <c r="AN282" s="28"/>
      <c r="AO282" s="28"/>
      <c r="AP282" s="194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</row>
    <row r="283" spans="1:52" x14ac:dyDescent="0.2">
      <c r="A283" s="45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188"/>
      <c r="M283" s="28"/>
      <c r="N283" s="28"/>
      <c r="O283" s="188"/>
      <c r="P283" s="28"/>
      <c r="Q283" s="28"/>
      <c r="R283" s="188"/>
      <c r="S283" s="28"/>
      <c r="T283" s="28"/>
      <c r="U283" s="188"/>
      <c r="V283" s="28"/>
      <c r="W283" s="28"/>
      <c r="X283" s="188"/>
      <c r="Y283" s="28"/>
      <c r="Z283" s="28"/>
      <c r="AA283" s="188"/>
      <c r="AB283" s="28"/>
      <c r="AC283" s="28"/>
      <c r="AD283" s="188"/>
      <c r="AE283" s="28"/>
      <c r="AF283" s="28"/>
      <c r="AG283" s="194"/>
      <c r="AH283" s="28"/>
      <c r="AI283" s="28"/>
      <c r="AJ283" s="194"/>
      <c r="AK283" s="28"/>
      <c r="AL283" s="28"/>
      <c r="AM283" s="194"/>
      <c r="AN283" s="28"/>
      <c r="AO283" s="28"/>
      <c r="AP283" s="194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</row>
    <row r="284" spans="1:52" x14ac:dyDescent="0.2">
      <c r="A284" s="45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188"/>
      <c r="M284" s="28"/>
      <c r="N284" s="28"/>
      <c r="O284" s="188"/>
      <c r="P284" s="28"/>
      <c r="Q284" s="28"/>
      <c r="R284" s="188"/>
      <c r="S284" s="28"/>
      <c r="T284" s="28"/>
      <c r="U284" s="188"/>
      <c r="V284" s="28"/>
      <c r="W284" s="28"/>
      <c r="X284" s="188"/>
      <c r="Y284" s="28"/>
      <c r="Z284" s="28"/>
      <c r="AA284" s="188"/>
      <c r="AB284" s="28"/>
      <c r="AC284" s="28"/>
      <c r="AD284" s="188"/>
      <c r="AE284" s="28"/>
      <c r="AF284" s="28"/>
      <c r="AG284" s="194"/>
      <c r="AH284" s="28"/>
      <c r="AI284" s="28"/>
      <c r="AJ284" s="194"/>
      <c r="AK284" s="28"/>
      <c r="AL284" s="28"/>
      <c r="AM284" s="194"/>
      <c r="AN284" s="28"/>
      <c r="AO284" s="28"/>
      <c r="AP284" s="194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</row>
    <row r="285" spans="1:52" x14ac:dyDescent="0.2">
      <c r="A285" s="45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188"/>
      <c r="M285" s="28"/>
      <c r="N285" s="28"/>
      <c r="O285" s="188"/>
      <c r="P285" s="28"/>
      <c r="Q285" s="28"/>
      <c r="R285" s="188"/>
      <c r="S285" s="28"/>
      <c r="T285" s="28"/>
      <c r="U285" s="188"/>
      <c r="V285" s="28"/>
      <c r="W285" s="28"/>
      <c r="X285" s="188"/>
      <c r="Y285" s="28"/>
      <c r="Z285" s="28"/>
      <c r="AA285" s="188"/>
      <c r="AB285" s="28"/>
      <c r="AC285" s="28"/>
      <c r="AD285" s="188"/>
      <c r="AE285" s="28"/>
      <c r="AF285" s="28"/>
      <c r="AG285" s="194"/>
      <c r="AH285" s="28"/>
      <c r="AI285" s="28"/>
      <c r="AJ285" s="194"/>
      <c r="AK285" s="28"/>
      <c r="AL285" s="28"/>
      <c r="AM285" s="194"/>
      <c r="AN285" s="28"/>
      <c r="AO285" s="28"/>
      <c r="AP285" s="194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</row>
    <row r="286" spans="1:52" x14ac:dyDescent="0.2">
      <c r="A286" s="45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188"/>
      <c r="M286" s="28"/>
      <c r="N286" s="28"/>
      <c r="O286" s="188"/>
      <c r="P286" s="28"/>
      <c r="Q286" s="28"/>
      <c r="R286" s="188"/>
      <c r="S286" s="28"/>
      <c r="T286" s="28"/>
      <c r="U286" s="188"/>
      <c r="V286" s="28"/>
      <c r="W286" s="28"/>
      <c r="X286" s="188"/>
      <c r="Y286" s="28"/>
      <c r="Z286" s="28"/>
      <c r="AA286" s="188"/>
      <c r="AB286" s="28"/>
      <c r="AC286" s="28"/>
      <c r="AD286" s="188"/>
      <c r="AE286" s="28"/>
      <c r="AF286" s="28"/>
      <c r="AG286" s="194"/>
      <c r="AH286" s="28"/>
      <c r="AI286" s="28"/>
      <c r="AJ286" s="194"/>
      <c r="AK286" s="28"/>
      <c r="AL286" s="28"/>
      <c r="AM286" s="194"/>
      <c r="AN286" s="28"/>
      <c r="AO286" s="28"/>
      <c r="AP286" s="194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</row>
    <row r="287" spans="1:52" x14ac:dyDescent="0.2">
      <c r="A287" s="45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188"/>
      <c r="M287" s="28"/>
      <c r="N287" s="28"/>
      <c r="O287" s="188"/>
      <c r="P287" s="28"/>
      <c r="Q287" s="28"/>
      <c r="R287" s="188"/>
      <c r="S287" s="28"/>
      <c r="T287" s="28"/>
      <c r="U287" s="188"/>
      <c r="V287" s="28"/>
      <c r="W287" s="28"/>
      <c r="X287" s="188"/>
      <c r="Y287" s="28"/>
      <c r="Z287" s="28"/>
      <c r="AA287" s="188"/>
      <c r="AB287" s="28"/>
      <c r="AC287" s="28"/>
      <c r="AD287" s="188"/>
      <c r="AE287" s="28"/>
      <c r="AF287" s="28"/>
      <c r="AG287" s="194"/>
      <c r="AH287" s="28"/>
      <c r="AI287" s="28"/>
      <c r="AJ287" s="194"/>
      <c r="AK287" s="28"/>
      <c r="AL287" s="28"/>
      <c r="AM287" s="194"/>
      <c r="AN287" s="28"/>
      <c r="AO287" s="28"/>
      <c r="AP287" s="194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</row>
    <row r="288" spans="1:52" x14ac:dyDescent="0.2">
      <c r="A288" s="45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188"/>
      <c r="M288" s="28"/>
      <c r="N288" s="28"/>
      <c r="O288" s="188"/>
      <c r="P288" s="28"/>
      <c r="Q288" s="28"/>
      <c r="R288" s="188"/>
      <c r="S288" s="28"/>
      <c r="T288" s="28"/>
      <c r="U288" s="188"/>
      <c r="V288" s="28"/>
      <c r="W288" s="28"/>
      <c r="X288" s="188"/>
      <c r="Y288" s="28"/>
      <c r="Z288" s="28"/>
      <c r="AA288" s="188"/>
      <c r="AB288" s="28"/>
      <c r="AC288" s="28"/>
      <c r="AD288" s="188"/>
      <c r="AE288" s="28"/>
      <c r="AF288" s="28"/>
      <c r="AG288" s="194"/>
      <c r="AH288" s="28"/>
      <c r="AI288" s="28"/>
      <c r="AJ288" s="194"/>
      <c r="AK288" s="28"/>
      <c r="AL288" s="28"/>
      <c r="AM288" s="194"/>
      <c r="AN288" s="28"/>
      <c r="AO288" s="28"/>
      <c r="AP288" s="194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</row>
    <row r="289" spans="1:52" x14ac:dyDescent="0.2">
      <c r="A289" s="45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188"/>
      <c r="M289" s="28"/>
      <c r="N289" s="28"/>
      <c r="O289" s="188"/>
      <c r="P289" s="28"/>
      <c r="Q289" s="28"/>
      <c r="R289" s="188"/>
      <c r="S289" s="28"/>
      <c r="T289" s="28"/>
      <c r="U289" s="188"/>
      <c r="V289" s="28"/>
      <c r="W289" s="28"/>
      <c r="X289" s="188"/>
      <c r="Y289" s="28"/>
      <c r="Z289" s="28"/>
      <c r="AA289" s="188"/>
      <c r="AB289" s="28"/>
      <c r="AC289" s="28"/>
      <c r="AD289" s="188"/>
      <c r="AE289" s="28"/>
      <c r="AF289" s="28"/>
      <c r="AG289" s="194"/>
      <c r="AH289" s="28"/>
      <c r="AI289" s="28"/>
      <c r="AJ289" s="194"/>
      <c r="AK289" s="28"/>
      <c r="AL289" s="28"/>
      <c r="AM289" s="194"/>
      <c r="AN289" s="28"/>
      <c r="AO289" s="28"/>
      <c r="AP289" s="194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</row>
    <row r="290" spans="1:52" x14ac:dyDescent="0.2">
      <c r="A290" s="45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188"/>
      <c r="M290" s="28"/>
      <c r="N290" s="28"/>
      <c r="O290" s="188"/>
      <c r="P290" s="28"/>
      <c r="Q290" s="28"/>
      <c r="R290" s="188"/>
      <c r="S290" s="28"/>
      <c r="T290" s="28"/>
      <c r="U290" s="188"/>
      <c r="V290" s="28"/>
      <c r="W290" s="28"/>
      <c r="X290" s="188"/>
      <c r="Y290" s="28"/>
      <c r="Z290" s="28"/>
      <c r="AA290" s="188"/>
      <c r="AB290" s="28"/>
      <c r="AC290" s="28"/>
      <c r="AD290" s="188"/>
      <c r="AE290" s="28"/>
      <c r="AF290" s="28"/>
      <c r="AG290" s="194"/>
      <c r="AH290" s="28"/>
      <c r="AI290" s="28"/>
      <c r="AJ290" s="194"/>
      <c r="AK290" s="28"/>
      <c r="AL290" s="28"/>
      <c r="AM290" s="194"/>
      <c r="AN290" s="28"/>
      <c r="AO290" s="28"/>
      <c r="AP290" s="194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</row>
    <row r="291" spans="1:52" x14ac:dyDescent="0.2">
      <c r="A291" s="45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188"/>
      <c r="M291" s="28"/>
      <c r="N291" s="28"/>
      <c r="O291" s="188"/>
      <c r="P291" s="28"/>
      <c r="Q291" s="28"/>
      <c r="R291" s="188"/>
      <c r="S291" s="28"/>
      <c r="T291" s="28"/>
      <c r="U291" s="188"/>
      <c r="V291" s="28"/>
      <c r="W291" s="28"/>
      <c r="X291" s="188"/>
      <c r="Y291" s="28"/>
      <c r="Z291" s="28"/>
      <c r="AA291" s="188"/>
      <c r="AB291" s="28"/>
      <c r="AC291" s="28"/>
      <c r="AD291" s="188"/>
      <c r="AE291" s="28"/>
      <c r="AF291" s="28"/>
      <c r="AG291" s="194"/>
      <c r="AH291" s="28"/>
      <c r="AI291" s="28"/>
      <c r="AJ291" s="194"/>
      <c r="AK291" s="28"/>
      <c r="AL291" s="28"/>
      <c r="AM291" s="194"/>
      <c r="AN291" s="28"/>
      <c r="AO291" s="28"/>
      <c r="AP291" s="194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</row>
    <row r="292" spans="1:52" x14ac:dyDescent="0.2">
      <c r="A292" s="45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188"/>
      <c r="M292" s="28"/>
      <c r="N292" s="28"/>
      <c r="O292" s="188"/>
      <c r="P292" s="28"/>
      <c r="Q292" s="28"/>
      <c r="R292" s="188"/>
      <c r="S292" s="28"/>
      <c r="T292" s="28"/>
      <c r="U292" s="188"/>
      <c r="V292" s="28"/>
      <c r="W292" s="28"/>
      <c r="X292" s="188"/>
      <c r="Y292" s="28"/>
      <c r="Z292" s="28"/>
      <c r="AA292" s="188"/>
      <c r="AB292" s="28"/>
      <c r="AC292" s="28"/>
      <c r="AD292" s="188"/>
      <c r="AE292" s="28"/>
      <c r="AF292" s="28"/>
      <c r="AG292" s="194"/>
      <c r="AH292" s="28"/>
      <c r="AI292" s="28"/>
      <c r="AJ292" s="194"/>
      <c r="AK292" s="28"/>
      <c r="AL292" s="28"/>
      <c r="AM292" s="194"/>
      <c r="AN292" s="28"/>
      <c r="AO292" s="28"/>
      <c r="AP292" s="194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</row>
    <row r="293" spans="1:52" x14ac:dyDescent="0.2">
      <c r="A293" s="45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188"/>
      <c r="M293" s="28"/>
      <c r="N293" s="28"/>
      <c r="O293" s="188"/>
      <c r="P293" s="28"/>
      <c r="Q293" s="28"/>
      <c r="R293" s="188"/>
      <c r="S293" s="28"/>
      <c r="T293" s="28"/>
      <c r="U293" s="188"/>
      <c r="V293" s="28"/>
      <c r="W293" s="28"/>
      <c r="X293" s="188"/>
      <c r="Y293" s="28"/>
      <c r="Z293" s="28"/>
      <c r="AA293" s="188"/>
      <c r="AB293" s="28"/>
      <c r="AC293" s="28"/>
      <c r="AD293" s="188"/>
      <c r="AE293" s="28"/>
      <c r="AF293" s="28"/>
      <c r="AG293" s="194"/>
      <c r="AH293" s="28"/>
      <c r="AI293" s="28"/>
      <c r="AJ293" s="194"/>
      <c r="AK293" s="28"/>
      <c r="AL293" s="28"/>
      <c r="AM293" s="194"/>
      <c r="AN293" s="28"/>
      <c r="AO293" s="28"/>
      <c r="AP293" s="194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</row>
    <row r="294" spans="1:52" x14ac:dyDescent="0.2">
      <c r="A294" s="45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188"/>
      <c r="M294" s="28"/>
      <c r="N294" s="28"/>
      <c r="O294" s="188"/>
      <c r="P294" s="28"/>
      <c r="Q294" s="28"/>
      <c r="R294" s="188"/>
      <c r="S294" s="28"/>
      <c r="T294" s="28"/>
      <c r="U294" s="188"/>
      <c r="V294" s="28"/>
      <c r="W294" s="28"/>
      <c r="X294" s="188"/>
      <c r="Y294" s="28"/>
      <c r="Z294" s="28"/>
      <c r="AA294" s="188"/>
      <c r="AB294" s="28"/>
      <c r="AC294" s="28"/>
      <c r="AD294" s="188"/>
      <c r="AE294" s="28"/>
      <c r="AF294" s="28"/>
      <c r="AG294" s="194"/>
      <c r="AH294" s="28"/>
      <c r="AI294" s="28"/>
      <c r="AJ294" s="194"/>
      <c r="AK294" s="28"/>
      <c r="AL294" s="28"/>
      <c r="AM294" s="194"/>
      <c r="AN294" s="28"/>
      <c r="AO294" s="28"/>
      <c r="AP294" s="194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</row>
    <row r="295" spans="1:52" x14ac:dyDescent="0.2">
      <c r="A295" s="45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188"/>
      <c r="M295" s="28"/>
      <c r="N295" s="28"/>
      <c r="O295" s="188"/>
      <c r="P295" s="28"/>
      <c r="Q295" s="28"/>
      <c r="R295" s="188"/>
      <c r="S295" s="28"/>
      <c r="T295" s="28"/>
      <c r="U295" s="188"/>
      <c r="V295" s="28"/>
      <c r="W295" s="28"/>
      <c r="X295" s="188"/>
      <c r="Y295" s="28"/>
      <c r="Z295" s="28"/>
      <c r="AA295" s="188"/>
      <c r="AB295" s="28"/>
      <c r="AC295" s="28"/>
      <c r="AD295" s="188"/>
      <c r="AE295" s="28"/>
      <c r="AF295" s="28"/>
      <c r="AG295" s="194"/>
      <c r="AH295" s="28"/>
      <c r="AI295" s="28"/>
      <c r="AJ295" s="194"/>
      <c r="AK295" s="28"/>
      <c r="AL295" s="28"/>
      <c r="AM295" s="194"/>
      <c r="AN295" s="28"/>
      <c r="AO295" s="28"/>
      <c r="AP295" s="194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</row>
    <row r="296" spans="1:52" x14ac:dyDescent="0.2">
      <c r="A296" s="45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188"/>
      <c r="M296" s="28"/>
      <c r="N296" s="28"/>
      <c r="O296" s="188"/>
      <c r="P296" s="28"/>
      <c r="Q296" s="28"/>
      <c r="R296" s="188"/>
      <c r="S296" s="28"/>
      <c r="T296" s="28"/>
      <c r="U296" s="188"/>
      <c r="V296" s="28"/>
      <c r="W296" s="28"/>
      <c r="X296" s="188"/>
      <c r="Y296" s="28"/>
      <c r="Z296" s="28"/>
      <c r="AA296" s="188"/>
      <c r="AB296" s="28"/>
      <c r="AC296" s="28"/>
      <c r="AD296" s="188"/>
      <c r="AE296" s="28"/>
      <c r="AF296" s="28"/>
      <c r="AG296" s="194"/>
      <c r="AH296" s="28"/>
      <c r="AI296" s="28"/>
      <c r="AJ296" s="194"/>
      <c r="AK296" s="28"/>
      <c r="AL296" s="28"/>
      <c r="AM296" s="194"/>
      <c r="AN296" s="28"/>
      <c r="AO296" s="28"/>
      <c r="AP296" s="194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</row>
    <row r="297" spans="1:52" x14ac:dyDescent="0.2">
      <c r="A297" s="45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188"/>
      <c r="M297" s="28"/>
      <c r="N297" s="28"/>
      <c r="O297" s="188"/>
      <c r="P297" s="28"/>
      <c r="Q297" s="28"/>
      <c r="R297" s="188"/>
      <c r="S297" s="28"/>
      <c r="T297" s="28"/>
      <c r="U297" s="188"/>
      <c r="V297" s="28"/>
      <c r="W297" s="28"/>
      <c r="X297" s="188"/>
      <c r="Y297" s="28"/>
      <c r="Z297" s="28"/>
      <c r="AA297" s="188"/>
      <c r="AB297" s="28"/>
      <c r="AC297" s="28"/>
      <c r="AD297" s="188"/>
      <c r="AE297" s="28"/>
      <c r="AF297" s="28"/>
      <c r="AG297" s="194"/>
      <c r="AH297" s="28"/>
      <c r="AI297" s="28"/>
      <c r="AJ297" s="194"/>
      <c r="AK297" s="28"/>
      <c r="AL297" s="28"/>
      <c r="AM297" s="194"/>
      <c r="AN297" s="28"/>
      <c r="AO297" s="28"/>
      <c r="AP297" s="194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</row>
    <row r="298" spans="1:52" x14ac:dyDescent="0.2">
      <c r="A298" s="45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188"/>
      <c r="M298" s="28"/>
      <c r="N298" s="28"/>
      <c r="O298" s="188"/>
      <c r="P298" s="28"/>
      <c r="Q298" s="28"/>
      <c r="R298" s="188"/>
      <c r="S298" s="28"/>
      <c r="T298" s="28"/>
      <c r="U298" s="188"/>
      <c r="V298" s="28"/>
      <c r="W298" s="28"/>
      <c r="X298" s="188"/>
      <c r="Y298" s="28"/>
      <c r="Z298" s="28"/>
      <c r="AA298" s="188"/>
      <c r="AB298" s="28"/>
      <c r="AC298" s="28"/>
      <c r="AD298" s="188"/>
      <c r="AE298" s="28"/>
      <c r="AF298" s="28"/>
      <c r="AG298" s="194"/>
      <c r="AH298" s="28"/>
      <c r="AI298" s="28"/>
      <c r="AJ298" s="194"/>
      <c r="AK298" s="28"/>
      <c r="AL298" s="28"/>
      <c r="AM298" s="194"/>
      <c r="AN298" s="28"/>
      <c r="AO298" s="28"/>
      <c r="AP298" s="194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</row>
    <row r="299" spans="1:52" x14ac:dyDescent="0.2">
      <c r="A299" s="45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188"/>
      <c r="M299" s="28"/>
      <c r="N299" s="28"/>
      <c r="O299" s="188"/>
      <c r="P299" s="28"/>
      <c r="Q299" s="28"/>
      <c r="R299" s="188"/>
      <c r="S299" s="28"/>
      <c r="T299" s="28"/>
      <c r="U299" s="188"/>
      <c r="V299" s="28"/>
      <c r="W299" s="28"/>
      <c r="X299" s="188"/>
      <c r="Y299" s="28"/>
      <c r="Z299" s="28"/>
      <c r="AA299" s="188"/>
      <c r="AB299" s="28"/>
      <c r="AC299" s="28"/>
      <c r="AD299" s="188"/>
      <c r="AE299" s="28"/>
      <c r="AF299" s="28"/>
      <c r="AG299" s="194"/>
      <c r="AH299" s="28"/>
      <c r="AI299" s="28"/>
      <c r="AJ299" s="194"/>
      <c r="AK299" s="28"/>
      <c r="AL299" s="28"/>
      <c r="AM299" s="194"/>
      <c r="AN299" s="28"/>
      <c r="AO299" s="28"/>
      <c r="AP299" s="194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</row>
    <row r="300" spans="1:52" x14ac:dyDescent="0.2">
      <c r="A300" s="45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188"/>
      <c r="M300" s="28"/>
      <c r="N300" s="28"/>
      <c r="O300" s="188"/>
      <c r="P300" s="28"/>
      <c r="Q300" s="28"/>
      <c r="R300" s="188"/>
      <c r="S300" s="28"/>
      <c r="T300" s="28"/>
      <c r="U300" s="188"/>
      <c r="V300" s="28"/>
      <c r="W300" s="28"/>
      <c r="X300" s="188"/>
      <c r="Y300" s="28"/>
      <c r="Z300" s="28"/>
      <c r="AA300" s="188"/>
      <c r="AB300" s="28"/>
      <c r="AC300" s="28"/>
      <c r="AD300" s="188"/>
      <c r="AE300" s="28"/>
      <c r="AF300" s="28"/>
      <c r="AG300" s="194"/>
      <c r="AH300" s="28"/>
      <c r="AI300" s="28"/>
      <c r="AJ300" s="194"/>
      <c r="AK300" s="28"/>
      <c r="AL300" s="28"/>
      <c r="AM300" s="194"/>
      <c r="AN300" s="28"/>
      <c r="AO300" s="28"/>
      <c r="AP300" s="194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</row>
    <row r="301" spans="1:52" x14ac:dyDescent="0.2">
      <c r="A301" s="45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188"/>
      <c r="M301" s="28"/>
      <c r="N301" s="28"/>
      <c r="O301" s="188"/>
      <c r="P301" s="28"/>
      <c r="Q301" s="28"/>
      <c r="R301" s="188"/>
      <c r="S301" s="28"/>
      <c r="T301" s="28"/>
      <c r="U301" s="188"/>
      <c r="V301" s="28"/>
      <c r="W301" s="28"/>
      <c r="X301" s="188"/>
      <c r="Y301" s="28"/>
      <c r="Z301" s="28"/>
      <c r="AA301" s="188"/>
      <c r="AB301" s="28"/>
      <c r="AC301" s="28"/>
      <c r="AD301" s="188"/>
      <c r="AE301" s="28"/>
      <c r="AF301" s="28"/>
      <c r="AG301" s="194"/>
      <c r="AH301" s="28"/>
      <c r="AI301" s="28"/>
      <c r="AJ301" s="194"/>
      <c r="AK301" s="28"/>
      <c r="AL301" s="28"/>
      <c r="AM301" s="194"/>
      <c r="AN301" s="28"/>
      <c r="AO301" s="28"/>
      <c r="AP301" s="194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</row>
    <row r="302" spans="1:52" x14ac:dyDescent="0.2">
      <c r="A302" s="45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188"/>
      <c r="M302" s="28"/>
      <c r="N302" s="28"/>
      <c r="O302" s="188"/>
      <c r="P302" s="28"/>
      <c r="Q302" s="28"/>
      <c r="R302" s="188"/>
      <c r="S302" s="28"/>
      <c r="T302" s="28"/>
      <c r="U302" s="188"/>
      <c r="V302" s="28"/>
      <c r="W302" s="28"/>
      <c r="X302" s="188"/>
      <c r="Y302" s="28"/>
      <c r="Z302" s="28"/>
      <c r="AA302" s="188"/>
      <c r="AB302" s="28"/>
      <c r="AC302" s="28"/>
      <c r="AD302" s="188"/>
      <c r="AE302" s="28"/>
      <c r="AF302" s="28"/>
      <c r="AG302" s="194"/>
      <c r="AH302" s="28"/>
      <c r="AI302" s="28"/>
      <c r="AJ302" s="194"/>
      <c r="AK302" s="28"/>
      <c r="AL302" s="28"/>
      <c r="AM302" s="194"/>
      <c r="AN302" s="28"/>
      <c r="AO302" s="28"/>
      <c r="AP302" s="194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</row>
    <row r="303" spans="1:52" x14ac:dyDescent="0.2">
      <c r="A303" s="45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188"/>
      <c r="M303" s="28"/>
      <c r="N303" s="28"/>
      <c r="O303" s="188"/>
      <c r="P303" s="28"/>
      <c r="Q303" s="28"/>
      <c r="R303" s="188"/>
      <c r="S303" s="28"/>
      <c r="T303" s="28"/>
      <c r="U303" s="188"/>
      <c r="V303" s="28"/>
      <c r="W303" s="28"/>
      <c r="X303" s="188"/>
      <c r="Y303" s="28"/>
      <c r="Z303" s="28"/>
      <c r="AA303" s="188"/>
      <c r="AB303" s="28"/>
      <c r="AC303" s="28"/>
      <c r="AD303" s="188"/>
      <c r="AE303" s="28"/>
      <c r="AF303" s="28"/>
      <c r="AG303" s="194"/>
      <c r="AH303" s="28"/>
      <c r="AI303" s="28"/>
      <c r="AJ303" s="194"/>
      <c r="AK303" s="28"/>
      <c r="AL303" s="28"/>
      <c r="AM303" s="194"/>
      <c r="AN303" s="28"/>
      <c r="AO303" s="28"/>
      <c r="AP303" s="194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</row>
    <row r="304" spans="1:52" x14ac:dyDescent="0.2">
      <c r="A304" s="45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188"/>
      <c r="M304" s="28"/>
      <c r="N304" s="28"/>
      <c r="O304" s="188"/>
      <c r="P304" s="28"/>
      <c r="Q304" s="28"/>
      <c r="R304" s="188"/>
      <c r="S304" s="28"/>
      <c r="T304" s="28"/>
      <c r="U304" s="188"/>
      <c r="V304" s="28"/>
      <c r="W304" s="28"/>
      <c r="X304" s="188"/>
      <c r="Y304" s="28"/>
      <c r="Z304" s="28"/>
      <c r="AA304" s="188"/>
      <c r="AB304" s="28"/>
      <c r="AC304" s="28"/>
      <c r="AD304" s="188"/>
      <c r="AE304" s="28"/>
      <c r="AF304" s="28"/>
      <c r="AG304" s="194"/>
      <c r="AH304" s="28"/>
      <c r="AI304" s="28"/>
      <c r="AJ304" s="194"/>
      <c r="AK304" s="28"/>
      <c r="AL304" s="28"/>
      <c r="AM304" s="194"/>
      <c r="AN304" s="28"/>
      <c r="AO304" s="28"/>
      <c r="AP304" s="194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</row>
    <row r="305" spans="1:52" x14ac:dyDescent="0.2">
      <c r="A305" s="45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188"/>
      <c r="M305" s="28"/>
      <c r="N305" s="28"/>
      <c r="O305" s="188"/>
      <c r="P305" s="28"/>
      <c r="Q305" s="28"/>
      <c r="R305" s="188"/>
      <c r="S305" s="28"/>
      <c r="T305" s="28"/>
      <c r="U305" s="188"/>
      <c r="V305" s="28"/>
      <c r="W305" s="28"/>
      <c r="X305" s="188"/>
      <c r="Y305" s="28"/>
      <c r="Z305" s="28"/>
      <c r="AA305" s="188"/>
      <c r="AB305" s="28"/>
      <c r="AC305" s="28"/>
      <c r="AD305" s="188"/>
      <c r="AE305" s="28"/>
      <c r="AF305" s="28"/>
      <c r="AG305" s="194"/>
      <c r="AH305" s="28"/>
      <c r="AI305" s="28"/>
      <c r="AJ305" s="194"/>
      <c r="AK305" s="28"/>
      <c r="AL305" s="28"/>
      <c r="AM305" s="194"/>
      <c r="AN305" s="28"/>
      <c r="AO305" s="28"/>
      <c r="AP305" s="194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</row>
    <row r="306" spans="1:52" x14ac:dyDescent="0.2">
      <c r="A306" s="45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188"/>
      <c r="M306" s="28"/>
      <c r="N306" s="28"/>
      <c r="O306" s="188"/>
      <c r="P306" s="28"/>
      <c r="Q306" s="28"/>
      <c r="R306" s="188"/>
      <c r="S306" s="28"/>
      <c r="T306" s="28"/>
      <c r="U306" s="188"/>
      <c r="V306" s="28"/>
      <c r="W306" s="28"/>
      <c r="X306" s="188"/>
      <c r="Y306" s="28"/>
      <c r="Z306" s="28"/>
      <c r="AA306" s="188"/>
      <c r="AB306" s="28"/>
      <c r="AC306" s="28"/>
      <c r="AD306" s="188"/>
      <c r="AE306" s="28"/>
      <c r="AF306" s="28"/>
      <c r="AG306" s="194"/>
      <c r="AH306" s="28"/>
      <c r="AI306" s="28"/>
      <c r="AJ306" s="194"/>
      <c r="AK306" s="28"/>
      <c r="AL306" s="28"/>
      <c r="AM306" s="194"/>
      <c r="AN306" s="28"/>
      <c r="AO306" s="28"/>
      <c r="AP306" s="194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</row>
    <row r="307" spans="1:52" x14ac:dyDescent="0.2">
      <c r="A307" s="45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188"/>
      <c r="M307" s="28"/>
      <c r="N307" s="28"/>
      <c r="O307" s="188"/>
      <c r="P307" s="28"/>
      <c r="Q307" s="28"/>
      <c r="R307" s="188"/>
      <c r="S307" s="28"/>
      <c r="T307" s="28"/>
      <c r="U307" s="188"/>
      <c r="V307" s="28"/>
      <c r="W307" s="28"/>
      <c r="X307" s="188"/>
      <c r="Y307" s="28"/>
      <c r="Z307" s="28"/>
      <c r="AA307" s="188"/>
      <c r="AB307" s="28"/>
      <c r="AC307" s="28"/>
      <c r="AD307" s="188"/>
      <c r="AE307" s="28"/>
      <c r="AF307" s="28"/>
      <c r="AG307" s="194"/>
      <c r="AH307" s="28"/>
      <c r="AI307" s="28"/>
      <c r="AJ307" s="194"/>
      <c r="AK307" s="28"/>
      <c r="AL307" s="28"/>
      <c r="AM307" s="194"/>
      <c r="AN307" s="28"/>
      <c r="AO307" s="28"/>
      <c r="AP307" s="194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</row>
    <row r="308" spans="1:52" x14ac:dyDescent="0.2">
      <c r="A308" s="45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188"/>
      <c r="M308" s="28"/>
      <c r="N308" s="28"/>
      <c r="O308" s="188"/>
      <c r="P308" s="28"/>
      <c r="Q308" s="28"/>
      <c r="R308" s="188"/>
      <c r="S308" s="28"/>
      <c r="T308" s="28"/>
      <c r="U308" s="188"/>
      <c r="V308" s="28"/>
      <c r="W308" s="28"/>
      <c r="X308" s="188"/>
      <c r="Y308" s="28"/>
      <c r="Z308" s="28"/>
      <c r="AA308" s="188"/>
      <c r="AB308" s="28"/>
      <c r="AC308" s="28"/>
      <c r="AD308" s="188"/>
      <c r="AE308" s="28"/>
      <c r="AF308" s="28"/>
      <c r="AG308" s="194"/>
      <c r="AH308" s="28"/>
      <c r="AI308" s="28"/>
      <c r="AJ308" s="194"/>
      <c r="AK308" s="28"/>
      <c r="AL308" s="28"/>
      <c r="AM308" s="194"/>
      <c r="AN308" s="28"/>
      <c r="AO308" s="28"/>
      <c r="AP308" s="194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</row>
    <row r="309" spans="1:52" x14ac:dyDescent="0.2">
      <c r="A309" s="45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188"/>
      <c r="M309" s="28"/>
      <c r="N309" s="28"/>
      <c r="O309" s="188"/>
      <c r="P309" s="28"/>
      <c r="Q309" s="28"/>
      <c r="R309" s="188"/>
      <c r="S309" s="28"/>
      <c r="T309" s="28"/>
      <c r="U309" s="188"/>
      <c r="V309" s="28"/>
      <c r="W309" s="28"/>
      <c r="X309" s="188"/>
      <c r="Y309" s="28"/>
      <c r="Z309" s="28"/>
      <c r="AA309" s="188"/>
      <c r="AB309" s="28"/>
      <c r="AC309" s="28"/>
      <c r="AD309" s="188"/>
      <c r="AE309" s="28"/>
      <c r="AF309" s="28"/>
      <c r="AG309" s="194"/>
      <c r="AH309" s="28"/>
      <c r="AI309" s="28"/>
      <c r="AJ309" s="194"/>
      <c r="AK309" s="28"/>
      <c r="AL309" s="28"/>
      <c r="AM309" s="194"/>
      <c r="AN309" s="28"/>
      <c r="AO309" s="28"/>
      <c r="AP309" s="194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</row>
    <row r="310" spans="1:52" x14ac:dyDescent="0.2">
      <c r="A310" s="45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188"/>
      <c r="M310" s="28"/>
      <c r="N310" s="28"/>
      <c r="O310" s="188"/>
      <c r="P310" s="28"/>
      <c r="Q310" s="28"/>
      <c r="R310" s="188"/>
      <c r="S310" s="28"/>
      <c r="T310" s="28"/>
      <c r="U310" s="188"/>
      <c r="V310" s="28"/>
      <c r="W310" s="28"/>
      <c r="X310" s="188"/>
      <c r="Y310" s="28"/>
      <c r="Z310" s="28"/>
      <c r="AA310" s="188"/>
      <c r="AB310" s="28"/>
      <c r="AC310" s="28"/>
      <c r="AD310" s="188"/>
      <c r="AE310" s="28"/>
      <c r="AF310" s="28"/>
      <c r="AG310" s="194"/>
      <c r="AH310" s="28"/>
      <c r="AI310" s="28"/>
      <c r="AJ310" s="194"/>
      <c r="AK310" s="28"/>
      <c r="AL310" s="28"/>
      <c r="AM310" s="194"/>
      <c r="AN310" s="28"/>
      <c r="AO310" s="28"/>
      <c r="AP310" s="194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</row>
    <row r="311" spans="1:52" x14ac:dyDescent="0.2">
      <c r="A311" s="45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188"/>
      <c r="M311" s="28"/>
      <c r="N311" s="28"/>
      <c r="O311" s="188"/>
      <c r="P311" s="28"/>
      <c r="Q311" s="28"/>
      <c r="R311" s="188"/>
      <c r="S311" s="28"/>
      <c r="T311" s="28"/>
      <c r="U311" s="188"/>
      <c r="V311" s="28"/>
      <c r="W311" s="28"/>
      <c r="X311" s="188"/>
      <c r="Y311" s="28"/>
      <c r="Z311" s="28"/>
      <c r="AA311" s="188"/>
      <c r="AB311" s="28"/>
      <c r="AC311" s="28"/>
      <c r="AD311" s="188"/>
      <c r="AE311" s="28"/>
      <c r="AF311" s="28"/>
      <c r="AG311" s="194"/>
      <c r="AH311" s="28"/>
      <c r="AI311" s="28"/>
      <c r="AJ311" s="194"/>
      <c r="AK311" s="28"/>
      <c r="AL311" s="28"/>
      <c r="AM311" s="194"/>
      <c r="AN311" s="28"/>
      <c r="AO311" s="28"/>
      <c r="AP311" s="194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</row>
    <row r="312" spans="1:52" x14ac:dyDescent="0.2">
      <c r="A312" s="45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188"/>
      <c r="M312" s="28"/>
      <c r="N312" s="28"/>
      <c r="O312" s="188"/>
      <c r="P312" s="28"/>
      <c r="Q312" s="28"/>
      <c r="R312" s="188"/>
      <c r="S312" s="28"/>
      <c r="T312" s="28"/>
      <c r="U312" s="188"/>
      <c r="V312" s="28"/>
      <c r="W312" s="28"/>
      <c r="X312" s="188"/>
      <c r="Y312" s="28"/>
      <c r="Z312" s="28"/>
      <c r="AA312" s="188"/>
      <c r="AB312" s="28"/>
      <c r="AC312" s="28"/>
      <c r="AD312" s="188"/>
      <c r="AE312" s="28"/>
      <c r="AF312" s="28"/>
      <c r="AG312" s="194"/>
      <c r="AH312" s="28"/>
      <c r="AI312" s="28"/>
      <c r="AJ312" s="194"/>
      <c r="AK312" s="28"/>
      <c r="AL312" s="28"/>
      <c r="AM312" s="194"/>
      <c r="AN312" s="28"/>
      <c r="AO312" s="28"/>
      <c r="AP312" s="194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</row>
    <row r="313" spans="1:52" x14ac:dyDescent="0.2">
      <c r="A313" s="45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188"/>
      <c r="M313" s="28"/>
      <c r="N313" s="28"/>
      <c r="O313" s="188"/>
      <c r="P313" s="28"/>
      <c r="Q313" s="28"/>
      <c r="R313" s="188"/>
      <c r="S313" s="28"/>
      <c r="T313" s="28"/>
      <c r="U313" s="188"/>
      <c r="V313" s="28"/>
      <c r="W313" s="28"/>
      <c r="X313" s="188"/>
      <c r="Y313" s="28"/>
      <c r="Z313" s="28"/>
      <c r="AA313" s="188"/>
      <c r="AB313" s="28"/>
      <c r="AC313" s="28"/>
      <c r="AD313" s="188"/>
      <c r="AE313" s="28"/>
      <c r="AF313" s="28"/>
      <c r="AG313" s="194"/>
      <c r="AH313" s="28"/>
      <c r="AI313" s="28"/>
      <c r="AJ313" s="194"/>
      <c r="AK313" s="28"/>
      <c r="AL313" s="28"/>
      <c r="AM313" s="194"/>
      <c r="AN313" s="28"/>
      <c r="AO313" s="28"/>
      <c r="AP313" s="194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</row>
    <row r="314" spans="1:52" x14ac:dyDescent="0.2">
      <c r="A314" s="45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188"/>
      <c r="M314" s="28"/>
      <c r="N314" s="28"/>
      <c r="O314" s="188"/>
      <c r="P314" s="28"/>
      <c r="Q314" s="28"/>
      <c r="R314" s="188"/>
      <c r="S314" s="28"/>
      <c r="T314" s="28"/>
      <c r="U314" s="188"/>
      <c r="V314" s="28"/>
      <c r="W314" s="28"/>
      <c r="X314" s="188"/>
      <c r="Y314" s="28"/>
      <c r="Z314" s="28"/>
      <c r="AA314" s="188"/>
      <c r="AB314" s="28"/>
      <c r="AC314" s="28"/>
      <c r="AD314" s="188"/>
      <c r="AE314" s="28"/>
      <c r="AF314" s="28"/>
      <c r="AG314" s="194"/>
      <c r="AH314" s="28"/>
      <c r="AI314" s="28"/>
      <c r="AJ314" s="194"/>
      <c r="AK314" s="28"/>
      <c r="AL314" s="28"/>
      <c r="AM314" s="194"/>
      <c r="AN314" s="28"/>
      <c r="AO314" s="28"/>
      <c r="AP314" s="194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</row>
    <row r="315" spans="1:52" x14ac:dyDescent="0.2">
      <c r="A315" s="45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188"/>
      <c r="M315" s="28"/>
      <c r="N315" s="28"/>
      <c r="O315" s="188"/>
      <c r="P315" s="28"/>
      <c r="Q315" s="28"/>
      <c r="R315" s="188"/>
      <c r="S315" s="28"/>
      <c r="T315" s="28"/>
      <c r="U315" s="188"/>
      <c r="V315" s="28"/>
      <c r="W315" s="28"/>
      <c r="X315" s="188"/>
      <c r="Y315" s="28"/>
      <c r="Z315" s="28"/>
      <c r="AA315" s="188"/>
      <c r="AB315" s="28"/>
      <c r="AC315" s="28"/>
      <c r="AD315" s="188"/>
      <c r="AE315" s="28"/>
      <c r="AF315" s="28"/>
      <c r="AG315" s="194"/>
      <c r="AH315" s="28"/>
      <c r="AI315" s="28"/>
      <c r="AJ315" s="194"/>
      <c r="AK315" s="28"/>
      <c r="AL315" s="28"/>
      <c r="AM315" s="194"/>
      <c r="AN315" s="28"/>
      <c r="AO315" s="28"/>
      <c r="AP315" s="194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</row>
    <row r="316" spans="1:52" x14ac:dyDescent="0.2">
      <c r="A316" s="45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188"/>
      <c r="M316" s="28"/>
      <c r="N316" s="28"/>
      <c r="O316" s="188"/>
      <c r="P316" s="28"/>
      <c r="Q316" s="28"/>
      <c r="R316" s="188"/>
      <c r="S316" s="28"/>
      <c r="T316" s="28"/>
      <c r="U316" s="188"/>
      <c r="V316" s="28"/>
      <c r="W316" s="28"/>
      <c r="X316" s="188"/>
      <c r="Y316" s="28"/>
      <c r="Z316" s="28"/>
      <c r="AA316" s="188"/>
      <c r="AB316" s="28"/>
      <c r="AC316" s="28"/>
      <c r="AD316" s="188"/>
      <c r="AE316" s="28"/>
      <c r="AF316" s="28"/>
      <c r="AG316" s="194"/>
      <c r="AH316" s="28"/>
      <c r="AI316" s="28"/>
      <c r="AJ316" s="194"/>
      <c r="AK316" s="28"/>
      <c r="AL316" s="28"/>
      <c r="AM316" s="194"/>
      <c r="AN316" s="28"/>
      <c r="AO316" s="28"/>
      <c r="AP316" s="194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</row>
    <row r="317" spans="1:52" x14ac:dyDescent="0.2">
      <c r="A317" s="45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188"/>
      <c r="M317" s="28"/>
      <c r="N317" s="28"/>
      <c r="O317" s="188"/>
      <c r="P317" s="28"/>
      <c r="Q317" s="28"/>
      <c r="R317" s="188"/>
      <c r="S317" s="28"/>
      <c r="T317" s="28"/>
      <c r="U317" s="188"/>
      <c r="V317" s="28"/>
      <c r="W317" s="28"/>
      <c r="X317" s="188"/>
      <c r="Y317" s="28"/>
      <c r="Z317" s="28"/>
      <c r="AA317" s="188"/>
      <c r="AB317" s="28"/>
      <c r="AC317" s="28"/>
      <c r="AD317" s="188"/>
      <c r="AE317" s="28"/>
      <c r="AF317" s="28"/>
      <c r="AG317" s="194"/>
      <c r="AH317" s="28"/>
      <c r="AI317" s="28"/>
      <c r="AJ317" s="194"/>
      <c r="AK317" s="28"/>
      <c r="AL317" s="28"/>
      <c r="AM317" s="194"/>
      <c r="AN317" s="28"/>
      <c r="AO317" s="28"/>
      <c r="AP317" s="194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</row>
    <row r="318" spans="1:52" x14ac:dyDescent="0.2">
      <c r="A318" s="45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188"/>
      <c r="M318" s="28"/>
      <c r="N318" s="28"/>
      <c r="O318" s="188"/>
      <c r="P318" s="28"/>
      <c r="Q318" s="28"/>
      <c r="R318" s="188"/>
      <c r="S318" s="28"/>
      <c r="T318" s="28"/>
      <c r="U318" s="188"/>
      <c r="V318" s="28"/>
      <c r="W318" s="28"/>
      <c r="X318" s="188"/>
      <c r="Y318" s="28"/>
      <c r="Z318" s="28"/>
      <c r="AA318" s="188"/>
      <c r="AB318" s="28"/>
      <c r="AC318" s="28"/>
      <c r="AD318" s="188"/>
      <c r="AE318" s="28"/>
      <c r="AF318" s="28"/>
      <c r="AG318" s="194"/>
      <c r="AH318" s="28"/>
      <c r="AI318" s="28"/>
      <c r="AJ318" s="194"/>
      <c r="AK318" s="28"/>
      <c r="AL318" s="28"/>
      <c r="AM318" s="194"/>
      <c r="AN318" s="28"/>
      <c r="AO318" s="28"/>
      <c r="AP318" s="194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</row>
    <row r="319" spans="1:52" x14ac:dyDescent="0.2">
      <c r="A319" s="45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188"/>
      <c r="M319" s="28"/>
      <c r="N319" s="28"/>
      <c r="O319" s="188"/>
      <c r="P319" s="28"/>
      <c r="Q319" s="28"/>
      <c r="R319" s="188"/>
      <c r="S319" s="28"/>
      <c r="T319" s="28"/>
      <c r="U319" s="188"/>
      <c r="V319" s="28"/>
      <c r="W319" s="28"/>
      <c r="X319" s="188"/>
      <c r="Y319" s="28"/>
      <c r="Z319" s="28"/>
      <c r="AA319" s="188"/>
      <c r="AB319" s="28"/>
      <c r="AC319" s="28"/>
      <c r="AD319" s="188"/>
      <c r="AE319" s="28"/>
      <c r="AF319" s="28"/>
      <c r="AG319" s="194"/>
      <c r="AH319" s="28"/>
      <c r="AI319" s="28"/>
      <c r="AJ319" s="194"/>
      <c r="AK319" s="28"/>
      <c r="AL319" s="28"/>
      <c r="AM319" s="194"/>
      <c r="AN319" s="28"/>
      <c r="AO319" s="28"/>
      <c r="AP319" s="194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</row>
    <row r="320" spans="1:52" x14ac:dyDescent="0.2">
      <c r="A320" s="45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188"/>
      <c r="M320" s="28"/>
      <c r="N320" s="28"/>
      <c r="O320" s="188"/>
      <c r="P320" s="28"/>
      <c r="Q320" s="28"/>
      <c r="R320" s="188"/>
      <c r="S320" s="28"/>
      <c r="T320" s="28"/>
      <c r="U320" s="188"/>
      <c r="V320" s="28"/>
      <c r="W320" s="28"/>
      <c r="X320" s="188"/>
      <c r="Y320" s="28"/>
      <c r="Z320" s="28"/>
      <c r="AA320" s="188"/>
      <c r="AB320" s="28"/>
      <c r="AC320" s="28"/>
      <c r="AD320" s="188"/>
      <c r="AE320" s="28"/>
      <c r="AF320" s="28"/>
      <c r="AG320" s="194"/>
      <c r="AH320" s="28"/>
      <c r="AI320" s="28"/>
      <c r="AJ320" s="194"/>
      <c r="AK320" s="28"/>
      <c r="AL320" s="28"/>
      <c r="AM320" s="194"/>
      <c r="AN320" s="28"/>
      <c r="AO320" s="28"/>
      <c r="AP320" s="194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</row>
    <row r="321" spans="1:52" x14ac:dyDescent="0.2">
      <c r="A321" s="45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188"/>
      <c r="M321" s="28"/>
      <c r="N321" s="28"/>
      <c r="O321" s="188"/>
      <c r="P321" s="28"/>
      <c r="Q321" s="28"/>
      <c r="R321" s="188"/>
      <c r="S321" s="28"/>
      <c r="T321" s="28"/>
      <c r="U321" s="188"/>
      <c r="V321" s="28"/>
      <c r="W321" s="28"/>
      <c r="X321" s="188"/>
      <c r="Y321" s="28"/>
      <c r="Z321" s="28"/>
      <c r="AA321" s="188"/>
      <c r="AB321" s="28"/>
      <c r="AC321" s="28"/>
      <c r="AD321" s="188"/>
      <c r="AE321" s="28"/>
      <c r="AF321" s="28"/>
      <c r="AG321" s="194"/>
      <c r="AH321" s="28"/>
      <c r="AI321" s="28"/>
      <c r="AJ321" s="194"/>
      <c r="AK321" s="28"/>
      <c r="AL321" s="28"/>
      <c r="AM321" s="194"/>
      <c r="AN321" s="28"/>
      <c r="AO321" s="28"/>
      <c r="AP321" s="194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</row>
    <row r="322" spans="1:52" x14ac:dyDescent="0.2">
      <c r="A322" s="45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188"/>
      <c r="M322" s="28"/>
      <c r="N322" s="28"/>
      <c r="O322" s="188"/>
      <c r="P322" s="28"/>
      <c r="Q322" s="28"/>
      <c r="R322" s="188"/>
      <c r="S322" s="28"/>
      <c r="T322" s="28"/>
      <c r="U322" s="188"/>
      <c r="V322" s="28"/>
      <c r="W322" s="28"/>
      <c r="X322" s="188"/>
      <c r="Y322" s="28"/>
      <c r="Z322" s="28"/>
      <c r="AA322" s="188"/>
      <c r="AB322" s="28"/>
      <c r="AC322" s="28"/>
      <c r="AD322" s="188"/>
      <c r="AE322" s="28"/>
      <c r="AF322" s="28"/>
      <c r="AG322" s="194"/>
      <c r="AH322" s="28"/>
      <c r="AI322" s="28"/>
      <c r="AJ322" s="194"/>
      <c r="AK322" s="28"/>
      <c r="AL322" s="28"/>
      <c r="AM322" s="194"/>
      <c r="AN322" s="28"/>
      <c r="AO322" s="28"/>
      <c r="AP322" s="194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</row>
    <row r="323" spans="1:52" x14ac:dyDescent="0.2">
      <c r="A323" s="45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188"/>
      <c r="M323" s="28"/>
      <c r="N323" s="28"/>
      <c r="O323" s="188"/>
      <c r="P323" s="28"/>
      <c r="Q323" s="28"/>
      <c r="R323" s="188"/>
      <c r="S323" s="28"/>
      <c r="T323" s="28"/>
      <c r="U323" s="188"/>
      <c r="V323" s="28"/>
      <c r="W323" s="28"/>
      <c r="X323" s="188"/>
      <c r="Y323" s="28"/>
      <c r="Z323" s="28"/>
      <c r="AA323" s="188"/>
      <c r="AB323" s="28"/>
      <c r="AC323" s="28"/>
      <c r="AD323" s="188"/>
      <c r="AE323" s="28"/>
      <c r="AF323" s="28"/>
      <c r="AG323" s="194"/>
      <c r="AH323" s="28"/>
      <c r="AI323" s="28"/>
      <c r="AJ323" s="194"/>
      <c r="AK323" s="28"/>
      <c r="AL323" s="28"/>
      <c r="AM323" s="194"/>
      <c r="AN323" s="28"/>
      <c r="AO323" s="28"/>
      <c r="AP323" s="194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</row>
    <row r="324" spans="1:52" x14ac:dyDescent="0.2">
      <c r="A324" s="45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188"/>
      <c r="M324" s="28"/>
      <c r="N324" s="28"/>
      <c r="O324" s="188"/>
      <c r="P324" s="28"/>
      <c r="Q324" s="28"/>
      <c r="R324" s="188"/>
      <c r="S324" s="28"/>
      <c r="T324" s="28"/>
      <c r="U324" s="188"/>
      <c r="V324" s="28"/>
      <c r="W324" s="28"/>
      <c r="X324" s="188"/>
      <c r="Y324" s="28"/>
      <c r="Z324" s="28"/>
      <c r="AA324" s="188"/>
      <c r="AB324" s="28"/>
      <c r="AC324" s="28"/>
      <c r="AD324" s="188"/>
      <c r="AE324" s="28"/>
      <c r="AF324" s="28"/>
      <c r="AG324" s="194"/>
      <c r="AH324" s="28"/>
      <c r="AI324" s="28"/>
      <c r="AJ324" s="194"/>
      <c r="AK324" s="28"/>
      <c r="AL324" s="28"/>
      <c r="AM324" s="194"/>
      <c r="AN324" s="28"/>
      <c r="AO324" s="28"/>
      <c r="AP324" s="194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</row>
    <row r="325" spans="1:52" x14ac:dyDescent="0.2">
      <c r="A325" s="45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188"/>
      <c r="M325" s="28"/>
      <c r="N325" s="28"/>
      <c r="O325" s="188"/>
      <c r="P325" s="28"/>
      <c r="Q325" s="28"/>
      <c r="R325" s="188"/>
      <c r="S325" s="28"/>
      <c r="T325" s="28"/>
      <c r="U325" s="188"/>
      <c r="V325" s="28"/>
      <c r="W325" s="28"/>
      <c r="X325" s="188"/>
      <c r="Y325" s="28"/>
      <c r="Z325" s="28"/>
      <c r="AA325" s="188"/>
      <c r="AB325" s="28"/>
      <c r="AC325" s="28"/>
      <c r="AD325" s="188"/>
      <c r="AE325" s="28"/>
      <c r="AF325" s="28"/>
      <c r="AG325" s="194"/>
      <c r="AH325" s="28"/>
      <c r="AI325" s="28"/>
      <c r="AJ325" s="194"/>
      <c r="AK325" s="28"/>
      <c r="AL325" s="28"/>
      <c r="AM325" s="194"/>
      <c r="AN325" s="28"/>
      <c r="AO325" s="28"/>
      <c r="AP325" s="194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</row>
    <row r="326" spans="1:52" x14ac:dyDescent="0.2">
      <c r="A326" s="45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188"/>
      <c r="M326" s="28"/>
      <c r="N326" s="28"/>
      <c r="O326" s="188"/>
      <c r="P326" s="28"/>
      <c r="Q326" s="28"/>
      <c r="R326" s="188"/>
      <c r="S326" s="28"/>
      <c r="T326" s="28"/>
      <c r="U326" s="188"/>
      <c r="V326" s="28"/>
      <c r="W326" s="28"/>
      <c r="X326" s="188"/>
      <c r="Y326" s="28"/>
      <c r="Z326" s="28"/>
      <c r="AA326" s="188"/>
      <c r="AB326" s="28"/>
      <c r="AC326" s="28"/>
      <c r="AD326" s="188"/>
      <c r="AE326" s="28"/>
      <c r="AF326" s="28"/>
      <c r="AG326" s="194"/>
      <c r="AH326" s="28"/>
      <c r="AI326" s="28"/>
      <c r="AJ326" s="194"/>
      <c r="AK326" s="28"/>
      <c r="AL326" s="28"/>
      <c r="AM326" s="194"/>
      <c r="AN326" s="28"/>
      <c r="AO326" s="28"/>
      <c r="AP326" s="194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</row>
    <row r="327" spans="1:52" x14ac:dyDescent="0.2">
      <c r="A327" s="45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188"/>
      <c r="M327" s="28"/>
      <c r="N327" s="28"/>
      <c r="O327" s="188"/>
      <c r="P327" s="28"/>
      <c r="Q327" s="28"/>
      <c r="R327" s="188"/>
      <c r="S327" s="28"/>
      <c r="T327" s="28"/>
      <c r="U327" s="188"/>
      <c r="V327" s="28"/>
      <c r="W327" s="28"/>
      <c r="X327" s="188"/>
      <c r="Y327" s="28"/>
      <c r="Z327" s="28"/>
      <c r="AA327" s="188"/>
      <c r="AB327" s="28"/>
      <c r="AC327" s="28"/>
      <c r="AD327" s="188"/>
      <c r="AE327" s="28"/>
      <c r="AF327" s="28"/>
      <c r="AG327" s="194"/>
      <c r="AH327" s="28"/>
      <c r="AI327" s="28"/>
      <c r="AJ327" s="194"/>
      <c r="AK327" s="28"/>
      <c r="AL327" s="28"/>
      <c r="AM327" s="194"/>
      <c r="AN327" s="28"/>
      <c r="AO327" s="28"/>
      <c r="AP327" s="194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</row>
    <row r="328" spans="1:52" x14ac:dyDescent="0.2">
      <c r="A328" s="45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188"/>
      <c r="M328" s="28"/>
      <c r="N328" s="28"/>
      <c r="O328" s="188"/>
      <c r="P328" s="28"/>
      <c r="Q328" s="28"/>
      <c r="R328" s="188"/>
      <c r="S328" s="28"/>
      <c r="T328" s="28"/>
      <c r="U328" s="188"/>
      <c r="V328" s="28"/>
      <c r="W328" s="28"/>
      <c r="X328" s="188"/>
      <c r="Y328" s="28"/>
      <c r="Z328" s="28"/>
      <c r="AA328" s="188"/>
      <c r="AB328" s="28"/>
      <c r="AC328" s="28"/>
      <c r="AD328" s="188"/>
      <c r="AE328" s="28"/>
      <c r="AF328" s="28"/>
      <c r="AG328" s="194"/>
      <c r="AH328" s="28"/>
      <c r="AI328" s="28"/>
      <c r="AJ328" s="194"/>
      <c r="AK328" s="28"/>
      <c r="AL328" s="28"/>
      <c r="AM328" s="194"/>
      <c r="AN328" s="28"/>
      <c r="AO328" s="28"/>
      <c r="AP328" s="194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</row>
    <row r="329" spans="1:52" x14ac:dyDescent="0.2">
      <c r="A329" s="45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188"/>
      <c r="M329" s="28"/>
      <c r="N329" s="28"/>
      <c r="O329" s="188"/>
      <c r="P329" s="28"/>
      <c r="Q329" s="28"/>
      <c r="R329" s="188"/>
      <c r="S329" s="28"/>
      <c r="T329" s="28"/>
      <c r="U329" s="188"/>
      <c r="V329" s="28"/>
      <c r="W329" s="28"/>
      <c r="X329" s="188"/>
      <c r="Y329" s="28"/>
      <c r="Z329" s="28"/>
      <c r="AA329" s="188"/>
      <c r="AB329" s="28"/>
      <c r="AC329" s="28"/>
      <c r="AD329" s="188"/>
      <c r="AE329" s="28"/>
      <c r="AF329" s="28"/>
      <c r="AG329" s="194"/>
      <c r="AH329" s="28"/>
      <c r="AI329" s="28"/>
      <c r="AJ329" s="194"/>
      <c r="AK329" s="28"/>
      <c r="AL329" s="28"/>
      <c r="AM329" s="194"/>
      <c r="AN329" s="28"/>
      <c r="AO329" s="28"/>
      <c r="AP329" s="194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</row>
    <row r="330" spans="1:52" x14ac:dyDescent="0.2">
      <c r="A330" s="45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188"/>
      <c r="M330" s="28"/>
      <c r="N330" s="28"/>
      <c r="O330" s="188"/>
      <c r="P330" s="28"/>
      <c r="Q330" s="28"/>
      <c r="R330" s="188"/>
      <c r="S330" s="28"/>
      <c r="T330" s="28"/>
      <c r="U330" s="188"/>
      <c r="V330" s="28"/>
      <c r="W330" s="28"/>
      <c r="X330" s="188"/>
      <c r="Y330" s="28"/>
      <c r="Z330" s="28"/>
      <c r="AA330" s="188"/>
      <c r="AB330" s="28"/>
      <c r="AC330" s="28"/>
      <c r="AD330" s="188"/>
      <c r="AE330" s="28"/>
      <c r="AF330" s="28"/>
      <c r="AG330" s="194"/>
      <c r="AH330" s="28"/>
      <c r="AI330" s="28"/>
      <c r="AJ330" s="194"/>
      <c r="AK330" s="28"/>
      <c r="AL330" s="28"/>
      <c r="AM330" s="194"/>
      <c r="AN330" s="28"/>
      <c r="AO330" s="28"/>
      <c r="AP330" s="194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</row>
    <row r="331" spans="1:52" x14ac:dyDescent="0.2">
      <c r="A331" s="45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188"/>
      <c r="M331" s="28"/>
      <c r="N331" s="28"/>
      <c r="O331" s="188"/>
      <c r="P331" s="28"/>
      <c r="Q331" s="28"/>
      <c r="R331" s="188"/>
      <c r="S331" s="28"/>
      <c r="T331" s="28"/>
      <c r="U331" s="188"/>
      <c r="V331" s="28"/>
      <c r="W331" s="28"/>
      <c r="X331" s="188"/>
      <c r="Y331" s="28"/>
      <c r="Z331" s="28"/>
      <c r="AA331" s="188"/>
      <c r="AB331" s="28"/>
      <c r="AC331" s="28"/>
      <c r="AD331" s="188"/>
      <c r="AE331" s="28"/>
      <c r="AF331" s="28"/>
      <c r="AG331" s="194"/>
      <c r="AH331" s="28"/>
      <c r="AI331" s="28"/>
      <c r="AJ331" s="194"/>
      <c r="AK331" s="28"/>
      <c r="AL331" s="28"/>
      <c r="AM331" s="194"/>
      <c r="AN331" s="28"/>
      <c r="AO331" s="28"/>
      <c r="AP331" s="194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</row>
    <row r="332" spans="1:52" x14ac:dyDescent="0.2">
      <c r="A332" s="45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188"/>
      <c r="M332" s="28"/>
      <c r="N332" s="28"/>
      <c r="O332" s="188"/>
      <c r="P332" s="28"/>
      <c r="Q332" s="28"/>
      <c r="R332" s="188"/>
      <c r="S332" s="28"/>
      <c r="T332" s="28"/>
      <c r="U332" s="188"/>
      <c r="V332" s="28"/>
      <c r="W332" s="28"/>
      <c r="X332" s="188"/>
      <c r="Y332" s="28"/>
      <c r="Z332" s="28"/>
      <c r="AA332" s="188"/>
      <c r="AB332" s="28"/>
      <c r="AC332" s="28"/>
      <c r="AD332" s="188"/>
      <c r="AE332" s="28"/>
      <c r="AF332" s="28"/>
      <c r="AG332" s="194"/>
      <c r="AH332" s="28"/>
      <c r="AI332" s="28"/>
      <c r="AJ332" s="194"/>
      <c r="AK332" s="28"/>
      <c r="AL332" s="28"/>
      <c r="AM332" s="194"/>
      <c r="AN332" s="28"/>
      <c r="AO332" s="28"/>
      <c r="AP332" s="194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</row>
    <row r="333" spans="1:52" x14ac:dyDescent="0.2">
      <c r="A333" s="45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188"/>
      <c r="M333" s="28"/>
      <c r="N333" s="28"/>
      <c r="O333" s="188"/>
      <c r="P333" s="28"/>
      <c r="Q333" s="28"/>
      <c r="R333" s="188"/>
      <c r="S333" s="28"/>
      <c r="T333" s="28"/>
      <c r="U333" s="188"/>
      <c r="V333" s="28"/>
      <c r="W333" s="28"/>
      <c r="X333" s="188"/>
      <c r="Y333" s="28"/>
      <c r="Z333" s="28"/>
      <c r="AA333" s="188"/>
      <c r="AB333" s="28"/>
      <c r="AC333" s="28"/>
      <c r="AD333" s="188"/>
      <c r="AE333" s="28"/>
      <c r="AF333" s="28"/>
      <c r="AG333" s="194"/>
      <c r="AH333" s="28"/>
      <c r="AI333" s="28"/>
      <c r="AJ333" s="194"/>
      <c r="AK333" s="28"/>
      <c r="AL333" s="28"/>
      <c r="AM333" s="194"/>
      <c r="AN333" s="28"/>
      <c r="AO333" s="28"/>
      <c r="AP333" s="194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</row>
    <row r="334" spans="1:52" x14ac:dyDescent="0.2">
      <c r="A334" s="45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188"/>
      <c r="M334" s="28"/>
      <c r="N334" s="28"/>
      <c r="O334" s="188"/>
      <c r="P334" s="28"/>
      <c r="Q334" s="28"/>
      <c r="R334" s="188"/>
      <c r="S334" s="28"/>
      <c r="T334" s="28"/>
      <c r="U334" s="188"/>
      <c r="V334" s="28"/>
      <c r="W334" s="28"/>
      <c r="X334" s="188"/>
      <c r="Y334" s="28"/>
      <c r="Z334" s="28"/>
      <c r="AA334" s="188"/>
      <c r="AB334" s="28"/>
      <c r="AC334" s="28"/>
      <c r="AD334" s="188"/>
      <c r="AE334" s="28"/>
      <c r="AF334" s="28"/>
      <c r="AG334" s="194"/>
      <c r="AH334" s="28"/>
      <c r="AI334" s="28"/>
      <c r="AJ334" s="194"/>
      <c r="AK334" s="28"/>
      <c r="AL334" s="28"/>
      <c r="AM334" s="194"/>
      <c r="AN334" s="28"/>
      <c r="AO334" s="28"/>
      <c r="AP334" s="194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</row>
    <row r="335" spans="1:52" x14ac:dyDescent="0.2">
      <c r="A335" s="45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188"/>
      <c r="M335" s="28"/>
      <c r="N335" s="28"/>
      <c r="O335" s="188"/>
      <c r="P335" s="28"/>
      <c r="Q335" s="28"/>
      <c r="R335" s="188"/>
      <c r="S335" s="28"/>
      <c r="T335" s="28"/>
      <c r="U335" s="188"/>
      <c r="V335" s="28"/>
      <c r="W335" s="28"/>
      <c r="X335" s="188"/>
      <c r="Y335" s="28"/>
      <c r="Z335" s="28"/>
      <c r="AA335" s="188"/>
      <c r="AB335" s="28"/>
      <c r="AC335" s="28"/>
      <c r="AD335" s="188"/>
      <c r="AE335" s="28"/>
      <c r="AF335" s="28"/>
      <c r="AG335" s="194"/>
      <c r="AH335" s="28"/>
      <c r="AI335" s="28"/>
      <c r="AJ335" s="194"/>
      <c r="AK335" s="28"/>
      <c r="AL335" s="28"/>
      <c r="AM335" s="194"/>
      <c r="AN335" s="28"/>
      <c r="AO335" s="28"/>
      <c r="AP335" s="194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</row>
    <row r="336" spans="1:52" x14ac:dyDescent="0.2">
      <c r="A336" s="45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188"/>
      <c r="M336" s="28"/>
      <c r="N336" s="28"/>
      <c r="O336" s="188"/>
      <c r="P336" s="28"/>
      <c r="Q336" s="28"/>
      <c r="R336" s="188"/>
      <c r="S336" s="28"/>
      <c r="T336" s="28"/>
      <c r="U336" s="188"/>
      <c r="V336" s="28"/>
      <c r="W336" s="28"/>
      <c r="X336" s="188"/>
      <c r="Y336" s="28"/>
      <c r="Z336" s="28"/>
      <c r="AA336" s="188"/>
      <c r="AB336" s="28"/>
      <c r="AC336" s="28"/>
      <c r="AD336" s="188"/>
      <c r="AE336" s="28"/>
      <c r="AF336" s="28"/>
      <c r="AG336" s="194"/>
      <c r="AH336" s="28"/>
      <c r="AI336" s="28"/>
      <c r="AJ336" s="194"/>
      <c r="AK336" s="28"/>
      <c r="AL336" s="28"/>
      <c r="AM336" s="194"/>
      <c r="AN336" s="28"/>
      <c r="AO336" s="28"/>
      <c r="AP336" s="194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</row>
    <row r="337" spans="1:52" x14ac:dyDescent="0.2">
      <c r="A337" s="45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188"/>
      <c r="M337" s="28"/>
      <c r="N337" s="28"/>
      <c r="O337" s="188"/>
      <c r="P337" s="28"/>
      <c r="Q337" s="28"/>
      <c r="R337" s="188"/>
      <c r="S337" s="28"/>
      <c r="T337" s="28"/>
      <c r="U337" s="188"/>
      <c r="V337" s="28"/>
      <c r="W337" s="28"/>
      <c r="X337" s="188"/>
      <c r="Y337" s="28"/>
      <c r="Z337" s="28"/>
      <c r="AA337" s="188"/>
      <c r="AB337" s="28"/>
      <c r="AC337" s="28"/>
      <c r="AD337" s="188"/>
      <c r="AE337" s="28"/>
      <c r="AF337" s="28"/>
      <c r="AG337" s="194"/>
      <c r="AH337" s="28"/>
      <c r="AI337" s="28"/>
      <c r="AJ337" s="194"/>
      <c r="AK337" s="28"/>
      <c r="AL337" s="28"/>
      <c r="AM337" s="194"/>
      <c r="AN337" s="28"/>
      <c r="AO337" s="28"/>
      <c r="AP337" s="194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</row>
    <row r="338" spans="1:52" x14ac:dyDescent="0.2">
      <c r="A338" s="45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188"/>
      <c r="M338" s="28"/>
      <c r="N338" s="28"/>
      <c r="O338" s="188"/>
      <c r="P338" s="28"/>
      <c r="Q338" s="28"/>
      <c r="R338" s="188"/>
      <c r="S338" s="28"/>
      <c r="T338" s="28"/>
      <c r="U338" s="188"/>
      <c r="V338" s="28"/>
      <c r="W338" s="28"/>
      <c r="X338" s="188"/>
      <c r="Y338" s="28"/>
      <c r="Z338" s="28"/>
      <c r="AA338" s="188"/>
      <c r="AB338" s="28"/>
      <c r="AC338" s="28"/>
      <c r="AD338" s="188"/>
      <c r="AE338" s="28"/>
      <c r="AF338" s="28"/>
      <c r="AG338" s="194"/>
      <c r="AH338" s="28"/>
      <c r="AI338" s="28"/>
      <c r="AJ338" s="194"/>
      <c r="AK338" s="28"/>
      <c r="AL338" s="28"/>
      <c r="AM338" s="194"/>
      <c r="AN338" s="28"/>
      <c r="AO338" s="28"/>
      <c r="AP338" s="194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</row>
    <row r="339" spans="1:52" x14ac:dyDescent="0.2">
      <c r="A339" s="45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188"/>
      <c r="M339" s="28"/>
      <c r="N339" s="28"/>
      <c r="O339" s="188"/>
      <c r="P339" s="28"/>
      <c r="Q339" s="28"/>
      <c r="R339" s="188"/>
      <c r="S339" s="28"/>
      <c r="T339" s="28"/>
      <c r="U339" s="188"/>
      <c r="V339" s="28"/>
      <c r="W339" s="28"/>
      <c r="X339" s="188"/>
      <c r="Y339" s="28"/>
      <c r="Z339" s="28"/>
      <c r="AA339" s="188"/>
      <c r="AB339" s="28"/>
      <c r="AC339" s="28"/>
      <c r="AD339" s="188"/>
      <c r="AE339" s="28"/>
      <c r="AF339" s="28"/>
      <c r="AG339" s="194"/>
      <c r="AH339" s="28"/>
      <c r="AI339" s="28"/>
      <c r="AJ339" s="194"/>
      <c r="AK339" s="28"/>
      <c r="AL339" s="28"/>
      <c r="AM339" s="194"/>
      <c r="AN339" s="28"/>
      <c r="AO339" s="28"/>
      <c r="AP339" s="194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</row>
    <row r="340" spans="1:52" x14ac:dyDescent="0.2">
      <c r="A340" s="45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188"/>
      <c r="M340" s="28"/>
      <c r="N340" s="28"/>
      <c r="O340" s="188"/>
      <c r="P340" s="28"/>
      <c r="Q340" s="28"/>
      <c r="R340" s="188"/>
      <c r="S340" s="28"/>
      <c r="T340" s="28"/>
      <c r="U340" s="188"/>
      <c r="V340" s="28"/>
      <c r="W340" s="28"/>
      <c r="X340" s="188"/>
      <c r="Y340" s="28"/>
      <c r="Z340" s="28"/>
      <c r="AA340" s="188"/>
      <c r="AB340" s="28"/>
      <c r="AC340" s="28"/>
      <c r="AD340" s="188"/>
      <c r="AE340" s="28"/>
      <c r="AF340" s="28"/>
      <c r="AG340" s="194"/>
      <c r="AH340" s="28"/>
      <c r="AI340" s="28"/>
      <c r="AJ340" s="194"/>
      <c r="AK340" s="28"/>
      <c r="AL340" s="28"/>
      <c r="AM340" s="194"/>
      <c r="AN340" s="28"/>
      <c r="AO340" s="28"/>
      <c r="AP340" s="194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</row>
    <row r="341" spans="1:52" x14ac:dyDescent="0.2">
      <c r="A341" s="45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188"/>
      <c r="M341" s="28"/>
      <c r="N341" s="28"/>
      <c r="O341" s="188"/>
      <c r="P341" s="28"/>
      <c r="Q341" s="28"/>
      <c r="R341" s="188"/>
      <c r="S341" s="28"/>
      <c r="T341" s="28"/>
      <c r="U341" s="188"/>
      <c r="V341" s="28"/>
      <c r="W341" s="28"/>
      <c r="X341" s="188"/>
      <c r="Y341" s="28"/>
      <c r="Z341" s="28"/>
      <c r="AA341" s="188"/>
      <c r="AB341" s="28"/>
      <c r="AC341" s="28"/>
      <c r="AD341" s="188"/>
      <c r="AE341" s="28"/>
      <c r="AF341" s="28"/>
      <c r="AG341" s="194"/>
      <c r="AH341" s="28"/>
      <c r="AI341" s="28"/>
      <c r="AJ341" s="194"/>
      <c r="AK341" s="28"/>
      <c r="AL341" s="28"/>
      <c r="AM341" s="194"/>
      <c r="AN341" s="28"/>
      <c r="AO341" s="28"/>
      <c r="AP341" s="194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</row>
    <row r="342" spans="1:52" x14ac:dyDescent="0.2">
      <c r="A342" s="45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188"/>
      <c r="M342" s="28"/>
      <c r="N342" s="28"/>
      <c r="O342" s="188"/>
      <c r="P342" s="28"/>
      <c r="Q342" s="28"/>
      <c r="R342" s="188"/>
      <c r="S342" s="28"/>
      <c r="T342" s="28"/>
      <c r="U342" s="188"/>
      <c r="V342" s="28"/>
      <c r="W342" s="28"/>
      <c r="X342" s="188"/>
      <c r="Y342" s="28"/>
      <c r="Z342" s="28"/>
      <c r="AA342" s="188"/>
      <c r="AB342" s="28"/>
      <c r="AC342" s="28"/>
      <c r="AD342" s="188"/>
      <c r="AE342" s="28"/>
      <c r="AF342" s="28"/>
      <c r="AG342" s="194"/>
      <c r="AH342" s="28"/>
      <c r="AI342" s="28"/>
      <c r="AJ342" s="194"/>
      <c r="AK342" s="28"/>
      <c r="AL342" s="28"/>
      <c r="AM342" s="194"/>
      <c r="AN342" s="28"/>
      <c r="AO342" s="28"/>
      <c r="AP342" s="194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</row>
    <row r="343" spans="1:52" x14ac:dyDescent="0.2">
      <c r="A343" s="45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188"/>
      <c r="M343" s="28"/>
      <c r="N343" s="28"/>
      <c r="O343" s="188"/>
      <c r="P343" s="28"/>
      <c r="Q343" s="28"/>
      <c r="R343" s="188"/>
      <c r="S343" s="28"/>
      <c r="T343" s="28"/>
      <c r="U343" s="188"/>
      <c r="V343" s="28"/>
      <c r="W343" s="28"/>
      <c r="X343" s="188"/>
      <c r="Y343" s="28"/>
      <c r="Z343" s="28"/>
      <c r="AA343" s="188"/>
      <c r="AB343" s="28"/>
      <c r="AC343" s="28"/>
      <c r="AD343" s="188"/>
      <c r="AE343" s="28"/>
      <c r="AF343" s="28"/>
      <c r="AG343" s="194"/>
      <c r="AH343" s="28"/>
      <c r="AI343" s="28"/>
      <c r="AJ343" s="194"/>
      <c r="AK343" s="28"/>
      <c r="AL343" s="28"/>
      <c r="AM343" s="194"/>
      <c r="AN343" s="28"/>
      <c r="AO343" s="28"/>
      <c r="AP343" s="194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</row>
    <row r="344" spans="1:52" x14ac:dyDescent="0.2">
      <c r="A344" s="45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188"/>
      <c r="M344" s="28"/>
      <c r="N344" s="28"/>
      <c r="O344" s="188"/>
      <c r="P344" s="28"/>
      <c r="Q344" s="28"/>
      <c r="R344" s="188"/>
      <c r="S344" s="28"/>
      <c r="T344" s="28"/>
      <c r="U344" s="188"/>
      <c r="V344" s="28"/>
      <c r="W344" s="28"/>
      <c r="X344" s="188"/>
      <c r="Y344" s="28"/>
      <c r="Z344" s="28"/>
      <c r="AA344" s="188"/>
      <c r="AB344" s="28"/>
      <c r="AC344" s="28"/>
      <c r="AD344" s="188"/>
      <c r="AE344" s="28"/>
      <c r="AF344" s="28"/>
      <c r="AG344" s="194"/>
      <c r="AH344" s="28"/>
      <c r="AI344" s="28"/>
      <c r="AJ344" s="194"/>
      <c r="AK344" s="28"/>
      <c r="AL344" s="28"/>
      <c r="AM344" s="194"/>
      <c r="AN344" s="28"/>
      <c r="AO344" s="28"/>
      <c r="AP344" s="194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</row>
    <row r="345" spans="1:52" x14ac:dyDescent="0.2">
      <c r="A345" s="45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188"/>
      <c r="M345" s="28"/>
      <c r="N345" s="28"/>
      <c r="O345" s="188"/>
      <c r="P345" s="28"/>
      <c r="Q345" s="28"/>
      <c r="R345" s="188"/>
      <c r="S345" s="28"/>
      <c r="T345" s="28"/>
      <c r="U345" s="188"/>
      <c r="V345" s="28"/>
      <c r="W345" s="28"/>
      <c r="X345" s="188"/>
      <c r="Y345" s="28"/>
      <c r="Z345" s="28"/>
      <c r="AA345" s="188"/>
      <c r="AB345" s="28"/>
      <c r="AC345" s="28"/>
      <c r="AD345" s="188"/>
      <c r="AE345" s="28"/>
      <c r="AF345" s="28"/>
      <c r="AG345" s="194"/>
      <c r="AH345" s="28"/>
      <c r="AI345" s="28"/>
      <c r="AJ345" s="194"/>
      <c r="AK345" s="28"/>
      <c r="AL345" s="28"/>
      <c r="AM345" s="194"/>
      <c r="AN345" s="28"/>
      <c r="AO345" s="28"/>
      <c r="AP345" s="194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</row>
    <row r="346" spans="1:52" x14ac:dyDescent="0.2">
      <c r="A346" s="45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188"/>
      <c r="M346" s="28"/>
      <c r="N346" s="28"/>
      <c r="O346" s="188"/>
      <c r="P346" s="28"/>
      <c r="Q346" s="28"/>
      <c r="R346" s="188"/>
      <c r="S346" s="28"/>
      <c r="T346" s="28"/>
      <c r="U346" s="188"/>
      <c r="V346" s="28"/>
      <c r="W346" s="28"/>
      <c r="X346" s="188"/>
      <c r="Y346" s="28"/>
      <c r="Z346" s="28"/>
      <c r="AA346" s="188"/>
      <c r="AB346" s="28"/>
      <c r="AC346" s="28"/>
      <c r="AD346" s="188"/>
      <c r="AE346" s="28"/>
      <c r="AF346" s="28"/>
      <c r="AG346" s="194"/>
      <c r="AH346" s="28"/>
      <c r="AI346" s="28"/>
      <c r="AJ346" s="194"/>
      <c r="AK346" s="28"/>
      <c r="AL346" s="28"/>
      <c r="AM346" s="194"/>
      <c r="AN346" s="28"/>
      <c r="AO346" s="28"/>
      <c r="AP346" s="194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</row>
    <row r="347" spans="1:52" x14ac:dyDescent="0.2">
      <c r="A347" s="45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188"/>
      <c r="M347" s="28"/>
      <c r="N347" s="28"/>
      <c r="O347" s="188"/>
      <c r="P347" s="28"/>
      <c r="Q347" s="28"/>
      <c r="R347" s="188"/>
      <c r="S347" s="28"/>
      <c r="T347" s="28"/>
      <c r="U347" s="188"/>
      <c r="V347" s="28"/>
      <c r="W347" s="28"/>
      <c r="X347" s="188"/>
      <c r="Y347" s="28"/>
      <c r="Z347" s="28"/>
      <c r="AA347" s="188"/>
      <c r="AB347" s="28"/>
      <c r="AC347" s="28"/>
      <c r="AD347" s="188"/>
      <c r="AE347" s="28"/>
      <c r="AF347" s="28"/>
      <c r="AG347" s="194"/>
      <c r="AH347" s="28"/>
      <c r="AI347" s="28"/>
      <c r="AJ347" s="194"/>
      <c r="AK347" s="28"/>
      <c r="AL347" s="28"/>
      <c r="AM347" s="194"/>
      <c r="AN347" s="28"/>
      <c r="AO347" s="28"/>
      <c r="AP347" s="194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</row>
    <row r="348" spans="1:52" x14ac:dyDescent="0.2">
      <c r="A348" s="45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188"/>
      <c r="M348" s="28"/>
      <c r="N348" s="28"/>
      <c r="O348" s="188"/>
      <c r="P348" s="28"/>
      <c r="Q348" s="28"/>
      <c r="R348" s="188"/>
      <c r="S348" s="28"/>
      <c r="T348" s="28"/>
      <c r="U348" s="188"/>
      <c r="V348" s="28"/>
      <c r="W348" s="28"/>
      <c r="X348" s="188"/>
      <c r="Y348" s="28"/>
      <c r="Z348" s="28"/>
      <c r="AA348" s="188"/>
      <c r="AB348" s="28"/>
      <c r="AC348" s="28"/>
      <c r="AD348" s="188"/>
      <c r="AE348" s="28"/>
      <c r="AF348" s="28"/>
      <c r="AG348" s="194"/>
      <c r="AH348" s="28"/>
      <c r="AI348" s="28"/>
      <c r="AJ348" s="194"/>
      <c r="AK348" s="28"/>
      <c r="AL348" s="28"/>
      <c r="AM348" s="194"/>
      <c r="AN348" s="28"/>
      <c r="AO348" s="28"/>
      <c r="AP348" s="194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</row>
    <row r="349" spans="1:52" x14ac:dyDescent="0.2">
      <c r="A349" s="45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188"/>
      <c r="M349" s="28"/>
      <c r="N349" s="28"/>
      <c r="O349" s="188"/>
      <c r="P349" s="28"/>
      <c r="Q349" s="28"/>
      <c r="R349" s="188"/>
      <c r="S349" s="28"/>
      <c r="T349" s="28"/>
      <c r="U349" s="188"/>
      <c r="V349" s="28"/>
      <c r="W349" s="28"/>
      <c r="X349" s="188"/>
      <c r="Y349" s="28"/>
      <c r="Z349" s="28"/>
      <c r="AA349" s="188"/>
      <c r="AB349" s="28"/>
      <c r="AC349" s="28"/>
      <c r="AD349" s="188"/>
      <c r="AE349" s="28"/>
      <c r="AF349" s="28"/>
      <c r="AG349" s="194"/>
      <c r="AH349" s="28"/>
      <c r="AI349" s="28"/>
      <c r="AJ349" s="194"/>
      <c r="AK349" s="28"/>
      <c r="AL349" s="28"/>
      <c r="AM349" s="194"/>
      <c r="AN349" s="28"/>
      <c r="AO349" s="28"/>
      <c r="AP349" s="194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</row>
    <row r="350" spans="1:52" x14ac:dyDescent="0.2">
      <c r="A350" s="45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188"/>
      <c r="M350" s="28"/>
      <c r="N350" s="28"/>
      <c r="O350" s="188"/>
      <c r="P350" s="28"/>
      <c r="Q350" s="28"/>
      <c r="R350" s="188"/>
      <c r="S350" s="28"/>
      <c r="T350" s="28"/>
      <c r="U350" s="188"/>
      <c r="V350" s="28"/>
      <c r="W350" s="28"/>
      <c r="X350" s="188"/>
      <c r="Y350" s="28"/>
      <c r="Z350" s="28"/>
      <c r="AA350" s="188"/>
      <c r="AB350" s="28"/>
      <c r="AC350" s="28"/>
      <c r="AD350" s="188"/>
      <c r="AE350" s="28"/>
      <c r="AF350" s="28"/>
      <c r="AG350" s="194"/>
      <c r="AH350" s="28"/>
      <c r="AI350" s="28"/>
      <c r="AJ350" s="194"/>
      <c r="AK350" s="28"/>
      <c r="AL350" s="28"/>
      <c r="AM350" s="194"/>
      <c r="AN350" s="28"/>
      <c r="AO350" s="28"/>
      <c r="AP350" s="194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</row>
    <row r="351" spans="1:52" x14ac:dyDescent="0.2">
      <c r="A351" s="45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188"/>
      <c r="M351" s="28"/>
      <c r="N351" s="28"/>
      <c r="O351" s="188"/>
      <c r="P351" s="28"/>
      <c r="Q351" s="28"/>
      <c r="R351" s="188"/>
      <c r="S351" s="28"/>
      <c r="T351" s="28"/>
      <c r="U351" s="188"/>
      <c r="V351" s="28"/>
      <c r="W351" s="28"/>
      <c r="X351" s="188"/>
      <c r="Y351" s="28"/>
      <c r="Z351" s="28"/>
      <c r="AA351" s="188"/>
      <c r="AB351" s="28"/>
      <c r="AC351" s="28"/>
      <c r="AD351" s="188"/>
      <c r="AE351" s="28"/>
      <c r="AF351" s="28"/>
      <c r="AG351" s="194"/>
      <c r="AH351" s="28"/>
      <c r="AI351" s="28"/>
      <c r="AJ351" s="194"/>
      <c r="AK351" s="28"/>
      <c r="AL351" s="28"/>
      <c r="AM351" s="194"/>
      <c r="AN351" s="28"/>
      <c r="AO351" s="28"/>
      <c r="AP351" s="194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</row>
    <row r="352" spans="1:52" x14ac:dyDescent="0.2">
      <c r="A352" s="45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188"/>
      <c r="M352" s="28"/>
      <c r="N352" s="28"/>
      <c r="O352" s="188"/>
      <c r="P352" s="28"/>
      <c r="Q352" s="28"/>
      <c r="R352" s="188"/>
      <c r="S352" s="28"/>
      <c r="T352" s="28"/>
      <c r="U352" s="188"/>
      <c r="V352" s="28"/>
      <c r="W352" s="28"/>
      <c r="X352" s="188"/>
      <c r="Y352" s="28"/>
      <c r="Z352" s="28"/>
      <c r="AA352" s="188"/>
      <c r="AB352" s="28"/>
      <c r="AC352" s="28"/>
      <c r="AD352" s="188"/>
      <c r="AE352" s="28"/>
      <c r="AF352" s="28"/>
      <c r="AG352" s="194"/>
      <c r="AH352" s="28"/>
      <c r="AI352" s="28"/>
      <c r="AJ352" s="194"/>
      <c r="AK352" s="28"/>
      <c r="AL352" s="28"/>
      <c r="AM352" s="194"/>
      <c r="AN352" s="28"/>
      <c r="AO352" s="28"/>
      <c r="AP352" s="194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</row>
    <row r="353" spans="1:52" x14ac:dyDescent="0.2">
      <c r="A353" s="45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188"/>
      <c r="M353" s="28"/>
      <c r="N353" s="28"/>
      <c r="O353" s="188"/>
      <c r="P353" s="28"/>
      <c r="Q353" s="28"/>
      <c r="R353" s="188"/>
      <c r="S353" s="28"/>
      <c r="T353" s="28"/>
      <c r="U353" s="188"/>
      <c r="V353" s="28"/>
      <c r="W353" s="28"/>
      <c r="X353" s="188"/>
      <c r="Y353" s="28"/>
      <c r="Z353" s="28"/>
      <c r="AA353" s="188"/>
      <c r="AB353" s="28"/>
      <c r="AC353" s="28"/>
      <c r="AD353" s="188"/>
      <c r="AE353" s="28"/>
      <c r="AF353" s="28"/>
      <c r="AG353" s="194"/>
      <c r="AH353" s="28"/>
      <c r="AI353" s="28"/>
      <c r="AJ353" s="194"/>
      <c r="AK353" s="28"/>
      <c r="AL353" s="28"/>
      <c r="AM353" s="194"/>
      <c r="AN353" s="28"/>
      <c r="AO353" s="28"/>
      <c r="AP353" s="194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</row>
    <row r="354" spans="1:52" x14ac:dyDescent="0.2">
      <c r="A354" s="45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188"/>
      <c r="M354" s="28"/>
      <c r="N354" s="28"/>
      <c r="O354" s="188"/>
      <c r="P354" s="28"/>
      <c r="Q354" s="28"/>
      <c r="R354" s="188"/>
      <c r="S354" s="28"/>
      <c r="T354" s="28"/>
      <c r="U354" s="188"/>
      <c r="V354" s="28"/>
      <c r="W354" s="28"/>
      <c r="X354" s="188"/>
      <c r="Y354" s="28"/>
      <c r="Z354" s="28"/>
      <c r="AA354" s="188"/>
      <c r="AB354" s="28"/>
      <c r="AC354" s="28"/>
      <c r="AD354" s="188"/>
      <c r="AE354" s="28"/>
      <c r="AF354" s="28"/>
      <c r="AG354" s="194"/>
      <c r="AH354" s="28"/>
      <c r="AI354" s="28"/>
      <c r="AJ354" s="194"/>
      <c r="AK354" s="28"/>
      <c r="AL354" s="28"/>
      <c r="AM354" s="194"/>
      <c r="AN354" s="28"/>
      <c r="AO354" s="28"/>
      <c r="AP354" s="194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</row>
    <row r="355" spans="1:52" x14ac:dyDescent="0.2">
      <c r="A355" s="45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188"/>
      <c r="M355" s="28"/>
      <c r="N355" s="28"/>
      <c r="O355" s="188"/>
      <c r="P355" s="28"/>
      <c r="Q355" s="28"/>
      <c r="R355" s="188"/>
      <c r="S355" s="28"/>
      <c r="T355" s="28"/>
      <c r="U355" s="188"/>
      <c r="V355" s="28"/>
      <c r="W355" s="28"/>
      <c r="X355" s="188"/>
      <c r="Y355" s="28"/>
      <c r="Z355" s="28"/>
      <c r="AA355" s="188"/>
      <c r="AB355" s="28"/>
      <c r="AC355" s="28"/>
      <c r="AD355" s="188"/>
      <c r="AE355" s="28"/>
      <c r="AF355" s="28"/>
      <c r="AG355" s="194"/>
      <c r="AH355" s="28"/>
      <c r="AI355" s="28"/>
      <c r="AJ355" s="194"/>
      <c r="AK355" s="28"/>
      <c r="AL355" s="28"/>
      <c r="AM355" s="194"/>
      <c r="AN355" s="28"/>
      <c r="AO355" s="28"/>
      <c r="AP355" s="194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</row>
    <row r="356" spans="1:52" x14ac:dyDescent="0.2">
      <c r="A356" s="45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188"/>
      <c r="M356" s="28"/>
      <c r="N356" s="28"/>
      <c r="O356" s="188"/>
      <c r="P356" s="28"/>
      <c r="Q356" s="28"/>
      <c r="R356" s="188"/>
      <c r="S356" s="28"/>
      <c r="T356" s="28"/>
      <c r="U356" s="188"/>
      <c r="V356" s="28"/>
      <c r="W356" s="28"/>
      <c r="X356" s="188"/>
      <c r="Y356" s="28"/>
      <c r="Z356" s="28"/>
      <c r="AA356" s="188"/>
      <c r="AB356" s="28"/>
      <c r="AC356" s="28"/>
      <c r="AD356" s="188"/>
      <c r="AE356" s="28"/>
      <c r="AF356" s="28"/>
      <c r="AG356" s="194"/>
      <c r="AH356" s="28"/>
      <c r="AI356" s="28"/>
      <c r="AJ356" s="194"/>
      <c r="AK356" s="28"/>
      <c r="AL356" s="28"/>
      <c r="AM356" s="194"/>
      <c r="AN356" s="28"/>
      <c r="AO356" s="28"/>
      <c r="AP356" s="194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</row>
    <row r="357" spans="1:52" x14ac:dyDescent="0.2">
      <c r="A357" s="45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188"/>
      <c r="M357" s="28"/>
      <c r="N357" s="28"/>
      <c r="O357" s="188"/>
      <c r="P357" s="28"/>
      <c r="Q357" s="28"/>
      <c r="R357" s="188"/>
      <c r="S357" s="28"/>
      <c r="T357" s="28"/>
      <c r="U357" s="188"/>
      <c r="V357" s="28"/>
      <c r="W357" s="28"/>
      <c r="X357" s="188"/>
      <c r="Y357" s="28"/>
      <c r="Z357" s="28"/>
      <c r="AA357" s="188"/>
      <c r="AB357" s="28"/>
      <c r="AC357" s="28"/>
      <c r="AD357" s="188"/>
      <c r="AE357" s="28"/>
      <c r="AF357" s="28"/>
      <c r="AG357" s="194"/>
      <c r="AH357" s="28"/>
      <c r="AI357" s="28"/>
      <c r="AJ357" s="194"/>
      <c r="AK357" s="28"/>
      <c r="AL357" s="28"/>
      <c r="AM357" s="194"/>
      <c r="AN357" s="28"/>
      <c r="AO357" s="28"/>
      <c r="AP357" s="194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</row>
    <row r="358" spans="1:52" x14ac:dyDescent="0.2">
      <c r="A358" s="45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188"/>
      <c r="M358" s="28"/>
      <c r="N358" s="28"/>
      <c r="O358" s="188"/>
      <c r="P358" s="28"/>
      <c r="Q358" s="28"/>
      <c r="R358" s="188"/>
      <c r="S358" s="28"/>
      <c r="T358" s="28"/>
      <c r="U358" s="188"/>
      <c r="V358" s="28"/>
      <c r="W358" s="28"/>
      <c r="X358" s="188"/>
      <c r="Y358" s="28"/>
      <c r="Z358" s="28"/>
      <c r="AA358" s="188"/>
      <c r="AB358" s="28"/>
      <c r="AC358" s="28"/>
      <c r="AD358" s="188"/>
      <c r="AE358" s="28"/>
      <c r="AF358" s="28"/>
      <c r="AG358" s="194"/>
      <c r="AH358" s="28"/>
      <c r="AI358" s="28"/>
      <c r="AJ358" s="194"/>
      <c r="AK358" s="28"/>
      <c r="AL358" s="28"/>
      <c r="AM358" s="194"/>
      <c r="AN358" s="28"/>
      <c r="AO358" s="28"/>
      <c r="AP358" s="194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</row>
    <row r="359" spans="1:52" x14ac:dyDescent="0.2">
      <c r="A359" s="45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188"/>
      <c r="M359" s="28"/>
      <c r="N359" s="28"/>
      <c r="O359" s="188"/>
      <c r="P359" s="28"/>
      <c r="Q359" s="28"/>
      <c r="R359" s="188"/>
      <c r="S359" s="28"/>
      <c r="T359" s="28"/>
      <c r="U359" s="188"/>
      <c r="V359" s="28"/>
      <c r="W359" s="28"/>
      <c r="X359" s="188"/>
      <c r="Y359" s="28"/>
      <c r="Z359" s="28"/>
      <c r="AA359" s="188"/>
      <c r="AB359" s="28"/>
      <c r="AC359" s="28"/>
      <c r="AD359" s="188"/>
      <c r="AE359" s="28"/>
      <c r="AF359" s="28"/>
      <c r="AG359" s="194"/>
      <c r="AH359" s="28"/>
      <c r="AI359" s="28"/>
      <c r="AJ359" s="194"/>
      <c r="AK359" s="28"/>
      <c r="AL359" s="28"/>
      <c r="AM359" s="194"/>
      <c r="AN359" s="28"/>
      <c r="AO359" s="28"/>
      <c r="AP359" s="194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</row>
    <row r="360" spans="1:52" x14ac:dyDescent="0.2">
      <c r="A360" s="45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188"/>
      <c r="M360" s="28"/>
      <c r="N360" s="28"/>
      <c r="O360" s="188"/>
      <c r="P360" s="28"/>
      <c r="Q360" s="28"/>
      <c r="R360" s="188"/>
      <c r="S360" s="28"/>
      <c r="T360" s="28"/>
      <c r="U360" s="188"/>
      <c r="V360" s="28"/>
      <c r="W360" s="28"/>
      <c r="X360" s="188"/>
      <c r="Y360" s="28"/>
      <c r="Z360" s="28"/>
      <c r="AA360" s="188"/>
      <c r="AB360" s="28"/>
      <c r="AC360" s="28"/>
      <c r="AD360" s="188"/>
      <c r="AE360" s="28"/>
      <c r="AF360" s="28"/>
      <c r="AG360" s="194"/>
      <c r="AH360" s="28"/>
      <c r="AI360" s="28"/>
      <c r="AJ360" s="194"/>
      <c r="AK360" s="28"/>
      <c r="AL360" s="28"/>
      <c r="AM360" s="194"/>
      <c r="AN360" s="28"/>
      <c r="AO360" s="28"/>
      <c r="AP360" s="194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</row>
    <row r="361" spans="1:52" x14ac:dyDescent="0.2">
      <c r="A361" s="45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188"/>
      <c r="M361" s="28"/>
      <c r="N361" s="28"/>
      <c r="O361" s="188"/>
      <c r="P361" s="28"/>
      <c r="Q361" s="28"/>
      <c r="R361" s="188"/>
      <c r="S361" s="28"/>
      <c r="T361" s="28"/>
      <c r="U361" s="188"/>
      <c r="V361" s="28"/>
      <c r="W361" s="28"/>
      <c r="X361" s="188"/>
      <c r="Y361" s="28"/>
      <c r="Z361" s="28"/>
      <c r="AA361" s="188"/>
      <c r="AB361" s="28"/>
      <c r="AC361" s="28"/>
      <c r="AD361" s="188"/>
      <c r="AE361" s="28"/>
      <c r="AF361" s="28"/>
      <c r="AG361" s="194"/>
      <c r="AH361" s="28"/>
      <c r="AI361" s="28"/>
      <c r="AJ361" s="194"/>
      <c r="AK361" s="28"/>
      <c r="AL361" s="28"/>
      <c r="AM361" s="194"/>
      <c r="AN361" s="28"/>
      <c r="AO361" s="28"/>
      <c r="AP361" s="194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</row>
    <row r="362" spans="1:52" x14ac:dyDescent="0.2">
      <c r="A362" s="45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188"/>
      <c r="M362" s="28"/>
      <c r="N362" s="28"/>
      <c r="O362" s="188"/>
      <c r="P362" s="28"/>
      <c r="Q362" s="28"/>
      <c r="R362" s="188"/>
      <c r="S362" s="28"/>
      <c r="T362" s="28"/>
      <c r="U362" s="188"/>
      <c r="V362" s="28"/>
      <c r="W362" s="28"/>
      <c r="X362" s="188"/>
      <c r="Y362" s="28"/>
      <c r="Z362" s="28"/>
      <c r="AA362" s="188"/>
      <c r="AB362" s="28"/>
      <c r="AC362" s="28"/>
      <c r="AD362" s="188"/>
      <c r="AE362" s="28"/>
      <c r="AF362" s="28"/>
      <c r="AG362" s="194"/>
      <c r="AH362" s="28"/>
      <c r="AI362" s="28"/>
      <c r="AJ362" s="194"/>
      <c r="AK362" s="28"/>
      <c r="AL362" s="28"/>
      <c r="AM362" s="194"/>
      <c r="AN362" s="28"/>
      <c r="AO362" s="28"/>
      <c r="AP362" s="194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</row>
    <row r="363" spans="1:52" x14ac:dyDescent="0.2">
      <c r="A363" s="45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188"/>
      <c r="M363" s="28"/>
      <c r="N363" s="28"/>
      <c r="O363" s="188"/>
      <c r="P363" s="28"/>
      <c r="Q363" s="28"/>
      <c r="R363" s="188"/>
      <c r="S363" s="28"/>
      <c r="T363" s="28"/>
      <c r="U363" s="188"/>
      <c r="V363" s="28"/>
      <c r="W363" s="28"/>
      <c r="X363" s="188"/>
      <c r="Y363" s="28"/>
      <c r="Z363" s="28"/>
      <c r="AA363" s="188"/>
      <c r="AB363" s="28"/>
      <c r="AC363" s="28"/>
      <c r="AD363" s="188"/>
      <c r="AE363" s="28"/>
      <c r="AF363" s="28"/>
      <c r="AG363" s="194"/>
      <c r="AH363" s="28"/>
      <c r="AI363" s="28"/>
      <c r="AJ363" s="194"/>
      <c r="AK363" s="28"/>
      <c r="AL363" s="28"/>
      <c r="AM363" s="194"/>
      <c r="AN363" s="28"/>
      <c r="AO363" s="28"/>
      <c r="AP363" s="194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</row>
    <row r="364" spans="1:52" x14ac:dyDescent="0.2">
      <c r="A364" s="45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188"/>
      <c r="M364" s="28"/>
      <c r="N364" s="28"/>
      <c r="O364" s="188"/>
      <c r="P364" s="28"/>
      <c r="Q364" s="28"/>
      <c r="R364" s="188"/>
      <c r="S364" s="28"/>
      <c r="T364" s="28"/>
      <c r="U364" s="188"/>
      <c r="V364" s="28"/>
      <c r="W364" s="28"/>
      <c r="X364" s="188"/>
      <c r="Y364" s="28"/>
      <c r="Z364" s="28"/>
      <c r="AA364" s="188"/>
      <c r="AB364" s="28"/>
      <c r="AC364" s="28"/>
      <c r="AD364" s="188"/>
      <c r="AE364" s="28"/>
      <c r="AF364" s="28"/>
      <c r="AG364" s="194"/>
      <c r="AH364" s="28"/>
      <c r="AI364" s="28"/>
      <c r="AJ364" s="194"/>
      <c r="AK364" s="28"/>
      <c r="AL364" s="28"/>
      <c r="AM364" s="194"/>
      <c r="AN364" s="28"/>
      <c r="AO364" s="28"/>
      <c r="AP364" s="194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</row>
    <row r="365" spans="1:52" x14ac:dyDescent="0.2">
      <c r="A365" s="45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188"/>
      <c r="M365" s="28"/>
      <c r="N365" s="28"/>
      <c r="O365" s="188"/>
      <c r="P365" s="28"/>
      <c r="Q365" s="28"/>
      <c r="R365" s="188"/>
      <c r="S365" s="28"/>
      <c r="T365" s="28"/>
      <c r="U365" s="188"/>
      <c r="V365" s="28"/>
      <c r="W365" s="28"/>
      <c r="X365" s="188"/>
      <c r="Y365" s="28"/>
      <c r="Z365" s="28"/>
      <c r="AA365" s="188"/>
      <c r="AB365" s="28"/>
      <c r="AC365" s="28"/>
      <c r="AD365" s="188"/>
      <c r="AE365" s="28"/>
      <c r="AF365" s="28"/>
      <c r="AG365" s="194"/>
      <c r="AH365" s="28"/>
      <c r="AI365" s="28"/>
      <c r="AJ365" s="194"/>
      <c r="AK365" s="28"/>
      <c r="AL365" s="28"/>
      <c r="AM365" s="194"/>
      <c r="AN365" s="28"/>
      <c r="AO365" s="28"/>
      <c r="AP365" s="194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</row>
    <row r="366" spans="1:52" x14ac:dyDescent="0.2">
      <c r="A366" s="45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188"/>
      <c r="M366" s="28"/>
      <c r="N366" s="28"/>
      <c r="O366" s="188"/>
      <c r="P366" s="28"/>
      <c r="Q366" s="28"/>
      <c r="R366" s="188"/>
      <c r="S366" s="28"/>
      <c r="T366" s="28"/>
      <c r="U366" s="188"/>
      <c r="V366" s="28"/>
      <c r="W366" s="28"/>
      <c r="X366" s="188"/>
      <c r="Y366" s="28"/>
      <c r="Z366" s="28"/>
      <c r="AA366" s="188"/>
      <c r="AB366" s="28"/>
      <c r="AC366" s="28"/>
      <c r="AD366" s="188"/>
      <c r="AE366" s="28"/>
      <c r="AF366" s="28"/>
      <c r="AG366" s="194"/>
      <c r="AH366" s="28"/>
      <c r="AI366" s="28"/>
      <c r="AJ366" s="194"/>
      <c r="AK366" s="28"/>
      <c r="AL366" s="28"/>
      <c r="AM366" s="194"/>
      <c r="AN366" s="28"/>
      <c r="AO366" s="28"/>
      <c r="AP366" s="194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</row>
    <row r="367" spans="1:52" x14ac:dyDescent="0.2">
      <c r="A367" s="45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188"/>
      <c r="M367" s="28"/>
      <c r="N367" s="28"/>
      <c r="O367" s="188"/>
      <c r="P367" s="28"/>
      <c r="Q367" s="28"/>
      <c r="R367" s="188"/>
      <c r="S367" s="28"/>
      <c r="T367" s="28"/>
      <c r="U367" s="188"/>
      <c r="V367" s="28"/>
      <c r="W367" s="28"/>
      <c r="X367" s="188"/>
      <c r="Y367" s="28"/>
      <c r="Z367" s="28"/>
      <c r="AA367" s="188"/>
      <c r="AB367" s="28"/>
      <c r="AC367" s="28"/>
      <c r="AD367" s="188"/>
      <c r="AE367" s="28"/>
      <c r="AF367" s="28"/>
      <c r="AG367" s="194"/>
      <c r="AH367" s="28"/>
      <c r="AI367" s="28"/>
      <c r="AJ367" s="194"/>
      <c r="AK367" s="28"/>
      <c r="AL367" s="28"/>
      <c r="AM367" s="194"/>
      <c r="AN367" s="28"/>
      <c r="AO367" s="28"/>
      <c r="AP367" s="194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</row>
    <row r="368" spans="1:52" x14ac:dyDescent="0.2">
      <c r="A368" s="45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188"/>
      <c r="M368" s="28"/>
      <c r="N368" s="28"/>
      <c r="O368" s="188"/>
      <c r="P368" s="28"/>
      <c r="Q368" s="28"/>
      <c r="R368" s="188"/>
      <c r="S368" s="28"/>
      <c r="T368" s="28"/>
      <c r="U368" s="188"/>
      <c r="V368" s="28"/>
      <c r="W368" s="28"/>
      <c r="X368" s="188"/>
      <c r="Y368" s="28"/>
      <c r="Z368" s="28"/>
      <c r="AA368" s="188"/>
      <c r="AB368" s="28"/>
      <c r="AC368" s="28"/>
      <c r="AD368" s="188"/>
      <c r="AE368" s="28"/>
      <c r="AF368" s="28"/>
      <c r="AG368" s="194"/>
      <c r="AH368" s="28"/>
      <c r="AI368" s="28"/>
      <c r="AJ368" s="194"/>
      <c r="AK368" s="28"/>
      <c r="AL368" s="28"/>
      <c r="AM368" s="194"/>
      <c r="AN368" s="28"/>
      <c r="AO368" s="28"/>
      <c r="AP368" s="194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</row>
    <row r="369" spans="1:52" x14ac:dyDescent="0.2">
      <c r="A369" s="45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188"/>
      <c r="M369" s="28"/>
      <c r="N369" s="28"/>
      <c r="O369" s="188"/>
      <c r="P369" s="28"/>
      <c r="Q369" s="28"/>
      <c r="R369" s="188"/>
      <c r="S369" s="28"/>
      <c r="T369" s="28"/>
      <c r="U369" s="188"/>
      <c r="V369" s="28"/>
      <c r="W369" s="28"/>
      <c r="X369" s="188"/>
      <c r="Y369" s="28"/>
      <c r="Z369" s="28"/>
      <c r="AA369" s="188"/>
      <c r="AB369" s="28"/>
      <c r="AC369" s="28"/>
      <c r="AD369" s="188"/>
      <c r="AE369" s="28"/>
      <c r="AF369" s="28"/>
      <c r="AG369" s="194"/>
      <c r="AH369" s="28"/>
      <c r="AI369" s="28"/>
      <c r="AJ369" s="194"/>
      <c r="AK369" s="28"/>
      <c r="AL369" s="28"/>
      <c r="AM369" s="194"/>
      <c r="AN369" s="28"/>
      <c r="AO369" s="28"/>
      <c r="AP369" s="194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</row>
    <row r="370" spans="1:52" x14ac:dyDescent="0.2">
      <c r="A370" s="45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188"/>
      <c r="M370" s="28"/>
      <c r="N370" s="28"/>
      <c r="O370" s="188"/>
      <c r="P370" s="28"/>
      <c r="Q370" s="28"/>
      <c r="R370" s="188"/>
      <c r="S370" s="28"/>
      <c r="T370" s="28"/>
      <c r="U370" s="188"/>
      <c r="V370" s="28"/>
      <c r="W370" s="28"/>
      <c r="X370" s="188"/>
      <c r="Y370" s="28"/>
      <c r="Z370" s="28"/>
      <c r="AA370" s="188"/>
      <c r="AB370" s="28"/>
      <c r="AC370" s="28"/>
      <c r="AD370" s="188"/>
      <c r="AE370" s="28"/>
      <c r="AF370" s="28"/>
      <c r="AG370" s="194"/>
      <c r="AH370" s="28"/>
      <c r="AI370" s="28"/>
      <c r="AJ370" s="194"/>
      <c r="AK370" s="28"/>
      <c r="AL370" s="28"/>
      <c r="AM370" s="194"/>
      <c r="AN370" s="28"/>
      <c r="AO370" s="28"/>
      <c r="AP370" s="194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</row>
    <row r="371" spans="1:52" x14ac:dyDescent="0.2">
      <c r="A371" s="45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188"/>
      <c r="M371" s="28"/>
      <c r="N371" s="28"/>
      <c r="O371" s="188"/>
      <c r="P371" s="28"/>
      <c r="Q371" s="28"/>
      <c r="R371" s="188"/>
      <c r="S371" s="28"/>
      <c r="T371" s="28"/>
      <c r="U371" s="188"/>
      <c r="V371" s="28"/>
      <c r="W371" s="28"/>
      <c r="X371" s="188"/>
      <c r="Y371" s="28"/>
      <c r="Z371" s="28"/>
      <c r="AA371" s="188"/>
      <c r="AB371" s="28"/>
      <c r="AC371" s="28"/>
      <c r="AD371" s="188"/>
      <c r="AE371" s="28"/>
      <c r="AF371" s="28"/>
      <c r="AG371" s="194"/>
      <c r="AH371" s="28"/>
      <c r="AI371" s="28"/>
      <c r="AJ371" s="194"/>
      <c r="AK371" s="28"/>
      <c r="AL371" s="28"/>
      <c r="AM371" s="194"/>
      <c r="AN371" s="28"/>
      <c r="AO371" s="28"/>
      <c r="AP371" s="194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</row>
    <row r="372" spans="1:52" x14ac:dyDescent="0.2">
      <c r="A372" s="45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188"/>
      <c r="M372" s="28"/>
      <c r="N372" s="28"/>
      <c r="O372" s="188"/>
      <c r="P372" s="28"/>
      <c r="Q372" s="28"/>
      <c r="R372" s="188"/>
      <c r="S372" s="28"/>
      <c r="T372" s="28"/>
      <c r="U372" s="188"/>
      <c r="V372" s="28"/>
      <c r="W372" s="28"/>
      <c r="X372" s="188"/>
      <c r="Y372" s="28"/>
      <c r="Z372" s="28"/>
      <c r="AA372" s="188"/>
      <c r="AB372" s="28"/>
      <c r="AC372" s="28"/>
      <c r="AD372" s="188"/>
      <c r="AE372" s="28"/>
      <c r="AF372" s="28"/>
      <c r="AG372" s="194"/>
      <c r="AH372" s="28"/>
      <c r="AI372" s="28"/>
      <c r="AJ372" s="194"/>
      <c r="AK372" s="28"/>
      <c r="AL372" s="28"/>
      <c r="AM372" s="194"/>
      <c r="AN372" s="28"/>
      <c r="AO372" s="28"/>
      <c r="AP372" s="194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</row>
    <row r="373" spans="1:52" x14ac:dyDescent="0.2">
      <c r="A373" s="45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188"/>
      <c r="M373" s="28"/>
      <c r="N373" s="28"/>
      <c r="O373" s="188"/>
      <c r="P373" s="28"/>
      <c r="Q373" s="28"/>
      <c r="R373" s="188"/>
      <c r="S373" s="28"/>
      <c r="T373" s="28"/>
      <c r="U373" s="188"/>
      <c r="V373" s="28"/>
      <c r="W373" s="28"/>
      <c r="X373" s="188"/>
      <c r="Y373" s="28"/>
      <c r="Z373" s="28"/>
      <c r="AA373" s="188"/>
      <c r="AB373" s="28"/>
      <c r="AC373" s="28"/>
      <c r="AD373" s="188"/>
      <c r="AE373" s="28"/>
      <c r="AF373" s="28"/>
      <c r="AG373" s="194"/>
      <c r="AH373" s="28"/>
      <c r="AI373" s="28"/>
      <c r="AJ373" s="194"/>
      <c r="AK373" s="28"/>
      <c r="AL373" s="28"/>
      <c r="AM373" s="194"/>
      <c r="AN373" s="28"/>
      <c r="AO373" s="28"/>
      <c r="AP373" s="194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</row>
    <row r="374" spans="1:52" x14ac:dyDescent="0.2">
      <c r="A374" s="45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188"/>
      <c r="M374" s="28"/>
      <c r="N374" s="28"/>
      <c r="O374" s="188"/>
      <c r="P374" s="28"/>
      <c r="Q374" s="28"/>
      <c r="R374" s="188"/>
      <c r="S374" s="28"/>
      <c r="T374" s="28"/>
      <c r="U374" s="188"/>
      <c r="V374" s="28"/>
      <c r="W374" s="28"/>
      <c r="X374" s="188"/>
      <c r="Y374" s="28"/>
      <c r="Z374" s="28"/>
      <c r="AA374" s="188"/>
      <c r="AB374" s="28"/>
      <c r="AC374" s="28"/>
      <c r="AD374" s="188"/>
      <c r="AE374" s="28"/>
      <c r="AF374" s="28"/>
      <c r="AG374" s="194"/>
      <c r="AH374" s="28"/>
      <c r="AI374" s="28"/>
      <c r="AJ374" s="194"/>
      <c r="AK374" s="28"/>
      <c r="AL374" s="28"/>
      <c r="AM374" s="194"/>
      <c r="AN374" s="28"/>
      <c r="AO374" s="28"/>
      <c r="AP374" s="194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</row>
    <row r="375" spans="1:52" x14ac:dyDescent="0.2">
      <c r="A375" s="45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188"/>
      <c r="M375" s="28"/>
      <c r="N375" s="28"/>
      <c r="O375" s="188"/>
      <c r="P375" s="28"/>
      <c r="Q375" s="28"/>
      <c r="R375" s="188"/>
      <c r="S375" s="28"/>
      <c r="T375" s="28"/>
      <c r="U375" s="188"/>
      <c r="V375" s="28"/>
      <c r="W375" s="28"/>
      <c r="X375" s="188"/>
      <c r="Y375" s="28"/>
      <c r="Z375" s="28"/>
      <c r="AA375" s="188"/>
      <c r="AB375" s="28"/>
      <c r="AC375" s="28"/>
      <c r="AD375" s="188"/>
      <c r="AE375" s="28"/>
      <c r="AF375" s="28"/>
      <c r="AG375" s="194"/>
      <c r="AH375" s="28"/>
      <c r="AI375" s="28"/>
      <c r="AJ375" s="194"/>
      <c r="AK375" s="28"/>
      <c r="AL375" s="28"/>
      <c r="AM375" s="194"/>
      <c r="AN375" s="28"/>
      <c r="AO375" s="28"/>
      <c r="AP375" s="194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</row>
    <row r="376" spans="1:52" x14ac:dyDescent="0.2">
      <c r="A376" s="45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188"/>
      <c r="M376" s="28"/>
      <c r="N376" s="28"/>
      <c r="O376" s="188"/>
      <c r="P376" s="28"/>
      <c r="Q376" s="28"/>
      <c r="R376" s="188"/>
      <c r="S376" s="28"/>
      <c r="T376" s="28"/>
      <c r="U376" s="188"/>
      <c r="V376" s="28"/>
      <c r="W376" s="28"/>
      <c r="X376" s="188"/>
      <c r="Y376" s="28"/>
      <c r="Z376" s="28"/>
      <c r="AA376" s="188"/>
      <c r="AB376" s="28"/>
      <c r="AC376" s="28"/>
      <c r="AD376" s="188"/>
      <c r="AE376" s="28"/>
      <c r="AF376" s="28"/>
      <c r="AG376" s="194"/>
      <c r="AH376" s="28"/>
      <c r="AI376" s="28"/>
      <c r="AJ376" s="194"/>
      <c r="AK376" s="28"/>
      <c r="AL376" s="28"/>
      <c r="AM376" s="194"/>
      <c r="AN376" s="28"/>
      <c r="AO376" s="28"/>
      <c r="AP376" s="194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</row>
    <row r="377" spans="1:52" x14ac:dyDescent="0.2">
      <c r="A377" s="45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188"/>
      <c r="M377" s="28"/>
      <c r="N377" s="28"/>
      <c r="O377" s="188"/>
      <c r="P377" s="28"/>
      <c r="Q377" s="28"/>
      <c r="R377" s="188"/>
      <c r="S377" s="28"/>
      <c r="T377" s="28"/>
      <c r="U377" s="188"/>
      <c r="V377" s="28"/>
      <c r="W377" s="28"/>
      <c r="X377" s="188"/>
      <c r="Y377" s="28"/>
      <c r="Z377" s="28"/>
      <c r="AA377" s="188"/>
      <c r="AB377" s="28"/>
      <c r="AC377" s="28"/>
      <c r="AD377" s="188"/>
      <c r="AE377" s="28"/>
      <c r="AF377" s="28"/>
      <c r="AG377" s="194"/>
      <c r="AH377" s="28"/>
      <c r="AI377" s="28"/>
      <c r="AJ377" s="194"/>
      <c r="AK377" s="28"/>
      <c r="AL377" s="28"/>
      <c r="AM377" s="194"/>
      <c r="AN377" s="28"/>
      <c r="AO377" s="28"/>
      <c r="AP377" s="194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</row>
    <row r="378" spans="1:52" x14ac:dyDescent="0.2">
      <c r="A378" s="45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188"/>
      <c r="M378" s="28"/>
      <c r="N378" s="28"/>
      <c r="O378" s="188"/>
      <c r="P378" s="28"/>
      <c r="Q378" s="28"/>
      <c r="R378" s="188"/>
      <c r="S378" s="28"/>
      <c r="T378" s="28"/>
      <c r="U378" s="188"/>
      <c r="V378" s="28"/>
      <c r="W378" s="28"/>
      <c r="X378" s="188"/>
      <c r="Y378" s="28"/>
      <c r="Z378" s="28"/>
      <c r="AA378" s="188"/>
      <c r="AB378" s="28"/>
      <c r="AC378" s="28"/>
      <c r="AD378" s="188"/>
      <c r="AE378" s="28"/>
      <c r="AF378" s="28"/>
      <c r="AG378" s="194"/>
      <c r="AH378" s="28"/>
      <c r="AI378" s="28"/>
      <c r="AJ378" s="194"/>
      <c r="AK378" s="28"/>
      <c r="AL378" s="28"/>
      <c r="AM378" s="194"/>
      <c r="AN378" s="28"/>
      <c r="AO378" s="28"/>
      <c r="AP378" s="194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</row>
    <row r="379" spans="1:52" x14ac:dyDescent="0.2">
      <c r="A379" s="45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188"/>
      <c r="M379" s="28"/>
      <c r="N379" s="28"/>
      <c r="O379" s="188"/>
      <c r="P379" s="28"/>
      <c r="Q379" s="28"/>
      <c r="R379" s="188"/>
      <c r="S379" s="28"/>
      <c r="T379" s="28"/>
      <c r="U379" s="188"/>
      <c r="V379" s="28"/>
      <c r="W379" s="28"/>
      <c r="X379" s="188"/>
      <c r="Y379" s="28"/>
      <c r="Z379" s="28"/>
      <c r="AA379" s="188"/>
      <c r="AB379" s="28"/>
      <c r="AC379" s="28"/>
      <c r="AD379" s="188"/>
      <c r="AE379" s="28"/>
      <c r="AF379" s="28"/>
      <c r="AG379" s="194"/>
      <c r="AH379" s="28"/>
      <c r="AI379" s="28"/>
      <c r="AJ379" s="194"/>
      <c r="AK379" s="28"/>
      <c r="AL379" s="28"/>
      <c r="AM379" s="194"/>
      <c r="AN379" s="28"/>
      <c r="AO379" s="28"/>
      <c r="AP379" s="194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</row>
    <row r="380" spans="1:52" x14ac:dyDescent="0.2">
      <c r="A380" s="45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188"/>
      <c r="M380" s="28"/>
      <c r="N380" s="28"/>
      <c r="O380" s="188"/>
      <c r="P380" s="28"/>
      <c r="Q380" s="28"/>
      <c r="R380" s="188"/>
      <c r="S380" s="28"/>
      <c r="T380" s="28"/>
      <c r="U380" s="188"/>
      <c r="V380" s="28"/>
      <c r="W380" s="28"/>
      <c r="X380" s="188"/>
      <c r="Y380" s="28"/>
      <c r="Z380" s="28"/>
      <c r="AA380" s="188"/>
      <c r="AB380" s="28"/>
      <c r="AC380" s="28"/>
      <c r="AD380" s="188"/>
      <c r="AE380" s="28"/>
      <c r="AF380" s="28"/>
      <c r="AG380" s="194"/>
      <c r="AH380" s="28"/>
      <c r="AI380" s="28"/>
      <c r="AJ380" s="194"/>
      <c r="AK380" s="28"/>
      <c r="AL380" s="28"/>
      <c r="AM380" s="194"/>
      <c r="AN380" s="28"/>
      <c r="AO380" s="28"/>
      <c r="AP380" s="194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</row>
    <row r="381" spans="1:52" x14ac:dyDescent="0.2">
      <c r="A381" s="45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188"/>
      <c r="M381" s="28"/>
      <c r="N381" s="28"/>
      <c r="O381" s="188"/>
      <c r="P381" s="28"/>
      <c r="Q381" s="28"/>
      <c r="R381" s="188"/>
      <c r="S381" s="28"/>
      <c r="T381" s="28"/>
      <c r="U381" s="188"/>
      <c r="V381" s="28"/>
      <c r="W381" s="28"/>
      <c r="X381" s="188"/>
      <c r="Y381" s="28"/>
      <c r="Z381" s="28"/>
      <c r="AA381" s="188"/>
      <c r="AB381" s="28"/>
      <c r="AC381" s="28"/>
      <c r="AD381" s="188"/>
      <c r="AE381" s="28"/>
      <c r="AF381" s="28"/>
      <c r="AG381" s="194"/>
      <c r="AH381" s="28"/>
      <c r="AI381" s="28"/>
      <c r="AJ381" s="194"/>
      <c r="AK381" s="28"/>
      <c r="AL381" s="28"/>
      <c r="AM381" s="194"/>
      <c r="AN381" s="28"/>
      <c r="AO381" s="28"/>
      <c r="AP381" s="194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</row>
    <row r="382" spans="1:52" x14ac:dyDescent="0.2">
      <c r="A382" s="45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188"/>
      <c r="M382" s="28"/>
      <c r="N382" s="28"/>
      <c r="O382" s="188"/>
      <c r="P382" s="28"/>
      <c r="Q382" s="28"/>
      <c r="R382" s="188"/>
      <c r="S382" s="28"/>
      <c r="T382" s="28"/>
      <c r="U382" s="188"/>
      <c r="V382" s="28"/>
      <c r="W382" s="28"/>
      <c r="X382" s="188"/>
      <c r="Y382" s="28"/>
      <c r="Z382" s="28"/>
      <c r="AA382" s="188"/>
      <c r="AB382" s="28"/>
      <c r="AC382" s="28"/>
      <c r="AD382" s="188"/>
      <c r="AE382" s="28"/>
      <c r="AF382" s="28"/>
      <c r="AG382" s="194"/>
      <c r="AH382" s="28"/>
      <c r="AI382" s="28"/>
      <c r="AJ382" s="194"/>
      <c r="AK382" s="28"/>
      <c r="AL382" s="28"/>
      <c r="AM382" s="194"/>
      <c r="AN382" s="28"/>
      <c r="AO382" s="28"/>
      <c r="AP382" s="194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</row>
    <row r="383" spans="1:52" x14ac:dyDescent="0.2">
      <c r="A383" s="45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188"/>
      <c r="M383" s="28"/>
      <c r="N383" s="28"/>
      <c r="O383" s="188"/>
      <c r="P383" s="28"/>
      <c r="Q383" s="28"/>
      <c r="R383" s="188"/>
      <c r="S383" s="28"/>
      <c r="T383" s="28"/>
      <c r="U383" s="188"/>
      <c r="V383" s="28"/>
      <c r="W383" s="28"/>
      <c r="X383" s="188"/>
      <c r="Y383" s="28"/>
      <c r="Z383" s="28"/>
      <c r="AA383" s="188"/>
      <c r="AB383" s="28"/>
      <c r="AC383" s="28"/>
      <c r="AD383" s="188"/>
      <c r="AE383" s="28"/>
      <c r="AF383" s="28"/>
      <c r="AG383" s="194"/>
      <c r="AH383" s="28"/>
      <c r="AI383" s="28"/>
      <c r="AJ383" s="194"/>
      <c r="AK383" s="28"/>
      <c r="AL383" s="28"/>
      <c r="AM383" s="194"/>
      <c r="AN383" s="28"/>
      <c r="AO383" s="28"/>
      <c r="AP383" s="194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</row>
    <row r="384" spans="1:52" x14ac:dyDescent="0.2">
      <c r="A384" s="45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188"/>
      <c r="M384" s="28"/>
      <c r="N384" s="28"/>
      <c r="O384" s="188"/>
      <c r="P384" s="28"/>
      <c r="Q384" s="28"/>
      <c r="R384" s="188"/>
      <c r="S384" s="28"/>
      <c r="T384" s="28"/>
      <c r="U384" s="188"/>
      <c r="V384" s="28"/>
      <c r="W384" s="28"/>
      <c r="X384" s="188"/>
      <c r="Y384" s="28"/>
      <c r="Z384" s="28"/>
      <c r="AA384" s="188"/>
      <c r="AB384" s="28"/>
      <c r="AC384" s="28"/>
      <c r="AD384" s="188"/>
      <c r="AE384" s="28"/>
      <c r="AF384" s="28"/>
      <c r="AG384" s="194"/>
      <c r="AH384" s="28"/>
      <c r="AI384" s="28"/>
      <c r="AJ384" s="194"/>
      <c r="AK384" s="28"/>
      <c r="AL384" s="28"/>
      <c r="AM384" s="194"/>
      <c r="AN384" s="28"/>
      <c r="AO384" s="28"/>
      <c r="AP384" s="194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</row>
    <row r="385" spans="1:52" x14ac:dyDescent="0.2">
      <c r="A385" s="45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188"/>
      <c r="M385" s="28"/>
      <c r="N385" s="28"/>
      <c r="O385" s="188"/>
      <c r="P385" s="28"/>
      <c r="Q385" s="28"/>
      <c r="R385" s="188"/>
      <c r="S385" s="28"/>
      <c r="T385" s="28"/>
      <c r="U385" s="188"/>
      <c r="V385" s="28"/>
      <c r="W385" s="28"/>
      <c r="X385" s="188"/>
      <c r="Y385" s="28"/>
      <c r="Z385" s="28"/>
      <c r="AA385" s="188"/>
      <c r="AB385" s="28"/>
      <c r="AC385" s="28"/>
      <c r="AD385" s="188"/>
      <c r="AE385" s="28"/>
      <c r="AF385" s="28"/>
      <c r="AG385" s="194"/>
      <c r="AH385" s="28"/>
      <c r="AI385" s="28"/>
      <c r="AJ385" s="194"/>
      <c r="AK385" s="28"/>
      <c r="AL385" s="28"/>
      <c r="AM385" s="194"/>
      <c r="AN385" s="28"/>
      <c r="AO385" s="28"/>
      <c r="AP385" s="194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</row>
    <row r="386" spans="1:52" x14ac:dyDescent="0.2">
      <c r="A386" s="45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188"/>
      <c r="M386" s="28"/>
      <c r="N386" s="28"/>
      <c r="O386" s="188"/>
      <c r="P386" s="28"/>
      <c r="Q386" s="28"/>
      <c r="R386" s="188"/>
      <c r="S386" s="28"/>
      <c r="T386" s="28"/>
      <c r="U386" s="188"/>
      <c r="V386" s="28"/>
      <c r="W386" s="28"/>
      <c r="X386" s="188"/>
      <c r="Y386" s="28"/>
      <c r="Z386" s="28"/>
      <c r="AA386" s="188"/>
      <c r="AB386" s="28"/>
      <c r="AC386" s="28"/>
      <c r="AD386" s="188"/>
      <c r="AE386" s="28"/>
      <c r="AF386" s="28"/>
      <c r="AG386" s="194"/>
      <c r="AH386" s="28"/>
      <c r="AI386" s="28"/>
      <c r="AJ386" s="194"/>
      <c r="AK386" s="28"/>
      <c r="AL386" s="28"/>
      <c r="AM386" s="194"/>
      <c r="AN386" s="28"/>
      <c r="AO386" s="28"/>
      <c r="AP386" s="194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</row>
    <row r="387" spans="1:52" x14ac:dyDescent="0.2">
      <c r="A387" s="45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188"/>
      <c r="M387" s="28"/>
      <c r="N387" s="28"/>
      <c r="O387" s="188"/>
      <c r="P387" s="28"/>
      <c r="Q387" s="28"/>
      <c r="R387" s="188"/>
      <c r="S387" s="28"/>
      <c r="T387" s="28"/>
      <c r="U387" s="188"/>
      <c r="V387" s="28"/>
      <c r="W387" s="28"/>
      <c r="X387" s="188"/>
      <c r="Y387" s="28"/>
      <c r="Z387" s="28"/>
      <c r="AA387" s="188"/>
      <c r="AB387" s="28"/>
      <c r="AC387" s="28"/>
      <c r="AD387" s="188"/>
      <c r="AE387" s="28"/>
      <c r="AF387" s="28"/>
      <c r="AG387" s="194"/>
      <c r="AH387" s="28"/>
      <c r="AI387" s="28"/>
      <c r="AJ387" s="194"/>
      <c r="AK387" s="28"/>
      <c r="AL387" s="28"/>
      <c r="AM387" s="194"/>
      <c r="AN387" s="28"/>
      <c r="AO387" s="28"/>
      <c r="AP387" s="194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</row>
    <row r="388" spans="1:52" x14ac:dyDescent="0.2">
      <c r="A388" s="45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188"/>
      <c r="M388" s="28"/>
      <c r="N388" s="28"/>
      <c r="O388" s="188"/>
      <c r="P388" s="28"/>
      <c r="Q388" s="28"/>
      <c r="R388" s="188"/>
      <c r="S388" s="28"/>
      <c r="T388" s="28"/>
      <c r="U388" s="188"/>
      <c r="V388" s="28"/>
      <c r="W388" s="28"/>
      <c r="X388" s="188"/>
      <c r="Y388" s="28"/>
      <c r="Z388" s="28"/>
      <c r="AA388" s="188"/>
      <c r="AB388" s="28"/>
      <c r="AC388" s="28"/>
      <c r="AD388" s="188"/>
      <c r="AE388" s="28"/>
      <c r="AF388" s="28"/>
      <c r="AG388" s="194"/>
      <c r="AH388" s="28"/>
      <c r="AI388" s="28"/>
      <c r="AJ388" s="194"/>
      <c r="AK388" s="28"/>
      <c r="AL388" s="28"/>
      <c r="AM388" s="194"/>
      <c r="AN388" s="28"/>
      <c r="AO388" s="28"/>
      <c r="AP388" s="194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</row>
    <row r="389" spans="1:52" x14ac:dyDescent="0.2">
      <c r="A389" s="45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188"/>
      <c r="M389" s="28"/>
      <c r="N389" s="28"/>
      <c r="O389" s="188"/>
      <c r="P389" s="28"/>
      <c r="Q389" s="28"/>
      <c r="R389" s="188"/>
      <c r="S389" s="28"/>
      <c r="T389" s="28"/>
      <c r="U389" s="188"/>
      <c r="V389" s="28"/>
      <c r="W389" s="28"/>
      <c r="X389" s="188"/>
      <c r="Y389" s="28"/>
      <c r="Z389" s="28"/>
      <c r="AA389" s="188"/>
      <c r="AB389" s="28"/>
      <c r="AC389" s="28"/>
      <c r="AD389" s="188"/>
      <c r="AE389" s="28"/>
      <c r="AF389" s="28"/>
      <c r="AG389" s="194"/>
      <c r="AH389" s="28"/>
      <c r="AI389" s="28"/>
      <c r="AJ389" s="194"/>
      <c r="AK389" s="28"/>
      <c r="AL389" s="28"/>
      <c r="AM389" s="194"/>
      <c r="AN389" s="28"/>
      <c r="AO389" s="28"/>
      <c r="AP389" s="194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</row>
    <row r="390" spans="1:52" x14ac:dyDescent="0.2">
      <c r="A390" s="45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188"/>
      <c r="M390" s="28"/>
      <c r="N390" s="28"/>
      <c r="O390" s="188"/>
      <c r="P390" s="28"/>
      <c r="Q390" s="28"/>
      <c r="R390" s="188"/>
      <c r="S390" s="28"/>
      <c r="T390" s="28"/>
      <c r="U390" s="188"/>
      <c r="V390" s="28"/>
      <c r="W390" s="28"/>
      <c r="X390" s="188"/>
      <c r="Y390" s="28"/>
      <c r="Z390" s="28"/>
      <c r="AA390" s="188"/>
      <c r="AB390" s="28"/>
      <c r="AC390" s="28"/>
      <c r="AD390" s="188"/>
      <c r="AE390" s="28"/>
      <c r="AF390" s="28"/>
      <c r="AG390" s="194"/>
      <c r="AH390" s="28"/>
      <c r="AI390" s="28"/>
      <c r="AJ390" s="194"/>
      <c r="AK390" s="28"/>
      <c r="AL390" s="28"/>
      <c r="AM390" s="194"/>
      <c r="AN390" s="28"/>
      <c r="AO390" s="28"/>
      <c r="AP390" s="194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</row>
    <row r="391" spans="1:52" x14ac:dyDescent="0.2">
      <c r="A391" s="45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188"/>
      <c r="M391" s="28"/>
      <c r="N391" s="28"/>
      <c r="O391" s="188"/>
      <c r="P391" s="28"/>
      <c r="Q391" s="28"/>
      <c r="R391" s="188"/>
      <c r="S391" s="28"/>
      <c r="T391" s="28"/>
      <c r="U391" s="188"/>
      <c r="V391" s="28"/>
      <c r="W391" s="28"/>
      <c r="X391" s="188"/>
      <c r="Y391" s="28"/>
      <c r="Z391" s="28"/>
      <c r="AA391" s="188"/>
      <c r="AB391" s="28"/>
      <c r="AC391" s="28"/>
      <c r="AD391" s="188"/>
      <c r="AE391" s="28"/>
      <c r="AF391" s="28"/>
      <c r="AG391" s="194"/>
      <c r="AH391" s="28"/>
      <c r="AI391" s="28"/>
      <c r="AJ391" s="194"/>
      <c r="AK391" s="28"/>
      <c r="AL391" s="28"/>
      <c r="AM391" s="194"/>
      <c r="AN391" s="28"/>
      <c r="AO391" s="28"/>
      <c r="AP391" s="194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</row>
    <row r="392" spans="1:52" x14ac:dyDescent="0.2">
      <c r="A392" s="45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188"/>
      <c r="M392" s="28"/>
      <c r="N392" s="28"/>
      <c r="O392" s="188"/>
      <c r="P392" s="28"/>
      <c r="Q392" s="28"/>
      <c r="R392" s="188"/>
      <c r="S392" s="28"/>
      <c r="T392" s="28"/>
      <c r="U392" s="188"/>
      <c r="V392" s="28"/>
      <c r="W392" s="28"/>
      <c r="X392" s="188"/>
      <c r="Y392" s="28"/>
      <c r="Z392" s="28"/>
      <c r="AA392" s="188"/>
      <c r="AB392" s="28"/>
      <c r="AC392" s="28"/>
      <c r="AD392" s="188"/>
      <c r="AE392" s="28"/>
      <c r="AF392" s="28"/>
      <c r="AG392" s="194"/>
      <c r="AH392" s="28"/>
      <c r="AI392" s="28"/>
      <c r="AJ392" s="194"/>
      <c r="AK392" s="28"/>
      <c r="AL392" s="28"/>
      <c r="AM392" s="194"/>
      <c r="AN392" s="28"/>
      <c r="AO392" s="28"/>
      <c r="AP392" s="194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</row>
    <row r="393" spans="1:52" x14ac:dyDescent="0.2">
      <c r="A393" s="45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188"/>
      <c r="M393" s="28"/>
      <c r="N393" s="28"/>
      <c r="O393" s="188"/>
      <c r="P393" s="28"/>
      <c r="Q393" s="28"/>
      <c r="R393" s="188"/>
      <c r="S393" s="28"/>
      <c r="T393" s="28"/>
      <c r="U393" s="188"/>
      <c r="V393" s="28"/>
      <c r="W393" s="28"/>
      <c r="X393" s="188"/>
      <c r="Y393" s="28"/>
      <c r="Z393" s="28"/>
      <c r="AA393" s="188"/>
      <c r="AB393" s="28"/>
      <c r="AC393" s="28"/>
      <c r="AD393" s="188"/>
      <c r="AE393" s="28"/>
      <c r="AF393" s="28"/>
      <c r="AG393" s="194"/>
      <c r="AH393" s="28"/>
      <c r="AI393" s="28"/>
      <c r="AJ393" s="194"/>
      <c r="AK393" s="28"/>
      <c r="AL393" s="28"/>
      <c r="AM393" s="194"/>
      <c r="AN393" s="28"/>
      <c r="AO393" s="28"/>
      <c r="AP393" s="194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</row>
    <row r="394" spans="1:52" x14ac:dyDescent="0.2">
      <c r="A394" s="45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188"/>
      <c r="M394" s="28"/>
      <c r="N394" s="28"/>
      <c r="O394" s="188"/>
      <c r="P394" s="28"/>
      <c r="Q394" s="28"/>
      <c r="R394" s="188"/>
      <c r="S394" s="28"/>
      <c r="T394" s="28"/>
      <c r="U394" s="188"/>
      <c r="V394" s="28"/>
      <c r="W394" s="28"/>
      <c r="X394" s="188"/>
      <c r="Y394" s="28"/>
      <c r="Z394" s="28"/>
      <c r="AA394" s="188"/>
      <c r="AB394" s="28"/>
      <c r="AC394" s="28"/>
      <c r="AD394" s="188"/>
      <c r="AE394" s="28"/>
      <c r="AF394" s="28"/>
      <c r="AG394" s="194"/>
      <c r="AH394" s="28"/>
      <c r="AI394" s="28"/>
      <c r="AJ394" s="194"/>
      <c r="AK394" s="28"/>
      <c r="AL394" s="28"/>
      <c r="AM394" s="194"/>
      <c r="AN394" s="28"/>
      <c r="AO394" s="28"/>
      <c r="AP394" s="194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</row>
    <row r="395" spans="1:52" x14ac:dyDescent="0.2">
      <c r="A395" s="45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188"/>
      <c r="M395" s="28"/>
      <c r="N395" s="28"/>
      <c r="O395" s="188"/>
      <c r="P395" s="28"/>
      <c r="Q395" s="28"/>
      <c r="R395" s="188"/>
      <c r="S395" s="28"/>
      <c r="T395" s="28"/>
      <c r="U395" s="188"/>
      <c r="V395" s="28"/>
      <c r="W395" s="28"/>
      <c r="X395" s="188"/>
      <c r="Y395" s="28"/>
      <c r="Z395" s="28"/>
      <c r="AA395" s="188"/>
      <c r="AB395" s="28"/>
      <c r="AC395" s="28"/>
      <c r="AD395" s="188"/>
      <c r="AE395" s="28"/>
      <c r="AF395" s="28"/>
      <c r="AG395" s="194"/>
      <c r="AH395" s="28"/>
      <c r="AI395" s="28"/>
      <c r="AJ395" s="194"/>
      <c r="AK395" s="28"/>
      <c r="AL395" s="28"/>
      <c r="AM395" s="194"/>
      <c r="AN395" s="28"/>
      <c r="AO395" s="28"/>
      <c r="AP395" s="194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</row>
    <row r="396" spans="1:52" x14ac:dyDescent="0.2">
      <c r="A396" s="45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188"/>
      <c r="M396" s="28"/>
      <c r="N396" s="28"/>
      <c r="O396" s="188"/>
      <c r="P396" s="28"/>
      <c r="Q396" s="28"/>
      <c r="R396" s="188"/>
      <c r="S396" s="28"/>
      <c r="T396" s="28"/>
      <c r="U396" s="188"/>
      <c r="V396" s="28"/>
      <c r="W396" s="28"/>
      <c r="X396" s="188"/>
      <c r="Y396" s="28"/>
      <c r="Z396" s="28"/>
      <c r="AA396" s="188"/>
      <c r="AB396" s="28"/>
      <c r="AC396" s="28"/>
      <c r="AD396" s="188"/>
      <c r="AE396" s="28"/>
      <c r="AF396" s="28"/>
      <c r="AG396" s="194"/>
      <c r="AH396" s="28"/>
      <c r="AI396" s="28"/>
      <c r="AJ396" s="194"/>
      <c r="AK396" s="28"/>
      <c r="AL396" s="28"/>
      <c r="AM396" s="194"/>
      <c r="AN396" s="28"/>
      <c r="AO396" s="28"/>
      <c r="AP396" s="194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</row>
    <row r="397" spans="1:52" x14ac:dyDescent="0.2">
      <c r="A397" s="45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188"/>
      <c r="M397" s="28"/>
      <c r="N397" s="28"/>
      <c r="O397" s="188"/>
      <c r="P397" s="28"/>
      <c r="Q397" s="28"/>
      <c r="R397" s="188"/>
      <c r="S397" s="28"/>
      <c r="T397" s="28"/>
      <c r="U397" s="188"/>
      <c r="V397" s="28"/>
      <c r="W397" s="28"/>
      <c r="X397" s="188"/>
      <c r="Y397" s="28"/>
      <c r="Z397" s="28"/>
      <c r="AA397" s="188"/>
      <c r="AB397" s="28"/>
      <c r="AC397" s="28"/>
      <c r="AD397" s="188"/>
      <c r="AE397" s="28"/>
      <c r="AF397" s="28"/>
      <c r="AG397" s="194"/>
      <c r="AH397" s="28"/>
      <c r="AI397" s="28"/>
      <c r="AJ397" s="194"/>
      <c r="AK397" s="28"/>
      <c r="AL397" s="28"/>
      <c r="AM397" s="194"/>
      <c r="AN397" s="28"/>
      <c r="AO397" s="28"/>
      <c r="AP397" s="194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</row>
    <row r="398" spans="1:52" x14ac:dyDescent="0.2">
      <c r="A398" s="45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188"/>
      <c r="M398" s="28"/>
      <c r="N398" s="28"/>
      <c r="O398" s="188"/>
      <c r="P398" s="28"/>
      <c r="Q398" s="28"/>
      <c r="R398" s="188"/>
      <c r="S398" s="28"/>
      <c r="T398" s="28"/>
      <c r="U398" s="188"/>
      <c r="V398" s="28"/>
      <c r="W398" s="28"/>
      <c r="X398" s="188"/>
      <c r="Y398" s="28"/>
      <c r="Z398" s="28"/>
      <c r="AA398" s="188"/>
      <c r="AB398" s="28"/>
      <c r="AC398" s="28"/>
      <c r="AD398" s="188"/>
      <c r="AE398" s="28"/>
      <c r="AF398" s="28"/>
      <c r="AG398" s="194"/>
      <c r="AH398" s="28"/>
      <c r="AI398" s="28"/>
      <c r="AJ398" s="194"/>
      <c r="AK398" s="28"/>
      <c r="AL398" s="28"/>
      <c r="AM398" s="194"/>
      <c r="AN398" s="28"/>
      <c r="AO398" s="28"/>
      <c r="AP398" s="194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</row>
    <row r="399" spans="1:52" x14ac:dyDescent="0.2">
      <c r="A399" s="45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188"/>
      <c r="M399" s="28"/>
      <c r="N399" s="28"/>
      <c r="O399" s="188"/>
      <c r="P399" s="28"/>
      <c r="Q399" s="28"/>
      <c r="R399" s="188"/>
      <c r="S399" s="28"/>
      <c r="T399" s="28"/>
      <c r="U399" s="188"/>
      <c r="V399" s="28"/>
      <c r="W399" s="28"/>
      <c r="X399" s="188"/>
      <c r="Y399" s="28"/>
      <c r="Z399" s="28"/>
      <c r="AA399" s="188"/>
      <c r="AB399" s="28"/>
      <c r="AC399" s="28"/>
      <c r="AD399" s="188"/>
      <c r="AE399" s="28"/>
      <c r="AF399" s="28"/>
      <c r="AG399" s="194"/>
      <c r="AH399" s="28"/>
      <c r="AI399" s="28"/>
      <c r="AJ399" s="194"/>
      <c r="AK399" s="28"/>
      <c r="AL399" s="28"/>
      <c r="AM399" s="194"/>
      <c r="AN399" s="28"/>
      <c r="AO399" s="28"/>
      <c r="AP399" s="194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</row>
    <row r="400" spans="1:52" x14ac:dyDescent="0.2">
      <c r="A400" s="45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188"/>
      <c r="M400" s="28"/>
      <c r="N400" s="28"/>
      <c r="O400" s="188"/>
      <c r="P400" s="28"/>
      <c r="Q400" s="28"/>
      <c r="R400" s="188"/>
      <c r="S400" s="28"/>
      <c r="T400" s="28"/>
      <c r="U400" s="188"/>
      <c r="V400" s="28"/>
      <c r="W400" s="28"/>
      <c r="X400" s="188"/>
      <c r="Y400" s="28"/>
      <c r="Z400" s="28"/>
      <c r="AA400" s="188"/>
      <c r="AB400" s="28"/>
      <c r="AC400" s="28"/>
      <c r="AD400" s="188"/>
      <c r="AE400" s="28"/>
      <c r="AF400" s="28"/>
      <c r="AG400" s="194"/>
      <c r="AH400" s="28"/>
      <c r="AI400" s="28"/>
      <c r="AJ400" s="194"/>
      <c r="AK400" s="28"/>
      <c r="AL400" s="28"/>
      <c r="AM400" s="194"/>
      <c r="AN400" s="28"/>
      <c r="AO400" s="28"/>
      <c r="AP400" s="194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</row>
    <row r="401" spans="1:52" x14ac:dyDescent="0.2">
      <c r="A401" s="45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188"/>
      <c r="M401" s="28"/>
      <c r="N401" s="28"/>
      <c r="O401" s="188"/>
      <c r="P401" s="28"/>
      <c r="Q401" s="28"/>
      <c r="R401" s="188"/>
      <c r="S401" s="28"/>
      <c r="T401" s="28"/>
      <c r="U401" s="188"/>
      <c r="V401" s="28"/>
      <c r="W401" s="28"/>
      <c r="X401" s="188"/>
      <c r="Y401" s="28"/>
      <c r="Z401" s="28"/>
      <c r="AA401" s="188"/>
      <c r="AB401" s="28"/>
      <c r="AC401" s="28"/>
      <c r="AD401" s="188"/>
      <c r="AE401" s="28"/>
      <c r="AF401" s="28"/>
      <c r="AG401" s="194"/>
      <c r="AH401" s="28"/>
      <c r="AI401" s="28"/>
      <c r="AJ401" s="194"/>
      <c r="AK401" s="28"/>
      <c r="AL401" s="28"/>
      <c r="AM401" s="194"/>
      <c r="AN401" s="28"/>
      <c r="AO401" s="28"/>
      <c r="AP401" s="194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</row>
    <row r="402" spans="1:52" x14ac:dyDescent="0.2">
      <c r="A402" s="45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188"/>
      <c r="M402" s="28"/>
      <c r="N402" s="28"/>
      <c r="O402" s="188"/>
      <c r="P402" s="28"/>
      <c r="Q402" s="28"/>
      <c r="R402" s="188"/>
      <c r="S402" s="28"/>
      <c r="T402" s="28"/>
      <c r="U402" s="188"/>
      <c r="V402" s="28"/>
      <c r="W402" s="28"/>
      <c r="X402" s="188"/>
      <c r="Y402" s="28"/>
      <c r="Z402" s="28"/>
      <c r="AA402" s="188"/>
      <c r="AB402" s="28"/>
      <c r="AC402" s="28"/>
      <c r="AD402" s="188"/>
      <c r="AE402" s="28"/>
      <c r="AF402" s="28"/>
      <c r="AG402" s="194"/>
      <c r="AH402" s="28"/>
      <c r="AI402" s="28"/>
      <c r="AJ402" s="194"/>
      <c r="AK402" s="28"/>
      <c r="AL402" s="28"/>
      <c r="AM402" s="194"/>
      <c r="AN402" s="28"/>
      <c r="AO402" s="28"/>
      <c r="AP402" s="194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</row>
    <row r="403" spans="1:52" x14ac:dyDescent="0.2">
      <c r="A403" s="45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188"/>
      <c r="M403" s="28"/>
      <c r="N403" s="28"/>
      <c r="O403" s="188"/>
      <c r="P403" s="28"/>
      <c r="Q403" s="28"/>
      <c r="R403" s="188"/>
      <c r="S403" s="28"/>
      <c r="T403" s="28"/>
      <c r="U403" s="188"/>
      <c r="V403" s="28"/>
      <c r="W403" s="28"/>
      <c r="X403" s="188"/>
      <c r="Y403" s="28"/>
      <c r="Z403" s="28"/>
      <c r="AA403" s="188"/>
      <c r="AB403" s="28"/>
      <c r="AC403" s="28"/>
      <c r="AD403" s="188"/>
      <c r="AE403" s="28"/>
      <c r="AF403" s="28"/>
      <c r="AG403" s="194"/>
      <c r="AH403" s="28"/>
      <c r="AI403" s="28"/>
      <c r="AJ403" s="194"/>
      <c r="AK403" s="28"/>
      <c r="AL403" s="28"/>
      <c r="AM403" s="194"/>
      <c r="AN403" s="28"/>
      <c r="AO403" s="28"/>
      <c r="AP403" s="194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</row>
    <row r="404" spans="1:52" x14ac:dyDescent="0.2">
      <c r="A404" s="45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188"/>
      <c r="M404" s="28"/>
      <c r="N404" s="28"/>
      <c r="O404" s="188"/>
      <c r="P404" s="28"/>
      <c r="Q404" s="28"/>
      <c r="R404" s="188"/>
      <c r="S404" s="28"/>
      <c r="T404" s="28"/>
      <c r="U404" s="188"/>
      <c r="V404" s="28"/>
      <c r="W404" s="28"/>
      <c r="X404" s="188"/>
      <c r="Y404" s="28"/>
      <c r="Z404" s="28"/>
      <c r="AA404" s="188"/>
      <c r="AB404" s="28"/>
      <c r="AC404" s="28"/>
      <c r="AD404" s="188"/>
      <c r="AE404" s="28"/>
      <c r="AF404" s="28"/>
      <c r="AG404" s="194"/>
      <c r="AH404" s="28"/>
      <c r="AI404" s="28"/>
      <c r="AJ404" s="194"/>
      <c r="AK404" s="28"/>
      <c r="AL404" s="28"/>
      <c r="AM404" s="194"/>
      <c r="AN404" s="28"/>
      <c r="AO404" s="28"/>
      <c r="AP404" s="194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</row>
    <row r="405" spans="1:52" x14ac:dyDescent="0.2">
      <c r="A405" s="45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188"/>
      <c r="M405" s="28"/>
      <c r="N405" s="28"/>
      <c r="O405" s="188"/>
      <c r="P405" s="28"/>
      <c r="Q405" s="28"/>
      <c r="R405" s="188"/>
      <c r="S405" s="28"/>
      <c r="T405" s="28"/>
      <c r="U405" s="188"/>
      <c r="V405" s="28"/>
      <c r="W405" s="28"/>
      <c r="X405" s="188"/>
      <c r="Y405" s="28"/>
      <c r="Z405" s="28"/>
      <c r="AA405" s="188"/>
      <c r="AB405" s="28"/>
      <c r="AC405" s="28"/>
      <c r="AD405" s="188"/>
      <c r="AE405" s="28"/>
      <c r="AF405" s="28"/>
      <c r="AG405" s="194"/>
      <c r="AH405" s="28"/>
      <c r="AI405" s="28"/>
      <c r="AJ405" s="194"/>
      <c r="AK405" s="28"/>
      <c r="AL405" s="28"/>
      <c r="AM405" s="194"/>
      <c r="AN405" s="28"/>
      <c r="AO405" s="28"/>
      <c r="AP405" s="194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</row>
    <row r="406" spans="1:52" x14ac:dyDescent="0.2">
      <c r="A406" s="45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188"/>
      <c r="M406" s="28"/>
      <c r="N406" s="28"/>
      <c r="O406" s="188"/>
      <c r="P406" s="28"/>
      <c r="Q406" s="28"/>
      <c r="R406" s="188"/>
      <c r="S406" s="28"/>
      <c r="T406" s="28"/>
      <c r="U406" s="188"/>
      <c r="V406" s="28"/>
      <c r="W406" s="28"/>
      <c r="X406" s="188"/>
      <c r="Y406" s="28"/>
      <c r="Z406" s="28"/>
      <c r="AA406" s="188"/>
      <c r="AB406" s="28"/>
      <c r="AC406" s="28"/>
      <c r="AD406" s="188"/>
      <c r="AE406" s="28"/>
      <c r="AF406" s="28"/>
      <c r="AG406" s="194"/>
      <c r="AH406" s="28"/>
      <c r="AI406" s="28"/>
      <c r="AJ406" s="194"/>
      <c r="AK406" s="28"/>
      <c r="AL406" s="28"/>
      <c r="AM406" s="194"/>
      <c r="AN406" s="28"/>
      <c r="AO406" s="28"/>
      <c r="AP406" s="194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</row>
    <row r="407" spans="1:52" x14ac:dyDescent="0.2">
      <c r="A407" s="45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188"/>
      <c r="M407" s="28"/>
      <c r="N407" s="28"/>
      <c r="O407" s="188"/>
      <c r="P407" s="28"/>
      <c r="Q407" s="28"/>
      <c r="R407" s="188"/>
      <c r="S407" s="28"/>
      <c r="T407" s="28"/>
      <c r="U407" s="188"/>
      <c r="V407" s="28"/>
      <c r="W407" s="28"/>
      <c r="X407" s="188"/>
      <c r="Y407" s="28"/>
      <c r="Z407" s="28"/>
      <c r="AA407" s="188"/>
      <c r="AB407" s="28"/>
      <c r="AC407" s="28"/>
      <c r="AD407" s="188"/>
      <c r="AE407" s="28"/>
      <c r="AF407" s="28"/>
      <c r="AG407" s="194"/>
      <c r="AH407" s="28"/>
      <c r="AI407" s="28"/>
      <c r="AJ407" s="194"/>
      <c r="AK407" s="28"/>
      <c r="AL407" s="28"/>
      <c r="AM407" s="194"/>
      <c r="AN407" s="28"/>
      <c r="AO407" s="28"/>
      <c r="AP407" s="194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</row>
    <row r="408" spans="1:52" x14ac:dyDescent="0.2">
      <c r="A408" s="45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188"/>
      <c r="M408" s="28"/>
      <c r="N408" s="28"/>
      <c r="O408" s="188"/>
      <c r="P408" s="28"/>
      <c r="Q408" s="28"/>
      <c r="R408" s="188"/>
      <c r="S408" s="28"/>
      <c r="T408" s="28"/>
      <c r="U408" s="188"/>
      <c r="V408" s="28"/>
      <c r="W408" s="28"/>
      <c r="X408" s="188"/>
      <c r="Y408" s="28"/>
      <c r="Z408" s="28"/>
      <c r="AA408" s="188"/>
      <c r="AB408" s="28"/>
      <c r="AC408" s="28"/>
      <c r="AD408" s="188"/>
      <c r="AE408" s="28"/>
      <c r="AF408" s="28"/>
      <c r="AG408" s="194"/>
      <c r="AH408" s="28"/>
      <c r="AI408" s="28"/>
      <c r="AJ408" s="194"/>
      <c r="AK408" s="28"/>
      <c r="AL408" s="28"/>
      <c r="AM408" s="194"/>
      <c r="AN408" s="28"/>
      <c r="AO408" s="28"/>
      <c r="AP408" s="194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</row>
    <row r="409" spans="1:52" x14ac:dyDescent="0.2">
      <c r="A409" s="45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188"/>
      <c r="M409" s="28"/>
      <c r="N409" s="28"/>
      <c r="O409" s="188"/>
      <c r="P409" s="28"/>
      <c r="Q409" s="28"/>
      <c r="R409" s="188"/>
      <c r="S409" s="28"/>
      <c r="T409" s="28"/>
      <c r="U409" s="188"/>
      <c r="V409" s="28"/>
      <c r="W409" s="28"/>
      <c r="X409" s="188"/>
      <c r="Y409" s="28"/>
      <c r="Z409" s="28"/>
      <c r="AA409" s="188"/>
      <c r="AB409" s="28"/>
      <c r="AC409" s="28"/>
      <c r="AD409" s="188"/>
      <c r="AE409" s="28"/>
      <c r="AF409" s="28"/>
      <c r="AG409" s="194"/>
      <c r="AH409" s="28"/>
      <c r="AI409" s="28"/>
      <c r="AJ409" s="194"/>
      <c r="AK409" s="28"/>
      <c r="AL409" s="28"/>
      <c r="AM409" s="194"/>
      <c r="AN409" s="28"/>
      <c r="AO409" s="28"/>
      <c r="AP409" s="194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</row>
    <row r="410" spans="1:52" x14ac:dyDescent="0.2">
      <c r="A410" s="45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188"/>
      <c r="M410" s="28"/>
      <c r="N410" s="28"/>
      <c r="O410" s="188"/>
      <c r="P410" s="28"/>
      <c r="Q410" s="28"/>
      <c r="R410" s="188"/>
      <c r="S410" s="28"/>
      <c r="T410" s="28"/>
      <c r="U410" s="188"/>
      <c r="V410" s="28"/>
      <c r="W410" s="28"/>
      <c r="X410" s="188"/>
      <c r="Y410" s="28"/>
      <c r="Z410" s="28"/>
      <c r="AA410" s="188"/>
      <c r="AB410" s="28"/>
      <c r="AC410" s="28"/>
      <c r="AD410" s="188"/>
      <c r="AE410" s="28"/>
      <c r="AF410" s="28"/>
      <c r="AG410" s="194"/>
      <c r="AH410" s="28"/>
      <c r="AI410" s="28"/>
      <c r="AJ410" s="194"/>
      <c r="AK410" s="28"/>
      <c r="AL410" s="28"/>
      <c r="AM410" s="194"/>
      <c r="AN410" s="28"/>
      <c r="AO410" s="28"/>
      <c r="AP410" s="194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</row>
    <row r="411" spans="1:52" x14ac:dyDescent="0.2">
      <c r="A411" s="45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188"/>
      <c r="M411" s="28"/>
      <c r="N411" s="28"/>
      <c r="O411" s="188"/>
      <c r="P411" s="28"/>
      <c r="Q411" s="28"/>
      <c r="R411" s="188"/>
      <c r="S411" s="28"/>
      <c r="T411" s="28"/>
      <c r="U411" s="188"/>
      <c r="V411" s="28"/>
      <c r="W411" s="28"/>
      <c r="X411" s="188"/>
      <c r="Y411" s="28"/>
      <c r="Z411" s="28"/>
      <c r="AA411" s="188"/>
      <c r="AB411" s="28"/>
      <c r="AC411" s="28"/>
      <c r="AD411" s="188"/>
      <c r="AE411" s="28"/>
      <c r="AF411" s="28"/>
      <c r="AG411" s="194"/>
      <c r="AH411" s="28"/>
      <c r="AI411" s="28"/>
      <c r="AJ411" s="194"/>
      <c r="AK411" s="28"/>
      <c r="AL411" s="28"/>
      <c r="AM411" s="194"/>
      <c r="AN411" s="28"/>
      <c r="AO411" s="28"/>
      <c r="AP411" s="194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</row>
    <row r="412" spans="1:52" x14ac:dyDescent="0.2">
      <c r="A412" s="45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188"/>
      <c r="M412" s="28"/>
      <c r="N412" s="28"/>
      <c r="O412" s="188"/>
      <c r="P412" s="28"/>
      <c r="Q412" s="28"/>
      <c r="R412" s="188"/>
      <c r="S412" s="28"/>
      <c r="T412" s="28"/>
      <c r="U412" s="188"/>
      <c r="V412" s="28"/>
      <c r="W412" s="28"/>
      <c r="X412" s="188"/>
      <c r="Y412" s="28"/>
      <c r="Z412" s="28"/>
      <c r="AA412" s="188"/>
      <c r="AB412" s="28"/>
      <c r="AC412" s="28"/>
      <c r="AD412" s="188"/>
      <c r="AE412" s="28"/>
      <c r="AF412" s="28"/>
      <c r="AG412" s="194"/>
      <c r="AH412" s="28"/>
      <c r="AI412" s="28"/>
      <c r="AJ412" s="194"/>
      <c r="AK412" s="28"/>
      <c r="AL412" s="28"/>
      <c r="AM412" s="194"/>
      <c r="AN412" s="28"/>
      <c r="AO412" s="28"/>
      <c r="AP412" s="194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</row>
    <row r="413" spans="1:52" x14ac:dyDescent="0.2">
      <c r="A413" s="45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188"/>
      <c r="M413" s="28"/>
      <c r="N413" s="28"/>
      <c r="O413" s="188"/>
      <c r="P413" s="28"/>
      <c r="Q413" s="28"/>
      <c r="R413" s="188"/>
      <c r="S413" s="28"/>
      <c r="T413" s="28"/>
      <c r="U413" s="188"/>
      <c r="V413" s="28"/>
      <c r="W413" s="28"/>
      <c r="X413" s="188"/>
      <c r="Y413" s="28"/>
      <c r="Z413" s="28"/>
      <c r="AA413" s="188"/>
      <c r="AB413" s="28"/>
      <c r="AC413" s="28"/>
      <c r="AD413" s="188"/>
      <c r="AE413" s="28"/>
      <c r="AF413" s="28"/>
      <c r="AG413" s="194"/>
      <c r="AH413" s="28"/>
      <c r="AI413" s="28"/>
      <c r="AJ413" s="194"/>
      <c r="AK413" s="28"/>
      <c r="AL413" s="28"/>
      <c r="AM413" s="194"/>
      <c r="AN413" s="28"/>
      <c r="AO413" s="28"/>
      <c r="AP413" s="194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</row>
    <row r="414" spans="1:52" x14ac:dyDescent="0.2">
      <c r="A414" s="45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188"/>
      <c r="M414" s="28"/>
      <c r="N414" s="28"/>
      <c r="O414" s="188"/>
      <c r="P414" s="28"/>
      <c r="Q414" s="28"/>
      <c r="R414" s="188"/>
      <c r="S414" s="28"/>
      <c r="T414" s="28"/>
      <c r="U414" s="188"/>
      <c r="V414" s="28"/>
      <c r="W414" s="28"/>
      <c r="X414" s="188"/>
      <c r="Y414" s="28"/>
      <c r="Z414" s="28"/>
      <c r="AA414" s="188"/>
      <c r="AB414" s="28"/>
      <c r="AC414" s="28"/>
      <c r="AD414" s="188"/>
      <c r="AE414" s="28"/>
      <c r="AF414" s="28"/>
      <c r="AG414" s="194"/>
      <c r="AH414" s="28"/>
      <c r="AI414" s="28"/>
      <c r="AJ414" s="194"/>
      <c r="AK414" s="28"/>
      <c r="AL414" s="28"/>
      <c r="AM414" s="194"/>
      <c r="AN414" s="28"/>
      <c r="AO414" s="28"/>
      <c r="AP414" s="194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</row>
    <row r="415" spans="1:52" x14ac:dyDescent="0.2">
      <c r="A415" s="45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188"/>
      <c r="M415" s="28"/>
      <c r="N415" s="28"/>
      <c r="O415" s="188"/>
      <c r="P415" s="28"/>
      <c r="Q415" s="28"/>
      <c r="R415" s="188"/>
      <c r="S415" s="28"/>
      <c r="T415" s="28"/>
      <c r="U415" s="188"/>
      <c r="V415" s="28"/>
      <c r="W415" s="28"/>
      <c r="X415" s="188"/>
      <c r="Y415" s="28"/>
      <c r="Z415" s="28"/>
      <c r="AA415" s="188"/>
      <c r="AB415" s="28"/>
      <c r="AC415" s="28"/>
      <c r="AD415" s="188"/>
      <c r="AE415" s="28"/>
      <c r="AF415" s="28"/>
      <c r="AG415" s="194"/>
      <c r="AH415" s="28"/>
      <c r="AI415" s="28"/>
      <c r="AJ415" s="194"/>
      <c r="AK415" s="28"/>
      <c r="AL415" s="28"/>
      <c r="AM415" s="194"/>
      <c r="AN415" s="28"/>
      <c r="AO415" s="28"/>
      <c r="AP415" s="194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</row>
    <row r="416" spans="1:52" x14ac:dyDescent="0.2">
      <c r="A416" s="45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188"/>
      <c r="M416" s="28"/>
      <c r="N416" s="28"/>
      <c r="O416" s="188"/>
      <c r="P416" s="28"/>
      <c r="Q416" s="28"/>
      <c r="R416" s="188"/>
      <c r="S416" s="28"/>
      <c r="T416" s="28"/>
      <c r="U416" s="188"/>
      <c r="V416" s="28"/>
      <c r="W416" s="28"/>
      <c r="X416" s="188"/>
      <c r="Y416" s="28"/>
      <c r="Z416" s="28"/>
      <c r="AA416" s="188"/>
      <c r="AB416" s="28"/>
      <c r="AC416" s="28"/>
      <c r="AD416" s="188"/>
      <c r="AE416" s="28"/>
      <c r="AF416" s="28"/>
      <c r="AG416" s="194"/>
      <c r="AH416" s="28"/>
      <c r="AI416" s="28"/>
      <c r="AJ416" s="194"/>
      <c r="AK416" s="28"/>
      <c r="AL416" s="28"/>
      <c r="AM416" s="194"/>
      <c r="AN416" s="28"/>
      <c r="AO416" s="28"/>
      <c r="AP416" s="194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</row>
    <row r="417" spans="1:52" x14ac:dyDescent="0.2">
      <c r="A417" s="45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188"/>
      <c r="M417" s="28"/>
      <c r="N417" s="28"/>
      <c r="O417" s="188"/>
      <c r="P417" s="28"/>
      <c r="Q417" s="28"/>
      <c r="R417" s="188"/>
      <c r="S417" s="28"/>
      <c r="T417" s="28"/>
      <c r="U417" s="188"/>
      <c r="V417" s="28"/>
      <c r="W417" s="28"/>
      <c r="X417" s="188"/>
      <c r="Y417" s="28"/>
      <c r="Z417" s="28"/>
      <c r="AA417" s="188"/>
      <c r="AB417" s="28"/>
      <c r="AC417" s="28"/>
      <c r="AD417" s="188"/>
      <c r="AE417" s="28"/>
      <c r="AF417" s="28"/>
      <c r="AG417" s="194"/>
      <c r="AH417" s="28"/>
      <c r="AI417" s="28"/>
      <c r="AJ417" s="194"/>
      <c r="AK417" s="28"/>
      <c r="AL417" s="28"/>
      <c r="AM417" s="194"/>
      <c r="AN417" s="28"/>
      <c r="AO417" s="28"/>
      <c r="AP417" s="194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</row>
    <row r="418" spans="1:52" x14ac:dyDescent="0.2">
      <c r="A418" s="45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188"/>
      <c r="M418" s="28"/>
      <c r="N418" s="28"/>
      <c r="O418" s="188"/>
      <c r="P418" s="28"/>
      <c r="Q418" s="28"/>
      <c r="R418" s="188"/>
      <c r="S418" s="28"/>
      <c r="T418" s="28"/>
      <c r="U418" s="188"/>
      <c r="V418" s="28"/>
      <c r="W418" s="28"/>
      <c r="X418" s="188"/>
      <c r="Y418" s="28"/>
      <c r="Z418" s="28"/>
      <c r="AA418" s="188"/>
      <c r="AB418" s="28"/>
      <c r="AC418" s="28"/>
      <c r="AD418" s="188"/>
      <c r="AE418" s="28"/>
      <c r="AF418" s="28"/>
      <c r="AG418" s="194"/>
      <c r="AH418" s="28"/>
      <c r="AI418" s="28"/>
      <c r="AJ418" s="194"/>
      <c r="AK418" s="28"/>
      <c r="AL418" s="28"/>
      <c r="AM418" s="194"/>
      <c r="AN418" s="28"/>
      <c r="AO418" s="28"/>
      <c r="AP418" s="194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</row>
    <row r="419" spans="1:52" x14ac:dyDescent="0.2">
      <c r="A419" s="45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188"/>
      <c r="M419" s="28"/>
      <c r="N419" s="28"/>
      <c r="O419" s="188"/>
      <c r="P419" s="28"/>
      <c r="Q419" s="28"/>
      <c r="R419" s="188"/>
      <c r="S419" s="28"/>
      <c r="T419" s="28"/>
      <c r="U419" s="188"/>
      <c r="V419" s="28"/>
      <c r="W419" s="28"/>
      <c r="X419" s="188"/>
      <c r="Y419" s="28"/>
      <c r="Z419" s="28"/>
      <c r="AA419" s="188"/>
      <c r="AB419" s="28"/>
      <c r="AC419" s="28"/>
      <c r="AD419" s="188"/>
      <c r="AE419" s="28"/>
      <c r="AF419" s="28"/>
      <c r="AG419" s="194"/>
      <c r="AH419" s="28"/>
      <c r="AI419" s="28"/>
      <c r="AJ419" s="194"/>
      <c r="AK419" s="28"/>
      <c r="AL419" s="28"/>
      <c r="AM419" s="194"/>
      <c r="AN419" s="28"/>
      <c r="AO419" s="28"/>
      <c r="AP419" s="194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</row>
    <row r="420" spans="1:52" x14ac:dyDescent="0.2">
      <c r="A420" s="45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188"/>
      <c r="M420" s="28"/>
      <c r="N420" s="28"/>
      <c r="O420" s="188"/>
      <c r="P420" s="28"/>
      <c r="Q420" s="28"/>
      <c r="R420" s="188"/>
      <c r="S420" s="28"/>
      <c r="T420" s="28"/>
      <c r="U420" s="188"/>
      <c r="V420" s="28"/>
      <c r="W420" s="28"/>
      <c r="X420" s="188"/>
      <c r="Y420" s="28"/>
      <c r="Z420" s="28"/>
      <c r="AA420" s="188"/>
      <c r="AB420" s="28"/>
      <c r="AC420" s="28"/>
      <c r="AD420" s="188"/>
      <c r="AE420" s="28"/>
      <c r="AF420" s="28"/>
      <c r="AG420" s="194"/>
      <c r="AH420" s="28"/>
      <c r="AI420" s="28"/>
      <c r="AJ420" s="194"/>
      <c r="AK420" s="28"/>
      <c r="AL420" s="28"/>
      <c r="AM420" s="194"/>
      <c r="AN420" s="28"/>
      <c r="AO420" s="28"/>
      <c r="AP420" s="194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</row>
    <row r="421" spans="1:52" x14ac:dyDescent="0.2">
      <c r="A421" s="45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188"/>
      <c r="M421" s="28"/>
      <c r="N421" s="28"/>
      <c r="O421" s="188"/>
      <c r="P421" s="28"/>
      <c r="Q421" s="28"/>
      <c r="R421" s="188"/>
      <c r="S421" s="28"/>
      <c r="T421" s="28"/>
      <c r="U421" s="188"/>
      <c r="V421" s="28"/>
      <c r="W421" s="28"/>
      <c r="X421" s="188"/>
      <c r="Y421" s="28"/>
      <c r="Z421" s="28"/>
      <c r="AA421" s="188"/>
      <c r="AB421" s="28"/>
      <c r="AC421" s="28"/>
      <c r="AD421" s="188"/>
      <c r="AE421" s="28"/>
      <c r="AF421" s="28"/>
      <c r="AG421" s="194"/>
      <c r="AH421" s="28"/>
      <c r="AI421" s="28"/>
      <c r="AJ421" s="194"/>
      <c r="AK421" s="28"/>
      <c r="AL421" s="28"/>
      <c r="AM421" s="194"/>
      <c r="AN421" s="28"/>
      <c r="AO421" s="28"/>
      <c r="AP421" s="194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</row>
    <row r="422" spans="1:52" x14ac:dyDescent="0.2">
      <c r="A422" s="45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188"/>
      <c r="M422" s="28"/>
      <c r="N422" s="28"/>
      <c r="O422" s="188"/>
      <c r="P422" s="28"/>
      <c r="Q422" s="28"/>
      <c r="R422" s="188"/>
      <c r="S422" s="28"/>
      <c r="T422" s="28"/>
      <c r="U422" s="188"/>
      <c r="V422" s="28"/>
      <c r="W422" s="28"/>
      <c r="X422" s="188"/>
      <c r="Y422" s="28"/>
      <c r="Z422" s="28"/>
      <c r="AA422" s="188"/>
      <c r="AB422" s="28"/>
      <c r="AC422" s="28"/>
      <c r="AD422" s="188"/>
      <c r="AE422" s="28"/>
      <c r="AF422" s="28"/>
      <c r="AG422" s="194"/>
      <c r="AH422" s="28"/>
      <c r="AI422" s="28"/>
      <c r="AJ422" s="194"/>
      <c r="AK422" s="28"/>
      <c r="AL422" s="28"/>
      <c r="AM422" s="194"/>
      <c r="AN422" s="28"/>
      <c r="AO422" s="28"/>
      <c r="AP422" s="194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</row>
    <row r="423" spans="1:52" x14ac:dyDescent="0.2">
      <c r="A423" s="45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188"/>
      <c r="M423" s="28"/>
      <c r="N423" s="28"/>
      <c r="O423" s="188"/>
      <c r="P423" s="28"/>
      <c r="Q423" s="28"/>
      <c r="R423" s="188"/>
      <c r="S423" s="28"/>
      <c r="T423" s="28"/>
      <c r="U423" s="188"/>
      <c r="V423" s="28"/>
      <c r="W423" s="28"/>
      <c r="X423" s="188"/>
      <c r="Y423" s="28"/>
      <c r="Z423" s="28"/>
      <c r="AA423" s="188"/>
      <c r="AB423" s="28"/>
      <c r="AC423" s="28"/>
      <c r="AD423" s="188"/>
      <c r="AE423" s="28"/>
      <c r="AF423" s="28"/>
      <c r="AG423" s="194"/>
      <c r="AH423" s="28"/>
      <c r="AI423" s="28"/>
      <c r="AJ423" s="194"/>
      <c r="AK423" s="28"/>
      <c r="AL423" s="28"/>
      <c r="AM423" s="194"/>
      <c r="AN423" s="28"/>
      <c r="AO423" s="28"/>
      <c r="AP423" s="194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</row>
    <row r="424" spans="1:52" x14ac:dyDescent="0.2">
      <c r="A424" s="45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188"/>
      <c r="M424" s="28"/>
      <c r="N424" s="28"/>
      <c r="O424" s="188"/>
      <c r="P424" s="28"/>
      <c r="Q424" s="28"/>
      <c r="R424" s="188"/>
      <c r="S424" s="28"/>
      <c r="T424" s="28"/>
      <c r="U424" s="188"/>
      <c r="V424" s="28"/>
      <c r="W424" s="28"/>
      <c r="X424" s="188"/>
      <c r="Y424" s="28"/>
      <c r="Z424" s="28"/>
      <c r="AA424" s="188"/>
      <c r="AB424" s="28"/>
      <c r="AC424" s="28"/>
      <c r="AD424" s="188"/>
      <c r="AE424" s="28"/>
      <c r="AF424" s="28"/>
      <c r="AG424" s="194"/>
      <c r="AH424" s="28"/>
      <c r="AI424" s="28"/>
      <c r="AJ424" s="194"/>
      <c r="AK424" s="28"/>
      <c r="AL424" s="28"/>
      <c r="AM424" s="194"/>
      <c r="AN424" s="28"/>
      <c r="AO424" s="28"/>
      <c r="AP424" s="194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</row>
    <row r="425" spans="1:52" x14ac:dyDescent="0.2">
      <c r="A425" s="45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188"/>
      <c r="M425" s="28"/>
      <c r="N425" s="28"/>
      <c r="O425" s="188"/>
      <c r="P425" s="28"/>
      <c r="Q425" s="28"/>
      <c r="R425" s="188"/>
      <c r="S425" s="28"/>
      <c r="T425" s="28"/>
      <c r="U425" s="188"/>
      <c r="V425" s="28"/>
      <c r="W425" s="28"/>
      <c r="X425" s="188"/>
      <c r="Y425" s="28"/>
      <c r="Z425" s="28"/>
      <c r="AA425" s="188"/>
      <c r="AB425" s="28"/>
      <c r="AC425" s="28"/>
      <c r="AD425" s="188"/>
      <c r="AE425" s="28"/>
      <c r="AF425" s="28"/>
      <c r="AG425" s="194"/>
      <c r="AH425" s="28"/>
      <c r="AI425" s="28"/>
      <c r="AJ425" s="194"/>
      <c r="AK425" s="28"/>
      <c r="AL425" s="28"/>
      <c r="AM425" s="194"/>
      <c r="AN425" s="28"/>
      <c r="AO425" s="28"/>
      <c r="AP425" s="194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</row>
    <row r="426" spans="1:52" x14ac:dyDescent="0.2">
      <c r="A426" s="45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188"/>
      <c r="M426" s="28"/>
      <c r="N426" s="28"/>
      <c r="O426" s="188"/>
      <c r="P426" s="28"/>
      <c r="Q426" s="28"/>
      <c r="R426" s="188"/>
      <c r="S426" s="28"/>
      <c r="T426" s="28"/>
      <c r="U426" s="188"/>
      <c r="V426" s="28"/>
      <c r="W426" s="28"/>
      <c r="X426" s="188"/>
      <c r="Y426" s="28"/>
      <c r="Z426" s="28"/>
      <c r="AA426" s="188"/>
      <c r="AB426" s="28"/>
      <c r="AC426" s="28"/>
      <c r="AD426" s="188"/>
      <c r="AE426" s="28"/>
      <c r="AF426" s="28"/>
      <c r="AG426" s="194"/>
      <c r="AH426" s="28"/>
      <c r="AI426" s="28"/>
      <c r="AJ426" s="194"/>
      <c r="AK426" s="28"/>
      <c r="AL426" s="28"/>
      <c r="AM426" s="194"/>
      <c r="AN426" s="28"/>
      <c r="AO426" s="28"/>
      <c r="AP426" s="194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</row>
    <row r="427" spans="1:52" x14ac:dyDescent="0.2">
      <c r="A427" s="45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188"/>
      <c r="M427" s="28"/>
      <c r="N427" s="28"/>
      <c r="O427" s="188"/>
      <c r="P427" s="28"/>
      <c r="Q427" s="28"/>
      <c r="R427" s="188"/>
      <c r="S427" s="28"/>
      <c r="T427" s="28"/>
      <c r="U427" s="188"/>
      <c r="V427" s="28"/>
      <c r="W427" s="28"/>
      <c r="X427" s="188"/>
      <c r="Y427" s="28"/>
      <c r="Z427" s="28"/>
      <c r="AA427" s="188"/>
      <c r="AB427" s="28"/>
      <c r="AC427" s="28"/>
      <c r="AD427" s="188"/>
      <c r="AE427" s="28"/>
      <c r="AF427" s="28"/>
      <c r="AG427" s="194"/>
      <c r="AH427" s="28"/>
      <c r="AI427" s="28"/>
      <c r="AJ427" s="194"/>
      <c r="AK427" s="28"/>
      <c r="AL427" s="28"/>
      <c r="AM427" s="194"/>
      <c r="AN427" s="28"/>
      <c r="AO427" s="28"/>
      <c r="AP427" s="194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</row>
    <row r="428" spans="1:52" x14ac:dyDescent="0.2">
      <c r="A428" s="45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188"/>
      <c r="M428" s="28"/>
      <c r="N428" s="28"/>
      <c r="O428" s="188"/>
      <c r="P428" s="28"/>
      <c r="Q428" s="28"/>
      <c r="R428" s="188"/>
      <c r="S428" s="28"/>
      <c r="T428" s="28"/>
      <c r="U428" s="188"/>
      <c r="V428" s="28"/>
      <c r="W428" s="28"/>
      <c r="X428" s="188"/>
      <c r="Y428" s="28"/>
      <c r="Z428" s="28"/>
      <c r="AA428" s="188"/>
      <c r="AB428" s="28"/>
      <c r="AC428" s="28"/>
      <c r="AD428" s="188"/>
      <c r="AE428" s="28"/>
      <c r="AF428" s="28"/>
      <c r="AG428" s="194"/>
      <c r="AH428" s="28"/>
      <c r="AI428" s="28"/>
      <c r="AJ428" s="194"/>
      <c r="AK428" s="28"/>
      <c r="AL428" s="28"/>
      <c r="AM428" s="194"/>
      <c r="AN428" s="28"/>
      <c r="AO428" s="28"/>
      <c r="AP428" s="194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</row>
    <row r="429" spans="1:52" x14ac:dyDescent="0.2">
      <c r="A429" s="45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188"/>
      <c r="M429" s="28"/>
      <c r="N429" s="28"/>
      <c r="O429" s="188"/>
      <c r="P429" s="28"/>
      <c r="Q429" s="28"/>
      <c r="R429" s="188"/>
      <c r="S429" s="28"/>
      <c r="T429" s="28"/>
      <c r="U429" s="188"/>
      <c r="V429" s="28"/>
      <c r="W429" s="28"/>
      <c r="X429" s="188"/>
      <c r="Y429" s="28"/>
      <c r="Z429" s="28"/>
      <c r="AA429" s="188"/>
      <c r="AB429" s="28"/>
      <c r="AC429" s="28"/>
      <c r="AD429" s="188"/>
      <c r="AE429" s="28"/>
      <c r="AF429" s="28"/>
      <c r="AG429" s="194"/>
      <c r="AH429" s="28"/>
      <c r="AI429" s="28"/>
      <c r="AJ429" s="194"/>
      <c r="AK429" s="28"/>
      <c r="AL429" s="28"/>
      <c r="AM429" s="194"/>
      <c r="AN429" s="28"/>
      <c r="AO429" s="28"/>
      <c r="AP429" s="194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</row>
    <row r="430" spans="1:52" x14ac:dyDescent="0.2">
      <c r="A430" s="45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188"/>
      <c r="M430" s="28"/>
      <c r="N430" s="28"/>
      <c r="O430" s="188"/>
      <c r="P430" s="28"/>
      <c r="Q430" s="28"/>
      <c r="R430" s="188"/>
      <c r="S430" s="28"/>
      <c r="T430" s="28"/>
      <c r="U430" s="188"/>
      <c r="V430" s="28"/>
      <c r="W430" s="28"/>
      <c r="X430" s="188"/>
      <c r="Y430" s="28"/>
      <c r="Z430" s="28"/>
      <c r="AA430" s="188"/>
      <c r="AB430" s="28"/>
      <c r="AC430" s="28"/>
      <c r="AD430" s="188"/>
      <c r="AE430" s="28"/>
      <c r="AF430" s="28"/>
      <c r="AG430" s="194"/>
      <c r="AH430" s="28"/>
      <c r="AI430" s="28"/>
      <c r="AJ430" s="194"/>
      <c r="AK430" s="28"/>
      <c r="AL430" s="28"/>
      <c r="AM430" s="194"/>
      <c r="AN430" s="28"/>
      <c r="AO430" s="28"/>
      <c r="AP430" s="194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</row>
    <row r="431" spans="1:52" x14ac:dyDescent="0.2">
      <c r="A431" s="45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188"/>
      <c r="M431" s="28"/>
      <c r="N431" s="28"/>
      <c r="O431" s="188"/>
      <c r="P431" s="28"/>
      <c r="Q431" s="28"/>
      <c r="R431" s="188"/>
      <c r="S431" s="28"/>
      <c r="T431" s="28"/>
      <c r="U431" s="188"/>
      <c r="V431" s="28"/>
      <c r="W431" s="28"/>
      <c r="X431" s="188"/>
      <c r="Y431" s="28"/>
      <c r="Z431" s="28"/>
      <c r="AA431" s="188"/>
      <c r="AB431" s="28"/>
      <c r="AC431" s="28"/>
      <c r="AD431" s="188"/>
      <c r="AE431" s="28"/>
      <c r="AF431" s="28"/>
      <c r="AG431" s="194"/>
      <c r="AH431" s="28"/>
      <c r="AI431" s="28"/>
      <c r="AJ431" s="194"/>
      <c r="AK431" s="28"/>
      <c r="AL431" s="28"/>
      <c r="AM431" s="194"/>
      <c r="AN431" s="28"/>
      <c r="AO431" s="28"/>
      <c r="AP431" s="194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</row>
    <row r="432" spans="1:52" x14ac:dyDescent="0.2">
      <c r="A432" s="45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188"/>
      <c r="M432" s="28"/>
      <c r="N432" s="28"/>
      <c r="O432" s="188"/>
      <c r="P432" s="28"/>
      <c r="Q432" s="28"/>
      <c r="R432" s="188"/>
      <c r="S432" s="28"/>
      <c r="T432" s="28"/>
      <c r="U432" s="188"/>
      <c r="V432" s="28"/>
      <c r="W432" s="28"/>
      <c r="X432" s="188"/>
      <c r="Y432" s="28"/>
      <c r="Z432" s="28"/>
      <c r="AA432" s="188"/>
      <c r="AB432" s="28"/>
      <c r="AC432" s="28"/>
      <c r="AD432" s="188"/>
      <c r="AE432" s="28"/>
      <c r="AF432" s="28"/>
      <c r="AG432" s="194"/>
      <c r="AH432" s="28"/>
      <c r="AI432" s="28"/>
      <c r="AJ432" s="194"/>
      <c r="AK432" s="28"/>
      <c r="AL432" s="28"/>
      <c r="AM432" s="194"/>
      <c r="AN432" s="28"/>
      <c r="AO432" s="28"/>
      <c r="AP432" s="194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</row>
    <row r="433" spans="1:52" x14ac:dyDescent="0.2">
      <c r="A433" s="45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188"/>
      <c r="M433" s="28"/>
      <c r="N433" s="28"/>
      <c r="O433" s="188"/>
      <c r="P433" s="28"/>
      <c r="Q433" s="28"/>
      <c r="R433" s="188"/>
      <c r="S433" s="28"/>
      <c r="T433" s="28"/>
      <c r="U433" s="188"/>
      <c r="V433" s="28"/>
      <c r="W433" s="28"/>
      <c r="X433" s="188"/>
      <c r="Y433" s="28"/>
      <c r="Z433" s="28"/>
      <c r="AA433" s="188"/>
      <c r="AB433" s="28"/>
      <c r="AC433" s="28"/>
      <c r="AD433" s="188"/>
      <c r="AE433" s="28"/>
      <c r="AF433" s="28"/>
      <c r="AG433" s="194"/>
      <c r="AH433" s="28"/>
      <c r="AI433" s="28"/>
      <c r="AJ433" s="194"/>
      <c r="AK433" s="28"/>
      <c r="AL433" s="28"/>
      <c r="AM433" s="194"/>
      <c r="AN433" s="28"/>
      <c r="AO433" s="28"/>
      <c r="AP433" s="194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</row>
    <row r="434" spans="1:52" x14ac:dyDescent="0.2">
      <c r="A434" s="45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188"/>
      <c r="M434" s="28"/>
      <c r="N434" s="28"/>
      <c r="O434" s="188"/>
      <c r="P434" s="28"/>
      <c r="Q434" s="28"/>
      <c r="R434" s="188"/>
      <c r="S434" s="28"/>
      <c r="T434" s="28"/>
      <c r="U434" s="188"/>
      <c r="V434" s="28"/>
      <c r="W434" s="28"/>
      <c r="X434" s="188"/>
      <c r="Y434" s="28"/>
      <c r="Z434" s="28"/>
      <c r="AA434" s="188"/>
      <c r="AB434" s="28"/>
      <c r="AC434" s="28"/>
      <c r="AD434" s="188"/>
      <c r="AE434" s="28"/>
      <c r="AF434" s="28"/>
      <c r="AG434" s="194"/>
      <c r="AH434" s="28"/>
      <c r="AI434" s="28"/>
      <c r="AJ434" s="194"/>
      <c r="AK434" s="28"/>
      <c r="AL434" s="28"/>
      <c r="AM434" s="194"/>
      <c r="AN434" s="28"/>
      <c r="AO434" s="28"/>
      <c r="AP434" s="194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</row>
    <row r="435" spans="1:52" x14ac:dyDescent="0.2">
      <c r="A435" s="45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188"/>
      <c r="M435" s="28"/>
      <c r="N435" s="28"/>
      <c r="O435" s="188"/>
      <c r="P435" s="28"/>
      <c r="Q435" s="28"/>
      <c r="R435" s="188"/>
      <c r="S435" s="28"/>
      <c r="T435" s="28"/>
      <c r="U435" s="188"/>
      <c r="V435" s="28"/>
      <c r="W435" s="28"/>
      <c r="X435" s="188"/>
      <c r="Y435" s="28"/>
      <c r="Z435" s="28"/>
      <c r="AA435" s="188"/>
      <c r="AB435" s="28"/>
      <c r="AC435" s="28"/>
      <c r="AD435" s="188"/>
      <c r="AE435" s="28"/>
      <c r="AF435" s="28"/>
      <c r="AG435" s="194"/>
      <c r="AH435" s="28"/>
      <c r="AI435" s="28"/>
      <c r="AJ435" s="194"/>
      <c r="AK435" s="28"/>
      <c r="AL435" s="28"/>
      <c r="AM435" s="194"/>
      <c r="AN435" s="28"/>
      <c r="AO435" s="28"/>
      <c r="AP435" s="194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</row>
    <row r="436" spans="1:52" x14ac:dyDescent="0.2">
      <c r="A436" s="45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188"/>
      <c r="M436" s="28"/>
      <c r="N436" s="28"/>
      <c r="O436" s="188"/>
      <c r="P436" s="28"/>
      <c r="Q436" s="28"/>
      <c r="R436" s="188"/>
      <c r="S436" s="28"/>
      <c r="T436" s="28"/>
      <c r="U436" s="188"/>
      <c r="V436" s="28"/>
      <c r="W436" s="28"/>
      <c r="X436" s="188"/>
      <c r="Y436" s="28"/>
      <c r="Z436" s="28"/>
      <c r="AA436" s="188"/>
      <c r="AB436" s="28"/>
      <c r="AC436" s="28"/>
      <c r="AD436" s="188"/>
      <c r="AE436" s="28"/>
      <c r="AF436" s="28"/>
      <c r="AG436" s="194"/>
      <c r="AH436" s="28"/>
      <c r="AI436" s="28"/>
      <c r="AJ436" s="194"/>
      <c r="AK436" s="28"/>
      <c r="AL436" s="28"/>
      <c r="AM436" s="194"/>
      <c r="AN436" s="28"/>
      <c r="AO436" s="28"/>
      <c r="AP436" s="194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</row>
    <row r="437" spans="1:52" x14ac:dyDescent="0.2">
      <c r="A437" s="45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188"/>
      <c r="M437" s="28"/>
      <c r="N437" s="28"/>
      <c r="O437" s="188"/>
      <c r="P437" s="28"/>
      <c r="Q437" s="28"/>
      <c r="R437" s="188"/>
      <c r="S437" s="28"/>
      <c r="T437" s="28"/>
      <c r="U437" s="188"/>
      <c r="V437" s="28"/>
      <c r="W437" s="28"/>
      <c r="X437" s="188"/>
      <c r="Y437" s="28"/>
      <c r="Z437" s="28"/>
      <c r="AA437" s="188"/>
      <c r="AB437" s="28"/>
      <c r="AC437" s="28"/>
      <c r="AD437" s="188"/>
      <c r="AE437" s="28"/>
      <c r="AF437" s="28"/>
      <c r="AG437" s="194"/>
      <c r="AH437" s="28"/>
      <c r="AI437" s="28"/>
      <c r="AJ437" s="194"/>
      <c r="AK437" s="28"/>
      <c r="AL437" s="28"/>
      <c r="AM437" s="194"/>
      <c r="AN437" s="28"/>
      <c r="AO437" s="28"/>
      <c r="AP437" s="194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</row>
    <row r="438" spans="1:52" x14ac:dyDescent="0.2">
      <c r="A438" s="45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188"/>
      <c r="M438" s="28"/>
      <c r="N438" s="28"/>
      <c r="O438" s="188"/>
      <c r="P438" s="28"/>
      <c r="Q438" s="28"/>
      <c r="R438" s="188"/>
      <c r="S438" s="28"/>
      <c r="T438" s="28"/>
      <c r="U438" s="188"/>
      <c r="V438" s="28"/>
      <c r="W438" s="28"/>
      <c r="X438" s="188"/>
      <c r="Y438" s="28"/>
      <c r="Z438" s="28"/>
      <c r="AA438" s="188"/>
      <c r="AB438" s="28"/>
      <c r="AC438" s="28"/>
      <c r="AD438" s="188"/>
      <c r="AE438" s="28"/>
      <c r="AF438" s="28"/>
      <c r="AG438" s="194"/>
      <c r="AH438" s="28"/>
      <c r="AI438" s="28"/>
      <c r="AJ438" s="194"/>
      <c r="AK438" s="28"/>
      <c r="AL438" s="28"/>
      <c r="AM438" s="194"/>
      <c r="AN438" s="28"/>
      <c r="AO438" s="28"/>
      <c r="AP438" s="194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</row>
    <row r="439" spans="1:52" x14ac:dyDescent="0.2">
      <c r="A439" s="45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188"/>
      <c r="M439" s="28"/>
      <c r="N439" s="28"/>
      <c r="O439" s="188"/>
      <c r="P439" s="28"/>
      <c r="Q439" s="28"/>
      <c r="R439" s="188"/>
      <c r="S439" s="28"/>
      <c r="T439" s="28"/>
      <c r="U439" s="188"/>
      <c r="V439" s="28"/>
      <c r="W439" s="28"/>
      <c r="X439" s="188"/>
      <c r="Y439" s="28"/>
      <c r="Z439" s="28"/>
      <c r="AA439" s="188"/>
      <c r="AB439" s="28"/>
      <c r="AC439" s="28"/>
      <c r="AD439" s="188"/>
      <c r="AE439" s="28"/>
      <c r="AF439" s="28"/>
      <c r="AG439" s="194"/>
      <c r="AH439" s="28"/>
      <c r="AI439" s="28"/>
      <c r="AJ439" s="194"/>
      <c r="AK439" s="28"/>
      <c r="AL439" s="28"/>
      <c r="AM439" s="194"/>
      <c r="AN439" s="28"/>
      <c r="AO439" s="28"/>
      <c r="AP439" s="194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</row>
    <row r="440" spans="1:52" x14ac:dyDescent="0.2">
      <c r="A440" s="45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188"/>
      <c r="M440" s="28"/>
      <c r="N440" s="28"/>
      <c r="O440" s="188"/>
      <c r="P440" s="28"/>
      <c r="Q440" s="28"/>
      <c r="R440" s="188"/>
      <c r="S440" s="28"/>
      <c r="T440" s="28"/>
      <c r="U440" s="188"/>
      <c r="V440" s="28"/>
      <c r="W440" s="28"/>
      <c r="X440" s="188"/>
      <c r="Y440" s="28"/>
      <c r="Z440" s="28"/>
      <c r="AA440" s="188"/>
      <c r="AB440" s="28"/>
      <c r="AC440" s="28"/>
      <c r="AD440" s="188"/>
      <c r="AE440" s="28"/>
      <c r="AF440" s="28"/>
      <c r="AG440" s="194"/>
      <c r="AH440" s="28"/>
      <c r="AI440" s="28"/>
      <c r="AJ440" s="194"/>
      <c r="AK440" s="28"/>
      <c r="AL440" s="28"/>
      <c r="AM440" s="194"/>
      <c r="AN440" s="28"/>
      <c r="AO440" s="28"/>
      <c r="AP440" s="194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</row>
    <row r="441" spans="1:52" x14ac:dyDescent="0.2">
      <c r="A441" s="45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188"/>
      <c r="M441" s="28"/>
      <c r="N441" s="28"/>
      <c r="O441" s="188"/>
      <c r="P441" s="28"/>
      <c r="Q441" s="28"/>
      <c r="R441" s="188"/>
      <c r="S441" s="28"/>
      <c r="T441" s="28"/>
      <c r="U441" s="188"/>
      <c r="V441" s="28"/>
      <c r="W441" s="28"/>
      <c r="X441" s="188"/>
      <c r="Y441" s="28"/>
      <c r="Z441" s="28"/>
      <c r="AA441" s="188"/>
      <c r="AB441" s="28"/>
      <c r="AC441" s="28"/>
      <c r="AD441" s="188"/>
      <c r="AE441" s="28"/>
      <c r="AF441" s="28"/>
      <c r="AG441" s="194"/>
      <c r="AH441" s="28"/>
      <c r="AI441" s="28"/>
      <c r="AJ441" s="194"/>
      <c r="AK441" s="28"/>
      <c r="AL441" s="28"/>
      <c r="AM441" s="194"/>
      <c r="AN441" s="28"/>
      <c r="AO441" s="28"/>
      <c r="AP441" s="194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</row>
    <row r="442" spans="1:52" x14ac:dyDescent="0.2">
      <c r="A442" s="45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188"/>
      <c r="M442" s="28"/>
      <c r="N442" s="28"/>
      <c r="O442" s="188"/>
      <c r="P442" s="28"/>
      <c r="Q442" s="28"/>
      <c r="R442" s="188"/>
      <c r="S442" s="28"/>
      <c r="T442" s="28"/>
      <c r="U442" s="188"/>
      <c r="V442" s="28"/>
      <c r="W442" s="28"/>
      <c r="X442" s="188"/>
      <c r="Y442" s="28"/>
      <c r="Z442" s="28"/>
      <c r="AA442" s="188"/>
      <c r="AB442" s="28"/>
      <c r="AC442" s="28"/>
      <c r="AD442" s="188"/>
      <c r="AE442" s="28"/>
      <c r="AF442" s="28"/>
      <c r="AG442" s="194"/>
      <c r="AH442" s="28"/>
      <c r="AI442" s="28"/>
      <c r="AJ442" s="194"/>
      <c r="AK442" s="28"/>
      <c r="AL442" s="28"/>
      <c r="AM442" s="194"/>
      <c r="AN442" s="28"/>
      <c r="AO442" s="28"/>
      <c r="AP442" s="194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</row>
    <row r="443" spans="1:52" x14ac:dyDescent="0.2">
      <c r="A443" s="45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188"/>
      <c r="M443" s="28"/>
      <c r="N443" s="28"/>
      <c r="O443" s="188"/>
      <c r="P443" s="28"/>
      <c r="Q443" s="28"/>
      <c r="R443" s="188"/>
      <c r="S443" s="28"/>
      <c r="T443" s="28"/>
      <c r="U443" s="188"/>
      <c r="V443" s="28"/>
      <c r="W443" s="28"/>
      <c r="X443" s="188"/>
      <c r="Y443" s="28"/>
      <c r="Z443" s="28"/>
      <c r="AA443" s="188"/>
      <c r="AB443" s="28"/>
      <c r="AC443" s="28"/>
      <c r="AD443" s="188"/>
      <c r="AE443" s="28"/>
      <c r="AF443" s="28"/>
      <c r="AG443" s="194"/>
      <c r="AH443" s="28"/>
      <c r="AI443" s="28"/>
      <c r="AJ443" s="194"/>
      <c r="AK443" s="28"/>
      <c r="AL443" s="28"/>
      <c r="AM443" s="194"/>
      <c r="AN443" s="28"/>
      <c r="AO443" s="28"/>
      <c r="AP443" s="194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</row>
    <row r="444" spans="1:52" x14ac:dyDescent="0.2">
      <c r="A444" s="45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188"/>
      <c r="M444" s="28"/>
      <c r="N444" s="28"/>
      <c r="O444" s="188"/>
      <c r="P444" s="28"/>
      <c r="Q444" s="28"/>
      <c r="R444" s="188"/>
      <c r="S444" s="28"/>
      <c r="T444" s="28"/>
      <c r="U444" s="188"/>
      <c r="V444" s="28"/>
      <c r="W444" s="28"/>
      <c r="X444" s="188"/>
      <c r="Y444" s="28"/>
      <c r="Z444" s="28"/>
      <c r="AA444" s="188"/>
      <c r="AB444" s="28"/>
      <c r="AC444" s="28"/>
      <c r="AD444" s="188"/>
      <c r="AE444" s="28"/>
      <c r="AF444" s="28"/>
      <c r="AG444" s="194"/>
      <c r="AH444" s="28"/>
      <c r="AI444" s="28"/>
      <c r="AJ444" s="194"/>
      <c r="AK444" s="28"/>
      <c r="AL444" s="28"/>
      <c r="AM444" s="194"/>
      <c r="AN444" s="28"/>
      <c r="AO444" s="28"/>
      <c r="AP444" s="194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</row>
    <row r="445" spans="1:52" x14ac:dyDescent="0.2">
      <c r="A445" s="45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188"/>
      <c r="M445" s="28"/>
      <c r="N445" s="28"/>
      <c r="O445" s="188"/>
      <c r="P445" s="28"/>
      <c r="Q445" s="28"/>
      <c r="R445" s="188"/>
      <c r="S445" s="28"/>
      <c r="T445" s="28"/>
      <c r="U445" s="188"/>
      <c r="V445" s="28"/>
      <c r="W445" s="28"/>
      <c r="X445" s="188"/>
      <c r="Y445" s="28"/>
      <c r="Z445" s="28"/>
      <c r="AA445" s="188"/>
      <c r="AB445" s="28"/>
      <c r="AC445" s="28"/>
      <c r="AD445" s="188"/>
      <c r="AE445" s="28"/>
      <c r="AF445" s="28"/>
      <c r="AG445" s="194"/>
      <c r="AH445" s="28"/>
      <c r="AI445" s="28"/>
      <c r="AJ445" s="194"/>
      <c r="AK445" s="28"/>
      <c r="AL445" s="28"/>
      <c r="AM445" s="194"/>
      <c r="AN445" s="28"/>
      <c r="AO445" s="28"/>
      <c r="AP445" s="194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</row>
    <row r="446" spans="1:52" x14ac:dyDescent="0.2">
      <c r="A446" s="45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188"/>
      <c r="M446" s="28"/>
      <c r="N446" s="28"/>
      <c r="O446" s="188"/>
      <c r="P446" s="28"/>
      <c r="Q446" s="28"/>
      <c r="R446" s="188"/>
      <c r="S446" s="28"/>
      <c r="T446" s="28"/>
      <c r="U446" s="188"/>
      <c r="V446" s="28"/>
      <c r="W446" s="28"/>
      <c r="X446" s="188"/>
      <c r="Y446" s="28"/>
      <c r="Z446" s="28"/>
      <c r="AA446" s="188"/>
      <c r="AB446" s="28"/>
      <c r="AC446" s="28"/>
      <c r="AD446" s="188"/>
      <c r="AE446" s="28"/>
      <c r="AF446" s="28"/>
      <c r="AG446" s="194"/>
      <c r="AH446" s="28"/>
      <c r="AI446" s="28"/>
      <c r="AJ446" s="194"/>
      <c r="AK446" s="28"/>
      <c r="AL446" s="28"/>
      <c r="AM446" s="194"/>
      <c r="AN446" s="28"/>
      <c r="AO446" s="28"/>
      <c r="AP446" s="194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</row>
    <row r="447" spans="1:52" x14ac:dyDescent="0.2">
      <c r="A447" s="45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188"/>
      <c r="M447" s="28"/>
      <c r="N447" s="28"/>
      <c r="O447" s="188"/>
      <c r="P447" s="28"/>
      <c r="Q447" s="28"/>
      <c r="R447" s="188"/>
      <c r="S447" s="28"/>
      <c r="T447" s="28"/>
      <c r="U447" s="188"/>
      <c r="V447" s="28"/>
      <c r="W447" s="28"/>
      <c r="X447" s="188"/>
      <c r="Y447" s="28"/>
      <c r="Z447" s="28"/>
      <c r="AA447" s="188"/>
      <c r="AB447" s="28"/>
      <c r="AC447" s="28"/>
      <c r="AD447" s="188"/>
      <c r="AE447" s="28"/>
      <c r="AF447" s="28"/>
      <c r="AG447" s="194"/>
      <c r="AH447" s="28"/>
      <c r="AI447" s="28"/>
      <c r="AJ447" s="194"/>
      <c r="AK447" s="28"/>
      <c r="AL447" s="28"/>
      <c r="AM447" s="194"/>
      <c r="AN447" s="28"/>
      <c r="AO447" s="28"/>
      <c r="AP447" s="194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</row>
    <row r="448" spans="1:52" x14ac:dyDescent="0.2">
      <c r="A448" s="45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188"/>
      <c r="M448" s="28"/>
      <c r="N448" s="28"/>
      <c r="O448" s="188"/>
      <c r="P448" s="28"/>
      <c r="Q448" s="28"/>
      <c r="R448" s="188"/>
      <c r="S448" s="28"/>
      <c r="T448" s="28"/>
      <c r="U448" s="188"/>
      <c r="V448" s="28"/>
      <c r="W448" s="28"/>
      <c r="X448" s="188"/>
      <c r="Y448" s="28"/>
      <c r="Z448" s="28"/>
      <c r="AA448" s="188"/>
      <c r="AB448" s="28"/>
      <c r="AC448" s="28"/>
      <c r="AD448" s="188"/>
      <c r="AE448" s="28"/>
      <c r="AF448" s="28"/>
      <c r="AG448" s="194"/>
      <c r="AH448" s="28"/>
      <c r="AI448" s="28"/>
      <c r="AJ448" s="194"/>
      <c r="AK448" s="28"/>
      <c r="AL448" s="28"/>
      <c r="AM448" s="194"/>
      <c r="AN448" s="28"/>
      <c r="AO448" s="28"/>
      <c r="AP448" s="194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</row>
    <row r="449" spans="5:52" x14ac:dyDescent="0.2">
      <c r="E449" s="28"/>
      <c r="F449" s="28"/>
      <c r="G449" s="28"/>
      <c r="H449" s="28"/>
      <c r="I449" s="28"/>
      <c r="J449" s="28"/>
      <c r="K449" s="28"/>
      <c r="L449" s="188"/>
      <c r="M449" s="28"/>
      <c r="N449" s="28"/>
      <c r="O449" s="188"/>
      <c r="P449" s="28"/>
      <c r="Q449" s="28"/>
      <c r="R449" s="188"/>
      <c r="S449" s="28"/>
      <c r="T449" s="28"/>
      <c r="U449" s="188"/>
      <c r="V449" s="28"/>
      <c r="W449" s="28"/>
      <c r="X449" s="188"/>
      <c r="Y449" s="28"/>
      <c r="Z449" s="28"/>
      <c r="AA449" s="188"/>
      <c r="AB449" s="28"/>
      <c r="AC449" s="28"/>
      <c r="AD449" s="188"/>
      <c r="AE449" s="28"/>
      <c r="AF449" s="28"/>
      <c r="AG449" s="194"/>
      <c r="AH449" s="28"/>
      <c r="AI449" s="28"/>
      <c r="AJ449" s="194"/>
      <c r="AK449" s="28"/>
      <c r="AL449" s="28"/>
      <c r="AM449" s="194"/>
      <c r="AN449" s="28"/>
      <c r="AO449" s="28"/>
      <c r="AP449" s="194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</row>
  </sheetData>
  <autoFilter ref="A5:AY44">
    <filterColumn colId="5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8" showButton="0"/>
    <filterColumn colId="49" showButton="0"/>
  </autoFilter>
  <sortState ref="C7:AZ40">
    <sortCondition ref="C7"/>
  </sortState>
  <mergeCells count="24">
    <mergeCell ref="A44:D44"/>
    <mergeCell ref="A45:C45"/>
    <mergeCell ref="Y5:AA5"/>
    <mergeCell ref="F5:G5"/>
    <mergeCell ref="M5:O5"/>
    <mergeCell ref="P5:R5"/>
    <mergeCell ref="S5:U5"/>
    <mergeCell ref="V5:X5"/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  <mergeCell ref="AN5:AP5"/>
    <mergeCell ref="AQ5:AS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7030A0"/>
  </sheetPr>
  <dimension ref="A1:BB506"/>
  <sheetViews>
    <sheetView tabSelected="1" topLeftCell="S1" zoomScaleSheetLayoutView="90" workbookViewId="0">
      <pane ySplit="6" topLeftCell="A7" activePane="bottomLeft" state="frozen"/>
      <selection pane="bottomLeft" activeCell="AG11" sqref="AG11"/>
    </sheetView>
  </sheetViews>
  <sheetFormatPr defaultRowHeight="11.25" x14ac:dyDescent="0.2"/>
  <cols>
    <col min="1" max="1" width="6" style="296" customWidth="1"/>
    <col min="2" max="2" width="10.28515625" style="14" customWidth="1"/>
    <col min="3" max="3" width="19.85546875" style="8" customWidth="1"/>
    <col min="4" max="4" width="9.28515625" style="15" customWidth="1"/>
    <col min="5" max="5" width="16.5703125" style="8" bestFit="1" customWidth="1"/>
    <col min="6" max="6" width="14.85546875" style="8" customWidth="1"/>
    <col min="7" max="7" width="13.7109375" style="8" customWidth="1"/>
    <col min="8" max="8" width="15.7109375" style="8" customWidth="1"/>
    <col min="9" max="9" width="16.7109375" style="8" customWidth="1"/>
    <col min="10" max="10" width="14.5703125" style="8" customWidth="1"/>
    <col min="11" max="11" width="15.5703125" style="8" customWidth="1"/>
    <col min="12" max="12" width="12.42578125" style="184" customWidth="1"/>
    <col min="13" max="13" width="13.5703125" style="8" customWidth="1"/>
    <col min="14" max="14" width="12.42578125" style="8" customWidth="1"/>
    <col min="15" max="15" width="11.85546875" style="184" customWidth="1"/>
    <col min="16" max="16" width="13.85546875" style="8" customWidth="1"/>
    <col min="17" max="17" width="11.5703125" style="8" bestFit="1" customWidth="1"/>
    <col min="18" max="18" width="11.7109375" style="56" customWidth="1"/>
    <col min="19" max="20" width="12" style="8" customWidth="1"/>
    <col min="21" max="21" width="11.85546875" style="184" customWidth="1"/>
    <col min="22" max="22" width="12.140625" style="8" customWidth="1"/>
    <col min="23" max="23" width="12.28515625" style="8" customWidth="1"/>
    <col min="24" max="24" width="12.28515625" style="184" customWidth="1"/>
    <col min="25" max="25" width="12.5703125" style="8" customWidth="1"/>
    <col min="26" max="26" width="12.28515625" style="8" customWidth="1"/>
    <col min="27" max="27" width="12.140625" style="184" customWidth="1"/>
    <col min="28" max="28" width="12.5703125" style="8" customWidth="1"/>
    <col min="29" max="29" width="12.140625" style="8" customWidth="1"/>
    <col min="30" max="30" width="12.140625" style="184" customWidth="1"/>
    <col min="31" max="31" width="13.85546875" style="8" customWidth="1"/>
    <col min="32" max="32" width="12.85546875" style="8" customWidth="1"/>
    <col min="33" max="33" width="13.85546875" style="184" customWidth="1"/>
    <col min="34" max="34" width="13.140625" style="8" customWidth="1"/>
    <col min="35" max="35" width="12.85546875" style="8" customWidth="1"/>
    <col min="36" max="36" width="13.42578125" style="184" customWidth="1"/>
    <col min="37" max="37" width="13.28515625" style="8" customWidth="1"/>
    <col min="38" max="38" width="13" style="8" customWidth="1"/>
    <col min="39" max="39" width="12.7109375" style="184" customWidth="1"/>
    <col min="40" max="40" width="14.140625" style="8" customWidth="1"/>
    <col min="41" max="41" width="13" style="8" customWidth="1"/>
    <col min="42" max="42" width="13.140625" style="184" customWidth="1"/>
    <col min="43" max="43" width="13" style="8" customWidth="1"/>
    <col min="44" max="44" width="13.42578125" style="8" customWidth="1"/>
    <col min="45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2" width="13.28515625" style="8" customWidth="1"/>
    <col min="53" max="53" width="10" style="8" customWidth="1"/>
    <col min="54" max="16384" width="9.140625" style="8"/>
  </cols>
  <sheetData>
    <row r="1" spans="1:52" x14ac:dyDescent="0.2">
      <c r="C1" s="46" t="s">
        <v>0</v>
      </c>
      <c r="D1" s="47"/>
      <c r="E1" s="46"/>
      <c r="F1" s="46"/>
    </row>
    <row r="2" spans="1:52" x14ac:dyDescent="0.2">
      <c r="C2" s="46" t="s">
        <v>116</v>
      </c>
      <c r="D2" s="47"/>
      <c r="E2" s="46"/>
      <c r="F2" s="46"/>
    </row>
    <row r="3" spans="1:52" x14ac:dyDescent="0.2">
      <c r="C3" s="8" t="s">
        <v>85</v>
      </c>
      <c r="T3" s="8">
        <v>1000000</v>
      </c>
    </row>
    <row r="4" spans="1:52" ht="12" thickBot="1" x14ac:dyDescent="0.25"/>
    <row r="5" spans="1:52" s="131" customFormat="1" ht="15.75" customHeight="1" thickTop="1" x14ac:dyDescent="0.25">
      <c r="A5" s="395" t="s">
        <v>1</v>
      </c>
      <c r="B5" s="397" t="s">
        <v>2</v>
      </c>
      <c r="C5" s="399" t="s">
        <v>3</v>
      </c>
      <c r="D5" s="399" t="s">
        <v>4</v>
      </c>
      <c r="E5" s="399" t="s">
        <v>5</v>
      </c>
      <c r="F5" s="407" t="s">
        <v>6</v>
      </c>
      <c r="G5" s="407"/>
      <c r="H5" s="399" t="s">
        <v>10</v>
      </c>
      <c r="I5" s="399" t="s">
        <v>27</v>
      </c>
      <c r="J5" s="409" t="s">
        <v>26</v>
      </c>
      <c r="K5" s="410"/>
      <c r="L5" s="411"/>
      <c r="M5" s="394" t="s">
        <v>9</v>
      </c>
      <c r="N5" s="394"/>
      <c r="O5" s="394"/>
      <c r="P5" s="394" t="s">
        <v>14</v>
      </c>
      <c r="Q5" s="394"/>
      <c r="R5" s="394"/>
      <c r="S5" s="394" t="s">
        <v>15</v>
      </c>
      <c r="T5" s="394"/>
      <c r="U5" s="394"/>
      <c r="V5" s="394" t="s">
        <v>16</v>
      </c>
      <c r="W5" s="394"/>
      <c r="X5" s="394"/>
      <c r="Y5" s="394" t="s">
        <v>17</v>
      </c>
      <c r="Z5" s="394"/>
      <c r="AA5" s="394"/>
      <c r="AB5" s="394" t="s">
        <v>18</v>
      </c>
      <c r="AC5" s="394"/>
      <c r="AD5" s="394"/>
      <c r="AE5" s="394" t="s">
        <v>19</v>
      </c>
      <c r="AF5" s="394"/>
      <c r="AG5" s="394"/>
      <c r="AH5" s="394" t="s">
        <v>20</v>
      </c>
      <c r="AI5" s="394"/>
      <c r="AJ5" s="394"/>
      <c r="AK5" s="394" t="s">
        <v>21</v>
      </c>
      <c r="AL5" s="394"/>
      <c r="AM5" s="394"/>
      <c r="AN5" s="394" t="s">
        <v>22</v>
      </c>
      <c r="AO5" s="394"/>
      <c r="AP5" s="394"/>
      <c r="AQ5" s="394" t="s">
        <v>23</v>
      </c>
      <c r="AR5" s="394"/>
      <c r="AS5" s="394"/>
      <c r="AT5" s="394" t="s">
        <v>24</v>
      </c>
      <c r="AU5" s="394"/>
      <c r="AV5" s="394"/>
      <c r="AW5" s="401" t="s">
        <v>25</v>
      </c>
      <c r="AX5" s="402"/>
      <c r="AY5" s="403"/>
      <c r="AZ5" s="132" t="s">
        <v>81</v>
      </c>
    </row>
    <row r="6" spans="1:52" s="110" customFormat="1" ht="12" thickBot="1" x14ac:dyDescent="0.25">
      <c r="A6" s="396"/>
      <c r="B6" s="398"/>
      <c r="C6" s="400"/>
      <c r="D6" s="400"/>
      <c r="E6" s="400"/>
      <c r="F6" s="107" t="s">
        <v>7</v>
      </c>
      <c r="G6" s="108" t="s">
        <v>8</v>
      </c>
      <c r="H6" s="408"/>
      <c r="I6" s="400"/>
      <c r="J6" s="109" t="s">
        <v>11</v>
      </c>
      <c r="K6" s="109" t="s">
        <v>12</v>
      </c>
      <c r="L6" s="185" t="s">
        <v>13</v>
      </c>
      <c r="M6" s="109" t="s">
        <v>11</v>
      </c>
      <c r="N6" s="109" t="s">
        <v>12</v>
      </c>
      <c r="O6" s="185" t="s">
        <v>13</v>
      </c>
      <c r="P6" s="109" t="s">
        <v>11</v>
      </c>
      <c r="Q6" s="109" t="s">
        <v>12</v>
      </c>
      <c r="R6" s="201" t="s">
        <v>13</v>
      </c>
      <c r="S6" s="109" t="s">
        <v>11</v>
      </c>
      <c r="T6" s="109" t="s">
        <v>12</v>
      </c>
      <c r="U6" s="185" t="s">
        <v>13</v>
      </c>
      <c r="V6" s="109" t="s">
        <v>11</v>
      </c>
      <c r="W6" s="109" t="s">
        <v>12</v>
      </c>
      <c r="X6" s="185" t="s">
        <v>13</v>
      </c>
      <c r="Y6" s="109" t="s">
        <v>11</v>
      </c>
      <c r="Z6" s="109" t="s">
        <v>12</v>
      </c>
      <c r="AA6" s="185" t="s">
        <v>13</v>
      </c>
      <c r="AB6" s="109" t="s">
        <v>11</v>
      </c>
      <c r="AC6" s="109" t="s">
        <v>12</v>
      </c>
      <c r="AD6" s="185" t="s">
        <v>13</v>
      </c>
      <c r="AE6" s="109" t="s">
        <v>11</v>
      </c>
      <c r="AF6" s="109" t="s">
        <v>12</v>
      </c>
      <c r="AG6" s="185" t="s">
        <v>13</v>
      </c>
      <c r="AH6" s="109" t="s">
        <v>11</v>
      </c>
      <c r="AI6" s="109" t="s">
        <v>12</v>
      </c>
      <c r="AJ6" s="185" t="s">
        <v>13</v>
      </c>
      <c r="AK6" s="109" t="s">
        <v>11</v>
      </c>
      <c r="AL6" s="109" t="s">
        <v>12</v>
      </c>
      <c r="AM6" s="185" t="s">
        <v>13</v>
      </c>
      <c r="AN6" s="109" t="s">
        <v>11</v>
      </c>
      <c r="AO6" s="109" t="s">
        <v>12</v>
      </c>
      <c r="AP6" s="185" t="s">
        <v>13</v>
      </c>
      <c r="AQ6" s="109" t="s">
        <v>11</v>
      </c>
      <c r="AR6" s="109" t="s">
        <v>12</v>
      </c>
      <c r="AS6" s="109" t="s">
        <v>13</v>
      </c>
      <c r="AT6" s="109" t="s">
        <v>11</v>
      </c>
      <c r="AU6" s="109" t="s">
        <v>12</v>
      </c>
      <c r="AV6" s="109" t="s">
        <v>13</v>
      </c>
      <c r="AW6" s="109" t="s">
        <v>11</v>
      </c>
      <c r="AX6" s="109" t="s">
        <v>12</v>
      </c>
      <c r="AY6" s="109" t="s">
        <v>13</v>
      </c>
      <c r="AZ6" s="109" t="s">
        <v>11</v>
      </c>
    </row>
    <row r="7" spans="1:52" s="207" customFormat="1" ht="12" thickTop="1" x14ac:dyDescent="0.2">
      <c r="A7" s="295">
        <v>1</v>
      </c>
      <c r="B7" s="294"/>
      <c r="C7" s="281" t="s">
        <v>156</v>
      </c>
      <c r="D7" s="282"/>
      <c r="E7" s="283">
        <v>13000000</v>
      </c>
      <c r="F7" s="153"/>
      <c r="G7" s="153"/>
      <c r="H7" s="84">
        <f t="shared" ref="H7:H38" si="0">E7-F7-G7</f>
        <v>13000000</v>
      </c>
      <c r="I7" s="133">
        <v>5000000</v>
      </c>
      <c r="J7" s="288"/>
      <c r="K7" s="153"/>
      <c r="L7" s="203">
        <f t="shared" ref="L7:L38" si="1">J7-K7</f>
        <v>0</v>
      </c>
      <c r="M7" s="153">
        <v>800000</v>
      </c>
      <c r="N7" s="153">
        <v>800000</v>
      </c>
      <c r="O7" s="203">
        <f t="shared" ref="O7:O38" si="2">M7-N7</f>
        <v>0</v>
      </c>
      <c r="P7" s="153">
        <v>800000</v>
      </c>
      <c r="Q7" s="153">
        <v>800000</v>
      </c>
      <c r="R7" s="50">
        <f t="shared" ref="R7:R38" si="3">P7-Q7</f>
        <v>0</v>
      </c>
      <c r="S7" s="153">
        <v>800000</v>
      </c>
      <c r="T7" s="153">
        <v>800000</v>
      </c>
      <c r="U7" s="203">
        <f t="shared" ref="U7:U38" si="4">S7-T7</f>
        <v>0</v>
      </c>
      <c r="V7" s="153">
        <v>800000</v>
      </c>
      <c r="W7" s="153">
        <v>800000</v>
      </c>
      <c r="X7" s="203">
        <f t="shared" ref="X7:X38" si="5">V7-W7</f>
        <v>0</v>
      </c>
      <c r="Y7" s="153">
        <v>800000</v>
      </c>
      <c r="Z7" s="153">
        <v>800000</v>
      </c>
      <c r="AA7" s="203">
        <f t="shared" ref="AA7:AA38" si="6">Y7-Z7</f>
        <v>0</v>
      </c>
      <c r="AB7" s="153">
        <v>800000</v>
      </c>
      <c r="AC7" s="153">
        <v>800000</v>
      </c>
      <c r="AD7" s="203">
        <f t="shared" ref="AD7:AD38" si="7">AB7-AC7</f>
        <v>0</v>
      </c>
      <c r="AE7" s="153">
        <v>800000</v>
      </c>
      <c r="AF7" s="153"/>
      <c r="AG7" s="203">
        <f t="shared" ref="AG7:AG38" si="8">AE7-AF7</f>
        <v>800000</v>
      </c>
      <c r="AH7" s="153">
        <v>800000</v>
      </c>
      <c r="AI7" s="153"/>
      <c r="AJ7" s="203">
        <f t="shared" ref="AJ7:AJ38" si="9">AH7-AI7</f>
        <v>800000</v>
      </c>
      <c r="AK7" s="153">
        <v>800000</v>
      </c>
      <c r="AL7" s="153"/>
      <c r="AM7" s="203">
        <f t="shared" ref="AM7:AM70" si="10">AK7-AL7</f>
        <v>800000</v>
      </c>
      <c r="AN7" s="153">
        <v>800000</v>
      </c>
      <c r="AO7" s="153"/>
      <c r="AP7" s="203">
        <f t="shared" ref="AP7:AP38" si="11">AN7-AO7</f>
        <v>800000</v>
      </c>
      <c r="AQ7" s="153"/>
      <c r="AR7" s="153"/>
      <c r="AS7" s="100">
        <f t="shared" ref="AS7:AS38" si="12">AQ7-AR7</f>
        <v>0</v>
      </c>
      <c r="AT7" s="153"/>
      <c r="AU7" s="153"/>
      <c r="AV7" s="291">
        <f>AT7-AU7</f>
        <v>0</v>
      </c>
      <c r="AW7" s="153"/>
      <c r="AX7" s="153"/>
      <c r="AY7" s="291">
        <f>AW7-AX7</f>
        <v>0</v>
      </c>
      <c r="AZ7" s="98">
        <f>+J7+M7+P7+S7+V7+Y7+AB7+AE7+AH7+AK7+AN7+AQ7</f>
        <v>8000000</v>
      </c>
    </row>
    <row r="8" spans="1:52" s="99" customFormat="1" ht="12.75" customHeight="1" x14ac:dyDescent="0.2">
      <c r="A8" s="297">
        <v>2</v>
      </c>
      <c r="B8" s="13"/>
      <c r="C8" s="48" t="s">
        <v>301</v>
      </c>
      <c r="D8" s="49"/>
      <c r="E8" s="11">
        <v>13000000</v>
      </c>
      <c r="F8" s="11"/>
      <c r="G8" s="11"/>
      <c r="H8" s="84">
        <f t="shared" si="0"/>
        <v>13000000</v>
      </c>
      <c r="I8" s="133">
        <v>5000000</v>
      </c>
      <c r="J8" s="54"/>
      <c r="K8" s="11"/>
      <c r="L8" s="203">
        <f t="shared" si="1"/>
        <v>0</v>
      </c>
      <c r="M8" s="11">
        <v>800000</v>
      </c>
      <c r="N8" s="11">
        <v>800000</v>
      </c>
      <c r="O8" s="203">
        <f t="shared" si="2"/>
        <v>0</v>
      </c>
      <c r="P8" s="11">
        <v>800000</v>
      </c>
      <c r="Q8" s="11">
        <v>800000</v>
      </c>
      <c r="R8" s="50">
        <f t="shared" si="3"/>
        <v>0</v>
      </c>
      <c r="S8" s="11">
        <v>800000</v>
      </c>
      <c r="T8" s="11">
        <v>800000</v>
      </c>
      <c r="U8" s="203">
        <f t="shared" si="4"/>
        <v>0</v>
      </c>
      <c r="V8" s="11">
        <v>800000</v>
      </c>
      <c r="W8" s="11">
        <v>800000</v>
      </c>
      <c r="X8" s="203">
        <f t="shared" si="5"/>
        <v>0</v>
      </c>
      <c r="Y8" s="11">
        <v>800000</v>
      </c>
      <c r="Z8" s="11"/>
      <c r="AA8" s="203">
        <f t="shared" si="6"/>
        <v>800000</v>
      </c>
      <c r="AB8" s="11">
        <v>800000</v>
      </c>
      <c r="AC8" s="11"/>
      <c r="AD8" s="203">
        <f t="shared" si="7"/>
        <v>800000</v>
      </c>
      <c r="AE8" s="11">
        <v>800000</v>
      </c>
      <c r="AF8" s="11"/>
      <c r="AG8" s="203">
        <f t="shared" si="8"/>
        <v>800000</v>
      </c>
      <c r="AH8" s="11">
        <v>800000</v>
      </c>
      <c r="AI8" s="11"/>
      <c r="AJ8" s="203">
        <f t="shared" si="9"/>
        <v>800000</v>
      </c>
      <c r="AK8" s="11">
        <v>800000</v>
      </c>
      <c r="AL8" s="11"/>
      <c r="AM8" s="203">
        <f t="shared" si="10"/>
        <v>800000</v>
      </c>
      <c r="AN8" s="11">
        <v>800000</v>
      </c>
      <c r="AO8" s="11"/>
      <c r="AP8" s="203">
        <f t="shared" si="11"/>
        <v>800000</v>
      </c>
      <c r="AQ8" s="11"/>
      <c r="AR8" s="11"/>
      <c r="AS8" s="100">
        <f t="shared" si="12"/>
        <v>0</v>
      </c>
      <c r="AT8" s="11"/>
      <c r="AU8" s="11"/>
      <c r="AV8" s="50"/>
      <c r="AW8" s="11"/>
      <c r="AX8" s="11"/>
      <c r="AY8" s="50"/>
      <c r="AZ8" s="98">
        <f>+J8+M8+P8+S8+V8+Y8+AB8+AE8+AH8+AK8+AN8+AQ8</f>
        <v>8000000</v>
      </c>
    </row>
    <row r="9" spans="1:52" x14ac:dyDescent="0.2">
      <c r="A9" s="295">
        <v>3</v>
      </c>
      <c r="B9" s="13"/>
      <c r="C9" s="48" t="s">
        <v>193</v>
      </c>
      <c r="D9" s="49"/>
      <c r="E9" s="11">
        <v>13000000</v>
      </c>
      <c r="F9" s="11"/>
      <c r="G9" s="11"/>
      <c r="H9" s="84">
        <f t="shared" si="0"/>
        <v>13000000</v>
      </c>
      <c r="I9" s="133">
        <v>5000000</v>
      </c>
      <c r="J9" s="54"/>
      <c r="K9" s="11"/>
      <c r="L9" s="203">
        <f t="shared" si="1"/>
        <v>0</v>
      </c>
      <c r="M9" s="11">
        <v>800000</v>
      </c>
      <c r="N9" s="11">
        <v>800000</v>
      </c>
      <c r="O9" s="203">
        <f t="shared" si="2"/>
        <v>0</v>
      </c>
      <c r="P9" s="11">
        <v>800000</v>
      </c>
      <c r="Q9" s="11">
        <v>800000</v>
      </c>
      <c r="R9" s="50">
        <f t="shared" si="3"/>
        <v>0</v>
      </c>
      <c r="S9" s="11">
        <v>800000</v>
      </c>
      <c r="T9" s="11">
        <v>800000</v>
      </c>
      <c r="U9" s="203">
        <f t="shared" si="4"/>
        <v>0</v>
      </c>
      <c r="V9" s="11">
        <v>800000</v>
      </c>
      <c r="W9" s="11">
        <v>800000</v>
      </c>
      <c r="X9" s="203">
        <f t="shared" si="5"/>
        <v>0</v>
      </c>
      <c r="Y9" s="11">
        <v>800000</v>
      </c>
      <c r="Z9" s="11">
        <v>800000</v>
      </c>
      <c r="AA9" s="203">
        <f t="shared" si="6"/>
        <v>0</v>
      </c>
      <c r="AB9" s="11">
        <v>800000</v>
      </c>
      <c r="AC9" s="11">
        <v>800000</v>
      </c>
      <c r="AD9" s="203">
        <f t="shared" si="7"/>
        <v>0</v>
      </c>
      <c r="AE9" s="11">
        <v>800000</v>
      </c>
      <c r="AF9" s="11">
        <v>800000</v>
      </c>
      <c r="AG9" s="203">
        <f t="shared" si="8"/>
        <v>0</v>
      </c>
      <c r="AH9" s="11">
        <v>800000</v>
      </c>
      <c r="AI9" s="11"/>
      <c r="AJ9" s="203">
        <f t="shared" si="9"/>
        <v>800000</v>
      </c>
      <c r="AK9" s="11">
        <v>800000</v>
      </c>
      <c r="AL9" s="11"/>
      <c r="AM9" s="203">
        <f t="shared" si="10"/>
        <v>800000</v>
      </c>
      <c r="AN9" s="11">
        <v>800000</v>
      </c>
      <c r="AO9" s="11"/>
      <c r="AP9" s="203">
        <f t="shared" si="11"/>
        <v>800000</v>
      </c>
      <c r="AQ9" s="11"/>
      <c r="AR9" s="11"/>
      <c r="AS9" s="100">
        <f t="shared" si="12"/>
        <v>0</v>
      </c>
      <c r="AT9" s="11"/>
      <c r="AU9" s="11"/>
      <c r="AV9" s="50">
        <f t="shared" ref="AV9:AV25" si="13">AT9-AU9</f>
        <v>0</v>
      </c>
      <c r="AW9" s="11"/>
      <c r="AX9" s="11"/>
      <c r="AY9" s="50">
        <f t="shared" ref="AY9:AY25" si="14">AW9-AX9</f>
        <v>0</v>
      </c>
      <c r="AZ9" s="32">
        <f t="shared" ref="AZ9:AZ69" si="15">+J9+M9+P9+S9+V9+Y9+AB9+AE9+AH9+AK9+AN9+AQ9</f>
        <v>8000000</v>
      </c>
    </row>
    <row r="10" spans="1:52" s="99" customFormat="1" x14ac:dyDescent="0.2">
      <c r="A10" s="297">
        <v>4</v>
      </c>
      <c r="B10" s="13"/>
      <c r="C10" s="48" t="s">
        <v>190</v>
      </c>
      <c r="D10" s="49"/>
      <c r="E10" s="11">
        <v>13000000</v>
      </c>
      <c r="F10" s="11"/>
      <c r="G10" s="11"/>
      <c r="H10" s="84">
        <f t="shared" si="0"/>
        <v>13000000</v>
      </c>
      <c r="I10" s="133">
        <v>5000000</v>
      </c>
      <c r="J10" s="54"/>
      <c r="K10" s="11"/>
      <c r="L10" s="203">
        <f t="shared" si="1"/>
        <v>0</v>
      </c>
      <c r="M10" s="11">
        <v>800000</v>
      </c>
      <c r="N10" s="11">
        <v>800000</v>
      </c>
      <c r="O10" s="203">
        <f t="shared" si="2"/>
        <v>0</v>
      </c>
      <c r="P10" s="11">
        <v>800000</v>
      </c>
      <c r="Q10" s="11">
        <v>800000</v>
      </c>
      <c r="R10" s="50">
        <f t="shared" si="3"/>
        <v>0</v>
      </c>
      <c r="S10" s="11">
        <v>800000</v>
      </c>
      <c r="T10" s="11">
        <v>800000</v>
      </c>
      <c r="U10" s="203">
        <f t="shared" si="4"/>
        <v>0</v>
      </c>
      <c r="V10" s="11">
        <v>800000</v>
      </c>
      <c r="W10" s="11">
        <v>800000</v>
      </c>
      <c r="X10" s="203">
        <f t="shared" si="5"/>
        <v>0</v>
      </c>
      <c r="Y10" s="11">
        <v>800000</v>
      </c>
      <c r="Z10" s="11">
        <v>800000</v>
      </c>
      <c r="AA10" s="203">
        <f t="shared" si="6"/>
        <v>0</v>
      </c>
      <c r="AB10" s="11">
        <v>800000</v>
      </c>
      <c r="AC10" s="11">
        <v>800000</v>
      </c>
      <c r="AD10" s="203">
        <f t="shared" si="7"/>
        <v>0</v>
      </c>
      <c r="AE10" s="11">
        <v>800000</v>
      </c>
      <c r="AF10" s="11"/>
      <c r="AG10" s="203">
        <f t="shared" si="8"/>
        <v>800000</v>
      </c>
      <c r="AH10" s="11">
        <v>800000</v>
      </c>
      <c r="AI10" s="11"/>
      <c r="AJ10" s="203">
        <f t="shared" si="9"/>
        <v>800000</v>
      </c>
      <c r="AK10" s="11">
        <v>800000</v>
      </c>
      <c r="AL10" s="11"/>
      <c r="AM10" s="203">
        <f t="shared" si="10"/>
        <v>800000</v>
      </c>
      <c r="AN10" s="11">
        <v>800000</v>
      </c>
      <c r="AO10" s="11"/>
      <c r="AP10" s="203">
        <f t="shared" si="11"/>
        <v>800000</v>
      </c>
      <c r="AQ10" s="11"/>
      <c r="AR10" s="11"/>
      <c r="AS10" s="100">
        <f t="shared" si="12"/>
        <v>0</v>
      </c>
      <c r="AT10" s="11"/>
      <c r="AU10" s="11"/>
      <c r="AV10" s="50">
        <f t="shared" si="13"/>
        <v>0</v>
      </c>
      <c r="AW10" s="11"/>
      <c r="AX10" s="11"/>
      <c r="AY10" s="50">
        <f t="shared" si="14"/>
        <v>0</v>
      </c>
      <c r="AZ10" s="98">
        <f t="shared" si="15"/>
        <v>8000000</v>
      </c>
    </row>
    <row r="11" spans="1:52" x14ac:dyDescent="0.2">
      <c r="A11" s="295">
        <v>5</v>
      </c>
      <c r="B11" s="13"/>
      <c r="C11" s="48" t="s">
        <v>231</v>
      </c>
      <c r="D11" s="49"/>
      <c r="E11" s="11">
        <v>13000000</v>
      </c>
      <c r="F11" s="11"/>
      <c r="G11" s="11"/>
      <c r="H11" s="84">
        <f t="shared" si="0"/>
        <v>13000000</v>
      </c>
      <c r="I11" s="133">
        <v>5000000</v>
      </c>
      <c r="J11" s="54"/>
      <c r="K11" s="11"/>
      <c r="L11" s="203">
        <f t="shared" si="1"/>
        <v>0</v>
      </c>
      <c r="M11" s="11">
        <v>800000</v>
      </c>
      <c r="N11" s="11">
        <v>800000</v>
      </c>
      <c r="O11" s="203">
        <f t="shared" si="2"/>
        <v>0</v>
      </c>
      <c r="P11" s="11">
        <v>800000</v>
      </c>
      <c r="Q11" s="11">
        <v>800000</v>
      </c>
      <c r="R11" s="50">
        <f t="shared" si="3"/>
        <v>0</v>
      </c>
      <c r="S11" s="11">
        <v>800000</v>
      </c>
      <c r="T11" s="11">
        <v>800000</v>
      </c>
      <c r="U11" s="203">
        <f t="shared" si="4"/>
        <v>0</v>
      </c>
      <c r="V11" s="11">
        <v>800000</v>
      </c>
      <c r="W11" s="11">
        <v>800000</v>
      </c>
      <c r="X11" s="203">
        <f t="shared" si="5"/>
        <v>0</v>
      </c>
      <c r="Y11" s="11">
        <v>800000</v>
      </c>
      <c r="Z11" s="11">
        <v>800000</v>
      </c>
      <c r="AA11" s="203">
        <f t="shared" si="6"/>
        <v>0</v>
      </c>
      <c r="AB11" s="11">
        <v>800000</v>
      </c>
      <c r="AC11" s="11">
        <v>800000</v>
      </c>
      <c r="AD11" s="203">
        <f t="shared" si="7"/>
        <v>0</v>
      </c>
      <c r="AE11" s="11">
        <v>800000</v>
      </c>
      <c r="AF11" s="11">
        <v>800000</v>
      </c>
      <c r="AG11" s="203">
        <f t="shared" si="8"/>
        <v>0</v>
      </c>
      <c r="AH11" s="11">
        <v>800000</v>
      </c>
      <c r="AI11" s="11"/>
      <c r="AJ11" s="203">
        <f t="shared" si="9"/>
        <v>800000</v>
      </c>
      <c r="AK11" s="11">
        <v>800000</v>
      </c>
      <c r="AL11" s="11"/>
      <c r="AM11" s="203">
        <f t="shared" si="10"/>
        <v>800000</v>
      </c>
      <c r="AN11" s="11">
        <v>800000</v>
      </c>
      <c r="AO11" s="11"/>
      <c r="AP11" s="203">
        <f t="shared" si="11"/>
        <v>800000</v>
      </c>
      <c r="AQ11" s="11"/>
      <c r="AR11" s="11"/>
      <c r="AS11" s="100">
        <f t="shared" si="12"/>
        <v>0</v>
      </c>
      <c r="AT11" s="11"/>
      <c r="AU11" s="11"/>
      <c r="AV11" s="50">
        <f t="shared" si="13"/>
        <v>0</v>
      </c>
      <c r="AW11" s="11"/>
      <c r="AX11" s="11"/>
      <c r="AY11" s="50">
        <f t="shared" si="14"/>
        <v>0</v>
      </c>
      <c r="AZ11" s="32">
        <f t="shared" si="15"/>
        <v>8000000</v>
      </c>
    </row>
    <row r="12" spans="1:52" x14ac:dyDescent="0.2">
      <c r="A12" s="297">
        <v>6</v>
      </c>
      <c r="B12" s="13"/>
      <c r="C12" s="48" t="s">
        <v>217</v>
      </c>
      <c r="D12" s="49"/>
      <c r="E12" s="11">
        <v>13000000</v>
      </c>
      <c r="F12" s="11"/>
      <c r="G12" s="11"/>
      <c r="H12" s="84">
        <f t="shared" si="0"/>
        <v>13000000</v>
      </c>
      <c r="I12" s="133">
        <v>950000</v>
      </c>
      <c r="J12" s="54">
        <v>4050000</v>
      </c>
      <c r="K12" s="11">
        <f>3800000+250000</f>
        <v>4050000</v>
      </c>
      <c r="L12" s="203">
        <f t="shared" si="1"/>
        <v>0</v>
      </c>
      <c r="M12" s="11">
        <v>800000</v>
      </c>
      <c r="N12" s="11">
        <f>700000+100000</f>
        <v>800000</v>
      </c>
      <c r="O12" s="203">
        <f t="shared" si="2"/>
        <v>0</v>
      </c>
      <c r="P12" s="11">
        <v>800000</v>
      </c>
      <c r="Q12" s="11">
        <f>700000+100000</f>
        <v>800000</v>
      </c>
      <c r="R12" s="50">
        <f t="shared" si="3"/>
        <v>0</v>
      </c>
      <c r="S12" s="11">
        <v>800000</v>
      </c>
      <c r="T12" s="11">
        <v>800000</v>
      </c>
      <c r="U12" s="203">
        <f t="shared" si="4"/>
        <v>0</v>
      </c>
      <c r="V12" s="11">
        <v>800000</v>
      </c>
      <c r="W12" s="11">
        <f>300000+500000</f>
        <v>800000</v>
      </c>
      <c r="X12" s="203">
        <f t="shared" si="5"/>
        <v>0</v>
      </c>
      <c r="Y12" s="11">
        <v>800000</v>
      </c>
      <c r="Z12" s="11">
        <f>400000+400000</f>
        <v>800000</v>
      </c>
      <c r="AA12" s="203">
        <f t="shared" si="6"/>
        <v>0</v>
      </c>
      <c r="AB12" s="11">
        <v>800000</v>
      </c>
      <c r="AC12" s="11">
        <v>800000</v>
      </c>
      <c r="AD12" s="203">
        <f t="shared" si="7"/>
        <v>0</v>
      </c>
      <c r="AE12" s="11">
        <v>800000</v>
      </c>
      <c r="AF12" s="11"/>
      <c r="AG12" s="203">
        <f t="shared" si="8"/>
        <v>800000</v>
      </c>
      <c r="AH12" s="11">
        <v>800000</v>
      </c>
      <c r="AI12" s="11"/>
      <c r="AJ12" s="203">
        <f t="shared" si="9"/>
        <v>800000</v>
      </c>
      <c r="AK12" s="11">
        <v>800000</v>
      </c>
      <c r="AL12" s="11"/>
      <c r="AM12" s="203">
        <f t="shared" si="10"/>
        <v>800000</v>
      </c>
      <c r="AN12" s="11">
        <v>800000</v>
      </c>
      <c r="AO12" s="11"/>
      <c r="AP12" s="203">
        <f t="shared" si="11"/>
        <v>800000</v>
      </c>
      <c r="AQ12" s="11"/>
      <c r="AR12" s="11"/>
      <c r="AS12" s="100">
        <f t="shared" si="12"/>
        <v>0</v>
      </c>
      <c r="AT12" s="11"/>
      <c r="AU12" s="11"/>
      <c r="AV12" s="50">
        <f t="shared" si="13"/>
        <v>0</v>
      </c>
      <c r="AW12" s="11"/>
      <c r="AX12" s="11"/>
      <c r="AY12" s="50">
        <f t="shared" si="14"/>
        <v>0</v>
      </c>
      <c r="AZ12" s="32">
        <f t="shared" si="15"/>
        <v>12050000</v>
      </c>
    </row>
    <row r="13" spans="1:52" s="99" customFormat="1" x14ac:dyDescent="0.2">
      <c r="A13" s="295">
        <v>7</v>
      </c>
      <c r="B13" s="13"/>
      <c r="C13" s="48" t="s">
        <v>243</v>
      </c>
      <c r="D13" s="49"/>
      <c r="E13" s="11">
        <v>13000000</v>
      </c>
      <c r="F13" s="11"/>
      <c r="G13" s="11"/>
      <c r="H13" s="84">
        <f t="shared" si="0"/>
        <v>13000000</v>
      </c>
      <c r="I13" s="133">
        <v>5000000</v>
      </c>
      <c r="J13" s="54"/>
      <c r="K13" s="11"/>
      <c r="L13" s="203">
        <f t="shared" si="1"/>
        <v>0</v>
      </c>
      <c r="M13" s="11">
        <v>800000</v>
      </c>
      <c r="N13" s="11">
        <v>800000</v>
      </c>
      <c r="O13" s="203">
        <f t="shared" si="2"/>
        <v>0</v>
      </c>
      <c r="P13" s="11">
        <v>800000</v>
      </c>
      <c r="Q13" s="11">
        <f>200000+600000</f>
        <v>800000</v>
      </c>
      <c r="R13" s="50">
        <f t="shared" si="3"/>
        <v>0</v>
      </c>
      <c r="S13" s="11">
        <v>800000</v>
      </c>
      <c r="T13" s="11">
        <f>600000+200000</f>
        <v>800000</v>
      </c>
      <c r="U13" s="203">
        <f t="shared" si="4"/>
        <v>0</v>
      </c>
      <c r="V13" s="11">
        <v>800000</v>
      </c>
      <c r="W13" s="11">
        <v>800000</v>
      </c>
      <c r="X13" s="203">
        <f t="shared" si="5"/>
        <v>0</v>
      </c>
      <c r="Y13" s="11">
        <v>800000</v>
      </c>
      <c r="Z13" s="11">
        <v>800000</v>
      </c>
      <c r="AA13" s="203">
        <f t="shared" si="6"/>
        <v>0</v>
      </c>
      <c r="AB13" s="11">
        <v>800000</v>
      </c>
      <c r="AC13" s="11"/>
      <c r="AD13" s="203">
        <f t="shared" si="7"/>
        <v>800000</v>
      </c>
      <c r="AE13" s="11">
        <v>800000</v>
      </c>
      <c r="AF13" s="11"/>
      <c r="AG13" s="203">
        <f t="shared" si="8"/>
        <v>800000</v>
      </c>
      <c r="AH13" s="11">
        <v>800000</v>
      </c>
      <c r="AI13" s="11"/>
      <c r="AJ13" s="203">
        <f t="shared" si="9"/>
        <v>800000</v>
      </c>
      <c r="AK13" s="11">
        <v>800000</v>
      </c>
      <c r="AL13" s="11"/>
      <c r="AM13" s="203">
        <f t="shared" si="10"/>
        <v>800000</v>
      </c>
      <c r="AN13" s="11">
        <v>800000</v>
      </c>
      <c r="AO13" s="11"/>
      <c r="AP13" s="203">
        <f t="shared" si="11"/>
        <v>800000</v>
      </c>
      <c r="AQ13" s="11"/>
      <c r="AR13" s="11"/>
      <c r="AS13" s="100">
        <f t="shared" si="12"/>
        <v>0</v>
      </c>
      <c r="AT13" s="11"/>
      <c r="AU13" s="11"/>
      <c r="AV13" s="50">
        <f t="shared" si="13"/>
        <v>0</v>
      </c>
      <c r="AW13" s="11"/>
      <c r="AX13" s="11"/>
      <c r="AY13" s="50">
        <f t="shared" si="14"/>
        <v>0</v>
      </c>
      <c r="AZ13" s="98">
        <f t="shared" si="15"/>
        <v>8000000</v>
      </c>
    </row>
    <row r="14" spans="1:52" s="99" customFormat="1" x14ac:dyDescent="0.2">
      <c r="A14" s="331">
        <v>8</v>
      </c>
      <c r="B14" s="317"/>
      <c r="C14" s="224" t="s">
        <v>288</v>
      </c>
      <c r="D14" s="225"/>
      <c r="E14" s="93">
        <v>13000000</v>
      </c>
      <c r="F14" s="93"/>
      <c r="G14" s="93"/>
      <c r="H14" s="101">
        <f t="shared" si="0"/>
        <v>13000000</v>
      </c>
      <c r="I14" s="102">
        <v>3000000</v>
      </c>
      <c r="J14" s="226">
        <v>2000000</v>
      </c>
      <c r="K14" s="93">
        <v>2000000</v>
      </c>
      <c r="L14" s="206">
        <f t="shared" si="1"/>
        <v>0</v>
      </c>
      <c r="M14" s="93">
        <v>800000</v>
      </c>
      <c r="N14" s="93">
        <v>800000</v>
      </c>
      <c r="O14" s="206">
        <f t="shared" si="2"/>
        <v>0</v>
      </c>
      <c r="P14" s="93">
        <v>800000</v>
      </c>
      <c r="Q14" s="93">
        <v>800000</v>
      </c>
      <c r="R14" s="103">
        <f t="shared" si="3"/>
        <v>0</v>
      </c>
      <c r="S14" s="93">
        <v>800000</v>
      </c>
      <c r="T14" s="93">
        <v>800000</v>
      </c>
      <c r="U14" s="206">
        <f t="shared" si="4"/>
        <v>0</v>
      </c>
      <c r="V14" s="93">
        <v>800000</v>
      </c>
      <c r="W14" s="93">
        <v>800000</v>
      </c>
      <c r="X14" s="206">
        <f t="shared" si="5"/>
        <v>0</v>
      </c>
      <c r="Y14" s="93">
        <v>800000</v>
      </c>
      <c r="Z14" s="93">
        <v>800000</v>
      </c>
      <c r="AA14" s="206">
        <f t="shared" si="6"/>
        <v>0</v>
      </c>
      <c r="AB14" s="93">
        <v>800000</v>
      </c>
      <c r="AC14" s="93">
        <v>800000</v>
      </c>
      <c r="AD14" s="206">
        <f t="shared" si="7"/>
        <v>0</v>
      </c>
      <c r="AE14" s="93">
        <v>800000</v>
      </c>
      <c r="AF14" s="93">
        <v>800000</v>
      </c>
      <c r="AG14" s="206">
        <f t="shared" si="8"/>
        <v>0</v>
      </c>
      <c r="AH14" s="93">
        <v>800000</v>
      </c>
      <c r="AI14" s="93">
        <v>800000</v>
      </c>
      <c r="AJ14" s="206">
        <f t="shared" si="9"/>
        <v>0</v>
      </c>
      <c r="AK14" s="93">
        <v>800000</v>
      </c>
      <c r="AL14" s="93">
        <v>800000</v>
      </c>
      <c r="AM14" s="203">
        <f t="shared" si="10"/>
        <v>0</v>
      </c>
      <c r="AN14" s="93">
        <v>800000</v>
      </c>
      <c r="AO14" s="93">
        <f>300000+500000</f>
        <v>800000</v>
      </c>
      <c r="AP14" s="206">
        <f t="shared" si="11"/>
        <v>0</v>
      </c>
      <c r="AQ14" s="93"/>
      <c r="AR14" s="93"/>
      <c r="AS14" s="100">
        <f t="shared" si="12"/>
        <v>0</v>
      </c>
      <c r="AT14" s="93"/>
      <c r="AU14" s="93"/>
      <c r="AV14" s="103">
        <f t="shared" si="13"/>
        <v>0</v>
      </c>
      <c r="AW14" s="93"/>
      <c r="AX14" s="93"/>
      <c r="AY14" s="103">
        <f t="shared" si="14"/>
        <v>0</v>
      </c>
      <c r="AZ14" s="98">
        <f t="shared" si="15"/>
        <v>10000000</v>
      </c>
    </row>
    <row r="15" spans="1:52" s="99" customFormat="1" x14ac:dyDescent="0.2">
      <c r="A15" s="295">
        <v>9</v>
      </c>
      <c r="B15" s="292"/>
      <c r="C15" s="48" t="s">
        <v>324</v>
      </c>
      <c r="D15" s="49"/>
      <c r="E15" s="11">
        <v>13000000</v>
      </c>
      <c r="F15" s="11"/>
      <c r="G15" s="11"/>
      <c r="H15" s="84">
        <f t="shared" si="0"/>
        <v>13000000</v>
      </c>
      <c r="I15" s="133">
        <v>2000000</v>
      </c>
      <c r="J15" s="54">
        <v>3000000</v>
      </c>
      <c r="K15" s="11">
        <v>3000000</v>
      </c>
      <c r="L15" s="203">
        <f t="shared" si="1"/>
        <v>0</v>
      </c>
      <c r="M15" s="11">
        <v>800000</v>
      </c>
      <c r="N15" s="11">
        <f>300000+500000</f>
        <v>800000</v>
      </c>
      <c r="O15" s="203">
        <f t="shared" si="2"/>
        <v>0</v>
      </c>
      <c r="P15" s="11">
        <v>800000</v>
      </c>
      <c r="Q15" s="11">
        <v>800000</v>
      </c>
      <c r="R15" s="50">
        <f t="shared" si="3"/>
        <v>0</v>
      </c>
      <c r="S15" s="11">
        <v>800000</v>
      </c>
      <c r="T15" s="11">
        <f>300000+400000</f>
        <v>700000</v>
      </c>
      <c r="U15" s="203">
        <f t="shared" si="4"/>
        <v>100000</v>
      </c>
      <c r="V15" s="11">
        <v>800000</v>
      </c>
      <c r="W15" s="11"/>
      <c r="X15" s="203">
        <f t="shared" si="5"/>
        <v>800000</v>
      </c>
      <c r="Y15" s="11">
        <v>800000</v>
      </c>
      <c r="Z15" s="11"/>
      <c r="AA15" s="203">
        <f t="shared" si="6"/>
        <v>800000</v>
      </c>
      <c r="AB15" s="11">
        <v>800000</v>
      </c>
      <c r="AC15" s="11"/>
      <c r="AD15" s="203">
        <f t="shared" si="7"/>
        <v>800000</v>
      </c>
      <c r="AE15" s="11">
        <v>800000</v>
      </c>
      <c r="AF15" s="11"/>
      <c r="AG15" s="203">
        <f t="shared" si="8"/>
        <v>800000</v>
      </c>
      <c r="AH15" s="11">
        <v>800000</v>
      </c>
      <c r="AI15" s="11"/>
      <c r="AJ15" s="203">
        <f t="shared" si="9"/>
        <v>800000</v>
      </c>
      <c r="AK15" s="11">
        <v>800000</v>
      </c>
      <c r="AL15" s="11"/>
      <c r="AM15" s="203">
        <f t="shared" si="10"/>
        <v>800000</v>
      </c>
      <c r="AN15" s="11">
        <v>800000</v>
      </c>
      <c r="AO15" s="11"/>
      <c r="AP15" s="203">
        <f t="shared" si="11"/>
        <v>800000</v>
      </c>
      <c r="AQ15" s="11"/>
      <c r="AR15" s="11"/>
      <c r="AS15" s="100">
        <f t="shared" si="12"/>
        <v>0</v>
      </c>
      <c r="AT15" s="11"/>
      <c r="AU15" s="11"/>
      <c r="AV15" s="50">
        <f t="shared" si="13"/>
        <v>0</v>
      </c>
      <c r="AW15" s="11"/>
      <c r="AX15" s="11"/>
      <c r="AY15" s="50">
        <f t="shared" si="14"/>
        <v>0</v>
      </c>
      <c r="AZ15" s="98">
        <f t="shared" si="15"/>
        <v>11000000</v>
      </c>
    </row>
    <row r="16" spans="1:52" x14ac:dyDescent="0.2">
      <c r="A16" s="297">
        <v>10</v>
      </c>
      <c r="B16" s="13"/>
      <c r="C16" s="48" t="s">
        <v>259</v>
      </c>
      <c r="D16" s="49"/>
      <c r="E16" s="11">
        <v>13000000</v>
      </c>
      <c r="F16" s="11"/>
      <c r="G16" s="11"/>
      <c r="H16" s="84">
        <f t="shared" si="0"/>
        <v>13000000</v>
      </c>
      <c r="I16" s="133">
        <v>5000000</v>
      </c>
      <c r="J16" s="54"/>
      <c r="K16" s="11"/>
      <c r="L16" s="203">
        <f t="shared" si="1"/>
        <v>0</v>
      </c>
      <c r="M16" s="11">
        <v>800000</v>
      </c>
      <c r="N16" s="11">
        <v>800000</v>
      </c>
      <c r="O16" s="203">
        <f t="shared" si="2"/>
        <v>0</v>
      </c>
      <c r="P16" s="11">
        <v>800000</v>
      </c>
      <c r="Q16" s="11">
        <v>800000</v>
      </c>
      <c r="R16" s="50">
        <f t="shared" si="3"/>
        <v>0</v>
      </c>
      <c r="S16" s="11">
        <v>800000</v>
      </c>
      <c r="T16" s="11">
        <v>800000</v>
      </c>
      <c r="U16" s="203">
        <f t="shared" si="4"/>
        <v>0</v>
      </c>
      <c r="V16" s="11">
        <v>800000</v>
      </c>
      <c r="W16" s="11">
        <v>800000</v>
      </c>
      <c r="X16" s="203">
        <f t="shared" si="5"/>
        <v>0</v>
      </c>
      <c r="Y16" s="11">
        <v>800000</v>
      </c>
      <c r="Z16" s="11">
        <v>800000</v>
      </c>
      <c r="AA16" s="203">
        <f t="shared" si="6"/>
        <v>0</v>
      </c>
      <c r="AB16" s="11">
        <v>800000</v>
      </c>
      <c r="AC16" s="11"/>
      <c r="AD16" s="203">
        <f t="shared" si="7"/>
        <v>800000</v>
      </c>
      <c r="AE16" s="11">
        <v>800000</v>
      </c>
      <c r="AF16" s="11"/>
      <c r="AG16" s="203">
        <f t="shared" si="8"/>
        <v>800000</v>
      </c>
      <c r="AH16" s="11">
        <v>800000</v>
      </c>
      <c r="AI16" s="11"/>
      <c r="AJ16" s="203">
        <f t="shared" si="9"/>
        <v>800000</v>
      </c>
      <c r="AK16" s="11">
        <v>800000</v>
      </c>
      <c r="AL16" s="11"/>
      <c r="AM16" s="203">
        <f t="shared" si="10"/>
        <v>800000</v>
      </c>
      <c r="AN16" s="11">
        <v>800000</v>
      </c>
      <c r="AO16" s="11"/>
      <c r="AP16" s="203">
        <f t="shared" si="11"/>
        <v>800000</v>
      </c>
      <c r="AQ16" s="11"/>
      <c r="AR16" s="11"/>
      <c r="AS16" s="100">
        <f t="shared" si="12"/>
        <v>0</v>
      </c>
      <c r="AT16" s="11"/>
      <c r="AU16" s="11"/>
      <c r="AV16" s="50">
        <f t="shared" si="13"/>
        <v>0</v>
      </c>
      <c r="AW16" s="11"/>
      <c r="AX16" s="11"/>
      <c r="AY16" s="50">
        <f t="shared" si="14"/>
        <v>0</v>
      </c>
      <c r="AZ16" s="32">
        <f t="shared" si="15"/>
        <v>8000000</v>
      </c>
    </row>
    <row r="17" spans="1:52" s="99" customFormat="1" x14ac:dyDescent="0.2">
      <c r="A17" s="295">
        <v>11</v>
      </c>
      <c r="B17" s="13"/>
      <c r="C17" s="48" t="s">
        <v>237</v>
      </c>
      <c r="D17" s="49"/>
      <c r="E17" s="11">
        <v>13000000</v>
      </c>
      <c r="F17" s="11"/>
      <c r="G17" s="11"/>
      <c r="H17" s="84">
        <f t="shared" si="0"/>
        <v>13000000</v>
      </c>
      <c r="I17" s="133">
        <v>5000000</v>
      </c>
      <c r="J17" s="54"/>
      <c r="K17" s="11"/>
      <c r="L17" s="203">
        <f t="shared" si="1"/>
        <v>0</v>
      </c>
      <c r="M17" s="11">
        <v>800000</v>
      </c>
      <c r="N17" s="11">
        <v>800000</v>
      </c>
      <c r="O17" s="203">
        <f t="shared" si="2"/>
        <v>0</v>
      </c>
      <c r="P17" s="11">
        <v>800000</v>
      </c>
      <c r="Q17" s="11">
        <v>800000</v>
      </c>
      <c r="R17" s="50">
        <f t="shared" si="3"/>
        <v>0</v>
      </c>
      <c r="S17" s="11">
        <v>800000</v>
      </c>
      <c r="T17" s="11">
        <v>800000</v>
      </c>
      <c r="U17" s="203">
        <f t="shared" si="4"/>
        <v>0</v>
      </c>
      <c r="V17" s="11">
        <v>800000</v>
      </c>
      <c r="W17" s="11">
        <v>800000</v>
      </c>
      <c r="X17" s="203">
        <f t="shared" si="5"/>
        <v>0</v>
      </c>
      <c r="Y17" s="11">
        <v>800000</v>
      </c>
      <c r="Z17" s="11">
        <v>800000</v>
      </c>
      <c r="AA17" s="203">
        <f t="shared" si="6"/>
        <v>0</v>
      </c>
      <c r="AB17" s="11">
        <v>800000</v>
      </c>
      <c r="AC17" s="11">
        <v>800000</v>
      </c>
      <c r="AD17" s="203">
        <f t="shared" si="7"/>
        <v>0</v>
      </c>
      <c r="AE17" s="11">
        <v>800000</v>
      </c>
      <c r="AF17" s="11"/>
      <c r="AG17" s="203">
        <f t="shared" si="8"/>
        <v>800000</v>
      </c>
      <c r="AH17" s="11">
        <v>800000</v>
      </c>
      <c r="AI17" s="11"/>
      <c r="AJ17" s="203">
        <f t="shared" si="9"/>
        <v>800000</v>
      </c>
      <c r="AK17" s="11">
        <v>800000</v>
      </c>
      <c r="AL17" s="11"/>
      <c r="AM17" s="203">
        <f t="shared" si="10"/>
        <v>800000</v>
      </c>
      <c r="AN17" s="11">
        <v>800000</v>
      </c>
      <c r="AO17" s="11"/>
      <c r="AP17" s="203">
        <f t="shared" si="11"/>
        <v>800000</v>
      </c>
      <c r="AQ17" s="11"/>
      <c r="AR17" s="11"/>
      <c r="AS17" s="100">
        <f t="shared" si="12"/>
        <v>0</v>
      </c>
      <c r="AT17" s="11"/>
      <c r="AU17" s="11"/>
      <c r="AV17" s="50">
        <f t="shared" si="13"/>
        <v>0</v>
      </c>
      <c r="AW17" s="11"/>
      <c r="AX17" s="11"/>
      <c r="AY17" s="50">
        <f t="shared" si="14"/>
        <v>0</v>
      </c>
      <c r="AZ17" s="98">
        <f t="shared" si="15"/>
        <v>8000000</v>
      </c>
    </row>
    <row r="18" spans="1:52" x14ac:dyDescent="0.2">
      <c r="A18" s="297">
        <v>12</v>
      </c>
      <c r="B18" s="13"/>
      <c r="C18" s="48" t="s">
        <v>129</v>
      </c>
      <c r="D18" s="49"/>
      <c r="E18" s="11">
        <v>13000000</v>
      </c>
      <c r="F18" s="11"/>
      <c r="G18" s="11">
        <v>500000</v>
      </c>
      <c r="H18" s="84">
        <f t="shared" si="0"/>
        <v>12500000</v>
      </c>
      <c r="I18" s="133">
        <v>5000000</v>
      </c>
      <c r="J18" s="54"/>
      <c r="K18" s="11"/>
      <c r="L18" s="203">
        <f t="shared" si="1"/>
        <v>0</v>
      </c>
      <c r="M18" s="11">
        <v>750000</v>
      </c>
      <c r="N18" s="11"/>
      <c r="O18" s="203">
        <f t="shared" si="2"/>
        <v>750000</v>
      </c>
      <c r="P18" s="11">
        <v>750000</v>
      </c>
      <c r="Q18" s="11"/>
      <c r="R18" s="50">
        <f t="shared" si="3"/>
        <v>750000</v>
      </c>
      <c r="S18" s="11">
        <v>750000</v>
      </c>
      <c r="T18" s="11"/>
      <c r="U18" s="203">
        <f t="shared" si="4"/>
        <v>750000</v>
      </c>
      <c r="V18" s="11">
        <v>750000</v>
      </c>
      <c r="W18" s="11"/>
      <c r="X18" s="203">
        <f t="shared" si="5"/>
        <v>750000</v>
      </c>
      <c r="Y18" s="11">
        <v>750000</v>
      </c>
      <c r="Z18" s="11"/>
      <c r="AA18" s="203">
        <f t="shared" si="6"/>
        <v>750000</v>
      </c>
      <c r="AB18" s="11">
        <v>750000</v>
      </c>
      <c r="AC18" s="11"/>
      <c r="AD18" s="203">
        <f t="shared" si="7"/>
        <v>750000</v>
      </c>
      <c r="AE18" s="11">
        <v>750000</v>
      </c>
      <c r="AF18" s="11"/>
      <c r="AG18" s="203">
        <f t="shared" si="8"/>
        <v>750000</v>
      </c>
      <c r="AH18" s="11">
        <v>750000</v>
      </c>
      <c r="AI18" s="11"/>
      <c r="AJ18" s="203">
        <f t="shared" si="9"/>
        <v>750000</v>
      </c>
      <c r="AK18" s="11">
        <v>750000</v>
      </c>
      <c r="AL18" s="11"/>
      <c r="AM18" s="203">
        <f t="shared" si="10"/>
        <v>750000</v>
      </c>
      <c r="AN18" s="11">
        <v>750000</v>
      </c>
      <c r="AO18" s="11"/>
      <c r="AP18" s="203">
        <f t="shared" si="11"/>
        <v>750000</v>
      </c>
      <c r="AQ18" s="11"/>
      <c r="AR18" s="11"/>
      <c r="AS18" s="100">
        <f t="shared" si="12"/>
        <v>0</v>
      </c>
      <c r="AT18" s="11"/>
      <c r="AU18" s="11"/>
      <c r="AV18" s="50">
        <f t="shared" si="13"/>
        <v>0</v>
      </c>
      <c r="AW18" s="11"/>
      <c r="AX18" s="11"/>
      <c r="AY18" s="50">
        <f t="shared" si="14"/>
        <v>0</v>
      </c>
      <c r="AZ18" s="32">
        <f t="shared" si="15"/>
        <v>7500000</v>
      </c>
    </row>
    <row r="19" spans="1:52" x14ac:dyDescent="0.2">
      <c r="A19" s="295">
        <v>13</v>
      </c>
      <c r="B19" s="13"/>
      <c r="C19" s="224" t="s">
        <v>311</v>
      </c>
      <c r="D19" s="225"/>
      <c r="E19" s="93">
        <v>13000000</v>
      </c>
      <c r="F19" s="93">
        <v>3900000</v>
      </c>
      <c r="G19" s="93"/>
      <c r="H19" s="101">
        <f t="shared" si="0"/>
        <v>9100000</v>
      </c>
      <c r="I19" s="102">
        <v>9100000</v>
      </c>
      <c r="J19" s="226"/>
      <c r="K19" s="93"/>
      <c r="L19" s="206">
        <f t="shared" si="1"/>
        <v>0</v>
      </c>
      <c r="M19" s="93"/>
      <c r="N19" s="93"/>
      <c r="O19" s="206">
        <f t="shared" si="2"/>
        <v>0</v>
      </c>
      <c r="P19" s="93"/>
      <c r="Q19" s="93"/>
      <c r="R19" s="103">
        <f t="shared" si="3"/>
        <v>0</v>
      </c>
      <c r="S19" s="93"/>
      <c r="T19" s="93"/>
      <c r="U19" s="206">
        <f t="shared" si="4"/>
        <v>0</v>
      </c>
      <c r="V19" s="93"/>
      <c r="W19" s="93"/>
      <c r="X19" s="206">
        <f t="shared" si="5"/>
        <v>0</v>
      </c>
      <c r="Y19" s="93"/>
      <c r="Z19" s="93"/>
      <c r="AA19" s="206">
        <f t="shared" si="6"/>
        <v>0</v>
      </c>
      <c r="AB19" s="93"/>
      <c r="AC19" s="93"/>
      <c r="AD19" s="206">
        <f t="shared" si="7"/>
        <v>0</v>
      </c>
      <c r="AE19" s="93"/>
      <c r="AF19" s="93"/>
      <c r="AG19" s="206">
        <f t="shared" si="8"/>
        <v>0</v>
      </c>
      <c r="AH19" s="93"/>
      <c r="AI19" s="93"/>
      <c r="AJ19" s="206">
        <f t="shared" si="9"/>
        <v>0</v>
      </c>
      <c r="AK19" s="93"/>
      <c r="AL19" s="93"/>
      <c r="AM19" s="203">
        <f t="shared" si="10"/>
        <v>0</v>
      </c>
      <c r="AN19" s="93"/>
      <c r="AO19" s="93"/>
      <c r="AP19" s="206">
        <f t="shared" si="11"/>
        <v>0</v>
      </c>
      <c r="AQ19" s="93"/>
      <c r="AR19" s="93"/>
      <c r="AS19" s="100">
        <f t="shared" si="12"/>
        <v>0</v>
      </c>
      <c r="AT19" s="93"/>
      <c r="AU19" s="93"/>
      <c r="AV19" s="103">
        <f t="shared" si="13"/>
        <v>0</v>
      </c>
      <c r="AW19" s="93"/>
      <c r="AX19" s="93"/>
      <c r="AY19" s="103">
        <f t="shared" si="14"/>
        <v>0</v>
      </c>
      <c r="AZ19" s="32">
        <f t="shared" si="15"/>
        <v>0</v>
      </c>
    </row>
    <row r="20" spans="1:52" s="99" customFormat="1" x14ac:dyDescent="0.2">
      <c r="A20" s="297">
        <v>14</v>
      </c>
      <c r="B20" s="13"/>
      <c r="C20" s="48" t="s">
        <v>240</v>
      </c>
      <c r="D20" s="49"/>
      <c r="E20" s="11">
        <v>13000000</v>
      </c>
      <c r="F20" s="11"/>
      <c r="G20" s="11"/>
      <c r="H20" s="84">
        <f t="shared" si="0"/>
        <v>13000000</v>
      </c>
      <c r="I20" s="133">
        <v>5000000</v>
      </c>
      <c r="J20" s="54"/>
      <c r="K20" s="11"/>
      <c r="L20" s="203">
        <f t="shared" si="1"/>
        <v>0</v>
      </c>
      <c r="M20" s="11">
        <v>800000</v>
      </c>
      <c r="N20" s="11">
        <v>800000</v>
      </c>
      <c r="O20" s="203">
        <f t="shared" si="2"/>
        <v>0</v>
      </c>
      <c r="P20" s="11">
        <v>800000</v>
      </c>
      <c r="Q20" s="11">
        <v>800000</v>
      </c>
      <c r="R20" s="50">
        <f t="shared" si="3"/>
        <v>0</v>
      </c>
      <c r="S20" s="11">
        <v>800000</v>
      </c>
      <c r="T20" s="11">
        <v>800000</v>
      </c>
      <c r="U20" s="203">
        <f t="shared" si="4"/>
        <v>0</v>
      </c>
      <c r="V20" s="11">
        <v>800000</v>
      </c>
      <c r="W20" s="11">
        <v>800000</v>
      </c>
      <c r="X20" s="203">
        <f t="shared" si="5"/>
        <v>0</v>
      </c>
      <c r="Y20" s="11">
        <v>800000</v>
      </c>
      <c r="Z20" s="11">
        <v>800000</v>
      </c>
      <c r="AA20" s="203">
        <f t="shared" si="6"/>
        <v>0</v>
      </c>
      <c r="AB20" s="11">
        <v>800000</v>
      </c>
      <c r="AC20" s="11">
        <v>800000</v>
      </c>
      <c r="AD20" s="203">
        <f t="shared" si="7"/>
        <v>0</v>
      </c>
      <c r="AE20" s="11">
        <v>800000</v>
      </c>
      <c r="AF20" s="11"/>
      <c r="AG20" s="203">
        <f t="shared" si="8"/>
        <v>800000</v>
      </c>
      <c r="AH20" s="11">
        <v>800000</v>
      </c>
      <c r="AI20" s="11"/>
      <c r="AJ20" s="203">
        <f t="shared" si="9"/>
        <v>800000</v>
      </c>
      <c r="AK20" s="11">
        <v>800000</v>
      </c>
      <c r="AL20" s="11"/>
      <c r="AM20" s="203">
        <f t="shared" si="10"/>
        <v>800000</v>
      </c>
      <c r="AN20" s="11">
        <v>800000</v>
      </c>
      <c r="AO20" s="11"/>
      <c r="AP20" s="203">
        <f t="shared" si="11"/>
        <v>800000</v>
      </c>
      <c r="AQ20" s="11"/>
      <c r="AR20" s="11"/>
      <c r="AS20" s="100">
        <f t="shared" si="12"/>
        <v>0</v>
      </c>
      <c r="AT20" s="11"/>
      <c r="AU20" s="11"/>
      <c r="AV20" s="50">
        <f t="shared" si="13"/>
        <v>0</v>
      </c>
      <c r="AW20" s="11"/>
      <c r="AX20" s="11"/>
      <c r="AY20" s="50">
        <f t="shared" si="14"/>
        <v>0</v>
      </c>
      <c r="AZ20" s="98">
        <f t="shared" si="15"/>
        <v>8000000</v>
      </c>
    </row>
    <row r="21" spans="1:52" s="99" customFormat="1" x14ac:dyDescent="0.2">
      <c r="A21" s="295">
        <v>15</v>
      </c>
      <c r="B21" s="13"/>
      <c r="C21" s="48" t="s">
        <v>222</v>
      </c>
      <c r="D21" s="49"/>
      <c r="E21" s="11">
        <v>13000000</v>
      </c>
      <c r="F21" s="11"/>
      <c r="G21" s="11"/>
      <c r="H21" s="84">
        <f t="shared" si="0"/>
        <v>13000000</v>
      </c>
      <c r="I21" s="133">
        <v>2500000</v>
      </c>
      <c r="J21" s="54">
        <v>2500000</v>
      </c>
      <c r="K21" s="11">
        <v>2500000</v>
      </c>
      <c r="L21" s="203">
        <f t="shared" si="1"/>
        <v>0</v>
      </c>
      <c r="M21" s="11">
        <v>800000</v>
      </c>
      <c r="N21" s="11">
        <v>800000</v>
      </c>
      <c r="O21" s="203">
        <f t="shared" si="2"/>
        <v>0</v>
      </c>
      <c r="P21" s="11">
        <v>800000</v>
      </c>
      <c r="Q21" s="11">
        <v>800000</v>
      </c>
      <c r="R21" s="50">
        <f t="shared" si="3"/>
        <v>0</v>
      </c>
      <c r="S21" s="11">
        <v>800000</v>
      </c>
      <c r="T21" s="11"/>
      <c r="U21" s="203">
        <f t="shared" si="4"/>
        <v>800000</v>
      </c>
      <c r="V21" s="11">
        <v>800000</v>
      </c>
      <c r="W21" s="11"/>
      <c r="X21" s="203">
        <f t="shared" si="5"/>
        <v>800000</v>
      </c>
      <c r="Y21" s="11">
        <v>800000</v>
      </c>
      <c r="Z21" s="11"/>
      <c r="AA21" s="203">
        <f t="shared" si="6"/>
        <v>800000</v>
      </c>
      <c r="AB21" s="11">
        <v>800000</v>
      </c>
      <c r="AC21" s="11"/>
      <c r="AD21" s="203">
        <f t="shared" si="7"/>
        <v>800000</v>
      </c>
      <c r="AE21" s="11">
        <v>800000</v>
      </c>
      <c r="AF21" s="11"/>
      <c r="AG21" s="203">
        <f t="shared" si="8"/>
        <v>800000</v>
      </c>
      <c r="AH21" s="11">
        <v>800000</v>
      </c>
      <c r="AI21" s="11"/>
      <c r="AJ21" s="203">
        <f t="shared" si="9"/>
        <v>800000</v>
      </c>
      <c r="AK21" s="11">
        <v>800000</v>
      </c>
      <c r="AL21" s="11"/>
      <c r="AM21" s="203">
        <f t="shared" si="10"/>
        <v>800000</v>
      </c>
      <c r="AN21" s="11">
        <v>800000</v>
      </c>
      <c r="AO21" s="11"/>
      <c r="AP21" s="203">
        <f t="shared" si="11"/>
        <v>800000</v>
      </c>
      <c r="AQ21" s="11"/>
      <c r="AR21" s="11"/>
      <c r="AS21" s="100">
        <f t="shared" si="12"/>
        <v>0</v>
      </c>
      <c r="AT21" s="11"/>
      <c r="AU21" s="11"/>
      <c r="AV21" s="50">
        <f t="shared" si="13"/>
        <v>0</v>
      </c>
      <c r="AW21" s="11"/>
      <c r="AX21" s="11"/>
      <c r="AY21" s="50">
        <f t="shared" si="14"/>
        <v>0</v>
      </c>
      <c r="AZ21" s="98">
        <f t="shared" si="15"/>
        <v>10500000</v>
      </c>
    </row>
    <row r="22" spans="1:52" x14ac:dyDescent="0.2">
      <c r="A22" s="297">
        <v>16</v>
      </c>
      <c r="B22" s="3"/>
      <c r="C22" s="48" t="s">
        <v>256</v>
      </c>
      <c r="D22" s="49"/>
      <c r="E22" s="11">
        <v>13000000</v>
      </c>
      <c r="F22" s="11"/>
      <c r="G22" s="11"/>
      <c r="H22" s="84">
        <f t="shared" si="0"/>
        <v>13000000</v>
      </c>
      <c r="I22" s="133">
        <v>5000000</v>
      </c>
      <c r="J22" s="54"/>
      <c r="K22" s="11"/>
      <c r="L22" s="203">
        <f t="shared" si="1"/>
        <v>0</v>
      </c>
      <c r="M22" s="11">
        <v>800000</v>
      </c>
      <c r="N22" s="11">
        <v>800000</v>
      </c>
      <c r="O22" s="203">
        <f t="shared" si="2"/>
        <v>0</v>
      </c>
      <c r="P22" s="11">
        <v>800000</v>
      </c>
      <c r="Q22" s="11">
        <v>800000</v>
      </c>
      <c r="R22" s="50">
        <f t="shared" si="3"/>
        <v>0</v>
      </c>
      <c r="S22" s="11">
        <v>800000</v>
      </c>
      <c r="T22" s="11">
        <v>800000</v>
      </c>
      <c r="U22" s="203">
        <f t="shared" si="4"/>
        <v>0</v>
      </c>
      <c r="V22" s="11">
        <v>800000</v>
      </c>
      <c r="W22" s="11">
        <v>800000</v>
      </c>
      <c r="X22" s="203">
        <f t="shared" si="5"/>
        <v>0</v>
      </c>
      <c r="Y22" s="11">
        <v>800000</v>
      </c>
      <c r="Z22" s="11">
        <v>800000</v>
      </c>
      <c r="AA22" s="203">
        <f t="shared" si="6"/>
        <v>0</v>
      </c>
      <c r="AB22" s="11">
        <v>800000</v>
      </c>
      <c r="AC22" s="11">
        <v>800000</v>
      </c>
      <c r="AD22" s="203">
        <f t="shared" si="7"/>
        <v>0</v>
      </c>
      <c r="AE22" s="11">
        <v>800000</v>
      </c>
      <c r="AF22" s="11"/>
      <c r="AG22" s="203">
        <f t="shared" si="8"/>
        <v>800000</v>
      </c>
      <c r="AH22" s="11">
        <v>800000</v>
      </c>
      <c r="AI22" s="11"/>
      <c r="AJ22" s="203">
        <f t="shared" si="9"/>
        <v>800000</v>
      </c>
      <c r="AK22" s="11">
        <v>800000</v>
      </c>
      <c r="AL22" s="11"/>
      <c r="AM22" s="203">
        <f t="shared" si="10"/>
        <v>800000</v>
      </c>
      <c r="AN22" s="11">
        <v>800000</v>
      </c>
      <c r="AO22" s="11"/>
      <c r="AP22" s="203">
        <f t="shared" si="11"/>
        <v>800000</v>
      </c>
      <c r="AQ22" s="11"/>
      <c r="AR22" s="11"/>
      <c r="AS22" s="100">
        <f t="shared" si="12"/>
        <v>0</v>
      </c>
      <c r="AT22" s="11"/>
      <c r="AU22" s="11"/>
      <c r="AV22" s="50">
        <f t="shared" si="13"/>
        <v>0</v>
      </c>
      <c r="AW22" s="11"/>
      <c r="AX22" s="11"/>
      <c r="AY22" s="50">
        <f t="shared" si="14"/>
        <v>0</v>
      </c>
      <c r="AZ22" s="32">
        <f t="shared" si="15"/>
        <v>8000000</v>
      </c>
    </row>
    <row r="23" spans="1:52" x14ac:dyDescent="0.2">
      <c r="A23" s="295">
        <v>17</v>
      </c>
      <c r="B23" s="3"/>
      <c r="C23" s="48" t="s">
        <v>134</v>
      </c>
      <c r="D23" s="49"/>
      <c r="E23" s="11">
        <v>13000000</v>
      </c>
      <c r="F23" s="11"/>
      <c r="G23" s="11">
        <v>500000</v>
      </c>
      <c r="H23" s="84">
        <f t="shared" si="0"/>
        <v>12500000</v>
      </c>
      <c r="I23" s="133">
        <v>4500000</v>
      </c>
      <c r="J23" s="54">
        <v>500000</v>
      </c>
      <c r="K23" s="11">
        <v>500000</v>
      </c>
      <c r="L23" s="203">
        <f t="shared" si="1"/>
        <v>0</v>
      </c>
      <c r="M23" s="11">
        <v>750000</v>
      </c>
      <c r="N23" s="11">
        <v>750000</v>
      </c>
      <c r="O23" s="203">
        <f t="shared" si="2"/>
        <v>0</v>
      </c>
      <c r="P23" s="11">
        <v>750000</v>
      </c>
      <c r="Q23" s="11">
        <f>50000+700000</f>
        <v>750000</v>
      </c>
      <c r="R23" s="50">
        <f t="shared" si="3"/>
        <v>0</v>
      </c>
      <c r="S23" s="11">
        <v>750000</v>
      </c>
      <c r="T23" s="11">
        <f>100000+650000</f>
        <v>750000</v>
      </c>
      <c r="U23" s="203">
        <f t="shared" si="4"/>
        <v>0</v>
      </c>
      <c r="V23" s="11">
        <v>750000</v>
      </c>
      <c r="W23" s="11">
        <f>150000+600000</f>
        <v>750000</v>
      </c>
      <c r="X23" s="203">
        <f t="shared" si="5"/>
        <v>0</v>
      </c>
      <c r="Y23" s="11">
        <v>750000</v>
      </c>
      <c r="Z23" s="11">
        <f>200000+550000</f>
        <v>750000</v>
      </c>
      <c r="AA23" s="203">
        <f t="shared" si="6"/>
        <v>0</v>
      </c>
      <c r="AB23" s="11">
        <v>750000</v>
      </c>
      <c r="AC23" s="11">
        <f>250000+500000</f>
        <v>750000</v>
      </c>
      <c r="AD23" s="203">
        <f t="shared" si="7"/>
        <v>0</v>
      </c>
      <c r="AE23" s="11">
        <v>750000</v>
      </c>
      <c r="AF23" s="11">
        <v>750000</v>
      </c>
      <c r="AG23" s="203">
        <f t="shared" si="8"/>
        <v>0</v>
      </c>
      <c r="AH23" s="11">
        <v>750000</v>
      </c>
      <c r="AI23" s="11"/>
      <c r="AJ23" s="203">
        <f t="shared" si="9"/>
        <v>750000</v>
      </c>
      <c r="AK23" s="11">
        <v>750000</v>
      </c>
      <c r="AL23" s="11"/>
      <c r="AM23" s="203">
        <f t="shared" si="10"/>
        <v>750000</v>
      </c>
      <c r="AN23" s="11">
        <v>750000</v>
      </c>
      <c r="AO23" s="11"/>
      <c r="AP23" s="203">
        <f t="shared" si="11"/>
        <v>750000</v>
      </c>
      <c r="AQ23" s="11"/>
      <c r="AR23" s="11"/>
      <c r="AS23" s="100">
        <f t="shared" si="12"/>
        <v>0</v>
      </c>
      <c r="AT23" s="11"/>
      <c r="AU23" s="11"/>
      <c r="AV23" s="50">
        <f t="shared" si="13"/>
        <v>0</v>
      </c>
      <c r="AW23" s="11"/>
      <c r="AX23" s="11"/>
      <c r="AY23" s="50">
        <f t="shared" si="14"/>
        <v>0</v>
      </c>
      <c r="AZ23" s="32">
        <f t="shared" si="15"/>
        <v>8000000</v>
      </c>
    </row>
    <row r="24" spans="1:52" x14ac:dyDescent="0.2">
      <c r="A24" s="297">
        <v>18</v>
      </c>
      <c r="B24" s="3"/>
      <c r="C24" s="48" t="s">
        <v>245</v>
      </c>
      <c r="D24" s="49"/>
      <c r="E24" s="11">
        <v>13000000</v>
      </c>
      <c r="F24" s="11"/>
      <c r="G24" s="11"/>
      <c r="H24" s="84">
        <f t="shared" si="0"/>
        <v>13000000</v>
      </c>
      <c r="I24" s="133">
        <v>2000000</v>
      </c>
      <c r="J24" s="54">
        <v>3000000</v>
      </c>
      <c r="K24" s="11">
        <f>2000000+1000000</f>
        <v>3000000</v>
      </c>
      <c r="L24" s="203">
        <f t="shared" si="1"/>
        <v>0</v>
      </c>
      <c r="M24" s="11">
        <v>800000</v>
      </c>
      <c r="N24" s="11">
        <v>800000</v>
      </c>
      <c r="O24" s="203">
        <f t="shared" si="2"/>
        <v>0</v>
      </c>
      <c r="P24" s="11">
        <v>800000</v>
      </c>
      <c r="Q24" s="11">
        <f>200000+600000</f>
        <v>800000</v>
      </c>
      <c r="R24" s="50">
        <f t="shared" si="3"/>
        <v>0</v>
      </c>
      <c r="S24" s="11">
        <v>800000</v>
      </c>
      <c r="T24" s="11">
        <f>400000+400000</f>
        <v>800000</v>
      </c>
      <c r="U24" s="203">
        <f t="shared" si="4"/>
        <v>0</v>
      </c>
      <c r="V24" s="11">
        <v>800000</v>
      </c>
      <c r="W24" s="11">
        <v>600000</v>
      </c>
      <c r="X24" s="203">
        <f t="shared" si="5"/>
        <v>200000</v>
      </c>
      <c r="Y24" s="11">
        <v>800000</v>
      </c>
      <c r="Z24" s="11"/>
      <c r="AA24" s="203">
        <f t="shared" si="6"/>
        <v>800000</v>
      </c>
      <c r="AB24" s="11">
        <v>800000</v>
      </c>
      <c r="AC24" s="11"/>
      <c r="AD24" s="203">
        <f t="shared" si="7"/>
        <v>800000</v>
      </c>
      <c r="AE24" s="11">
        <v>800000</v>
      </c>
      <c r="AF24" s="11"/>
      <c r="AG24" s="203">
        <f t="shared" si="8"/>
        <v>800000</v>
      </c>
      <c r="AH24" s="11">
        <v>800000</v>
      </c>
      <c r="AI24" s="11"/>
      <c r="AJ24" s="203">
        <f t="shared" si="9"/>
        <v>800000</v>
      </c>
      <c r="AK24" s="11">
        <v>800000</v>
      </c>
      <c r="AL24" s="11"/>
      <c r="AM24" s="203">
        <f t="shared" si="10"/>
        <v>800000</v>
      </c>
      <c r="AN24" s="11">
        <v>800000</v>
      </c>
      <c r="AO24" s="11"/>
      <c r="AP24" s="203">
        <f t="shared" si="11"/>
        <v>800000</v>
      </c>
      <c r="AQ24" s="11"/>
      <c r="AR24" s="11"/>
      <c r="AS24" s="100">
        <f t="shared" si="12"/>
        <v>0</v>
      </c>
      <c r="AT24" s="11"/>
      <c r="AU24" s="11"/>
      <c r="AV24" s="50">
        <f t="shared" si="13"/>
        <v>0</v>
      </c>
      <c r="AW24" s="11"/>
      <c r="AX24" s="11"/>
      <c r="AY24" s="50">
        <f t="shared" si="14"/>
        <v>0</v>
      </c>
      <c r="AZ24" s="32">
        <f t="shared" si="15"/>
        <v>11000000</v>
      </c>
    </row>
    <row r="25" spans="1:52" x14ac:dyDescent="0.2">
      <c r="A25" s="295">
        <v>19</v>
      </c>
      <c r="B25" s="3"/>
      <c r="C25" s="48" t="s">
        <v>478</v>
      </c>
      <c r="D25" s="49"/>
      <c r="E25" s="11">
        <v>13000000</v>
      </c>
      <c r="F25" s="11"/>
      <c r="G25" s="11"/>
      <c r="H25" s="84">
        <f t="shared" si="0"/>
        <v>13000000</v>
      </c>
      <c r="I25" s="133">
        <v>5200000</v>
      </c>
      <c r="J25" s="54"/>
      <c r="K25" s="11"/>
      <c r="L25" s="203">
        <f t="shared" si="1"/>
        <v>0</v>
      </c>
      <c r="M25" s="11">
        <v>800000</v>
      </c>
      <c r="N25" s="11">
        <v>800000</v>
      </c>
      <c r="O25" s="203">
        <f t="shared" si="2"/>
        <v>0</v>
      </c>
      <c r="P25" s="11">
        <v>800000</v>
      </c>
      <c r="Q25" s="11">
        <v>800000</v>
      </c>
      <c r="R25" s="50">
        <f t="shared" si="3"/>
        <v>0</v>
      </c>
      <c r="S25" s="11">
        <v>800000</v>
      </c>
      <c r="T25" s="11">
        <v>800000</v>
      </c>
      <c r="U25" s="203">
        <f t="shared" si="4"/>
        <v>0</v>
      </c>
      <c r="V25" s="11">
        <v>800000</v>
      </c>
      <c r="W25" s="11">
        <v>800000</v>
      </c>
      <c r="X25" s="203">
        <f t="shared" si="5"/>
        <v>0</v>
      </c>
      <c r="Y25" s="11">
        <v>800000</v>
      </c>
      <c r="Z25" s="11">
        <v>100000</v>
      </c>
      <c r="AA25" s="203">
        <f t="shared" si="6"/>
        <v>700000</v>
      </c>
      <c r="AB25" s="11">
        <v>800000</v>
      </c>
      <c r="AC25" s="11"/>
      <c r="AD25" s="203">
        <f t="shared" si="7"/>
        <v>800000</v>
      </c>
      <c r="AE25" s="11">
        <v>800000</v>
      </c>
      <c r="AF25" s="11"/>
      <c r="AG25" s="203">
        <f t="shared" si="8"/>
        <v>800000</v>
      </c>
      <c r="AH25" s="11">
        <v>800000</v>
      </c>
      <c r="AI25" s="11"/>
      <c r="AJ25" s="203">
        <f t="shared" si="9"/>
        <v>800000</v>
      </c>
      <c r="AK25" s="11">
        <v>800000</v>
      </c>
      <c r="AL25" s="11"/>
      <c r="AM25" s="203">
        <f t="shared" si="10"/>
        <v>800000</v>
      </c>
      <c r="AN25" s="11">
        <v>800000</v>
      </c>
      <c r="AO25" s="11"/>
      <c r="AP25" s="203">
        <f t="shared" si="11"/>
        <v>800000</v>
      </c>
      <c r="AQ25" s="11"/>
      <c r="AR25" s="11"/>
      <c r="AS25" s="100">
        <f t="shared" si="12"/>
        <v>0</v>
      </c>
      <c r="AT25" s="11"/>
      <c r="AU25" s="11"/>
      <c r="AV25" s="50">
        <f t="shared" si="13"/>
        <v>0</v>
      </c>
      <c r="AW25" s="11"/>
      <c r="AX25" s="11"/>
      <c r="AY25" s="50">
        <f t="shared" si="14"/>
        <v>0</v>
      </c>
      <c r="AZ25" s="32">
        <f t="shared" si="15"/>
        <v>8000000</v>
      </c>
    </row>
    <row r="26" spans="1:52" x14ac:dyDescent="0.2">
      <c r="A26" s="297">
        <v>20</v>
      </c>
      <c r="B26" s="3"/>
      <c r="C26" s="48" t="s">
        <v>430</v>
      </c>
      <c r="D26" s="49"/>
      <c r="E26" s="11">
        <v>13000000</v>
      </c>
      <c r="F26" s="11"/>
      <c r="G26" s="11"/>
      <c r="H26" s="84">
        <f t="shared" si="0"/>
        <v>13000000</v>
      </c>
      <c r="I26" s="133">
        <v>2700000</v>
      </c>
      <c r="J26" s="54">
        <v>2300000</v>
      </c>
      <c r="K26" s="11">
        <v>1700000</v>
      </c>
      <c r="L26" s="203">
        <f t="shared" si="1"/>
        <v>600000</v>
      </c>
      <c r="M26" s="11"/>
      <c r="N26" s="11"/>
      <c r="O26" s="203">
        <f t="shared" si="2"/>
        <v>0</v>
      </c>
      <c r="P26" s="11">
        <v>800000</v>
      </c>
      <c r="Q26" s="11"/>
      <c r="R26" s="50">
        <f t="shared" si="3"/>
        <v>800000</v>
      </c>
      <c r="S26" s="11">
        <v>800000</v>
      </c>
      <c r="T26" s="11"/>
      <c r="U26" s="203">
        <f t="shared" si="4"/>
        <v>800000</v>
      </c>
      <c r="V26" s="11">
        <v>800000</v>
      </c>
      <c r="W26" s="11"/>
      <c r="X26" s="203">
        <f t="shared" si="5"/>
        <v>800000</v>
      </c>
      <c r="Y26" s="11">
        <v>800000</v>
      </c>
      <c r="Z26" s="11"/>
      <c r="AA26" s="203">
        <f t="shared" si="6"/>
        <v>800000</v>
      </c>
      <c r="AB26" s="11">
        <v>800000</v>
      </c>
      <c r="AC26" s="11"/>
      <c r="AD26" s="203">
        <f t="shared" si="7"/>
        <v>800000</v>
      </c>
      <c r="AE26" s="11">
        <v>800000</v>
      </c>
      <c r="AF26" s="11"/>
      <c r="AG26" s="203">
        <f t="shared" si="8"/>
        <v>800000</v>
      </c>
      <c r="AH26" s="11">
        <v>800000</v>
      </c>
      <c r="AI26" s="11"/>
      <c r="AJ26" s="203">
        <f t="shared" si="9"/>
        <v>800000</v>
      </c>
      <c r="AK26" s="11">
        <v>800000</v>
      </c>
      <c r="AL26" s="11"/>
      <c r="AM26" s="203">
        <f t="shared" si="10"/>
        <v>800000</v>
      </c>
      <c r="AN26" s="11">
        <v>800000</v>
      </c>
      <c r="AO26" s="11"/>
      <c r="AP26" s="203">
        <f t="shared" si="11"/>
        <v>800000</v>
      </c>
      <c r="AQ26" s="11">
        <v>800000</v>
      </c>
      <c r="AR26" s="11"/>
      <c r="AS26" s="100">
        <f t="shared" si="12"/>
        <v>800000</v>
      </c>
      <c r="AT26" s="11"/>
      <c r="AU26" s="11"/>
      <c r="AV26" s="50"/>
      <c r="AW26" s="11"/>
      <c r="AX26" s="11"/>
      <c r="AY26" s="50"/>
      <c r="AZ26" s="32">
        <f t="shared" si="15"/>
        <v>10300000</v>
      </c>
    </row>
    <row r="27" spans="1:52" x14ac:dyDescent="0.2">
      <c r="A27" s="295">
        <v>21</v>
      </c>
      <c r="B27" s="3"/>
      <c r="C27" s="48" t="s">
        <v>443</v>
      </c>
      <c r="D27" s="49"/>
      <c r="E27" s="11">
        <v>13000000</v>
      </c>
      <c r="F27" s="11"/>
      <c r="G27" s="11"/>
      <c r="H27" s="84">
        <f t="shared" si="0"/>
        <v>13000000</v>
      </c>
      <c r="I27" s="133">
        <v>1000000</v>
      </c>
      <c r="J27" s="54">
        <v>4000000</v>
      </c>
      <c r="K27" s="11">
        <v>4000000</v>
      </c>
      <c r="L27" s="203">
        <f t="shared" si="1"/>
        <v>0</v>
      </c>
      <c r="M27" s="11">
        <v>880000</v>
      </c>
      <c r="N27" s="11">
        <v>880000</v>
      </c>
      <c r="O27" s="203">
        <f t="shared" si="2"/>
        <v>0</v>
      </c>
      <c r="P27" s="11">
        <v>880000</v>
      </c>
      <c r="Q27" s="11">
        <v>120000</v>
      </c>
      <c r="R27" s="50">
        <f t="shared" si="3"/>
        <v>760000</v>
      </c>
      <c r="S27" s="11">
        <v>880000</v>
      </c>
      <c r="T27" s="11"/>
      <c r="U27" s="203">
        <f t="shared" si="4"/>
        <v>880000</v>
      </c>
      <c r="V27" s="11">
        <v>880000</v>
      </c>
      <c r="W27" s="11"/>
      <c r="X27" s="203">
        <f t="shared" si="5"/>
        <v>880000</v>
      </c>
      <c r="Y27" s="11">
        <v>880000</v>
      </c>
      <c r="Z27" s="11"/>
      <c r="AA27" s="203">
        <f t="shared" si="6"/>
        <v>880000</v>
      </c>
      <c r="AB27" s="11">
        <v>880000</v>
      </c>
      <c r="AC27" s="11"/>
      <c r="AD27" s="203">
        <f t="shared" si="7"/>
        <v>880000</v>
      </c>
      <c r="AE27" s="11">
        <v>880000</v>
      </c>
      <c r="AF27" s="11"/>
      <c r="AG27" s="203">
        <f t="shared" si="8"/>
        <v>880000</v>
      </c>
      <c r="AH27" s="11">
        <v>880000</v>
      </c>
      <c r="AI27" s="11"/>
      <c r="AJ27" s="203">
        <f t="shared" si="9"/>
        <v>880000</v>
      </c>
      <c r="AK27" s="11">
        <v>880000</v>
      </c>
      <c r="AL27" s="11"/>
      <c r="AM27" s="203">
        <f t="shared" si="10"/>
        <v>880000</v>
      </c>
      <c r="AN27" s="11">
        <v>880000</v>
      </c>
      <c r="AO27" s="11"/>
      <c r="AP27" s="203">
        <f t="shared" si="11"/>
        <v>880000</v>
      </c>
      <c r="AQ27" s="11"/>
      <c r="AR27" s="11"/>
      <c r="AS27" s="100">
        <f t="shared" si="12"/>
        <v>0</v>
      </c>
      <c r="AT27" s="11"/>
      <c r="AU27" s="11"/>
      <c r="AV27" s="50"/>
      <c r="AW27" s="11"/>
      <c r="AX27" s="11"/>
      <c r="AY27" s="50"/>
      <c r="AZ27" s="32">
        <f t="shared" si="15"/>
        <v>12800000</v>
      </c>
    </row>
    <row r="28" spans="1:52" x14ac:dyDescent="0.2">
      <c r="A28" s="297">
        <v>22</v>
      </c>
      <c r="B28" s="3"/>
      <c r="C28" s="48" t="s">
        <v>327</v>
      </c>
      <c r="D28" s="49"/>
      <c r="E28" s="11">
        <v>13000000</v>
      </c>
      <c r="F28" s="11"/>
      <c r="G28" s="11"/>
      <c r="H28" s="84">
        <f t="shared" si="0"/>
        <v>13000000</v>
      </c>
      <c r="I28" s="133">
        <v>4000000</v>
      </c>
      <c r="J28" s="54"/>
      <c r="K28" s="11"/>
      <c r="L28" s="203">
        <f t="shared" si="1"/>
        <v>0</v>
      </c>
      <c r="M28" s="11">
        <v>900000</v>
      </c>
      <c r="N28" s="11">
        <v>900000</v>
      </c>
      <c r="O28" s="203">
        <f t="shared" si="2"/>
        <v>0</v>
      </c>
      <c r="P28" s="11">
        <v>900000</v>
      </c>
      <c r="Q28" s="11">
        <v>900000</v>
      </c>
      <c r="R28" s="50">
        <f t="shared" si="3"/>
        <v>0</v>
      </c>
      <c r="S28" s="11">
        <v>900000</v>
      </c>
      <c r="T28" s="11">
        <v>900000</v>
      </c>
      <c r="U28" s="203">
        <f t="shared" si="4"/>
        <v>0</v>
      </c>
      <c r="V28" s="11">
        <v>900000</v>
      </c>
      <c r="W28" s="11">
        <v>900000</v>
      </c>
      <c r="X28" s="203">
        <f t="shared" si="5"/>
        <v>0</v>
      </c>
      <c r="Y28" s="11">
        <v>900000</v>
      </c>
      <c r="Z28" s="11"/>
      <c r="AA28" s="203">
        <f t="shared" si="6"/>
        <v>900000</v>
      </c>
      <c r="AB28" s="11">
        <v>900000</v>
      </c>
      <c r="AC28" s="11"/>
      <c r="AD28" s="203">
        <f t="shared" si="7"/>
        <v>900000</v>
      </c>
      <c r="AE28" s="11">
        <v>900000</v>
      </c>
      <c r="AF28" s="11"/>
      <c r="AG28" s="203">
        <f t="shared" si="8"/>
        <v>900000</v>
      </c>
      <c r="AH28" s="11">
        <v>900000</v>
      </c>
      <c r="AI28" s="11"/>
      <c r="AJ28" s="203">
        <f t="shared" si="9"/>
        <v>900000</v>
      </c>
      <c r="AK28" s="11">
        <v>900000</v>
      </c>
      <c r="AL28" s="11"/>
      <c r="AM28" s="203">
        <f t="shared" si="10"/>
        <v>900000</v>
      </c>
      <c r="AN28" s="11">
        <v>900000</v>
      </c>
      <c r="AO28" s="11"/>
      <c r="AP28" s="203">
        <f t="shared" si="11"/>
        <v>900000</v>
      </c>
      <c r="AQ28" s="11"/>
      <c r="AR28" s="11"/>
      <c r="AS28" s="100">
        <f t="shared" si="12"/>
        <v>0</v>
      </c>
      <c r="AT28" s="11"/>
      <c r="AU28" s="11"/>
      <c r="AV28" s="50">
        <f t="shared" ref="AV28:AV51" si="16">AT28-AU28</f>
        <v>0</v>
      </c>
      <c r="AW28" s="11"/>
      <c r="AX28" s="11"/>
      <c r="AY28" s="50">
        <f t="shared" ref="AY28:AY51" si="17">AW28-AX28</f>
        <v>0</v>
      </c>
      <c r="AZ28" s="32">
        <f t="shared" si="15"/>
        <v>9000000</v>
      </c>
    </row>
    <row r="29" spans="1:52" x14ac:dyDescent="0.2">
      <c r="A29" s="295">
        <v>23</v>
      </c>
      <c r="B29" s="3"/>
      <c r="C29" s="224" t="s">
        <v>276</v>
      </c>
      <c r="D29" s="225"/>
      <c r="E29" s="93">
        <v>13000000</v>
      </c>
      <c r="F29" s="93">
        <v>1300000</v>
      </c>
      <c r="G29" s="93"/>
      <c r="H29" s="101">
        <f t="shared" si="0"/>
        <v>11700000</v>
      </c>
      <c r="I29" s="102">
        <v>11700000</v>
      </c>
      <c r="J29" s="226"/>
      <c r="K29" s="93"/>
      <c r="L29" s="206">
        <f t="shared" si="1"/>
        <v>0</v>
      </c>
      <c r="M29" s="93"/>
      <c r="N29" s="93"/>
      <c r="O29" s="206">
        <f t="shared" si="2"/>
        <v>0</v>
      </c>
      <c r="P29" s="93"/>
      <c r="Q29" s="93"/>
      <c r="R29" s="103">
        <f t="shared" si="3"/>
        <v>0</v>
      </c>
      <c r="S29" s="93"/>
      <c r="T29" s="93"/>
      <c r="U29" s="206">
        <f t="shared" si="4"/>
        <v>0</v>
      </c>
      <c r="V29" s="93"/>
      <c r="W29" s="93"/>
      <c r="X29" s="206">
        <f t="shared" si="5"/>
        <v>0</v>
      </c>
      <c r="Y29" s="93"/>
      <c r="Z29" s="93"/>
      <c r="AA29" s="206">
        <f t="shared" si="6"/>
        <v>0</v>
      </c>
      <c r="AB29" s="93"/>
      <c r="AC29" s="93"/>
      <c r="AD29" s="206">
        <f t="shared" si="7"/>
        <v>0</v>
      </c>
      <c r="AE29" s="93"/>
      <c r="AF29" s="93"/>
      <c r="AG29" s="206">
        <f t="shared" si="8"/>
        <v>0</v>
      </c>
      <c r="AH29" s="93"/>
      <c r="AI29" s="93"/>
      <c r="AJ29" s="206">
        <f t="shared" si="9"/>
        <v>0</v>
      </c>
      <c r="AK29" s="93"/>
      <c r="AL29" s="93"/>
      <c r="AM29" s="203">
        <f t="shared" si="10"/>
        <v>0</v>
      </c>
      <c r="AN29" s="93"/>
      <c r="AO29" s="93"/>
      <c r="AP29" s="206">
        <f t="shared" si="11"/>
        <v>0</v>
      </c>
      <c r="AQ29" s="93"/>
      <c r="AR29" s="93"/>
      <c r="AS29" s="100">
        <f t="shared" si="12"/>
        <v>0</v>
      </c>
      <c r="AT29" s="93"/>
      <c r="AU29" s="93"/>
      <c r="AV29" s="103">
        <f t="shared" si="16"/>
        <v>0</v>
      </c>
      <c r="AW29" s="93"/>
      <c r="AX29" s="93"/>
      <c r="AY29" s="103">
        <f t="shared" si="17"/>
        <v>0</v>
      </c>
      <c r="AZ29" s="32">
        <f t="shared" si="15"/>
        <v>0</v>
      </c>
    </row>
    <row r="30" spans="1:52" s="99" customFormat="1" x14ac:dyDescent="0.2">
      <c r="A30" s="297">
        <v>24</v>
      </c>
      <c r="B30" s="3"/>
      <c r="C30" s="48" t="s">
        <v>260</v>
      </c>
      <c r="D30" s="49"/>
      <c r="E30" s="11">
        <v>13000000</v>
      </c>
      <c r="F30" s="11"/>
      <c r="G30" s="11"/>
      <c r="H30" s="84">
        <f t="shared" si="0"/>
        <v>13000000</v>
      </c>
      <c r="I30" s="133">
        <v>4500000</v>
      </c>
      <c r="J30" s="54">
        <v>1000000</v>
      </c>
      <c r="K30" s="11">
        <v>1000000</v>
      </c>
      <c r="L30" s="203">
        <f t="shared" si="1"/>
        <v>0</v>
      </c>
      <c r="M30" s="11">
        <v>750000</v>
      </c>
      <c r="N30" s="11">
        <v>750000</v>
      </c>
      <c r="O30" s="203">
        <f t="shared" si="2"/>
        <v>0</v>
      </c>
      <c r="P30" s="11">
        <v>750000</v>
      </c>
      <c r="Q30" s="11">
        <v>750000</v>
      </c>
      <c r="R30" s="50">
        <f t="shared" si="3"/>
        <v>0</v>
      </c>
      <c r="S30" s="11">
        <v>750000</v>
      </c>
      <c r="T30" s="11">
        <v>750000</v>
      </c>
      <c r="U30" s="203">
        <f t="shared" si="4"/>
        <v>0</v>
      </c>
      <c r="V30" s="11">
        <v>750000</v>
      </c>
      <c r="W30" s="11">
        <v>750000</v>
      </c>
      <c r="X30" s="203">
        <f t="shared" si="5"/>
        <v>0</v>
      </c>
      <c r="Y30" s="11">
        <v>750000</v>
      </c>
      <c r="Z30" s="11">
        <v>750000</v>
      </c>
      <c r="AA30" s="203">
        <f t="shared" si="6"/>
        <v>0</v>
      </c>
      <c r="AB30" s="11">
        <v>750000</v>
      </c>
      <c r="AC30" s="11">
        <v>500000</v>
      </c>
      <c r="AD30" s="203">
        <f t="shared" si="7"/>
        <v>250000</v>
      </c>
      <c r="AE30" s="11">
        <v>750000</v>
      </c>
      <c r="AF30" s="11"/>
      <c r="AG30" s="203">
        <f t="shared" si="8"/>
        <v>750000</v>
      </c>
      <c r="AH30" s="11">
        <v>750000</v>
      </c>
      <c r="AI30" s="11"/>
      <c r="AJ30" s="203">
        <f t="shared" si="9"/>
        <v>750000</v>
      </c>
      <c r="AK30" s="11">
        <v>750000</v>
      </c>
      <c r="AL30" s="11"/>
      <c r="AM30" s="203">
        <f t="shared" si="10"/>
        <v>750000</v>
      </c>
      <c r="AN30" s="11">
        <v>750000</v>
      </c>
      <c r="AO30" s="11"/>
      <c r="AP30" s="203">
        <f t="shared" si="11"/>
        <v>750000</v>
      </c>
      <c r="AQ30" s="11"/>
      <c r="AR30" s="11"/>
      <c r="AS30" s="100">
        <f t="shared" si="12"/>
        <v>0</v>
      </c>
      <c r="AT30" s="11"/>
      <c r="AU30" s="11"/>
      <c r="AV30" s="50">
        <f t="shared" si="16"/>
        <v>0</v>
      </c>
      <c r="AW30" s="11"/>
      <c r="AX30" s="11"/>
      <c r="AY30" s="50">
        <f t="shared" si="17"/>
        <v>0</v>
      </c>
      <c r="AZ30" s="98">
        <f t="shared" si="15"/>
        <v>8500000</v>
      </c>
    </row>
    <row r="31" spans="1:52" x14ac:dyDescent="0.2">
      <c r="A31" s="295">
        <v>25</v>
      </c>
      <c r="B31" s="3"/>
      <c r="C31" s="134" t="s">
        <v>171</v>
      </c>
      <c r="D31" s="49"/>
      <c r="E31" s="11">
        <v>13000000</v>
      </c>
      <c r="F31" s="11"/>
      <c r="G31" s="11"/>
      <c r="H31" s="84">
        <f t="shared" si="0"/>
        <v>13000000</v>
      </c>
      <c r="I31" s="133">
        <v>5000000</v>
      </c>
      <c r="J31" s="54"/>
      <c r="K31" s="11"/>
      <c r="L31" s="203">
        <f t="shared" si="1"/>
        <v>0</v>
      </c>
      <c r="M31" s="11">
        <v>800000</v>
      </c>
      <c r="N31" s="11">
        <v>800000</v>
      </c>
      <c r="O31" s="203">
        <f t="shared" si="2"/>
        <v>0</v>
      </c>
      <c r="P31" s="11">
        <v>800000</v>
      </c>
      <c r="Q31" s="11">
        <v>800000</v>
      </c>
      <c r="R31" s="50">
        <f t="shared" si="3"/>
        <v>0</v>
      </c>
      <c r="S31" s="11">
        <v>800000</v>
      </c>
      <c r="T31" s="11">
        <f>400000+400000</f>
        <v>800000</v>
      </c>
      <c r="U31" s="203">
        <f t="shared" si="4"/>
        <v>0</v>
      </c>
      <c r="V31" s="11">
        <v>800000</v>
      </c>
      <c r="W31" s="11">
        <f>600000+200000</f>
        <v>800000</v>
      </c>
      <c r="X31" s="203">
        <f t="shared" si="5"/>
        <v>0</v>
      </c>
      <c r="Y31" s="11">
        <v>800000</v>
      </c>
      <c r="Z31" s="11">
        <v>800000</v>
      </c>
      <c r="AA31" s="203">
        <f t="shared" si="6"/>
        <v>0</v>
      </c>
      <c r="AB31" s="11">
        <v>800000</v>
      </c>
      <c r="AC31" s="11">
        <v>800000</v>
      </c>
      <c r="AD31" s="203">
        <f t="shared" si="7"/>
        <v>0</v>
      </c>
      <c r="AE31" s="11">
        <v>800000</v>
      </c>
      <c r="AF31" s="11">
        <f>200000+600000</f>
        <v>800000</v>
      </c>
      <c r="AG31" s="203">
        <f t="shared" si="8"/>
        <v>0</v>
      </c>
      <c r="AH31" s="11">
        <v>800000</v>
      </c>
      <c r="AI31" s="11">
        <v>400000</v>
      </c>
      <c r="AJ31" s="203">
        <f t="shared" si="9"/>
        <v>400000</v>
      </c>
      <c r="AK31" s="11">
        <v>800000</v>
      </c>
      <c r="AL31" s="11"/>
      <c r="AM31" s="203">
        <f t="shared" si="10"/>
        <v>800000</v>
      </c>
      <c r="AN31" s="11">
        <v>800000</v>
      </c>
      <c r="AO31" s="11"/>
      <c r="AP31" s="203">
        <f t="shared" si="11"/>
        <v>800000</v>
      </c>
      <c r="AQ31" s="11"/>
      <c r="AR31" s="11"/>
      <c r="AS31" s="100">
        <f t="shared" si="12"/>
        <v>0</v>
      </c>
      <c r="AT31" s="11"/>
      <c r="AU31" s="11"/>
      <c r="AV31" s="50">
        <f t="shared" si="16"/>
        <v>0</v>
      </c>
      <c r="AW31" s="11"/>
      <c r="AX31" s="11"/>
      <c r="AY31" s="50">
        <f t="shared" si="17"/>
        <v>0</v>
      </c>
      <c r="AZ31" s="32">
        <f t="shared" si="15"/>
        <v>8000000</v>
      </c>
    </row>
    <row r="32" spans="1:52" x14ac:dyDescent="0.2">
      <c r="A32" s="297">
        <v>26</v>
      </c>
      <c r="B32" s="3"/>
      <c r="C32" s="48" t="s">
        <v>316</v>
      </c>
      <c r="D32" s="49"/>
      <c r="E32" s="11">
        <v>13000000</v>
      </c>
      <c r="F32" s="11"/>
      <c r="G32" s="11"/>
      <c r="H32" s="84">
        <f t="shared" si="0"/>
        <v>13000000</v>
      </c>
      <c r="I32" s="133">
        <v>5000000</v>
      </c>
      <c r="J32" s="54"/>
      <c r="K32" s="11"/>
      <c r="L32" s="203">
        <f t="shared" si="1"/>
        <v>0</v>
      </c>
      <c r="M32" s="11">
        <v>600000</v>
      </c>
      <c r="N32" s="11">
        <v>600000</v>
      </c>
      <c r="O32" s="203">
        <f t="shared" si="2"/>
        <v>0</v>
      </c>
      <c r="P32" s="11">
        <v>600000</v>
      </c>
      <c r="Q32" s="11">
        <v>600000</v>
      </c>
      <c r="R32" s="50">
        <f t="shared" si="3"/>
        <v>0</v>
      </c>
      <c r="S32" s="11">
        <v>600000</v>
      </c>
      <c r="T32" s="11">
        <v>600000</v>
      </c>
      <c r="U32" s="203">
        <f t="shared" si="4"/>
        <v>0</v>
      </c>
      <c r="V32" s="11">
        <v>600000</v>
      </c>
      <c r="W32" s="11">
        <v>600000</v>
      </c>
      <c r="X32" s="203">
        <f t="shared" si="5"/>
        <v>0</v>
      </c>
      <c r="Y32" s="11">
        <v>600000</v>
      </c>
      <c r="Z32" s="11">
        <v>600000</v>
      </c>
      <c r="AA32" s="203">
        <f t="shared" si="6"/>
        <v>0</v>
      </c>
      <c r="AB32" s="11">
        <v>2600000</v>
      </c>
      <c r="AC32" s="11">
        <v>2600000</v>
      </c>
      <c r="AD32" s="203">
        <f t="shared" si="7"/>
        <v>0</v>
      </c>
      <c r="AE32" s="11">
        <v>600000</v>
      </c>
      <c r="AF32" s="11">
        <v>600000</v>
      </c>
      <c r="AG32" s="203">
        <f t="shared" si="8"/>
        <v>0</v>
      </c>
      <c r="AH32" s="11">
        <v>600000</v>
      </c>
      <c r="AI32" s="11"/>
      <c r="AJ32" s="203">
        <f t="shared" si="9"/>
        <v>600000</v>
      </c>
      <c r="AK32" s="11">
        <v>600000</v>
      </c>
      <c r="AL32" s="11"/>
      <c r="AM32" s="203">
        <f t="shared" si="10"/>
        <v>600000</v>
      </c>
      <c r="AN32" s="11">
        <v>600000</v>
      </c>
      <c r="AO32" s="11"/>
      <c r="AP32" s="203">
        <f t="shared" si="11"/>
        <v>600000</v>
      </c>
      <c r="AQ32" s="11"/>
      <c r="AR32" s="11"/>
      <c r="AS32" s="100">
        <f t="shared" si="12"/>
        <v>0</v>
      </c>
      <c r="AT32" s="11"/>
      <c r="AU32" s="11"/>
      <c r="AV32" s="50">
        <f t="shared" si="16"/>
        <v>0</v>
      </c>
      <c r="AW32" s="11"/>
      <c r="AX32" s="11"/>
      <c r="AY32" s="50">
        <f t="shared" si="17"/>
        <v>0</v>
      </c>
      <c r="AZ32" s="32">
        <f t="shared" si="15"/>
        <v>8000000</v>
      </c>
    </row>
    <row r="33" spans="1:54" s="99" customFormat="1" x14ac:dyDescent="0.2">
      <c r="A33" s="333">
        <v>27</v>
      </c>
      <c r="B33" s="332"/>
      <c r="C33" s="224" t="s">
        <v>139</v>
      </c>
      <c r="D33" s="225"/>
      <c r="E33" s="93">
        <v>13000000</v>
      </c>
      <c r="F33" s="93"/>
      <c r="G33" s="93">
        <v>500000</v>
      </c>
      <c r="H33" s="101">
        <f t="shared" si="0"/>
        <v>12500000</v>
      </c>
      <c r="I33" s="102">
        <v>5000000</v>
      </c>
      <c r="J33" s="226"/>
      <c r="K33" s="93"/>
      <c r="L33" s="206">
        <f t="shared" si="1"/>
        <v>0</v>
      </c>
      <c r="M33" s="93">
        <v>750000</v>
      </c>
      <c r="N33" s="93">
        <v>750000</v>
      </c>
      <c r="O33" s="206">
        <f t="shared" si="2"/>
        <v>0</v>
      </c>
      <c r="P33" s="93">
        <v>750000</v>
      </c>
      <c r="Q33" s="93">
        <v>750000</v>
      </c>
      <c r="R33" s="103">
        <f t="shared" si="3"/>
        <v>0</v>
      </c>
      <c r="S33" s="93">
        <v>750000</v>
      </c>
      <c r="T33" s="93">
        <v>750000</v>
      </c>
      <c r="U33" s="206">
        <f t="shared" si="4"/>
        <v>0</v>
      </c>
      <c r="V33" s="93">
        <v>750000</v>
      </c>
      <c r="W33" s="93">
        <v>750000</v>
      </c>
      <c r="X33" s="206">
        <f t="shared" si="5"/>
        <v>0</v>
      </c>
      <c r="Y33" s="93">
        <v>750000</v>
      </c>
      <c r="Z33" s="93">
        <v>750000</v>
      </c>
      <c r="AA33" s="206">
        <f t="shared" si="6"/>
        <v>0</v>
      </c>
      <c r="AB33" s="93">
        <v>750000</v>
      </c>
      <c r="AC33" s="93">
        <v>750000</v>
      </c>
      <c r="AD33" s="206">
        <f t="shared" si="7"/>
        <v>0</v>
      </c>
      <c r="AE33" s="93">
        <v>750000</v>
      </c>
      <c r="AF33" s="93">
        <f>500000+250000</f>
        <v>750000</v>
      </c>
      <c r="AG33" s="206">
        <f t="shared" si="8"/>
        <v>0</v>
      </c>
      <c r="AH33" s="93">
        <v>750000</v>
      </c>
      <c r="AI33" s="93">
        <v>750000</v>
      </c>
      <c r="AJ33" s="206">
        <f t="shared" si="9"/>
        <v>0</v>
      </c>
      <c r="AK33" s="93">
        <v>750000</v>
      </c>
      <c r="AL33" s="93">
        <v>750000</v>
      </c>
      <c r="AM33" s="206">
        <f t="shared" si="10"/>
        <v>0</v>
      </c>
      <c r="AN33" s="93">
        <v>750000</v>
      </c>
      <c r="AO33" s="93">
        <v>750000</v>
      </c>
      <c r="AP33" s="206">
        <f t="shared" si="11"/>
        <v>0</v>
      </c>
      <c r="AQ33" s="93"/>
      <c r="AR33" s="93"/>
      <c r="AS33" s="100">
        <f t="shared" si="12"/>
        <v>0</v>
      </c>
      <c r="AT33" s="93"/>
      <c r="AU33" s="93"/>
      <c r="AV33" s="103">
        <f t="shared" si="16"/>
        <v>0</v>
      </c>
      <c r="AW33" s="93"/>
      <c r="AX33" s="93"/>
      <c r="AY33" s="103">
        <f t="shared" si="17"/>
        <v>0</v>
      </c>
      <c r="AZ33" s="98">
        <f t="shared" si="15"/>
        <v>7500000</v>
      </c>
    </row>
    <row r="34" spans="1:54" s="99" customFormat="1" x14ac:dyDescent="0.2">
      <c r="A34" s="331">
        <v>28</v>
      </c>
      <c r="B34" s="332"/>
      <c r="C34" s="224" t="s">
        <v>236</v>
      </c>
      <c r="D34" s="225"/>
      <c r="E34" s="93">
        <v>13000000</v>
      </c>
      <c r="F34" s="93"/>
      <c r="G34" s="93"/>
      <c r="H34" s="101">
        <f t="shared" si="0"/>
        <v>13000000</v>
      </c>
      <c r="I34" s="102">
        <v>5000000</v>
      </c>
      <c r="J34" s="226"/>
      <c r="K34" s="93"/>
      <c r="L34" s="206">
        <f t="shared" si="1"/>
        <v>0</v>
      </c>
      <c r="M34" s="93">
        <v>800000</v>
      </c>
      <c r="N34" s="93">
        <v>800000</v>
      </c>
      <c r="O34" s="206">
        <f t="shared" si="2"/>
        <v>0</v>
      </c>
      <c r="P34" s="93">
        <v>800000</v>
      </c>
      <c r="Q34" s="93">
        <v>800000</v>
      </c>
      <c r="R34" s="103">
        <f t="shared" si="3"/>
        <v>0</v>
      </c>
      <c r="S34" s="93">
        <v>800000</v>
      </c>
      <c r="T34" s="93">
        <v>800000</v>
      </c>
      <c r="U34" s="206">
        <f t="shared" si="4"/>
        <v>0</v>
      </c>
      <c r="V34" s="93">
        <v>800000</v>
      </c>
      <c r="W34" s="93">
        <v>800000</v>
      </c>
      <c r="X34" s="206">
        <f t="shared" si="5"/>
        <v>0</v>
      </c>
      <c r="Y34" s="93">
        <v>800000</v>
      </c>
      <c r="Z34" s="93">
        <v>800000</v>
      </c>
      <c r="AA34" s="206">
        <f t="shared" si="6"/>
        <v>0</v>
      </c>
      <c r="AB34" s="93">
        <v>800000</v>
      </c>
      <c r="AC34" s="93">
        <v>800000</v>
      </c>
      <c r="AD34" s="206">
        <f t="shared" si="7"/>
        <v>0</v>
      </c>
      <c r="AE34" s="93">
        <v>800000</v>
      </c>
      <c r="AF34" s="93">
        <v>800000</v>
      </c>
      <c r="AG34" s="206">
        <f t="shared" si="8"/>
        <v>0</v>
      </c>
      <c r="AH34" s="93">
        <v>800000</v>
      </c>
      <c r="AI34" s="93">
        <v>800000</v>
      </c>
      <c r="AJ34" s="206">
        <f t="shared" si="9"/>
        <v>0</v>
      </c>
      <c r="AK34" s="93">
        <v>800000</v>
      </c>
      <c r="AL34" s="93">
        <v>800000</v>
      </c>
      <c r="AM34" s="206">
        <f t="shared" si="10"/>
        <v>0</v>
      </c>
      <c r="AN34" s="93">
        <v>800000</v>
      </c>
      <c r="AO34" s="93">
        <v>800000</v>
      </c>
      <c r="AP34" s="206">
        <f t="shared" si="11"/>
        <v>0</v>
      </c>
      <c r="AQ34" s="93"/>
      <c r="AR34" s="93"/>
      <c r="AS34" s="100">
        <f t="shared" si="12"/>
        <v>0</v>
      </c>
      <c r="AT34" s="93"/>
      <c r="AU34" s="93"/>
      <c r="AV34" s="103">
        <f t="shared" si="16"/>
        <v>0</v>
      </c>
      <c r="AW34" s="93"/>
      <c r="AX34" s="93"/>
      <c r="AY34" s="103">
        <f t="shared" si="17"/>
        <v>0</v>
      </c>
      <c r="AZ34" s="98">
        <f t="shared" si="15"/>
        <v>8000000</v>
      </c>
    </row>
    <row r="35" spans="1:54" x14ac:dyDescent="0.2">
      <c r="A35" s="295">
        <v>29</v>
      </c>
      <c r="B35" s="3"/>
      <c r="C35" s="224" t="s">
        <v>137</v>
      </c>
      <c r="D35" s="225"/>
      <c r="E35" s="93">
        <v>13000000</v>
      </c>
      <c r="F35" s="93">
        <v>1250000</v>
      </c>
      <c r="G35" s="93">
        <v>500000</v>
      </c>
      <c r="H35" s="101">
        <f t="shared" si="0"/>
        <v>11250000</v>
      </c>
      <c r="I35" s="102">
        <v>11250000</v>
      </c>
      <c r="J35" s="226"/>
      <c r="K35" s="93"/>
      <c r="L35" s="206">
        <f t="shared" si="1"/>
        <v>0</v>
      </c>
      <c r="M35" s="93"/>
      <c r="N35" s="93"/>
      <c r="O35" s="206">
        <f t="shared" si="2"/>
        <v>0</v>
      </c>
      <c r="P35" s="93"/>
      <c r="Q35" s="93"/>
      <c r="R35" s="103">
        <f t="shared" si="3"/>
        <v>0</v>
      </c>
      <c r="S35" s="93"/>
      <c r="T35" s="93"/>
      <c r="U35" s="206">
        <f t="shared" si="4"/>
        <v>0</v>
      </c>
      <c r="V35" s="93"/>
      <c r="W35" s="93"/>
      <c r="X35" s="206">
        <f t="shared" si="5"/>
        <v>0</v>
      </c>
      <c r="Y35" s="93"/>
      <c r="Z35" s="93"/>
      <c r="AA35" s="206">
        <f t="shared" si="6"/>
        <v>0</v>
      </c>
      <c r="AB35" s="93"/>
      <c r="AC35" s="93"/>
      <c r="AD35" s="206">
        <f t="shared" si="7"/>
        <v>0</v>
      </c>
      <c r="AE35" s="93"/>
      <c r="AF35" s="93"/>
      <c r="AG35" s="206">
        <f t="shared" si="8"/>
        <v>0</v>
      </c>
      <c r="AH35" s="93"/>
      <c r="AI35" s="93"/>
      <c r="AJ35" s="206">
        <f t="shared" si="9"/>
        <v>0</v>
      </c>
      <c r="AK35" s="93"/>
      <c r="AL35" s="93"/>
      <c r="AM35" s="203">
        <f t="shared" si="10"/>
        <v>0</v>
      </c>
      <c r="AN35" s="93"/>
      <c r="AO35" s="93"/>
      <c r="AP35" s="206">
        <f t="shared" si="11"/>
        <v>0</v>
      </c>
      <c r="AQ35" s="93"/>
      <c r="AR35" s="93"/>
      <c r="AS35" s="100">
        <f t="shared" si="12"/>
        <v>0</v>
      </c>
      <c r="AT35" s="93"/>
      <c r="AU35" s="93"/>
      <c r="AV35" s="103">
        <f t="shared" si="16"/>
        <v>0</v>
      </c>
      <c r="AW35" s="93"/>
      <c r="AX35" s="93"/>
      <c r="AY35" s="103">
        <f t="shared" si="17"/>
        <v>0</v>
      </c>
      <c r="AZ35" s="32">
        <f t="shared" si="15"/>
        <v>0</v>
      </c>
    </row>
    <row r="36" spans="1:54" x14ac:dyDescent="0.2">
      <c r="A36" s="297">
        <v>30</v>
      </c>
      <c r="B36" s="3"/>
      <c r="C36" s="48" t="s">
        <v>207</v>
      </c>
      <c r="D36" s="49"/>
      <c r="E36" s="11">
        <v>13000000</v>
      </c>
      <c r="F36" s="11"/>
      <c r="G36" s="11"/>
      <c r="H36" s="84">
        <f t="shared" si="0"/>
        <v>13000000</v>
      </c>
      <c r="I36" s="133">
        <v>5000000</v>
      </c>
      <c r="J36" s="54"/>
      <c r="K36" s="11"/>
      <c r="L36" s="203">
        <f t="shared" si="1"/>
        <v>0</v>
      </c>
      <c r="M36" s="11">
        <v>800000</v>
      </c>
      <c r="N36" s="11">
        <v>800000</v>
      </c>
      <c r="O36" s="203">
        <f t="shared" si="2"/>
        <v>0</v>
      </c>
      <c r="P36" s="11">
        <v>800000</v>
      </c>
      <c r="Q36" s="11">
        <v>800000</v>
      </c>
      <c r="R36" s="50">
        <f t="shared" si="3"/>
        <v>0</v>
      </c>
      <c r="S36" s="11">
        <v>800000</v>
      </c>
      <c r="T36" s="11">
        <v>800000</v>
      </c>
      <c r="U36" s="203">
        <f t="shared" si="4"/>
        <v>0</v>
      </c>
      <c r="V36" s="11">
        <v>800000</v>
      </c>
      <c r="W36" s="11">
        <v>800000</v>
      </c>
      <c r="X36" s="203">
        <f t="shared" si="5"/>
        <v>0</v>
      </c>
      <c r="Y36" s="11">
        <v>800000</v>
      </c>
      <c r="Z36" s="11">
        <v>800000</v>
      </c>
      <c r="AA36" s="203">
        <f t="shared" si="6"/>
        <v>0</v>
      </c>
      <c r="AB36" s="11">
        <v>800000</v>
      </c>
      <c r="AC36" s="11">
        <v>800000</v>
      </c>
      <c r="AD36" s="203">
        <f t="shared" si="7"/>
        <v>0</v>
      </c>
      <c r="AE36" s="11">
        <v>800000</v>
      </c>
      <c r="AF36" s="11">
        <v>800000</v>
      </c>
      <c r="AG36" s="203">
        <f t="shared" si="8"/>
        <v>0</v>
      </c>
      <c r="AH36" s="11">
        <v>800000</v>
      </c>
      <c r="AI36" s="11"/>
      <c r="AJ36" s="203">
        <f t="shared" si="9"/>
        <v>800000</v>
      </c>
      <c r="AK36" s="11">
        <v>800000</v>
      </c>
      <c r="AL36" s="11"/>
      <c r="AM36" s="203">
        <f t="shared" si="10"/>
        <v>800000</v>
      </c>
      <c r="AN36" s="11">
        <v>800000</v>
      </c>
      <c r="AO36" s="11"/>
      <c r="AP36" s="203">
        <f t="shared" si="11"/>
        <v>800000</v>
      </c>
      <c r="AQ36" s="11"/>
      <c r="AR36" s="11"/>
      <c r="AS36" s="100">
        <f t="shared" si="12"/>
        <v>0</v>
      </c>
      <c r="AT36" s="11"/>
      <c r="AU36" s="11"/>
      <c r="AV36" s="50">
        <f t="shared" si="16"/>
        <v>0</v>
      </c>
      <c r="AW36" s="11"/>
      <c r="AX36" s="11"/>
      <c r="AY36" s="50">
        <f t="shared" si="17"/>
        <v>0</v>
      </c>
      <c r="AZ36" s="32">
        <f t="shared" si="15"/>
        <v>8000000</v>
      </c>
    </row>
    <row r="37" spans="1:54" s="99" customFormat="1" x14ac:dyDescent="0.2">
      <c r="A37" s="333">
        <v>31</v>
      </c>
      <c r="B37" s="332"/>
      <c r="C37" s="224" t="s">
        <v>261</v>
      </c>
      <c r="D37" s="225"/>
      <c r="E37" s="93">
        <v>13000000</v>
      </c>
      <c r="F37" s="93"/>
      <c r="G37" s="93"/>
      <c r="H37" s="101">
        <f t="shared" si="0"/>
        <v>13000000</v>
      </c>
      <c r="I37" s="102">
        <v>3000000</v>
      </c>
      <c r="J37" s="226">
        <v>2000000</v>
      </c>
      <c r="K37" s="93">
        <f>1000000+1000000</f>
        <v>2000000</v>
      </c>
      <c r="L37" s="206">
        <f t="shared" si="1"/>
        <v>0</v>
      </c>
      <c r="M37" s="93">
        <v>800000</v>
      </c>
      <c r="N37" s="93">
        <v>800000</v>
      </c>
      <c r="O37" s="206">
        <f t="shared" si="2"/>
        <v>0</v>
      </c>
      <c r="P37" s="93">
        <v>800000</v>
      </c>
      <c r="Q37" s="93">
        <v>800000</v>
      </c>
      <c r="R37" s="103">
        <f t="shared" si="3"/>
        <v>0</v>
      </c>
      <c r="S37" s="93">
        <v>800000</v>
      </c>
      <c r="T37" s="93">
        <v>800000</v>
      </c>
      <c r="U37" s="206">
        <f t="shared" si="4"/>
        <v>0</v>
      </c>
      <c r="V37" s="93">
        <v>800000</v>
      </c>
      <c r="W37" s="93">
        <v>800000</v>
      </c>
      <c r="X37" s="206">
        <f t="shared" si="5"/>
        <v>0</v>
      </c>
      <c r="Y37" s="93">
        <v>800000</v>
      </c>
      <c r="Z37" s="93">
        <v>800000</v>
      </c>
      <c r="AA37" s="206">
        <f t="shared" si="6"/>
        <v>0</v>
      </c>
      <c r="AB37" s="93">
        <v>800000</v>
      </c>
      <c r="AC37" s="93">
        <v>800000</v>
      </c>
      <c r="AD37" s="206">
        <f t="shared" si="7"/>
        <v>0</v>
      </c>
      <c r="AE37" s="93">
        <v>800000</v>
      </c>
      <c r="AF37" s="93">
        <f>200000+600000</f>
        <v>800000</v>
      </c>
      <c r="AG37" s="206">
        <f t="shared" si="8"/>
        <v>0</v>
      </c>
      <c r="AH37" s="93">
        <v>800000</v>
      </c>
      <c r="AI37" s="93">
        <f>400000+400000</f>
        <v>800000</v>
      </c>
      <c r="AJ37" s="206">
        <f t="shared" si="9"/>
        <v>0</v>
      </c>
      <c r="AK37" s="93">
        <v>800000</v>
      </c>
      <c r="AL37" s="93">
        <v>800000</v>
      </c>
      <c r="AM37" s="203">
        <f t="shared" si="10"/>
        <v>0</v>
      </c>
      <c r="AN37" s="93">
        <v>800000</v>
      </c>
      <c r="AO37" s="93">
        <v>800000</v>
      </c>
      <c r="AP37" s="206">
        <f t="shared" si="11"/>
        <v>0</v>
      </c>
      <c r="AQ37" s="93"/>
      <c r="AR37" s="93"/>
      <c r="AS37" s="100">
        <f t="shared" si="12"/>
        <v>0</v>
      </c>
      <c r="AT37" s="93"/>
      <c r="AU37" s="93"/>
      <c r="AV37" s="103">
        <f t="shared" si="16"/>
        <v>0</v>
      </c>
      <c r="AW37" s="93"/>
      <c r="AX37" s="93"/>
      <c r="AY37" s="103">
        <f t="shared" si="17"/>
        <v>0</v>
      </c>
      <c r="AZ37" s="98">
        <f t="shared" si="15"/>
        <v>10000000</v>
      </c>
    </row>
    <row r="38" spans="1:54" x14ac:dyDescent="0.2">
      <c r="A38" s="297">
        <v>32</v>
      </c>
      <c r="B38" s="3"/>
      <c r="C38" s="48" t="s">
        <v>320</v>
      </c>
      <c r="D38" s="49"/>
      <c r="E38" s="11">
        <v>13000000</v>
      </c>
      <c r="F38" s="11"/>
      <c r="G38" s="11"/>
      <c r="H38" s="84">
        <f t="shared" si="0"/>
        <v>13000000</v>
      </c>
      <c r="I38" s="133">
        <v>5000000</v>
      </c>
      <c r="J38" s="54"/>
      <c r="K38" s="11"/>
      <c r="L38" s="203">
        <f t="shared" si="1"/>
        <v>0</v>
      </c>
      <c r="M38" s="11">
        <v>800000</v>
      </c>
      <c r="N38" s="11">
        <v>800000</v>
      </c>
      <c r="O38" s="203">
        <f t="shared" si="2"/>
        <v>0</v>
      </c>
      <c r="P38" s="11">
        <v>800000</v>
      </c>
      <c r="Q38" s="11">
        <v>800000</v>
      </c>
      <c r="R38" s="50">
        <f t="shared" si="3"/>
        <v>0</v>
      </c>
      <c r="S38" s="11">
        <v>800000</v>
      </c>
      <c r="T38" s="11">
        <v>800000</v>
      </c>
      <c r="U38" s="203">
        <f t="shared" si="4"/>
        <v>0</v>
      </c>
      <c r="V38" s="11">
        <v>800000</v>
      </c>
      <c r="W38" s="11">
        <v>800000</v>
      </c>
      <c r="X38" s="203">
        <f t="shared" si="5"/>
        <v>0</v>
      </c>
      <c r="Y38" s="11">
        <v>800000</v>
      </c>
      <c r="Z38" s="11">
        <v>800000</v>
      </c>
      <c r="AA38" s="203">
        <f t="shared" si="6"/>
        <v>0</v>
      </c>
      <c r="AB38" s="11">
        <v>800000</v>
      </c>
      <c r="AC38" s="11">
        <v>800000</v>
      </c>
      <c r="AD38" s="203">
        <f t="shared" si="7"/>
        <v>0</v>
      </c>
      <c r="AE38" s="11">
        <v>800000</v>
      </c>
      <c r="AF38" s="11"/>
      <c r="AG38" s="203">
        <f t="shared" si="8"/>
        <v>800000</v>
      </c>
      <c r="AH38" s="11">
        <v>800000</v>
      </c>
      <c r="AI38" s="11"/>
      <c r="AJ38" s="203">
        <f t="shared" si="9"/>
        <v>800000</v>
      </c>
      <c r="AK38" s="11">
        <v>800000</v>
      </c>
      <c r="AL38" s="11"/>
      <c r="AM38" s="203">
        <f t="shared" si="10"/>
        <v>800000</v>
      </c>
      <c r="AN38" s="11">
        <v>800000</v>
      </c>
      <c r="AO38" s="11"/>
      <c r="AP38" s="203">
        <f t="shared" si="11"/>
        <v>800000</v>
      </c>
      <c r="AQ38" s="11"/>
      <c r="AR38" s="11"/>
      <c r="AS38" s="100">
        <f t="shared" si="12"/>
        <v>0</v>
      </c>
      <c r="AT38" s="11"/>
      <c r="AU38" s="11"/>
      <c r="AV38" s="50">
        <f t="shared" si="16"/>
        <v>0</v>
      </c>
      <c r="AW38" s="11"/>
      <c r="AX38" s="11"/>
      <c r="AY38" s="50">
        <f t="shared" si="17"/>
        <v>0</v>
      </c>
      <c r="AZ38" s="32">
        <f t="shared" si="15"/>
        <v>8000000</v>
      </c>
    </row>
    <row r="39" spans="1:54" x14ac:dyDescent="0.2">
      <c r="A39" s="295">
        <v>33</v>
      </c>
      <c r="B39" s="3"/>
      <c r="C39" s="48" t="s">
        <v>229</v>
      </c>
      <c r="D39" s="49"/>
      <c r="E39" s="11">
        <v>13000000</v>
      </c>
      <c r="F39" s="11"/>
      <c r="G39" s="11"/>
      <c r="H39" s="84">
        <f t="shared" ref="H39:H70" si="18">E39-F39-G39</f>
        <v>13000000</v>
      </c>
      <c r="I39" s="133">
        <v>5000000</v>
      </c>
      <c r="J39" s="54"/>
      <c r="K39" s="11"/>
      <c r="L39" s="203">
        <f t="shared" ref="L39:L70" si="19">J39-K39</f>
        <v>0</v>
      </c>
      <c r="M39" s="11">
        <v>800000</v>
      </c>
      <c r="N39" s="11">
        <v>800000</v>
      </c>
      <c r="O39" s="203">
        <f t="shared" ref="O39:O70" si="20">M39-N39</f>
        <v>0</v>
      </c>
      <c r="P39" s="11">
        <v>800000</v>
      </c>
      <c r="Q39" s="11">
        <f>600000+200000</f>
        <v>800000</v>
      </c>
      <c r="R39" s="50">
        <f t="shared" ref="R39:R70" si="21">P39-Q39</f>
        <v>0</v>
      </c>
      <c r="S39" s="11">
        <v>800000</v>
      </c>
      <c r="T39" s="11">
        <f>100000+700000</f>
        <v>800000</v>
      </c>
      <c r="U39" s="203">
        <f t="shared" ref="U39:U70" si="22">S39-T39</f>
        <v>0</v>
      </c>
      <c r="V39" s="11">
        <v>800000</v>
      </c>
      <c r="W39" s="11">
        <v>800000</v>
      </c>
      <c r="X39" s="203">
        <f t="shared" ref="X39:X70" si="23">V39-W39</f>
        <v>0</v>
      </c>
      <c r="Y39" s="11">
        <v>800000</v>
      </c>
      <c r="Z39" s="11">
        <v>800000</v>
      </c>
      <c r="AA39" s="203">
        <f t="shared" ref="AA39:AA70" si="24">Y39-Z39</f>
        <v>0</v>
      </c>
      <c r="AB39" s="11">
        <v>800000</v>
      </c>
      <c r="AC39" s="11">
        <v>100000</v>
      </c>
      <c r="AD39" s="203">
        <f t="shared" ref="AD39:AD70" si="25">AB39-AC39</f>
        <v>700000</v>
      </c>
      <c r="AE39" s="11">
        <v>800000</v>
      </c>
      <c r="AF39" s="11"/>
      <c r="AG39" s="203">
        <f t="shared" ref="AG39:AG70" si="26">AE39-AF39</f>
        <v>800000</v>
      </c>
      <c r="AH39" s="11">
        <v>800000</v>
      </c>
      <c r="AI39" s="11"/>
      <c r="AJ39" s="203">
        <f t="shared" ref="AJ39:AJ70" si="27">AH39-AI39</f>
        <v>800000</v>
      </c>
      <c r="AK39" s="11">
        <v>800000</v>
      </c>
      <c r="AL39" s="11"/>
      <c r="AM39" s="203">
        <f t="shared" si="10"/>
        <v>800000</v>
      </c>
      <c r="AN39" s="11">
        <v>800000</v>
      </c>
      <c r="AO39" s="11"/>
      <c r="AP39" s="203">
        <f t="shared" ref="AP39:AP70" si="28">AN39-AO39</f>
        <v>800000</v>
      </c>
      <c r="AQ39" s="11"/>
      <c r="AR39" s="11"/>
      <c r="AS39" s="100">
        <f t="shared" ref="AS39:AS70" si="29">AQ39-AR39</f>
        <v>0</v>
      </c>
      <c r="AT39" s="11"/>
      <c r="AU39" s="11"/>
      <c r="AV39" s="50">
        <f t="shared" si="16"/>
        <v>0</v>
      </c>
      <c r="AW39" s="11"/>
      <c r="AX39" s="11"/>
      <c r="AY39" s="50">
        <f t="shared" si="17"/>
        <v>0</v>
      </c>
      <c r="AZ39" s="32">
        <f t="shared" si="15"/>
        <v>8000000</v>
      </c>
    </row>
    <row r="40" spans="1:54" s="99" customFormat="1" x14ac:dyDescent="0.2">
      <c r="A40" s="297">
        <v>34</v>
      </c>
      <c r="B40" s="3"/>
      <c r="C40" s="48" t="s">
        <v>212</v>
      </c>
      <c r="D40" s="49"/>
      <c r="E40" s="11">
        <v>13000000</v>
      </c>
      <c r="F40" s="11"/>
      <c r="G40" s="11"/>
      <c r="H40" s="84">
        <f t="shared" si="18"/>
        <v>13000000</v>
      </c>
      <c r="I40" s="133">
        <v>5000000</v>
      </c>
      <c r="J40" s="54"/>
      <c r="K40" s="11"/>
      <c r="L40" s="203">
        <f t="shared" si="19"/>
        <v>0</v>
      </c>
      <c r="M40" s="11">
        <v>800000</v>
      </c>
      <c r="N40" s="11">
        <v>800000</v>
      </c>
      <c r="O40" s="203">
        <f t="shared" si="20"/>
        <v>0</v>
      </c>
      <c r="P40" s="11">
        <v>800000</v>
      </c>
      <c r="Q40" s="11">
        <v>800000</v>
      </c>
      <c r="R40" s="50">
        <f t="shared" si="21"/>
        <v>0</v>
      </c>
      <c r="S40" s="11">
        <v>800000</v>
      </c>
      <c r="T40" s="11">
        <v>800000</v>
      </c>
      <c r="U40" s="203">
        <f t="shared" si="22"/>
        <v>0</v>
      </c>
      <c r="V40" s="11">
        <v>800000</v>
      </c>
      <c r="W40" s="11">
        <v>800000</v>
      </c>
      <c r="X40" s="203">
        <f t="shared" si="23"/>
        <v>0</v>
      </c>
      <c r="Y40" s="11">
        <v>800000</v>
      </c>
      <c r="Z40" s="11">
        <v>800000</v>
      </c>
      <c r="AA40" s="203">
        <f t="shared" si="24"/>
        <v>0</v>
      </c>
      <c r="AB40" s="11">
        <v>800000</v>
      </c>
      <c r="AC40" s="11">
        <v>800000</v>
      </c>
      <c r="AD40" s="203">
        <f t="shared" si="25"/>
        <v>0</v>
      </c>
      <c r="AE40" s="11">
        <v>800000</v>
      </c>
      <c r="AF40" s="11">
        <v>800000</v>
      </c>
      <c r="AG40" s="203">
        <f t="shared" si="26"/>
        <v>0</v>
      </c>
      <c r="AH40" s="11">
        <v>800000</v>
      </c>
      <c r="AI40" s="11"/>
      <c r="AJ40" s="203">
        <f t="shared" si="27"/>
        <v>800000</v>
      </c>
      <c r="AK40" s="11">
        <v>800000</v>
      </c>
      <c r="AL40" s="11"/>
      <c r="AM40" s="203">
        <f t="shared" si="10"/>
        <v>800000</v>
      </c>
      <c r="AN40" s="11">
        <v>800000</v>
      </c>
      <c r="AO40" s="11"/>
      <c r="AP40" s="203">
        <f t="shared" si="28"/>
        <v>800000</v>
      </c>
      <c r="AQ40" s="11"/>
      <c r="AR40" s="11"/>
      <c r="AS40" s="100">
        <f t="shared" si="29"/>
        <v>0</v>
      </c>
      <c r="AT40" s="11"/>
      <c r="AU40" s="11"/>
      <c r="AV40" s="50">
        <f t="shared" si="16"/>
        <v>0</v>
      </c>
      <c r="AW40" s="11"/>
      <c r="AX40" s="11"/>
      <c r="AY40" s="50">
        <f t="shared" si="17"/>
        <v>0</v>
      </c>
      <c r="AZ40" s="98">
        <f t="shared" si="15"/>
        <v>8000000</v>
      </c>
    </row>
    <row r="41" spans="1:54" x14ac:dyDescent="0.2">
      <c r="A41" s="295">
        <v>35</v>
      </c>
      <c r="B41" s="3"/>
      <c r="C41" s="234" t="s">
        <v>141</v>
      </c>
      <c r="D41" s="225"/>
      <c r="E41" s="93">
        <v>13000000</v>
      </c>
      <c r="F41" s="93">
        <v>1250000</v>
      </c>
      <c r="G41" s="93">
        <v>500000</v>
      </c>
      <c r="H41" s="101">
        <f t="shared" si="18"/>
        <v>11250000</v>
      </c>
      <c r="I41" s="102">
        <v>11250000</v>
      </c>
      <c r="J41" s="226"/>
      <c r="K41" s="93"/>
      <c r="L41" s="206">
        <f t="shared" si="19"/>
        <v>0</v>
      </c>
      <c r="M41" s="93"/>
      <c r="N41" s="93"/>
      <c r="O41" s="206">
        <f t="shared" si="20"/>
        <v>0</v>
      </c>
      <c r="P41" s="93"/>
      <c r="Q41" s="93"/>
      <c r="R41" s="103">
        <f t="shared" si="21"/>
        <v>0</v>
      </c>
      <c r="S41" s="93"/>
      <c r="T41" s="93"/>
      <c r="U41" s="206">
        <f t="shared" si="22"/>
        <v>0</v>
      </c>
      <c r="V41" s="93"/>
      <c r="W41" s="93"/>
      <c r="X41" s="206">
        <f t="shared" si="23"/>
        <v>0</v>
      </c>
      <c r="Y41" s="93"/>
      <c r="Z41" s="93"/>
      <c r="AA41" s="206">
        <f t="shared" si="24"/>
        <v>0</v>
      </c>
      <c r="AB41" s="93"/>
      <c r="AC41" s="93"/>
      <c r="AD41" s="206">
        <f t="shared" si="25"/>
        <v>0</v>
      </c>
      <c r="AE41" s="93"/>
      <c r="AF41" s="93"/>
      <c r="AG41" s="206">
        <f t="shared" si="26"/>
        <v>0</v>
      </c>
      <c r="AH41" s="93"/>
      <c r="AI41" s="93"/>
      <c r="AJ41" s="206">
        <f t="shared" si="27"/>
        <v>0</v>
      </c>
      <c r="AK41" s="93"/>
      <c r="AL41" s="93"/>
      <c r="AM41" s="203">
        <f t="shared" si="10"/>
        <v>0</v>
      </c>
      <c r="AN41" s="93"/>
      <c r="AO41" s="93"/>
      <c r="AP41" s="206">
        <f t="shared" si="28"/>
        <v>0</v>
      </c>
      <c r="AQ41" s="93"/>
      <c r="AR41" s="93"/>
      <c r="AS41" s="100">
        <f t="shared" si="29"/>
        <v>0</v>
      </c>
      <c r="AT41" s="93"/>
      <c r="AU41" s="93"/>
      <c r="AV41" s="103">
        <f t="shared" si="16"/>
        <v>0</v>
      </c>
      <c r="AW41" s="93"/>
      <c r="AX41" s="93"/>
      <c r="AY41" s="103">
        <f t="shared" si="17"/>
        <v>0</v>
      </c>
      <c r="AZ41" s="32">
        <f t="shared" si="15"/>
        <v>0</v>
      </c>
    </row>
    <row r="42" spans="1:54" x14ac:dyDescent="0.2">
      <c r="A42" s="297">
        <v>36</v>
      </c>
      <c r="B42" s="3"/>
      <c r="C42" s="48" t="s">
        <v>258</v>
      </c>
      <c r="D42" s="49"/>
      <c r="E42" s="11">
        <v>13000000</v>
      </c>
      <c r="F42" s="11"/>
      <c r="G42" s="11"/>
      <c r="H42" s="84">
        <f t="shared" si="18"/>
        <v>13000000</v>
      </c>
      <c r="I42" s="133">
        <v>5000000</v>
      </c>
      <c r="J42" s="54"/>
      <c r="K42" s="11"/>
      <c r="L42" s="203">
        <f t="shared" si="19"/>
        <v>0</v>
      </c>
      <c r="M42" s="11">
        <v>800000</v>
      </c>
      <c r="N42" s="11">
        <v>800000</v>
      </c>
      <c r="O42" s="203">
        <f t="shared" si="20"/>
        <v>0</v>
      </c>
      <c r="P42" s="11">
        <v>800000</v>
      </c>
      <c r="Q42" s="11">
        <v>800000</v>
      </c>
      <c r="R42" s="50">
        <f t="shared" si="21"/>
        <v>0</v>
      </c>
      <c r="S42" s="11">
        <v>800000</v>
      </c>
      <c r="T42" s="11">
        <v>800000</v>
      </c>
      <c r="U42" s="203">
        <f t="shared" si="22"/>
        <v>0</v>
      </c>
      <c r="V42" s="11">
        <v>800000</v>
      </c>
      <c r="W42" s="11">
        <v>800000</v>
      </c>
      <c r="X42" s="203">
        <f t="shared" si="23"/>
        <v>0</v>
      </c>
      <c r="Y42" s="11">
        <v>800000</v>
      </c>
      <c r="Z42" s="11">
        <v>800000</v>
      </c>
      <c r="AA42" s="203">
        <f t="shared" si="24"/>
        <v>0</v>
      </c>
      <c r="AB42" s="11">
        <v>800000</v>
      </c>
      <c r="AC42" s="11">
        <v>800000</v>
      </c>
      <c r="AD42" s="203">
        <f t="shared" si="25"/>
        <v>0</v>
      </c>
      <c r="AE42" s="11">
        <v>800000</v>
      </c>
      <c r="AF42" s="11">
        <v>800000</v>
      </c>
      <c r="AG42" s="203">
        <f t="shared" si="26"/>
        <v>0</v>
      </c>
      <c r="AH42" s="11">
        <v>800000</v>
      </c>
      <c r="AI42" s="11"/>
      <c r="AJ42" s="203">
        <f t="shared" si="27"/>
        <v>800000</v>
      </c>
      <c r="AK42" s="11">
        <v>800000</v>
      </c>
      <c r="AL42" s="11"/>
      <c r="AM42" s="203">
        <f t="shared" si="10"/>
        <v>800000</v>
      </c>
      <c r="AN42" s="11">
        <v>800000</v>
      </c>
      <c r="AO42" s="11"/>
      <c r="AP42" s="203">
        <f t="shared" si="28"/>
        <v>800000</v>
      </c>
      <c r="AQ42" s="11"/>
      <c r="AR42" s="11"/>
      <c r="AS42" s="100">
        <f t="shared" si="29"/>
        <v>0</v>
      </c>
      <c r="AT42" s="11"/>
      <c r="AU42" s="11"/>
      <c r="AV42" s="50">
        <f t="shared" si="16"/>
        <v>0</v>
      </c>
      <c r="AW42" s="11"/>
      <c r="AX42" s="11"/>
      <c r="AY42" s="50">
        <f t="shared" si="17"/>
        <v>0</v>
      </c>
      <c r="AZ42" s="32">
        <f t="shared" si="15"/>
        <v>8000000</v>
      </c>
    </row>
    <row r="43" spans="1:54" s="99" customFormat="1" x14ac:dyDescent="0.2">
      <c r="A43" s="295">
        <v>37</v>
      </c>
      <c r="B43" s="3"/>
      <c r="C43" s="48" t="s">
        <v>184</v>
      </c>
      <c r="D43" s="49"/>
      <c r="E43" s="11">
        <v>13000000</v>
      </c>
      <c r="F43" s="11"/>
      <c r="G43" s="11"/>
      <c r="H43" s="84">
        <f t="shared" si="18"/>
        <v>13000000</v>
      </c>
      <c r="I43" s="133">
        <v>7000000</v>
      </c>
      <c r="J43" s="54"/>
      <c r="K43" s="11"/>
      <c r="L43" s="203">
        <f t="shared" si="19"/>
        <v>0</v>
      </c>
      <c r="M43" s="11">
        <v>600000</v>
      </c>
      <c r="N43" s="11">
        <f>500000+100000</f>
        <v>600000</v>
      </c>
      <c r="O43" s="203">
        <f t="shared" si="20"/>
        <v>0</v>
      </c>
      <c r="P43" s="11">
        <v>600000</v>
      </c>
      <c r="Q43" s="11">
        <v>600000</v>
      </c>
      <c r="R43" s="50">
        <f t="shared" si="21"/>
        <v>0</v>
      </c>
      <c r="S43" s="11">
        <v>600000</v>
      </c>
      <c r="T43" s="11">
        <v>600000</v>
      </c>
      <c r="U43" s="203">
        <f t="shared" si="22"/>
        <v>0</v>
      </c>
      <c r="V43" s="11">
        <v>600000</v>
      </c>
      <c r="W43" s="11">
        <v>600000</v>
      </c>
      <c r="X43" s="203">
        <f t="shared" si="23"/>
        <v>0</v>
      </c>
      <c r="Y43" s="11">
        <v>600000</v>
      </c>
      <c r="Z43" s="11">
        <v>600000</v>
      </c>
      <c r="AA43" s="203">
        <f t="shared" si="24"/>
        <v>0</v>
      </c>
      <c r="AB43" s="11">
        <v>600000</v>
      </c>
      <c r="AC43" s="11">
        <v>600000</v>
      </c>
      <c r="AD43" s="203">
        <f t="shared" si="25"/>
        <v>0</v>
      </c>
      <c r="AE43" s="11">
        <v>600000</v>
      </c>
      <c r="AF43" s="11">
        <v>600000</v>
      </c>
      <c r="AG43" s="203">
        <f t="shared" si="26"/>
        <v>0</v>
      </c>
      <c r="AH43" s="11">
        <v>600000</v>
      </c>
      <c r="AI43" s="11"/>
      <c r="AJ43" s="203">
        <f t="shared" si="27"/>
        <v>600000</v>
      </c>
      <c r="AK43" s="11">
        <v>600000</v>
      </c>
      <c r="AL43" s="11"/>
      <c r="AM43" s="203">
        <f t="shared" si="10"/>
        <v>600000</v>
      </c>
      <c r="AN43" s="11">
        <v>600000</v>
      </c>
      <c r="AO43" s="11"/>
      <c r="AP43" s="203">
        <f t="shared" si="28"/>
        <v>600000</v>
      </c>
      <c r="AQ43" s="11"/>
      <c r="AR43" s="11"/>
      <c r="AS43" s="100">
        <f t="shared" si="29"/>
        <v>0</v>
      </c>
      <c r="AT43" s="11"/>
      <c r="AU43" s="11"/>
      <c r="AV43" s="50">
        <f t="shared" si="16"/>
        <v>0</v>
      </c>
      <c r="AW43" s="11"/>
      <c r="AX43" s="11"/>
      <c r="AY43" s="50">
        <f t="shared" si="17"/>
        <v>0</v>
      </c>
      <c r="AZ43" s="98">
        <f t="shared" si="15"/>
        <v>6000000</v>
      </c>
      <c r="BB43" s="99" t="s">
        <v>69</v>
      </c>
    </row>
    <row r="44" spans="1:54" ht="13.5" customHeight="1" x14ac:dyDescent="0.2">
      <c r="A44" s="297">
        <v>38</v>
      </c>
      <c r="B44" s="3"/>
      <c r="C44" s="48" t="s">
        <v>314</v>
      </c>
      <c r="D44" s="49"/>
      <c r="E44" s="11">
        <v>13000000</v>
      </c>
      <c r="F44" s="11"/>
      <c r="G44" s="11"/>
      <c r="H44" s="84">
        <f t="shared" si="18"/>
        <v>13000000</v>
      </c>
      <c r="I44" s="133">
        <v>3000000</v>
      </c>
      <c r="J44" s="54">
        <v>3000000</v>
      </c>
      <c r="K44" s="11">
        <v>3000000</v>
      </c>
      <c r="L44" s="203">
        <f t="shared" si="19"/>
        <v>0</v>
      </c>
      <c r="M44" s="11">
        <v>700000</v>
      </c>
      <c r="N44" s="11">
        <v>700000</v>
      </c>
      <c r="O44" s="203">
        <f t="shared" si="20"/>
        <v>0</v>
      </c>
      <c r="P44" s="11">
        <v>700000</v>
      </c>
      <c r="Q44" s="11">
        <v>700000</v>
      </c>
      <c r="R44" s="50">
        <f t="shared" si="21"/>
        <v>0</v>
      </c>
      <c r="S44" s="11">
        <v>700000</v>
      </c>
      <c r="T44" s="11">
        <v>700000</v>
      </c>
      <c r="U44" s="203">
        <f t="shared" si="22"/>
        <v>0</v>
      </c>
      <c r="V44" s="11">
        <v>700000</v>
      </c>
      <c r="W44" s="11">
        <f>500000+200000</f>
        <v>700000</v>
      </c>
      <c r="X44" s="203">
        <f t="shared" si="23"/>
        <v>0</v>
      </c>
      <c r="Y44" s="11">
        <v>700000</v>
      </c>
      <c r="Z44" s="11">
        <v>400000</v>
      </c>
      <c r="AA44" s="203">
        <f t="shared" si="24"/>
        <v>300000</v>
      </c>
      <c r="AB44" s="11">
        <v>700000</v>
      </c>
      <c r="AC44" s="11"/>
      <c r="AD44" s="203">
        <f t="shared" si="25"/>
        <v>700000</v>
      </c>
      <c r="AE44" s="11">
        <v>700000</v>
      </c>
      <c r="AF44" s="11"/>
      <c r="AG44" s="203">
        <f t="shared" si="26"/>
        <v>700000</v>
      </c>
      <c r="AH44" s="11">
        <v>700000</v>
      </c>
      <c r="AI44" s="11"/>
      <c r="AJ44" s="203">
        <f t="shared" si="27"/>
        <v>700000</v>
      </c>
      <c r="AK44" s="11">
        <v>700000</v>
      </c>
      <c r="AL44" s="11"/>
      <c r="AM44" s="203">
        <f t="shared" si="10"/>
        <v>700000</v>
      </c>
      <c r="AN44" s="11">
        <v>700000</v>
      </c>
      <c r="AO44" s="11"/>
      <c r="AP44" s="203">
        <f t="shared" si="28"/>
        <v>700000</v>
      </c>
      <c r="AQ44" s="11"/>
      <c r="AR44" s="11"/>
      <c r="AS44" s="100">
        <f t="shared" si="29"/>
        <v>0</v>
      </c>
      <c r="AT44" s="11"/>
      <c r="AU44" s="11"/>
      <c r="AV44" s="50">
        <f t="shared" si="16"/>
        <v>0</v>
      </c>
      <c r="AW44" s="11"/>
      <c r="AX44" s="11"/>
      <c r="AY44" s="50">
        <f t="shared" si="17"/>
        <v>0</v>
      </c>
      <c r="AZ44" s="32">
        <f t="shared" si="15"/>
        <v>10000000</v>
      </c>
    </row>
    <row r="45" spans="1:54" x14ac:dyDescent="0.2">
      <c r="A45" s="295">
        <v>39</v>
      </c>
      <c r="B45" s="3"/>
      <c r="C45" s="48" t="s">
        <v>414</v>
      </c>
      <c r="D45" s="49"/>
      <c r="E45" s="11">
        <v>13000000</v>
      </c>
      <c r="F45" s="11"/>
      <c r="G45" s="11"/>
      <c r="H45" s="84">
        <f t="shared" si="18"/>
        <v>13000000</v>
      </c>
      <c r="I45" s="133">
        <v>4500000</v>
      </c>
      <c r="J45" s="54"/>
      <c r="K45" s="11"/>
      <c r="L45" s="203">
        <f t="shared" si="19"/>
        <v>0</v>
      </c>
      <c r="M45" s="11"/>
      <c r="N45" s="11"/>
      <c r="O45" s="203">
        <f t="shared" si="20"/>
        <v>0</v>
      </c>
      <c r="P45" s="11">
        <v>950000</v>
      </c>
      <c r="Q45" s="11"/>
      <c r="R45" s="50">
        <f t="shared" si="21"/>
        <v>950000</v>
      </c>
      <c r="S45" s="11">
        <v>950000</v>
      </c>
      <c r="T45" s="11"/>
      <c r="U45" s="203">
        <f t="shared" si="22"/>
        <v>950000</v>
      </c>
      <c r="V45" s="11">
        <v>950000</v>
      </c>
      <c r="W45" s="11"/>
      <c r="X45" s="203">
        <f t="shared" si="23"/>
        <v>950000</v>
      </c>
      <c r="Y45" s="11">
        <v>950000</v>
      </c>
      <c r="Z45" s="11"/>
      <c r="AA45" s="203">
        <f t="shared" si="24"/>
        <v>950000</v>
      </c>
      <c r="AB45" s="11">
        <v>950000</v>
      </c>
      <c r="AC45" s="11"/>
      <c r="AD45" s="203">
        <f t="shared" si="25"/>
        <v>950000</v>
      </c>
      <c r="AE45" s="11">
        <v>950000</v>
      </c>
      <c r="AF45" s="11"/>
      <c r="AG45" s="203">
        <f t="shared" si="26"/>
        <v>950000</v>
      </c>
      <c r="AH45" s="11">
        <v>950000</v>
      </c>
      <c r="AI45" s="11"/>
      <c r="AJ45" s="203">
        <f t="shared" si="27"/>
        <v>950000</v>
      </c>
      <c r="AK45" s="11">
        <v>950000</v>
      </c>
      <c r="AL45" s="11"/>
      <c r="AM45" s="203">
        <f t="shared" si="10"/>
        <v>950000</v>
      </c>
      <c r="AN45" s="11">
        <v>900000</v>
      </c>
      <c r="AO45" s="11"/>
      <c r="AP45" s="203">
        <f t="shared" si="28"/>
        <v>900000</v>
      </c>
      <c r="AQ45" s="11"/>
      <c r="AR45" s="11"/>
      <c r="AS45" s="100">
        <f t="shared" si="29"/>
        <v>0</v>
      </c>
      <c r="AT45" s="11"/>
      <c r="AU45" s="11"/>
      <c r="AV45" s="50">
        <f t="shared" si="16"/>
        <v>0</v>
      </c>
      <c r="AW45" s="11"/>
      <c r="AX45" s="11"/>
      <c r="AY45" s="50">
        <f t="shared" si="17"/>
        <v>0</v>
      </c>
      <c r="AZ45" s="32">
        <f t="shared" si="15"/>
        <v>8500000</v>
      </c>
    </row>
    <row r="46" spans="1:54" x14ac:dyDescent="0.2">
      <c r="A46" s="297">
        <v>40</v>
      </c>
      <c r="B46" s="3"/>
      <c r="C46" s="224" t="s">
        <v>185</v>
      </c>
      <c r="D46" s="225"/>
      <c r="E46" s="93">
        <v>13000000</v>
      </c>
      <c r="F46" s="93">
        <v>1300000</v>
      </c>
      <c r="G46" s="93"/>
      <c r="H46" s="101">
        <f t="shared" si="18"/>
        <v>11700000</v>
      </c>
      <c r="I46" s="102">
        <v>11700000</v>
      </c>
      <c r="J46" s="226"/>
      <c r="K46" s="93"/>
      <c r="L46" s="206">
        <f t="shared" si="19"/>
        <v>0</v>
      </c>
      <c r="M46" s="93"/>
      <c r="N46" s="93"/>
      <c r="O46" s="206">
        <f t="shared" si="20"/>
        <v>0</v>
      </c>
      <c r="P46" s="93"/>
      <c r="Q46" s="93"/>
      <c r="R46" s="103">
        <f t="shared" si="21"/>
        <v>0</v>
      </c>
      <c r="S46" s="93"/>
      <c r="T46" s="93"/>
      <c r="U46" s="206">
        <f t="shared" si="22"/>
        <v>0</v>
      </c>
      <c r="V46" s="93"/>
      <c r="W46" s="93"/>
      <c r="X46" s="206">
        <f t="shared" si="23"/>
        <v>0</v>
      </c>
      <c r="Y46" s="93"/>
      <c r="Z46" s="93"/>
      <c r="AA46" s="203">
        <f t="shared" si="24"/>
        <v>0</v>
      </c>
      <c r="AB46" s="93"/>
      <c r="AC46" s="93"/>
      <c r="AD46" s="206">
        <f t="shared" si="25"/>
        <v>0</v>
      </c>
      <c r="AE46" s="93"/>
      <c r="AF46" s="93"/>
      <c r="AG46" s="206">
        <f t="shared" si="26"/>
        <v>0</v>
      </c>
      <c r="AH46" s="93"/>
      <c r="AI46" s="93"/>
      <c r="AJ46" s="206">
        <f t="shared" si="27"/>
        <v>0</v>
      </c>
      <c r="AK46" s="93"/>
      <c r="AL46" s="93"/>
      <c r="AM46" s="203">
        <f t="shared" si="10"/>
        <v>0</v>
      </c>
      <c r="AN46" s="93"/>
      <c r="AO46" s="93"/>
      <c r="AP46" s="206">
        <f t="shared" si="28"/>
        <v>0</v>
      </c>
      <c r="AQ46" s="93"/>
      <c r="AR46" s="93"/>
      <c r="AS46" s="100">
        <f t="shared" si="29"/>
        <v>0</v>
      </c>
      <c r="AT46" s="93"/>
      <c r="AU46" s="93"/>
      <c r="AV46" s="103">
        <f t="shared" si="16"/>
        <v>0</v>
      </c>
      <c r="AW46" s="93"/>
      <c r="AX46" s="93"/>
      <c r="AY46" s="103">
        <f t="shared" si="17"/>
        <v>0</v>
      </c>
      <c r="AZ46" s="32">
        <f t="shared" si="15"/>
        <v>0</v>
      </c>
    </row>
    <row r="47" spans="1:54" x14ac:dyDescent="0.2">
      <c r="A47" s="295">
        <v>41</v>
      </c>
      <c r="B47" s="3"/>
      <c r="C47" s="48" t="s">
        <v>177</v>
      </c>
      <c r="D47" s="49"/>
      <c r="E47" s="11">
        <v>13000000</v>
      </c>
      <c r="F47" s="11"/>
      <c r="G47" s="11"/>
      <c r="H47" s="84">
        <f t="shared" si="18"/>
        <v>13000000</v>
      </c>
      <c r="I47" s="133">
        <v>5000000</v>
      </c>
      <c r="J47" s="54"/>
      <c r="K47" s="11"/>
      <c r="L47" s="203">
        <f t="shared" si="19"/>
        <v>0</v>
      </c>
      <c r="M47" s="11">
        <v>500000</v>
      </c>
      <c r="N47" s="11">
        <v>500000</v>
      </c>
      <c r="O47" s="203">
        <f t="shared" si="20"/>
        <v>0</v>
      </c>
      <c r="P47" s="11">
        <v>500000</v>
      </c>
      <c r="Q47" s="11">
        <v>500000</v>
      </c>
      <c r="R47" s="50">
        <f t="shared" si="21"/>
        <v>0</v>
      </c>
      <c r="S47" s="11">
        <v>500000</v>
      </c>
      <c r="T47" s="11">
        <v>500000</v>
      </c>
      <c r="U47" s="203">
        <f t="shared" si="22"/>
        <v>0</v>
      </c>
      <c r="V47" s="11">
        <v>500000</v>
      </c>
      <c r="W47" s="11">
        <v>500000</v>
      </c>
      <c r="X47" s="203">
        <f t="shared" si="23"/>
        <v>0</v>
      </c>
      <c r="Y47" s="11">
        <v>500000</v>
      </c>
      <c r="Z47" s="11">
        <v>500000</v>
      </c>
      <c r="AA47" s="203">
        <f t="shared" si="24"/>
        <v>0</v>
      </c>
      <c r="AB47" s="11">
        <v>3500000</v>
      </c>
      <c r="AC47" s="11">
        <v>3500000</v>
      </c>
      <c r="AD47" s="203">
        <f t="shared" si="25"/>
        <v>0</v>
      </c>
      <c r="AE47" s="11">
        <v>500000</v>
      </c>
      <c r="AF47" s="11"/>
      <c r="AG47" s="203">
        <f t="shared" si="26"/>
        <v>500000</v>
      </c>
      <c r="AH47" s="11">
        <v>500000</v>
      </c>
      <c r="AI47" s="11"/>
      <c r="AJ47" s="203">
        <f t="shared" si="27"/>
        <v>500000</v>
      </c>
      <c r="AK47" s="11">
        <v>500000</v>
      </c>
      <c r="AL47" s="11"/>
      <c r="AM47" s="203">
        <f t="shared" si="10"/>
        <v>500000</v>
      </c>
      <c r="AN47" s="11">
        <v>500000</v>
      </c>
      <c r="AO47" s="11"/>
      <c r="AP47" s="203">
        <f t="shared" si="28"/>
        <v>500000</v>
      </c>
      <c r="AQ47" s="11"/>
      <c r="AR47" s="11"/>
      <c r="AS47" s="100">
        <f t="shared" si="29"/>
        <v>0</v>
      </c>
      <c r="AT47" s="11"/>
      <c r="AU47" s="11"/>
      <c r="AV47" s="50">
        <f t="shared" si="16"/>
        <v>0</v>
      </c>
      <c r="AW47" s="11"/>
      <c r="AX47" s="11"/>
      <c r="AY47" s="50">
        <f t="shared" si="17"/>
        <v>0</v>
      </c>
      <c r="AZ47" s="32">
        <f t="shared" si="15"/>
        <v>8000000</v>
      </c>
    </row>
    <row r="48" spans="1:54" x14ac:dyDescent="0.2">
      <c r="A48" s="297">
        <v>42</v>
      </c>
      <c r="B48" s="3"/>
      <c r="C48" s="48" t="s">
        <v>294</v>
      </c>
      <c r="D48" s="49"/>
      <c r="E48" s="11">
        <v>13000000</v>
      </c>
      <c r="F48" s="11"/>
      <c r="G48" s="11"/>
      <c r="H48" s="84">
        <f t="shared" si="18"/>
        <v>13000000</v>
      </c>
      <c r="I48" s="133">
        <v>5000000</v>
      </c>
      <c r="J48" s="54"/>
      <c r="K48" s="11"/>
      <c r="L48" s="203">
        <f t="shared" si="19"/>
        <v>0</v>
      </c>
      <c r="M48" s="11">
        <v>800000</v>
      </c>
      <c r="N48" s="11">
        <v>800000</v>
      </c>
      <c r="O48" s="203">
        <f t="shared" si="20"/>
        <v>0</v>
      </c>
      <c r="P48" s="11">
        <v>800000</v>
      </c>
      <c r="Q48" s="11">
        <v>800000</v>
      </c>
      <c r="R48" s="50">
        <f t="shared" si="21"/>
        <v>0</v>
      </c>
      <c r="S48" s="11">
        <v>800000</v>
      </c>
      <c r="T48" s="11">
        <f>600000+200000</f>
        <v>800000</v>
      </c>
      <c r="U48" s="203">
        <f t="shared" si="22"/>
        <v>0</v>
      </c>
      <c r="V48" s="11">
        <v>800000</v>
      </c>
      <c r="W48" s="11">
        <f>700000+100000</f>
        <v>800000</v>
      </c>
      <c r="X48" s="203">
        <f t="shared" si="23"/>
        <v>0</v>
      </c>
      <c r="Y48" s="11">
        <v>800000</v>
      </c>
      <c r="Z48" s="11">
        <v>800000</v>
      </c>
      <c r="AA48" s="203">
        <f t="shared" si="24"/>
        <v>0</v>
      </c>
      <c r="AB48" s="11">
        <v>800000</v>
      </c>
      <c r="AC48" s="11">
        <v>800000</v>
      </c>
      <c r="AD48" s="203">
        <f t="shared" si="25"/>
        <v>0</v>
      </c>
      <c r="AE48" s="11">
        <v>800000</v>
      </c>
      <c r="AF48" s="11"/>
      <c r="AG48" s="203">
        <f t="shared" si="26"/>
        <v>800000</v>
      </c>
      <c r="AH48" s="11">
        <v>800000</v>
      </c>
      <c r="AI48" s="11"/>
      <c r="AJ48" s="203">
        <f t="shared" si="27"/>
        <v>800000</v>
      </c>
      <c r="AK48" s="11">
        <v>800000</v>
      </c>
      <c r="AL48" s="11"/>
      <c r="AM48" s="203">
        <f t="shared" si="10"/>
        <v>800000</v>
      </c>
      <c r="AN48" s="11">
        <v>800000</v>
      </c>
      <c r="AO48" s="11"/>
      <c r="AP48" s="203">
        <f t="shared" si="28"/>
        <v>800000</v>
      </c>
      <c r="AQ48" s="11"/>
      <c r="AR48" s="11"/>
      <c r="AS48" s="100">
        <f t="shared" si="29"/>
        <v>0</v>
      </c>
      <c r="AT48" s="11"/>
      <c r="AU48" s="11"/>
      <c r="AV48" s="50">
        <f t="shared" si="16"/>
        <v>0</v>
      </c>
      <c r="AW48" s="11"/>
      <c r="AX48" s="11"/>
      <c r="AY48" s="50">
        <f t="shared" si="17"/>
        <v>0</v>
      </c>
      <c r="AZ48" s="32">
        <f t="shared" si="15"/>
        <v>8000000</v>
      </c>
    </row>
    <row r="49" spans="1:52" x14ac:dyDescent="0.2">
      <c r="A49" s="295">
        <v>43</v>
      </c>
      <c r="B49" s="3"/>
      <c r="C49" s="48" t="s">
        <v>148</v>
      </c>
      <c r="D49" s="49"/>
      <c r="E49" s="11">
        <v>13000000</v>
      </c>
      <c r="F49" s="11"/>
      <c r="G49" s="11"/>
      <c r="H49" s="84">
        <f t="shared" si="18"/>
        <v>13000000</v>
      </c>
      <c r="I49" s="133">
        <v>5000000</v>
      </c>
      <c r="J49" s="54"/>
      <c r="K49" s="11"/>
      <c r="L49" s="203">
        <f t="shared" si="19"/>
        <v>0</v>
      </c>
      <c r="M49" s="11">
        <v>500000</v>
      </c>
      <c r="N49" s="11">
        <v>500000</v>
      </c>
      <c r="O49" s="203">
        <f t="shared" si="20"/>
        <v>0</v>
      </c>
      <c r="P49" s="11">
        <v>500000</v>
      </c>
      <c r="Q49" s="11">
        <v>500000</v>
      </c>
      <c r="R49" s="50">
        <f t="shared" si="21"/>
        <v>0</v>
      </c>
      <c r="S49" s="11">
        <v>500000</v>
      </c>
      <c r="T49" s="11">
        <v>500000</v>
      </c>
      <c r="U49" s="203">
        <f t="shared" si="22"/>
        <v>0</v>
      </c>
      <c r="V49" s="11">
        <v>500000</v>
      </c>
      <c r="W49" s="11">
        <v>500000</v>
      </c>
      <c r="X49" s="203">
        <f t="shared" si="23"/>
        <v>0</v>
      </c>
      <c r="Y49" s="11">
        <v>500000</v>
      </c>
      <c r="Z49" s="11">
        <v>500000</v>
      </c>
      <c r="AA49" s="203">
        <f t="shared" si="24"/>
        <v>0</v>
      </c>
      <c r="AB49" s="11">
        <v>3500000</v>
      </c>
      <c r="AC49" s="11">
        <v>500000</v>
      </c>
      <c r="AD49" s="203">
        <f t="shared" si="25"/>
        <v>3000000</v>
      </c>
      <c r="AE49" s="11">
        <v>500000</v>
      </c>
      <c r="AF49" s="11"/>
      <c r="AG49" s="203">
        <f t="shared" si="26"/>
        <v>500000</v>
      </c>
      <c r="AH49" s="11">
        <v>500000</v>
      </c>
      <c r="AI49" s="11"/>
      <c r="AJ49" s="203">
        <f t="shared" si="27"/>
        <v>500000</v>
      </c>
      <c r="AK49" s="11">
        <v>500000</v>
      </c>
      <c r="AL49" s="11"/>
      <c r="AM49" s="203">
        <f t="shared" si="10"/>
        <v>500000</v>
      </c>
      <c r="AN49" s="11">
        <v>500000</v>
      </c>
      <c r="AO49" s="11"/>
      <c r="AP49" s="203">
        <f t="shared" si="28"/>
        <v>500000</v>
      </c>
      <c r="AQ49" s="11"/>
      <c r="AR49" s="11"/>
      <c r="AS49" s="100">
        <f t="shared" si="29"/>
        <v>0</v>
      </c>
      <c r="AT49" s="11"/>
      <c r="AU49" s="11"/>
      <c r="AV49" s="50">
        <f t="shared" si="16"/>
        <v>0</v>
      </c>
      <c r="AW49" s="11"/>
      <c r="AX49" s="11"/>
      <c r="AY49" s="50">
        <f t="shared" si="17"/>
        <v>0</v>
      </c>
      <c r="AZ49" s="32">
        <f t="shared" si="15"/>
        <v>8000000</v>
      </c>
    </row>
    <row r="50" spans="1:52" x14ac:dyDescent="0.2">
      <c r="A50" s="297">
        <v>44</v>
      </c>
      <c r="B50" s="3"/>
      <c r="C50" s="48" t="s">
        <v>365</v>
      </c>
      <c r="D50" s="49"/>
      <c r="E50" s="11">
        <v>13000000</v>
      </c>
      <c r="F50" s="11"/>
      <c r="G50" s="11"/>
      <c r="H50" s="84">
        <f t="shared" si="18"/>
        <v>13000000</v>
      </c>
      <c r="I50" s="133">
        <v>2500000</v>
      </c>
      <c r="J50" s="54">
        <v>500000</v>
      </c>
      <c r="K50" s="11">
        <v>500000</v>
      </c>
      <c r="L50" s="203">
        <f t="shared" si="19"/>
        <v>0</v>
      </c>
      <c r="M50" s="11">
        <v>1000000</v>
      </c>
      <c r="N50" s="11">
        <f>800000+200000</f>
        <v>1000000</v>
      </c>
      <c r="O50" s="203">
        <f t="shared" si="20"/>
        <v>0</v>
      </c>
      <c r="P50" s="11">
        <v>1000000</v>
      </c>
      <c r="Q50" s="11">
        <f>800000+200000</f>
        <v>1000000</v>
      </c>
      <c r="R50" s="50">
        <f t="shared" si="21"/>
        <v>0</v>
      </c>
      <c r="S50" s="11">
        <v>1000000</v>
      </c>
      <c r="T50" s="11">
        <f>600000+400000</f>
        <v>1000000</v>
      </c>
      <c r="U50" s="203">
        <f t="shared" si="22"/>
        <v>0</v>
      </c>
      <c r="V50" s="11">
        <v>1000000</v>
      </c>
      <c r="W50" s="11">
        <v>1000000</v>
      </c>
      <c r="X50" s="203">
        <f t="shared" si="23"/>
        <v>0</v>
      </c>
      <c r="Y50" s="11">
        <v>1000000</v>
      </c>
      <c r="Z50" s="11">
        <f>200000+800000</f>
        <v>1000000</v>
      </c>
      <c r="AA50" s="203">
        <f t="shared" si="24"/>
        <v>0</v>
      </c>
      <c r="AB50" s="11">
        <v>1000000</v>
      </c>
      <c r="AC50" s="11">
        <v>200000</v>
      </c>
      <c r="AD50" s="203">
        <f t="shared" si="25"/>
        <v>800000</v>
      </c>
      <c r="AE50" s="11">
        <v>1000000</v>
      </c>
      <c r="AF50" s="11"/>
      <c r="AG50" s="203">
        <f t="shared" si="26"/>
        <v>1000000</v>
      </c>
      <c r="AH50" s="11">
        <v>1000000</v>
      </c>
      <c r="AI50" s="11"/>
      <c r="AJ50" s="203">
        <f t="shared" si="27"/>
        <v>1000000</v>
      </c>
      <c r="AK50" s="11">
        <v>1000000</v>
      </c>
      <c r="AL50" s="11"/>
      <c r="AM50" s="203">
        <f t="shared" si="10"/>
        <v>1000000</v>
      </c>
      <c r="AN50" s="11">
        <v>1000000</v>
      </c>
      <c r="AO50" s="11"/>
      <c r="AP50" s="203">
        <f t="shared" si="28"/>
        <v>1000000</v>
      </c>
      <c r="AQ50" s="11"/>
      <c r="AR50" s="11"/>
      <c r="AS50" s="100">
        <f t="shared" si="29"/>
        <v>0</v>
      </c>
      <c r="AT50" s="11"/>
      <c r="AU50" s="11"/>
      <c r="AV50" s="50">
        <f t="shared" si="16"/>
        <v>0</v>
      </c>
      <c r="AW50" s="11"/>
      <c r="AX50" s="11"/>
      <c r="AY50" s="50">
        <f t="shared" si="17"/>
        <v>0</v>
      </c>
      <c r="AZ50" s="32">
        <f t="shared" si="15"/>
        <v>10500000</v>
      </c>
    </row>
    <row r="51" spans="1:52" x14ac:dyDescent="0.2">
      <c r="A51" s="295">
        <v>45</v>
      </c>
      <c r="B51" s="3"/>
      <c r="C51" s="224" t="s">
        <v>273</v>
      </c>
      <c r="D51" s="225"/>
      <c r="E51" s="93"/>
      <c r="F51" s="93"/>
      <c r="G51" s="93"/>
      <c r="H51" s="84">
        <f t="shared" si="18"/>
        <v>0</v>
      </c>
      <c r="I51" s="102"/>
      <c r="J51" s="226"/>
      <c r="K51" s="93"/>
      <c r="L51" s="206">
        <f t="shared" si="19"/>
        <v>0</v>
      </c>
      <c r="M51" s="93"/>
      <c r="N51" s="93"/>
      <c r="O51" s="206">
        <f t="shared" si="20"/>
        <v>0</v>
      </c>
      <c r="P51" s="93"/>
      <c r="Q51" s="93"/>
      <c r="R51" s="103">
        <f t="shared" si="21"/>
        <v>0</v>
      </c>
      <c r="S51" s="93"/>
      <c r="T51" s="93"/>
      <c r="U51" s="206">
        <f t="shared" si="22"/>
        <v>0</v>
      </c>
      <c r="V51" s="93"/>
      <c r="W51" s="93"/>
      <c r="X51" s="206">
        <f t="shared" si="23"/>
        <v>0</v>
      </c>
      <c r="Y51" s="93"/>
      <c r="Z51" s="93"/>
      <c r="AA51" s="206">
        <f t="shared" si="24"/>
        <v>0</v>
      </c>
      <c r="AB51" s="93"/>
      <c r="AC51" s="93"/>
      <c r="AD51" s="206">
        <f t="shared" si="25"/>
        <v>0</v>
      </c>
      <c r="AE51" s="93"/>
      <c r="AF51" s="93"/>
      <c r="AG51" s="206">
        <f t="shared" si="26"/>
        <v>0</v>
      </c>
      <c r="AH51" s="93"/>
      <c r="AI51" s="93"/>
      <c r="AJ51" s="206">
        <f t="shared" si="27"/>
        <v>0</v>
      </c>
      <c r="AK51" s="93"/>
      <c r="AL51" s="93"/>
      <c r="AM51" s="203">
        <f t="shared" si="10"/>
        <v>0</v>
      </c>
      <c r="AN51" s="93"/>
      <c r="AO51" s="93"/>
      <c r="AP51" s="206">
        <f t="shared" si="28"/>
        <v>0</v>
      </c>
      <c r="AQ51" s="93"/>
      <c r="AR51" s="93"/>
      <c r="AS51" s="100">
        <f t="shared" si="29"/>
        <v>0</v>
      </c>
      <c r="AT51" s="93"/>
      <c r="AU51" s="93"/>
      <c r="AV51" s="103">
        <f t="shared" si="16"/>
        <v>0</v>
      </c>
      <c r="AW51" s="93"/>
      <c r="AX51" s="93"/>
      <c r="AY51" s="103">
        <f t="shared" si="17"/>
        <v>0</v>
      </c>
      <c r="AZ51" s="32">
        <f t="shared" si="15"/>
        <v>0</v>
      </c>
    </row>
    <row r="52" spans="1:52" x14ac:dyDescent="0.2">
      <c r="A52" s="297">
        <v>46</v>
      </c>
      <c r="B52" s="3"/>
      <c r="C52" s="48" t="s">
        <v>464</v>
      </c>
      <c r="D52" s="49"/>
      <c r="E52" s="11">
        <v>13000000</v>
      </c>
      <c r="F52" s="11"/>
      <c r="G52" s="11"/>
      <c r="H52" s="84">
        <f t="shared" si="18"/>
        <v>13000000</v>
      </c>
      <c r="I52" s="133">
        <v>5000000</v>
      </c>
      <c r="J52" s="54"/>
      <c r="K52" s="11"/>
      <c r="L52" s="203">
        <f t="shared" si="19"/>
        <v>0</v>
      </c>
      <c r="M52" s="11">
        <v>600000</v>
      </c>
      <c r="N52" s="11">
        <v>600000</v>
      </c>
      <c r="O52" s="203">
        <f t="shared" si="20"/>
        <v>0</v>
      </c>
      <c r="P52" s="11">
        <v>600000</v>
      </c>
      <c r="Q52" s="11">
        <v>600000</v>
      </c>
      <c r="R52" s="50">
        <f t="shared" si="21"/>
        <v>0</v>
      </c>
      <c r="S52" s="11">
        <v>600000</v>
      </c>
      <c r="T52" s="11">
        <v>600000</v>
      </c>
      <c r="U52" s="203">
        <f t="shared" si="22"/>
        <v>0</v>
      </c>
      <c r="V52" s="11">
        <v>600000</v>
      </c>
      <c r="W52" s="11">
        <v>600000</v>
      </c>
      <c r="X52" s="203">
        <f t="shared" si="23"/>
        <v>0</v>
      </c>
      <c r="Y52" s="11">
        <v>600000</v>
      </c>
      <c r="Z52" s="11"/>
      <c r="AA52" s="203">
        <f t="shared" si="24"/>
        <v>600000</v>
      </c>
      <c r="AB52" s="11">
        <v>2600000</v>
      </c>
      <c r="AC52" s="11"/>
      <c r="AD52" s="203">
        <f t="shared" si="25"/>
        <v>2600000</v>
      </c>
      <c r="AE52" s="11">
        <v>600000</v>
      </c>
      <c r="AF52" s="11"/>
      <c r="AG52" s="203">
        <f t="shared" si="26"/>
        <v>600000</v>
      </c>
      <c r="AH52" s="11">
        <v>600000</v>
      </c>
      <c r="AI52" s="11"/>
      <c r="AJ52" s="203">
        <f t="shared" si="27"/>
        <v>600000</v>
      </c>
      <c r="AK52" s="11">
        <v>600000</v>
      </c>
      <c r="AL52" s="11"/>
      <c r="AM52" s="203">
        <f t="shared" si="10"/>
        <v>600000</v>
      </c>
      <c r="AN52" s="11">
        <v>600000</v>
      </c>
      <c r="AO52" s="11"/>
      <c r="AP52" s="203">
        <f t="shared" si="28"/>
        <v>600000</v>
      </c>
      <c r="AQ52" s="11"/>
      <c r="AR52" s="11"/>
      <c r="AS52" s="100">
        <f t="shared" si="29"/>
        <v>0</v>
      </c>
      <c r="AT52" s="11"/>
      <c r="AU52" s="11"/>
      <c r="AV52" s="50"/>
      <c r="AW52" s="11"/>
      <c r="AX52" s="11"/>
      <c r="AY52" s="50"/>
      <c r="AZ52" s="32">
        <f t="shared" si="15"/>
        <v>8000000</v>
      </c>
    </row>
    <row r="53" spans="1:52" x14ac:dyDescent="0.2">
      <c r="A53" s="295">
        <v>47</v>
      </c>
      <c r="B53" s="3"/>
      <c r="C53" s="48" t="s">
        <v>208</v>
      </c>
      <c r="D53" s="49"/>
      <c r="E53" s="11">
        <v>13000000</v>
      </c>
      <c r="F53" s="11"/>
      <c r="G53" s="11"/>
      <c r="H53" s="84">
        <f t="shared" si="18"/>
        <v>13000000</v>
      </c>
      <c r="I53" s="133">
        <v>5000000</v>
      </c>
      <c r="J53" s="54"/>
      <c r="K53" s="11"/>
      <c r="L53" s="203">
        <f t="shared" si="19"/>
        <v>0</v>
      </c>
      <c r="M53" s="11">
        <v>800000</v>
      </c>
      <c r="N53" s="11">
        <v>800000</v>
      </c>
      <c r="O53" s="203">
        <f t="shared" si="20"/>
        <v>0</v>
      </c>
      <c r="P53" s="11">
        <v>800000</v>
      </c>
      <c r="Q53" s="11">
        <v>800000</v>
      </c>
      <c r="R53" s="50">
        <f t="shared" si="21"/>
        <v>0</v>
      </c>
      <c r="S53" s="11">
        <v>800000</v>
      </c>
      <c r="T53" s="11">
        <v>800000</v>
      </c>
      <c r="U53" s="203">
        <f t="shared" si="22"/>
        <v>0</v>
      </c>
      <c r="V53" s="11">
        <v>800000</v>
      </c>
      <c r="W53" s="11">
        <v>800000</v>
      </c>
      <c r="X53" s="203">
        <f t="shared" si="23"/>
        <v>0</v>
      </c>
      <c r="Y53" s="11">
        <v>800000</v>
      </c>
      <c r="Z53" s="11">
        <v>800000</v>
      </c>
      <c r="AA53" s="203">
        <f t="shared" si="24"/>
        <v>0</v>
      </c>
      <c r="AB53" s="11">
        <v>800000</v>
      </c>
      <c r="AC53" s="11">
        <v>800000</v>
      </c>
      <c r="AD53" s="203">
        <f t="shared" si="25"/>
        <v>0</v>
      </c>
      <c r="AE53" s="11">
        <v>800000</v>
      </c>
      <c r="AF53" s="11">
        <v>800000</v>
      </c>
      <c r="AG53" s="203">
        <f t="shared" si="26"/>
        <v>0</v>
      </c>
      <c r="AH53" s="11">
        <v>800000</v>
      </c>
      <c r="AI53" s="11"/>
      <c r="AJ53" s="203">
        <f t="shared" si="27"/>
        <v>800000</v>
      </c>
      <c r="AK53" s="11">
        <v>800000</v>
      </c>
      <c r="AL53" s="11"/>
      <c r="AM53" s="203">
        <f t="shared" si="10"/>
        <v>800000</v>
      </c>
      <c r="AN53" s="11">
        <v>800000</v>
      </c>
      <c r="AO53" s="11"/>
      <c r="AP53" s="203">
        <f t="shared" si="28"/>
        <v>800000</v>
      </c>
      <c r="AQ53" s="11"/>
      <c r="AR53" s="11"/>
      <c r="AS53" s="100">
        <f t="shared" si="29"/>
        <v>0</v>
      </c>
      <c r="AT53" s="11"/>
      <c r="AU53" s="11"/>
      <c r="AV53" s="50">
        <f t="shared" ref="AV53:AV75" si="30">AT53-AU53</f>
        <v>0</v>
      </c>
      <c r="AW53" s="11"/>
      <c r="AX53" s="11"/>
      <c r="AY53" s="50">
        <f t="shared" ref="AY53:AY75" si="31">AW53-AX53</f>
        <v>0</v>
      </c>
      <c r="AZ53" s="32">
        <f t="shared" si="15"/>
        <v>8000000</v>
      </c>
    </row>
    <row r="54" spans="1:52" s="99" customFormat="1" x14ac:dyDescent="0.2">
      <c r="A54" s="331">
        <v>48</v>
      </c>
      <c r="B54" s="332"/>
      <c r="C54" s="224" t="s">
        <v>206</v>
      </c>
      <c r="D54" s="225"/>
      <c r="E54" s="93">
        <v>13000000</v>
      </c>
      <c r="F54" s="93"/>
      <c r="G54" s="93"/>
      <c r="H54" s="101">
        <f t="shared" si="18"/>
        <v>13000000</v>
      </c>
      <c r="I54" s="102">
        <v>5000000</v>
      </c>
      <c r="J54" s="226"/>
      <c r="K54" s="93"/>
      <c r="L54" s="206">
        <f t="shared" si="19"/>
        <v>0</v>
      </c>
      <c r="M54" s="93">
        <v>800000</v>
      </c>
      <c r="N54" s="93">
        <v>800000</v>
      </c>
      <c r="O54" s="206">
        <f t="shared" si="20"/>
        <v>0</v>
      </c>
      <c r="P54" s="93">
        <v>800000</v>
      </c>
      <c r="Q54" s="93">
        <v>800000</v>
      </c>
      <c r="R54" s="103">
        <f t="shared" si="21"/>
        <v>0</v>
      </c>
      <c r="S54" s="93">
        <v>800000</v>
      </c>
      <c r="T54" s="93">
        <f>400000+400000</f>
        <v>800000</v>
      </c>
      <c r="U54" s="206">
        <f t="shared" si="22"/>
        <v>0</v>
      </c>
      <c r="V54" s="93">
        <v>800000</v>
      </c>
      <c r="W54" s="93">
        <f>600000+200000</f>
        <v>800000</v>
      </c>
      <c r="X54" s="206">
        <f t="shared" si="23"/>
        <v>0</v>
      </c>
      <c r="Y54" s="93">
        <v>800000</v>
      </c>
      <c r="Z54" s="93">
        <v>800000</v>
      </c>
      <c r="AA54" s="206">
        <f t="shared" si="24"/>
        <v>0</v>
      </c>
      <c r="AB54" s="93">
        <v>800000</v>
      </c>
      <c r="AC54" s="93">
        <v>800000</v>
      </c>
      <c r="AD54" s="206">
        <f t="shared" si="25"/>
        <v>0</v>
      </c>
      <c r="AE54" s="93">
        <v>800000</v>
      </c>
      <c r="AF54" s="93">
        <v>800000</v>
      </c>
      <c r="AG54" s="206">
        <f t="shared" si="26"/>
        <v>0</v>
      </c>
      <c r="AH54" s="93">
        <v>800000</v>
      </c>
      <c r="AI54" s="93">
        <v>800000</v>
      </c>
      <c r="AJ54" s="206">
        <f t="shared" si="27"/>
        <v>0</v>
      </c>
      <c r="AK54" s="93">
        <v>800000</v>
      </c>
      <c r="AL54" s="93">
        <v>800000</v>
      </c>
      <c r="AM54" s="203">
        <f t="shared" si="10"/>
        <v>0</v>
      </c>
      <c r="AN54" s="93">
        <v>800000</v>
      </c>
      <c r="AO54" s="93">
        <v>800000</v>
      </c>
      <c r="AP54" s="206">
        <f t="shared" si="28"/>
        <v>0</v>
      </c>
      <c r="AQ54" s="93"/>
      <c r="AR54" s="93"/>
      <c r="AS54" s="100">
        <f t="shared" si="29"/>
        <v>0</v>
      </c>
      <c r="AT54" s="93"/>
      <c r="AU54" s="93"/>
      <c r="AV54" s="103">
        <f t="shared" si="30"/>
        <v>0</v>
      </c>
      <c r="AW54" s="93"/>
      <c r="AX54" s="93"/>
      <c r="AY54" s="103">
        <f t="shared" si="31"/>
        <v>0</v>
      </c>
      <c r="AZ54" s="98">
        <f t="shared" si="15"/>
        <v>8000000</v>
      </c>
    </row>
    <row r="55" spans="1:52" x14ac:dyDescent="0.2">
      <c r="A55" s="295">
        <v>49</v>
      </c>
      <c r="B55" s="3"/>
      <c r="C55" s="231" t="s">
        <v>133</v>
      </c>
      <c r="D55" s="225"/>
      <c r="E55" s="93">
        <v>13000000</v>
      </c>
      <c r="F55" s="93">
        <v>1250000</v>
      </c>
      <c r="G55" s="93">
        <v>500000</v>
      </c>
      <c r="H55" s="101">
        <f t="shared" si="18"/>
        <v>11250000</v>
      </c>
      <c r="I55" s="232">
        <v>11250000</v>
      </c>
      <c r="J55" s="226"/>
      <c r="K55" s="93"/>
      <c r="L55" s="233">
        <f t="shared" si="19"/>
        <v>0</v>
      </c>
      <c r="M55" s="93"/>
      <c r="N55" s="93"/>
      <c r="O55" s="233">
        <f t="shared" si="20"/>
        <v>0</v>
      </c>
      <c r="P55" s="93"/>
      <c r="Q55" s="93"/>
      <c r="R55" s="93">
        <f t="shared" si="21"/>
        <v>0</v>
      </c>
      <c r="S55" s="93"/>
      <c r="T55" s="93"/>
      <c r="U55" s="233">
        <f t="shared" si="22"/>
        <v>0</v>
      </c>
      <c r="V55" s="93"/>
      <c r="W55" s="93"/>
      <c r="X55" s="233">
        <f t="shared" si="23"/>
        <v>0</v>
      </c>
      <c r="Y55" s="93"/>
      <c r="Z55" s="93"/>
      <c r="AA55" s="233">
        <f t="shared" si="24"/>
        <v>0</v>
      </c>
      <c r="AB55" s="93"/>
      <c r="AC55" s="93"/>
      <c r="AD55" s="233">
        <f t="shared" si="25"/>
        <v>0</v>
      </c>
      <c r="AE55" s="93"/>
      <c r="AF55" s="93"/>
      <c r="AG55" s="233">
        <f t="shared" si="26"/>
        <v>0</v>
      </c>
      <c r="AH55" s="93"/>
      <c r="AI55" s="93"/>
      <c r="AJ55" s="233">
        <f t="shared" si="27"/>
        <v>0</v>
      </c>
      <c r="AK55" s="93"/>
      <c r="AL55" s="93"/>
      <c r="AM55" s="203">
        <f t="shared" si="10"/>
        <v>0</v>
      </c>
      <c r="AN55" s="93"/>
      <c r="AO55" s="93"/>
      <c r="AP55" s="233">
        <f t="shared" si="28"/>
        <v>0</v>
      </c>
      <c r="AQ55" s="93"/>
      <c r="AR55" s="93"/>
      <c r="AS55" s="100">
        <f t="shared" si="29"/>
        <v>0</v>
      </c>
      <c r="AT55" s="93"/>
      <c r="AU55" s="93"/>
      <c r="AV55" s="93">
        <f t="shared" si="30"/>
        <v>0</v>
      </c>
      <c r="AW55" s="93"/>
      <c r="AX55" s="93"/>
      <c r="AY55" s="93">
        <f t="shared" si="31"/>
        <v>0</v>
      </c>
      <c r="AZ55" s="32">
        <f t="shared" si="15"/>
        <v>0</v>
      </c>
    </row>
    <row r="56" spans="1:52" s="99" customFormat="1" x14ac:dyDescent="0.2">
      <c r="A56" s="297">
        <v>50</v>
      </c>
      <c r="B56" s="3"/>
      <c r="C56" s="48" t="s">
        <v>328</v>
      </c>
      <c r="D56" s="49"/>
      <c r="E56" s="11">
        <v>13000000</v>
      </c>
      <c r="F56" s="11"/>
      <c r="G56" s="11"/>
      <c r="H56" s="84">
        <f t="shared" si="18"/>
        <v>13000000</v>
      </c>
      <c r="I56" s="133">
        <v>2500000</v>
      </c>
      <c r="J56" s="54">
        <v>2500000</v>
      </c>
      <c r="K56" s="11">
        <f>700000+1800000</f>
        <v>2500000</v>
      </c>
      <c r="L56" s="203">
        <f t="shared" si="19"/>
        <v>0</v>
      </c>
      <c r="M56" s="11">
        <v>800000</v>
      </c>
      <c r="N56" s="11">
        <v>800000</v>
      </c>
      <c r="O56" s="203">
        <f t="shared" si="20"/>
        <v>0</v>
      </c>
      <c r="P56" s="11">
        <v>800000</v>
      </c>
      <c r="Q56" s="11">
        <v>800000</v>
      </c>
      <c r="R56" s="50">
        <f t="shared" si="21"/>
        <v>0</v>
      </c>
      <c r="S56" s="11">
        <v>800000</v>
      </c>
      <c r="T56" s="11">
        <f>600000+200000</f>
        <v>800000</v>
      </c>
      <c r="U56" s="203">
        <f t="shared" si="22"/>
        <v>0</v>
      </c>
      <c r="V56" s="11">
        <v>800000</v>
      </c>
      <c r="W56" s="11">
        <f>400000+400000</f>
        <v>800000</v>
      </c>
      <c r="X56" s="203">
        <f t="shared" si="23"/>
        <v>0</v>
      </c>
      <c r="Y56" s="11">
        <v>800000</v>
      </c>
      <c r="Z56" s="11">
        <v>800000</v>
      </c>
      <c r="AA56" s="203">
        <f t="shared" si="24"/>
        <v>0</v>
      </c>
      <c r="AB56" s="11">
        <v>800000</v>
      </c>
      <c r="AC56" s="11">
        <v>700000</v>
      </c>
      <c r="AD56" s="203">
        <f t="shared" si="25"/>
        <v>100000</v>
      </c>
      <c r="AE56" s="11">
        <v>800000</v>
      </c>
      <c r="AF56" s="11"/>
      <c r="AG56" s="203">
        <f t="shared" si="26"/>
        <v>800000</v>
      </c>
      <c r="AH56" s="11">
        <v>800000</v>
      </c>
      <c r="AI56" s="11"/>
      <c r="AJ56" s="203">
        <f t="shared" si="27"/>
        <v>800000</v>
      </c>
      <c r="AK56" s="11">
        <v>800000</v>
      </c>
      <c r="AL56" s="11"/>
      <c r="AM56" s="203">
        <f t="shared" si="10"/>
        <v>800000</v>
      </c>
      <c r="AN56" s="11">
        <v>800000</v>
      </c>
      <c r="AO56" s="11"/>
      <c r="AP56" s="203">
        <f t="shared" si="28"/>
        <v>800000</v>
      </c>
      <c r="AQ56" s="11"/>
      <c r="AR56" s="11"/>
      <c r="AS56" s="100">
        <f t="shared" si="29"/>
        <v>0</v>
      </c>
      <c r="AT56" s="11"/>
      <c r="AU56" s="11"/>
      <c r="AV56" s="50">
        <f t="shared" si="30"/>
        <v>0</v>
      </c>
      <c r="AW56" s="11"/>
      <c r="AX56" s="11"/>
      <c r="AY56" s="50">
        <f t="shared" si="31"/>
        <v>0</v>
      </c>
      <c r="AZ56" s="98"/>
    </row>
    <row r="57" spans="1:52" x14ac:dyDescent="0.2">
      <c r="A57" s="295">
        <v>51</v>
      </c>
      <c r="B57" s="3"/>
      <c r="C57" s="48" t="s">
        <v>235</v>
      </c>
      <c r="D57" s="49"/>
      <c r="E57" s="11">
        <v>13000000</v>
      </c>
      <c r="F57" s="11"/>
      <c r="G57" s="11"/>
      <c r="H57" s="84">
        <f t="shared" si="18"/>
        <v>13000000</v>
      </c>
      <c r="I57" s="133">
        <v>5000000</v>
      </c>
      <c r="J57" s="54"/>
      <c r="K57" s="11"/>
      <c r="L57" s="203">
        <f t="shared" si="19"/>
        <v>0</v>
      </c>
      <c r="M57" s="11">
        <v>800000</v>
      </c>
      <c r="N57" s="11">
        <v>800000</v>
      </c>
      <c r="O57" s="203">
        <f t="shared" si="20"/>
        <v>0</v>
      </c>
      <c r="P57" s="11">
        <v>800000</v>
      </c>
      <c r="Q57" s="11">
        <v>800000</v>
      </c>
      <c r="R57" s="50">
        <f t="shared" si="21"/>
        <v>0</v>
      </c>
      <c r="S57" s="11">
        <v>800000</v>
      </c>
      <c r="T57" s="11">
        <v>800000</v>
      </c>
      <c r="U57" s="203">
        <f t="shared" si="22"/>
        <v>0</v>
      </c>
      <c r="V57" s="11">
        <v>800000</v>
      </c>
      <c r="W57" s="11"/>
      <c r="X57" s="203">
        <f t="shared" si="23"/>
        <v>800000</v>
      </c>
      <c r="Y57" s="11">
        <v>800000</v>
      </c>
      <c r="Z57" s="11"/>
      <c r="AA57" s="203">
        <f t="shared" si="24"/>
        <v>800000</v>
      </c>
      <c r="AB57" s="11">
        <v>800000</v>
      </c>
      <c r="AC57" s="11"/>
      <c r="AD57" s="203">
        <f t="shared" si="25"/>
        <v>800000</v>
      </c>
      <c r="AE57" s="11">
        <v>800000</v>
      </c>
      <c r="AF57" s="11"/>
      <c r="AG57" s="203">
        <f t="shared" si="26"/>
        <v>800000</v>
      </c>
      <c r="AH57" s="11">
        <v>800000</v>
      </c>
      <c r="AI57" s="11"/>
      <c r="AJ57" s="203">
        <f t="shared" si="27"/>
        <v>800000</v>
      </c>
      <c r="AK57" s="11">
        <v>800000</v>
      </c>
      <c r="AL57" s="11"/>
      <c r="AM57" s="203">
        <f t="shared" si="10"/>
        <v>800000</v>
      </c>
      <c r="AN57" s="11">
        <v>800000</v>
      </c>
      <c r="AO57" s="11"/>
      <c r="AP57" s="203">
        <f t="shared" si="28"/>
        <v>800000</v>
      </c>
      <c r="AQ57" s="11"/>
      <c r="AR57" s="11"/>
      <c r="AS57" s="100">
        <f t="shared" si="29"/>
        <v>0</v>
      </c>
      <c r="AT57" s="11"/>
      <c r="AU57" s="11"/>
      <c r="AV57" s="50">
        <f t="shared" si="30"/>
        <v>0</v>
      </c>
      <c r="AW57" s="11"/>
      <c r="AX57" s="11"/>
      <c r="AY57" s="50">
        <f t="shared" si="31"/>
        <v>0</v>
      </c>
      <c r="AZ57" s="32">
        <f t="shared" si="15"/>
        <v>8000000</v>
      </c>
    </row>
    <row r="58" spans="1:52" x14ac:dyDescent="0.2">
      <c r="A58" s="297">
        <v>52</v>
      </c>
      <c r="B58" s="3"/>
      <c r="C58" s="48" t="s">
        <v>169</v>
      </c>
      <c r="D58" s="49"/>
      <c r="E58" s="11">
        <v>13000000</v>
      </c>
      <c r="F58" s="11"/>
      <c r="G58" s="11"/>
      <c r="H58" s="84">
        <f t="shared" si="18"/>
        <v>13000000</v>
      </c>
      <c r="I58" s="133">
        <v>5000000</v>
      </c>
      <c r="J58" s="54"/>
      <c r="K58" s="11"/>
      <c r="L58" s="203">
        <f t="shared" si="19"/>
        <v>0</v>
      </c>
      <c r="M58" s="11">
        <v>500000</v>
      </c>
      <c r="N58" s="11">
        <v>500000</v>
      </c>
      <c r="O58" s="203">
        <f t="shared" si="20"/>
        <v>0</v>
      </c>
      <c r="P58" s="11">
        <v>500000</v>
      </c>
      <c r="Q58" s="11">
        <v>500000</v>
      </c>
      <c r="R58" s="50">
        <f t="shared" si="21"/>
        <v>0</v>
      </c>
      <c r="S58" s="11">
        <v>500000</v>
      </c>
      <c r="T58" s="11">
        <v>500000</v>
      </c>
      <c r="U58" s="203">
        <f t="shared" si="22"/>
        <v>0</v>
      </c>
      <c r="V58" s="11">
        <v>500000</v>
      </c>
      <c r="W58" s="11">
        <v>500000</v>
      </c>
      <c r="X58" s="203">
        <f t="shared" si="23"/>
        <v>0</v>
      </c>
      <c r="Y58" s="11">
        <v>500000</v>
      </c>
      <c r="Z58" s="11">
        <v>500000</v>
      </c>
      <c r="AA58" s="203">
        <f t="shared" si="24"/>
        <v>0</v>
      </c>
      <c r="AB58" s="11">
        <v>3500000</v>
      </c>
      <c r="AC58" s="11">
        <v>3500000</v>
      </c>
      <c r="AD58" s="203">
        <f t="shared" si="25"/>
        <v>0</v>
      </c>
      <c r="AE58" s="11">
        <v>500000</v>
      </c>
      <c r="AF58" s="11">
        <v>500000</v>
      </c>
      <c r="AG58" s="203">
        <f t="shared" si="26"/>
        <v>0</v>
      </c>
      <c r="AH58" s="11">
        <v>500000</v>
      </c>
      <c r="AI58" s="11"/>
      <c r="AJ58" s="203">
        <f t="shared" si="27"/>
        <v>500000</v>
      </c>
      <c r="AK58" s="11">
        <v>500000</v>
      </c>
      <c r="AL58" s="11"/>
      <c r="AM58" s="203">
        <f t="shared" si="10"/>
        <v>500000</v>
      </c>
      <c r="AN58" s="11">
        <v>500000</v>
      </c>
      <c r="AO58" s="11"/>
      <c r="AP58" s="203">
        <f t="shared" si="28"/>
        <v>500000</v>
      </c>
      <c r="AQ58" s="11"/>
      <c r="AR58" s="11"/>
      <c r="AS58" s="100">
        <f t="shared" si="29"/>
        <v>0</v>
      </c>
      <c r="AT58" s="11"/>
      <c r="AU58" s="11"/>
      <c r="AV58" s="50">
        <f t="shared" si="30"/>
        <v>0</v>
      </c>
      <c r="AW58" s="11"/>
      <c r="AX58" s="11"/>
      <c r="AY58" s="50">
        <f t="shared" si="31"/>
        <v>0</v>
      </c>
      <c r="AZ58" s="32">
        <f t="shared" si="15"/>
        <v>8000000</v>
      </c>
    </row>
    <row r="59" spans="1:52" x14ac:dyDescent="0.2">
      <c r="A59" s="295">
        <v>53</v>
      </c>
      <c r="B59" s="3"/>
      <c r="C59" s="48" t="s">
        <v>279</v>
      </c>
      <c r="D59" s="49"/>
      <c r="E59" s="11">
        <v>13000000</v>
      </c>
      <c r="F59" s="11"/>
      <c r="G59" s="11"/>
      <c r="H59" s="84">
        <f t="shared" si="18"/>
        <v>13000000</v>
      </c>
      <c r="I59" s="133">
        <v>5000000</v>
      </c>
      <c r="J59" s="54"/>
      <c r="K59" s="11"/>
      <c r="L59" s="203">
        <f t="shared" si="19"/>
        <v>0</v>
      </c>
      <c r="M59" s="11">
        <v>800000</v>
      </c>
      <c r="N59" s="11">
        <v>800000</v>
      </c>
      <c r="O59" s="203">
        <f t="shared" si="20"/>
        <v>0</v>
      </c>
      <c r="P59" s="11">
        <v>800000</v>
      </c>
      <c r="Q59" s="11">
        <v>800000</v>
      </c>
      <c r="R59" s="50">
        <f t="shared" si="21"/>
        <v>0</v>
      </c>
      <c r="S59" s="11">
        <v>800000</v>
      </c>
      <c r="T59" s="11">
        <v>800000</v>
      </c>
      <c r="U59" s="203">
        <f t="shared" si="22"/>
        <v>0</v>
      </c>
      <c r="V59" s="11">
        <v>800000</v>
      </c>
      <c r="W59" s="11">
        <v>800000</v>
      </c>
      <c r="X59" s="203">
        <f t="shared" si="23"/>
        <v>0</v>
      </c>
      <c r="Y59" s="11">
        <v>800000</v>
      </c>
      <c r="Z59" s="11">
        <v>800000</v>
      </c>
      <c r="AA59" s="203">
        <f t="shared" si="24"/>
        <v>0</v>
      </c>
      <c r="AB59" s="11">
        <v>800000</v>
      </c>
      <c r="AC59" s="11">
        <v>600000</v>
      </c>
      <c r="AD59" s="203">
        <f t="shared" si="25"/>
        <v>200000</v>
      </c>
      <c r="AE59" s="11">
        <v>800000</v>
      </c>
      <c r="AF59" s="11"/>
      <c r="AG59" s="203">
        <f t="shared" si="26"/>
        <v>800000</v>
      </c>
      <c r="AH59" s="11">
        <v>800000</v>
      </c>
      <c r="AI59" s="11"/>
      <c r="AJ59" s="203">
        <f t="shared" si="27"/>
        <v>800000</v>
      </c>
      <c r="AK59" s="11">
        <v>800000</v>
      </c>
      <c r="AL59" s="11"/>
      <c r="AM59" s="203">
        <f t="shared" si="10"/>
        <v>800000</v>
      </c>
      <c r="AN59" s="11">
        <v>800000</v>
      </c>
      <c r="AO59" s="11"/>
      <c r="AP59" s="203">
        <f t="shared" si="28"/>
        <v>800000</v>
      </c>
      <c r="AQ59" s="11"/>
      <c r="AR59" s="11"/>
      <c r="AS59" s="100">
        <f t="shared" si="29"/>
        <v>0</v>
      </c>
      <c r="AT59" s="11"/>
      <c r="AU59" s="11"/>
      <c r="AV59" s="50">
        <f t="shared" si="30"/>
        <v>0</v>
      </c>
      <c r="AW59" s="11"/>
      <c r="AX59" s="11"/>
      <c r="AY59" s="50">
        <f t="shared" si="31"/>
        <v>0</v>
      </c>
      <c r="AZ59" s="32">
        <f t="shared" si="15"/>
        <v>8000000</v>
      </c>
    </row>
    <row r="60" spans="1:52" s="99" customFormat="1" x14ac:dyDescent="0.2">
      <c r="A60" s="297">
        <v>54</v>
      </c>
      <c r="B60" s="3"/>
      <c r="C60" s="48" t="s">
        <v>343</v>
      </c>
      <c r="D60" s="49"/>
      <c r="E60" s="11">
        <v>13000000</v>
      </c>
      <c r="F60" s="11"/>
      <c r="G60" s="11"/>
      <c r="H60" s="84">
        <f t="shared" si="18"/>
        <v>13000000</v>
      </c>
      <c r="I60" s="133">
        <v>5000000</v>
      </c>
      <c r="J60" s="54"/>
      <c r="K60" s="11"/>
      <c r="L60" s="203">
        <f t="shared" si="19"/>
        <v>0</v>
      </c>
      <c r="M60" s="11">
        <v>800000</v>
      </c>
      <c r="N60" s="11">
        <v>800000</v>
      </c>
      <c r="O60" s="203">
        <f t="shared" si="20"/>
        <v>0</v>
      </c>
      <c r="P60" s="11">
        <v>800000</v>
      </c>
      <c r="Q60" s="11">
        <v>800000</v>
      </c>
      <c r="R60" s="50">
        <f t="shared" si="21"/>
        <v>0</v>
      </c>
      <c r="S60" s="11">
        <v>800000</v>
      </c>
      <c r="T60" s="11"/>
      <c r="U60" s="203">
        <f t="shared" si="22"/>
        <v>800000</v>
      </c>
      <c r="V60" s="11">
        <v>800000</v>
      </c>
      <c r="W60" s="11"/>
      <c r="X60" s="203">
        <f t="shared" si="23"/>
        <v>800000</v>
      </c>
      <c r="Y60" s="11">
        <v>800000</v>
      </c>
      <c r="Z60" s="11"/>
      <c r="AA60" s="203">
        <f t="shared" si="24"/>
        <v>800000</v>
      </c>
      <c r="AB60" s="11">
        <v>800000</v>
      </c>
      <c r="AC60" s="11"/>
      <c r="AD60" s="203">
        <f t="shared" si="25"/>
        <v>800000</v>
      </c>
      <c r="AE60" s="11">
        <v>800000</v>
      </c>
      <c r="AF60" s="11"/>
      <c r="AG60" s="203">
        <f t="shared" si="26"/>
        <v>800000</v>
      </c>
      <c r="AH60" s="11">
        <v>800000</v>
      </c>
      <c r="AI60" s="11"/>
      <c r="AJ60" s="203">
        <f t="shared" si="27"/>
        <v>800000</v>
      </c>
      <c r="AK60" s="11">
        <v>800000</v>
      </c>
      <c r="AL60" s="11"/>
      <c r="AM60" s="203">
        <f t="shared" si="10"/>
        <v>800000</v>
      </c>
      <c r="AN60" s="11">
        <v>800000</v>
      </c>
      <c r="AO60" s="11"/>
      <c r="AP60" s="203">
        <f t="shared" si="28"/>
        <v>800000</v>
      </c>
      <c r="AQ60" s="11"/>
      <c r="AR60" s="11"/>
      <c r="AS60" s="100">
        <f t="shared" si="29"/>
        <v>0</v>
      </c>
      <c r="AT60" s="11"/>
      <c r="AU60" s="11"/>
      <c r="AV60" s="50">
        <f t="shared" si="30"/>
        <v>0</v>
      </c>
      <c r="AW60" s="11"/>
      <c r="AX60" s="11"/>
      <c r="AY60" s="50">
        <f t="shared" si="31"/>
        <v>0</v>
      </c>
      <c r="AZ60" s="98">
        <f t="shared" si="15"/>
        <v>8000000</v>
      </c>
    </row>
    <row r="61" spans="1:52" x14ac:dyDescent="0.2">
      <c r="A61" s="295">
        <v>55</v>
      </c>
      <c r="B61" s="13"/>
      <c r="C61" s="51" t="s">
        <v>286</v>
      </c>
      <c r="D61" s="49"/>
      <c r="E61" s="52">
        <v>13000000</v>
      </c>
      <c r="F61" s="52"/>
      <c r="G61" s="52"/>
      <c r="H61" s="84">
        <f t="shared" si="18"/>
        <v>13000000</v>
      </c>
      <c r="I61" s="133">
        <v>5000000</v>
      </c>
      <c r="J61" s="54"/>
      <c r="K61" s="52"/>
      <c r="L61" s="203">
        <f t="shared" si="19"/>
        <v>0</v>
      </c>
      <c r="M61" s="52">
        <v>800000</v>
      </c>
      <c r="N61" s="52">
        <v>800000</v>
      </c>
      <c r="O61" s="203">
        <f t="shared" si="20"/>
        <v>0</v>
      </c>
      <c r="P61" s="52">
        <v>800000</v>
      </c>
      <c r="Q61" s="11">
        <v>800000</v>
      </c>
      <c r="R61" s="50">
        <f t="shared" si="21"/>
        <v>0</v>
      </c>
      <c r="S61" s="52">
        <v>800000</v>
      </c>
      <c r="T61" s="11">
        <v>800000</v>
      </c>
      <c r="U61" s="203">
        <f t="shared" si="22"/>
        <v>0</v>
      </c>
      <c r="V61" s="52">
        <v>800000</v>
      </c>
      <c r="W61" s="11">
        <v>800000</v>
      </c>
      <c r="X61" s="203">
        <f t="shared" si="23"/>
        <v>0</v>
      </c>
      <c r="Y61" s="52">
        <v>800000</v>
      </c>
      <c r="Z61" s="11">
        <v>800000</v>
      </c>
      <c r="AA61" s="203">
        <f t="shared" si="24"/>
        <v>0</v>
      </c>
      <c r="AB61" s="52">
        <v>800000</v>
      </c>
      <c r="AC61" s="11"/>
      <c r="AD61" s="203">
        <f t="shared" si="25"/>
        <v>800000</v>
      </c>
      <c r="AE61" s="52">
        <v>800000</v>
      </c>
      <c r="AF61" s="11"/>
      <c r="AG61" s="203">
        <f t="shared" si="26"/>
        <v>800000</v>
      </c>
      <c r="AH61" s="52">
        <v>800000</v>
      </c>
      <c r="AI61" s="11"/>
      <c r="AJ61" s="203">
        <f t="shared" si="27"/>
        <v>800000</v>
      </c>
      <c r="AK61" s="52">
        <v>800000</v>
      </c>
      <c r="AL61" s="11"/>
      <c r="AM61" s="203">
        <f t="shared" si="10"/>
        <v>800000</v>
      </c>
      <c r="AN61" s="52">
        <v>800000</v>
      </c>
      <c r="AO61" s="11"/>
      <c r="AP61" s="203">
        <f t="shared" si="28"/>
        <v>800000</v>
      </c>
      <c r="AQ61" s="11"/>
      <c r="AR61" s="11"/>
      <c r="AS61" s="100">
        <f t="shared" si="29"/>
        <v>0</v>
      </c>
      <c r="AT61" s="52"/>
      <c r="AU61" s="52"/>
      <c r="AV61" s="50">
        <f t="shared" si="30"/>
        <v>0</v>
      </c>
      <c r="AW61" s="52"/>
      <c r="AX61" s="52"/>
      <c r="AY61" s="50">
        <f t="shared" si="31"/>
        <v>0</v>
      </c>
      <c r="AZ61" s="32">
        <f t="shared" si="15"/>
        <v>8000000</v>
      </c>
    </row>
    <row r="62" spans="1:52" x14ac:dyDescent="0.2">
      <c r="A62" s="297">
        <v>56</v>
      </c>
      <c r="B62" s="13"/>
      <c r="C62" s="51" t="s">
        <v>183</v>
      </c>
      <c r="D62" s="49"/>
      <c r="E62" s="52">
        <v>13000000</v>
      </c>
      <c r="F62" s="52"/>
      <c r="G62" s="52"/>
      <c r="H62" s="84">
        <f t="shared" si="18"/>
        <v>13000000</v>
      </c>
      <c r="I62" s="133">
        <v>5000000</v>
      </c>
      <c r="J62" s="54"/>
      <c r="K62" s="52"/>
      <c r="L62" s="203">
        <f t="shared" si="19"/>
        <v>0</v>
      </c>
      <c r="M62" s="52">
        <v>800000</v>
      </c>
      <c r="N62" s="52">
        <v>800000</v>
      </c>
      <c r="O62" s="203">
        <f t="shared" si="20"/>
        <v>0</v>
      </c>
      <c r="P62" s="52">
        <v>800000</v>
      </c>
      <c r="Q62" s="11">
        <f>200000+600000</f>
        <v>800000</v>
      </c>
      <c r="R62" s="50">
        <f t="shared" si="21"/>
        <v>0</v>
      </c>
      <c r="S62" s="52">
        <v>800000</v>
      </c>
      <c r="T62" s="11">
        <f>400000+400000</f>
        <v>800000</v>
      </c>
      <c r="U62" s="203">
        <f t="shared" si="22"/>
        <v>0</v>
      </c>
      <c r="V62" s="52">
        <v>800000</v>
      </c>
      <c r="W62" s="11">
        <f>600000+200000</f>
        <v>800000</v>
      </c>
      <c r="X62" s="203">
        <f t="shared" si="23"/>
        <v>0</v>
      </c>
      <c r="Y62" s="52">
        <v>800000</v>
      </c>
      <c r="Z62" s="11">
        <v>800000</v>
      </c>
      <c r="AA62" s="203">
        <f t="shared" si="24"/>
        <v>0</v>
      </c>
      <c r="AB62" s="52">
        <v>800000</v>
      </c>
      <c r="AC62" s="11">
        <f>200000+600000</f>
        <v>800000</v>
      </c>
      <c r="AD62" s="203">
        <f t="shared" si="25"/>
        <v>0</v>
      </c>
      <c r="AE62" s="52">
        <v>800000</v>
      </c>
      <c r="AF62" s="11">
        <v>800000</v>
      </c>
      <c r="AG62" s="203">
        <f t="shared" si="26"/>
        <v>0</v>
      </c>
      <c r="AH62" s="52">
        <v>800000</v>
      </c>
      <c r="AI62" s="11">
        <v>600000</v>
      </c>
      <c r="AJ62" s="203">
        <f t="shared" si="27"/>
        <v>200000</v>
      </c>
      <c r="AK62" s="52">
        <v>800000</v>
      </c>
      <c r="AL62" s="11"/>
      <c r="AM62" s="203">
        <f t="shared" si="10"/>
        <v>800000</v>
      </c>
      <c r="AN62" s="52">
        <v>800000</v>
      </c>
      <c r="AO62" s="11"/>
      <c r="AP62" s="203">
        <f t="shared" si="28"/>
        <v>800000</v>
      </c>
      <c r="AQ62" s="11"/>
      <c r="AR62" s="11"/>
      <c r="AS62" s="100">
        <f t="shared" si="29"/>
        <v>0</v>
      </c>
      <c r="AT62" s="52"/>
      <c r="AU62" s="52"/>
      <c r="AV62" s="50">
        <f t="shared" si="30"/>
        <v>0</v>
      </c>
      <c r="AW62" s="52"/>
      <c r="AX62" s="52"/>
      <c r="AY62" s="50">
        <f t="shared" si="31"/>
        <v>0</v>
      </c>
      <c r="AZ62" s="32">
        <f t="shared" si="15"/>
        <v>8000000</v>
      </c>
    </row>
    <row r="63" spans="1:52" x14ac:dyDescent="0.2">
      <c r="A63" s="295">
        <v>57</v>
      </c>
      <c r="B63" s="13"/>
      <c r="C63" s="51" t="s">
        <v>278</v>
      </c>
      <c r="D63" s="49"/>
      <c r="E63" s="52">
        <v>13000000</v>
      </c>
      <c r="F63" s="52"/>
      <c r="G63" s="52"/>
      <c r="H63" s="84">
        <f t="shared" si="18"/>
        <v>13000000</v>
      </c>
      <c r="I63" s="133">
        <v>5000000</v>
      </c>
      <c r="J63" s="54"/>
      <c r="K63" s="52"/>
      <c r="L63" s="203">
        <f t="shared" si="19"/>
        <v>0</v>
      </c>
      <c r="M63" s="52">
        <v>800000</v>
      </c>
      <c r="N63" s="52">
        <v>800000</v>
      </c>
      <c r="O63" s="203">
        <f t="shared" si="20"/>
        <v>0</v>
      </c>
      <c r="P63" s="11">
        <v>800000</v>
      </c>
      <c r="Q63" s="11">
        <v>800000</v>
      </c>
      <c r="R63" s="50">
        <f t="shared" si="21"/>
        <v>0</v>
      </c>
      <c r="S63" s="11">
        <v>800000</v>
      </c>
      <c r="T63" s="11">
        <v>800000</v>
      </c>
      <c r="U63" s="203">
        <f t="shared" si="22"/>
        <v>0</v>
      </c>
      <c r="V63" s="11">
        <v>800000</v>
      </c>
      <c r="W63" s="11">
        <v>800000</v>
      </c>
      <c r="X63" s="203">
        <f t="shared" si="23"/>
        <v>0</v>
      </c>
      <c r="Y63" s="11">
        <v>800000</v>
      </c>
      <c r="Z63" s="11">
        <v>800000</v>
      </c>
      <c r="AA63" s="203">
        <f t="shared" si="24"/>
        <v>0</v>
      </c>
      <c r="AB63" s="11">
        <v>800000</v>
      </c>
      <c r="AC63" s="11"/>
      <c r="AD63" s="203">
        <f t="shared" si="25"/>
        <v>800000</v>
      </c>
      <c r="AE63" s="11">
        <v>800000</v>
      </c>
      <c r="AF63" s="11"/>
      <c r="AG63" s="203">
        <f t="shared" si="26"/>
        <v>800000</v>
      </c>
      <c r="AH63" s="11">
        <v>800000</v>
      </c>
      <c r="AI63" s="11"/>
      <c r="AJ63" s="203">
        <f t="shared" si="27"/>
        <v>800000</v>
      </c>
      <c r="AK63" s="11">
        <v>800000</v>
      </c>
      <c r="AL63" s="11"/>
      <c r="AM63" s="203">
        <f t="shared" si="10"/>
        <v>800000</v>
      </c>
      <c r="AN63" s="11">
        <v>800000</v>
      </c>
      <c r="AO63" s="11"/>
      <c r="AP63" s="203">
        <f t="shared" si="28"/>
        <v>800000</v>
      </c>
      <c r="AQ63" s="11"/>
      <c r="AR63" s="11"/>
      <c r="AS63" s="100">
        <f t="shared" si="29"/>
        <v>0</v>
      </c>
      <c r="AT63" s="52"/>
      <c r="AU63" s="52"/>
      <c r="AV63" s="50">
        <f t="shared" si="30"/>
        <v>0</v>
      </c>
      <c r="AW63" s="52"/>
      <c r="AX63" s="52"/>
      <c r="AY63" s="50">
        <f t="shared" si="31"/>
        <v>0</v>
      </c>
      <c r="AZ63" s="32">
        <f t="shared" si="15"/>
        <v>8000000</v>
      </c>
    </row>
    <row r="64" spans="1:52" x14ac:dyDescent="0.2">
      <c r="A64" s="297">
        <v>58</v>
      </c>
      <c r="B64" s="13"/>
      <c r="C64" s="246" t="s">
        <v>214</v>
      </c>
      <c r="D64" s="225"/>
      <c r="E64" s="228">
        <v>13000000</v>
      </c>
      <c r="F64" s="228">
        <v>3200000</v>
      </c>
      <c r="G64" s="228"/>
      <c r="H64" s="101">
        <f t="shared" si="18"/>
        <v>9800000</v>
      </c>
      <c r="I64" s="102">
        <v>9800000</v>
      </c>
      <c r="J64" s="226"/>
      <c r="K64" s="228"/>
      <c r="L64" s="203">
        <f t="shared" si="19"/>
        <v>0</v>
      </c>
      <c r="M64" s="228"/>
      <c r="N64" s="228"/>
      <c r="O64" s="206">
        <f t="shared" si="20"/>
        <v>0</v>
      </c>
      <c r="P64" s="93"/>
      <c r="Q64" s="93"/>
      <c r="R64" s="103">
        <f t="shared" si="21"/>
        <v>0</v>
      </c>
      <c r="S64" s="93"/>
      <c r="T64" s="93"/>
      <c r="U64" s="206">
        <f t="shared" si="22"/>
        <v>0</v>
      </c>
      <c r="V64" s="93"/>
      <c r="W64" s="93"/>
      <c r="X64" s="206">
        <f t="shared" si="23"/>
        <v>0</v>
      </c>
      <c r="Y64" s="93"/>
      <c r="Z64" s="93"/>
      <c r="AA64" s="206">
        <f t="shared" si="24"/>
        <v>0</v>
      </c>
      <c r="AB64" s="93"/>
      <c r="AC64" s="93"/>
      <c r="AD64" s="206">
        <f t="shared" si="25"/>
        <v>0</v>
      </c>
      <c r="AE64" s="93"/>
      <c r="AF64" s="93"/>
      <c r="AG64" s="206">
        <f t="shared" si="26"/>
        <v>0</v>
      </c>
      <c r="AH64" s="93"/>
      <c r="AI64" s="93"/>
      <c r="AJ64" s="206">
        <f t="shared" si="27"/>
        <v>0</v>
      </c>
      <c r="AK64" s="93"/>
      <c r="AL64" s="93"/>
      <c r="AM64" s="203">
        <f t="shared" si="10"/>
        <v>0</v>
      </c>
      <c r="AN64" s="93"/>
      <c r="AO64" s="93"/>
      <c r="AP64" s="206">
        <f t="shared" si="28"/>
        <v>0</v>
      </c>
      <c r="AQ64" s="93"/>
      <c r="AR64" s="93"/>
      <c r="AS64" s="100">
        <f t="shared" si="29"/>
        <v>0</v>
      </c>
      <c r="AT64" s="228"/>
      <c r="AU64" s="228"/>
      <c r="AV64" s="103">
        <f t="shared" si="30"/>
        <v>0</v>
      </c>
      <c r="AW64" s="228"/>
      <c r="AX64" s="228"/>
      <c r="AY64" s="103">
        <f t="shared" si="31"/>
        <v>0</v>
      </c>
      <c r="AZ64" s="32">
        <f t="shared" si="15"/>
        <v>0</v>
      </c>
    </row>
    <row r="65" spans="1:52" s="64" customFormat="1" x14ac:dyDescent="0.2">
      <c r="A65" s="295">
        <v>59</v>
      </c>
      <c r="B65" s="13"/>
      <c r="C65" s="51" t="s">
        <v>341</v>
      </c>
      <c r="D65" s="49"/>
      <c r="E65" s="52">
        <v>13000000</v>
      </c>
      <c r="F65" s="52"/>
      <c r="G65" s="52"/>
      <c r="H65" s="84">
        <f t="shared" si="18"/>
        <v>13000000</v>
      </c>
      <c r="I65" s="133">
        <v>4000000</v>
      </c>
      <c r="J65" s="54">
        <v>1000000</v>
      </c>
      <c r="K65" s="52">
        <v>1000000</v>
      </c>
      <c r="L65" s="203">
        <f t="shared" si="19"/>
        <v>0</v>
      </c>
      <c r="M65" s="52">
        <v>800000</v>
      </c>
      <c r="N65" s="52">
        <v>800000</v>
      </c>
      <c r="O65" s="203">
        <f t="shared" si="20"/>
        <v>0</v>
      </c>
      <c r="P65" s="11">
        <v>800000</v>
      </c>
      <c r="Q65" s="11">
        <v>800000</v>
      </c>
      <c r="R65" s="50">
        <f t="shared" si="21"/>
        <v>0</v>
      </c>
      <c r="S65" s="11">
        <v>800000</v>
      </c>
      <c r="T65" s="11">
        <v>800000</v>
      </c>
      <c r="U65" s="203">
        <f t="shared" si="22"/>
        <v>0</v>
      </c>
      <c r="V65" s="11">
        <v>800000</v>
      </c>
      <c r="W65" s="11">
        <v>800000</v>
      </c>
      <c r="X65" s="203">
        <f t="shared" si="23"/>
        <v>0</v>
      </c>
      <c r="Y65" s="11">
        <v>800000</v>
      </c>
      <c r="Z65" s="11">
        <v>800000</v>
      </c>
      <c r="AA65" s="203">
        <f t="shared" si="24"/>
        <v>0</v>
      </c>
      <c r="AB65" s="11">
        <v>800000</v>
      </c>
      <c r="AC65" s="11">
        <v>800000</v>
      </c>
      <c r="AD65" s="203">
        <f t="shared" si="25"/>
        <v>0</v>
      </c>
      <c r="AE65" s="11">
        <v>800000</v>
      </c>
      <c r="AF65" s="11">
        <v>800000</v>
      </c>
      <c r="AG65" s="203">
        <f t="shared" si="26"/>
        <v>0</v>
      </c>
      <c r="AH65" s="11">
        <v>800000</v>
      </c>
      <c r="AI65" s="11"/>
      <c r="AJ65" s="203">
        <f t="shared" si="27"/>
        <v>800000</v>
      </c>
      <c r="AK65" s="11">
        <v>800000</v>
      </c>
      <c r="AL65" s="11"/>
      <c r="AM65" s="203">
        <f t="shared" si="10"/>
        <v>800000</v>
      </c>
      <c r="AN65" s="11">
        <v>800000</v>
      </c>
      <c r="AO65" s="11"/>
      <c r="AP65" s="203">
        <f t="shared" si="28"/>
        <v>800000</v>
      </c>
      <c r="AQ65" s="11"/>
      <c r="AR65" s="11"/>
      <c r="AS65" s="100">
        <f t="shared" si="29"/>
        <v>0</v>
      </c>
      <c r="AT65" s="52"/>
      <c r="AU65" s="52"/>
      <c r="AV65" s="50">
        <f t="shared" si="30"/>
        <v>0</v>
      </c>
      <c r="AW65" s="52"/>
      <c r="AX65" s="52"/>
      <c r="AY65" s="50">
        <f t="shared" si="31"/>
        <v>0</v>
      </c>
      <c r="AZ65" s="139">
        <f>+M65+N65+I65+P65+S65+V65+Y65+AB65+AE65+AH65+AK65+AN65+AQ65</f>
        <v>12800000</v>
      </c>
    </row>
    <row r="66" spans="1:52" x14ac:dyDescent="0.2">
      <c r="A66" s="297">
        <v>60</v>
      </c>
      <c r="B66" s="13"/>
      <c r="C66" s="246" t="s">
        <v>126</v>
      </c>
      <c r="D66" s="225"/>
      <c r="E66" s="228">
        <v>13000000</v>
      </c>
      <c r="F66" s="228">
        <v>1250000</v>
      </c>
      <c r="G66" s="228">
        <v>500000</v>
      </c>
      <c r="H66" s="101">
        <f t="shared" si="18"/>
        <v>11250000</v>
      </c>
      <c r="I66" s="102">
        <v>11250000</v>
      </c>
      <c r="J66" s="226"/>
      <c r="K66" s="228"/>
      <c r="L66" s="206">
        <f t="shared" si="19"/>
        <v>0</v>
      </c>
      <c r="M66" s="228"/>
      <c r="N66" s="228"/>
      <c r="O66" s="206">
        <f t="shared" si="20"/>
        <v>0</v>
      </c>
      <c r="P66" s="93"/>
      <c r="Q66" s="93"/>
      <c r="R66" s="103">
        <f t="shared" si="21"/>
        <v>0</v>
      </c>
      <c r="S66" s="93"/>
      <c r="T66" s="93"/>
      <c r="U66" s="206">
        <f t="shared" si="22"/>
        <v>0</v>
      </c>
      <c r="V66" s="93"/>
      <c r="W66" s="93"/>
      <c r="X66" s="206">
        <f t="shared" si="23"/>
        <v>0</v>
      </c>
      <c r="Y66" s="93"/>
      <c r="Z66" s="93"/>
      <c r="AA66" s="206">
        <f t="shared" si="24"/>
        <v>0</v>
      </c>
      <c r="AB66" s="93"/>
      <c r="AC66" s="93"/>
      <c r="AD66" s="206">
        <f t="shared" si="25"/>
        <v>0</v>
      </c>
      <c r="AE66" s="93"/>
      <c r="AF66" s="93"/>
      <c r="AG66" s="206">
        <f t="shared" si="26"/>
        <v>0</v>
      </c>
      <c r="AH66" s="93"/>
      <c r="AI66" s="93"/>
      <c r="AJ66" s="206">
        <f t="shared" si="27"/>
        <v>0</v>
      </c>
      <c r="AK66" s="93"/>
      <c r="AL66" s="93"/>
      <c r="AM66" s="203">
        <f t="shared" si="10"/>
        <v>0</v>
      </c>
      <c r="AN66" s="93"/>
      <c r="AO66" s="93"/>
      <c r="AP66" s="206">
        <f t="shared" si="28"/>
        <v>0</v>
      </c>
      <c r="AQ66" s="93"/>
      <c r="AR66" s="93"/>
      <c r="AS66" s="100">
        <f t="shared" si="29"/>
        <v>0</v>
      </c>
      <c r="AT66" s="228"/>
      <c r="AU66" s="228"/>
      <c r="AV66" s="103">
        <f t="shared" si="30"/>
        <v>0</v>
      </c>
      <c r="AW66" s="228"/>
      <c r="AX66" s="228"/>
      <c r="AY66" s="103">
        <f t="shared" si="31"/>
        <v>0</v>
      </c>
      <c r="AZ66" s="32">
        <f>+I66</f>
        <v>11250000</v>
      </c>
    </row>
    <row r="67" spans="1:52" x14ac:dyDescent="0.2">
      <c r="A67" s="295">
        <v>61</v>
      </c>
      <c r="B67" s="13"/>
      <c r="C67" s="51" t="s">
        <v>333</v>
      </c>
      <c r="D67" s="49"/>
      <c r="E67" s="52">
        <v>13000000</v>
      </c>
      <c r="F67" s="52"/>
      <c r="G67" s="52"/>
      <c r="H67" s="84">
        <f t="shared" si="18"/>
        <v>13000000</v>
      </c>
      <c r="I67" s="133">
        <v>5000000</v>
      </c>
      <c r="J67" s="54"/>
      <c r="K67" s="52"/>
      <c r="L67" s="203">
        <f t="shared" si="19"/>
        <v>0</v>
      </c>
      <c r="M67" s="52">
        <v>800000</v>
      </c>
      <c r="N67" s="52">
        <v>800000</v>
      </c>
      <c r="O67" s="203">
        <f t="shared" si="20"/>
        <v>0</v>
      </c>
      <c r="P67" s="11">
        <v>800000</v>
      </c>
      <c r="Q67" s="11">
        <v>800000</v>
      </c>
      <c r="R67" s="50">
        <f t="shared" si="21"/>
        <v>0</v>
      </c>
      <c r="S67" s="11">
        <v>800000</v>
      </c>
      <c r="T67" s="11">
        <v>800000</v>
      </c>
      <c r="U67" s="203">
        <f t="shared" si="22"/>
        <v>0</v>
      </c>
      <c r="V67" s="11">
        <v>800000</v>
      </c>
      <c r="W67" s="11">
        <v>800000</v>
      </c>
      <c r="X67" s="203">
        <f t="shared" si="23"/>
        <v>0</v>
      </c>
      <c r="Y67" s="11">
        <v>800000</v>
      </c>
      <c r="Z67" s="11"/>
      <c r="AA67" s="203">
        <f t="shared" si="24"/>
        <v>800000</v>
      </c>
      <c r="AB67" s="11">
        <v>800000</v>
      </c>
      <c r="AC67" s="11"/>
      <c r="AD67" s="203">
        <f t="shared" si="25"/>
        <v>800000</v>
      </c>
      <c r="AE67" s="11">
        <v>800000</v>
      </c>
      <c r="AF67" s="11"/>
      <c r="AG67" s="203">
        <f t="shared" si="26"/>
        <v>800000</v>
      </c>
      <c r="AH67" s="11">
        <v>800000</v>
      </c>
      <c r="AI67" s="11"/>
      <c r="AJ67" s="203">
        <f t="shared" si="27"/>
        <v>800000</v>
      </c>
      <c r="AK67" s="11">
        <v>800000</v>
      </c>
      <c r="AL67" s="11"/>
      <c r="AM67" s="203">
        <f t="shared" si="10"/>
        <v>800000</v>
      </c>
      <c r="AN67" s="11">
        <v>800000</v>
      </c>
      <c r="AO67" s="11"/>
      <c r="AP67" s="203">
        <f t="shared" si="28"/>
        <v>800000</v>
      </c>
      <c r="AQ67" s="11"/>
      <c r="AR67" s="11"/>
      <c r="AS67" s="100">
        <f t="shared" si="29"/>
        <v>0</v>
      </c>
      <c r="AT67" s="52"/>
      <c r="AU67" s="52"/>
      <c r="AV67" s="50">
        <f t="shared" si="30"/>
        <v>0</v>
      </c>
      <c r="AW67" s="52"/>
      <c r="AX67" s="52"/>
      <c r="AY67" s="50">
        <f t="shared" si="31"/>
        <v>0</v>
      </c>
      <c r="AZ67" s="32">
        <f t="shared" si="15"/>
        <v>8000000</v>
      </c>
    </row>
    <row r="68" spans="1:52" x14ac:dyDescent="0.2">
      <c r="A68" s="297">
        <v>62</v>
      </c>
      <c r="B68" s="13"/>
      <c r="C68" s="51" t="s">
        <v>203</v>
      </c>
      <c r="D68" s="49"/>
      <c r="E68" s="52">
        <v>13000000</v>
      </c>
      <c r="F68" s="52"/>
      <c r="G68" s="52"/>
      <c r="H68" s="84">
        <f t="shared" si="18"/>
        <v>13000000</v>
      </c>
      <c r="I68" s="133">
        <v>5000000</v>
      </c>
      <c r="J68" s="54"/>
      <c r="K68" s="52"/>
      <c r="L68" s="203">
        <f t="shared" si="19"/>
        <v>0</v>
      </c>
      <c r="M68" s="52">
        <v>800000</v>
      </c>
      <c r="N68" s="52">
        <v>800000</v>
      </c>
      <c r="O68" s="203">
        <f t="shared" si="20"/>
        <v>0</v>
      </c>
      <c r="P68" s="11">
        <v>800000</v>
      </c>
      <c r="Q68" s="11">
        <v>800000</v>
      </c>
      <c r="R68" s="50">
        <f t="shared" si="21"/>
        <v>0</v>
      </c>
      <c r="S68" s="11">
        <v>800000</v>
      </c>
      <c r="T68" s="11">
        <v>800000</v>
      </c>
      <c r="U68" s="203">
        <f t="shared" si="22"/>
        <v>0</v>
      </c>
      <c r="V68" s="11">
        <v>800000</v>
      </c>
      <c r="W68" s="11">
        <v>800000</v>
      </c>
      <c r="X68" s="203">
        <f t="shared" si="23"/>
        <v>0</v>
      </c>
      <c r="Y68" s="11">
        <v>800000</v>
      </c>
      <c r="Z68" s="11">
        <v>800000</v>
      </c>
      <c r="AA68" s="203">
        <f t="shared" si="24"/>
        <v>0</v>
      </c>
      <c r="AB68" s="11">
        <v>800000</v>
      </c>
      <c r="AC68" s="11"/>
      <c r="AD68" s="203">
        <f t="shared" si="25"/>
        <v>800000</v>
      </c>
      <c r="AE68" s="11">
        <v>800000</v>
      </c>
      <c r="AF68" s="11"/>
      <c r="AG68" s="203">
        <f t="shared" si="26"/>
        <v>800000</v>
      </c>
      <c r="AH68" s="11">
        <v>800000</v>
      </c>
      <c r="AI68" s="11"/>
      <c r="AJ68" s="203">
        <f t="shared" si="27"/>
        <v>800000</v>
      </c>
      <c r="AK68" s="11">
        <v>800000</v>
      </c>
      <c r="AL68" s="11"/>
      <c r="AM68" s="203">
        <f t="shared" si="10"/>
        <v>800000</v>
      </c>
      <c r="AN68" s="11">
        <v>800000</v>
      </c>
      <c r="AO68" s="11"/>
      <c r="AP68" s="203">
        <f t="shared" si="28"/>
        <v>800000</v>
      </c>
      <c r="AQ68" s="11"/>
      <c r="AR68" s="52"/>
      <c r="AS68" s="100">
        <f t="shared" si="29"/>
        <v>0</v>
      </c>
      <c r="AT68" s="52"/>
      <c r="AU68" s="52"/>
      <c r="AV68" s="50">
        <f t="shared" si="30"/>
        <v>0</v>
      </c>
      <c r="AW68" s="52"/>
      <c r="AX68" s="52"/>
      <c r="AY68" s="50">
        <f t="shared" si="31"/>
        <v>0</v>
      </c>
      <c r="AZ68" s="32">
        <f t="shared" si="15"/>
        <v>8000000</v>
      </c>
    </row>
    <row r="69" spans="1:52" x14ac:dyDescent="0.2">
      <c r="A69" s="295">
        <v>63</v>
      </c>
      <c r="B69" s="13"/>
      <c r="C69" s="51" t="s">
        <v>379</v>
      </c>
      <c r="D69" s="49"/>
      <c r="E69" s="52">
        <v>13000000</v>
      </c>
      <c r="F69" s="52"/>
      <c r="G69" s="52"/>
      <c r="H69" s="84">
        <f t="shared" si="18"/>
        <v>13000000</v>
      </c>
      <c r="I69" s="133">
        <v>1000000</v>
      </c>
      <c r="J69" s="54">
        <v>4000000</v>
      </c>
      <c r="K69" s="52">
        <v>4000000</v>
      </c>
      <c r="L69" s="203">
        <f t="shared" si="19"/>
        <v>0</v>
      </c>
      <c r="M69" s="52">
        <v>800000</v>
      </c>
      <c r="N69" s="52">
        <v>800000</v>
      </c>
      <c r="O69" s="203">
        <f t="shared" si="20"/>
        <v>0</v>
      </c>
      <c r="P69" s="11">
        <v>800000</v>
      </c>
      <c r="Q69" s="11">
        <v>800000</v>
      </c>
      <c r="R69" s="50">
        <f t="shared" si="21"/>
        <v>0</v>
      </c>
      <c r="S69" s="11">
        <v>800000</v>
      </c>
      <c r="T69" s="11">
        <v>800000</v>
      </c>
      <c r="U69" s="203">
        <f t="shared" si="22"/>
        <v>0</v>
      </c>
      <c r="V69" s="11">
        <v>800000</v>
      </c>
      <c r="W69" s="11">
        <v>600000</v>
      </c>
      <c r="X69" s="203">
        <f t="shared" si="23"/>
        <v>200000</v>
      </c>
      <c r="Y69" s="11">
        <v>800000</v>
      </c>
      <c r="Z69" s="11"/>
      <c r="AA69" s="203">
        <f t="shared" si="24"/>
        <v>800000</v>
      </c>
      <c r="AB69" s="11">
        <v>800000</v>
      </c>
      <c r="AC69" s="11"/>
      <c r="AD69" s="203">
        <f t="shared" si="25"/>
        <v>800000</v>
      </c>
      <c r="AE69" s="11">
        <v>800000</v>
      </c>
      <c r="AF69" s="11"/>
      <c r="AG69" s="203">
        <f t="shared" si="26"/>
        <v>800000</v>
      </c>
      <c r="AH69" s="11">
        <v>800000</v>
      </c>
      <c r="AI69" s="11"/>
      <c r="AJ69" s="203">
        <f t="shared" si="27"/>
        <v>800000</v>
      </c>
      <c r="AK69" s="11">
        <v>800000</v>
      </c>
      <c r="AL69" s="11"/>
      <c r="AM69" s="203">
        <f t="shared" si="10"/>
        <v>800000</v>
      </c>
      <c r="AN69" s="11">
        <v>800000</v>
      </c>
      <c r="AO69" s="11"/>
      <c r="AP69" s="203">
        <f t="shared" si="28"/>
        <v>800000</v>
      </c>
      <c r="AQ69" s="11"/>
      <c r="AR69" s="52"/>
      <c r="AS69" s="100">
        <f t="shared" si="29"/>
        <v>0</v>
      </c>
      <c r="AT69" s="52"/>
      <c r="AU69" s="52"/>
      <c r="AV69" s="50">
        <f t="shared" si="30"/>
        <v>0</v>
      </c>
      <c r="AW69" s="52"/>
      <c r="AX69" s="52"/>
      <c r="AY69" s="50">
        <f t="shared" si="31"/>
        <v>0</v>
      </c>
      <c r="AZ69" s="32">
        <f t="shared" si="15"/>
        <v>12000000</v>
      </c>
    </row>
    <row r="70" spans="1:52" s="99" customFormat="1" x14ac:dyDescent="0.2">
      <c r="A70" s="297">
        <v>64</v>
      </c>
      <c r="B70" s="13"/>
      <c r="C70" s="51" t="s">
        <v>233</v>
      </c>
      <c r="D70" s="49"/>
      <c r="E70" s="52">
        <v>13000000</v>
      </c>
      <c r="F70" s="52"/>
      <c r="G70" s="52">
        <v>3900000</v>
      </c>
      <c r="H70" s="84">
        <f t="shared" si="18"/>
        <v>9100000</v>
      </c>
      <c r="I70" s="133">
        <v>5000000</v>
      </c>
      <c r="J70" s="54"/>
      <c r="K70" s="52"/>
      <c r="L70" s="203">
        <f t="shared" si="19"/>
        <v>0</v>
      </c>
      <c r="M70" s="52">
        <v>410000</v>
      </c>
      <c r="N70" s="52">
        <v>410000</v>
      </c>
      <c r="O70" s="203">
        <f t="shared" si="20"/>
        <v>0</v>
      </c>
      <c r="P70" s="52">
        <v>410000</v>
      </c>
      <c r="Q70" s="52">
        <v>410000</v>
      </c>
      <c r="R70" s="50">
        <f t="shared" si="21"/>
        <v>0</v>
      </c>
      <c r="S70" s="52">
        <v>410000</v>
      </c>
      <c r="T70" s="52">
        <v>410000</v>
      </c>
      <c r="U70" s="203">
        <f t="shared" si="22"/>
        <v>0</v>
      </c>
      <c r="V70" s="52">
        <v>410000</v>
      </c>
      <c r="W70" s="52">
        <v>410000</v>
      </c>
      <c r="X70" s="203">
        <f t="shared" si="23"/>
        <v>0</v>
      </c>
      <c r="Y70" s="52">
        <v>410000</v>
      </c>
      <c r="Z70" s="52">
        <v>410000</v>
      </c>
      <c r="AA70" s="203">
        <f t="shared" si="24"/>
        <v>0</v>
      </c>
      <c r="AB70" s="52">
        <v>410000</v>
      </c>
      <c r="AC70" s="52">
        <v>410000</v>
      </c>
      <c r="AD70" s="203">
        <f t="shared" si="25"/>
        <v>0</v>
      </c>
      <c r="AE70" s="52">
        <v>410000</v>
      </c>
      <c r="AF70" s="52">
        <v>410000</v>
      </c>
      <c r="AG70" s="203">
        <f t="shared" si="26"/>
        <v>0</v>
      </c>
      <c r="AH70" s="52">
        <v>410000</v>
      </c>
      <c r="AI70" s="52"/>
      <c r="AJ70" s="203">
        <f t="shared" si="27"/>
        <v>410000</v>
      </c>
      <c r="AK70" s="52">
        <v>410000</v>
      </c>
      <c r="AL70" s="52"/>
      <c r="AM70" s="203">
        <f t="shared" si="10"/>
        <v>410000</v>
      </c>
      <c r="AN70" s="52">
        <v>410000</v>
      </c>
      <c r="AO70" s="52"/>
      <c r="AP70" s="203">
        <f t="shared" si="28"/>
        <v>410000</v>
      </c>
      <c r="AQ70" s="52"/>
      <c r="AR70" s="52"/>
      <c r="AS70" s="100">
        <f t="shared" si="29"/>
        <v>0</v>
      </c>
      <c r="AT70" s="52"/>
      <c r="AU70" s="52"/>
      <c r="AV70" s="50">
        <f t="shared" si="30"/>
        <v>0</v>
      </c>
      <c r="AW70" s="52"/>
      <c r="AX70" s="52"/>
      <c r="AY70" s="50">
        <f t="shared" si="31"/>
        <v>0</v>
      </c>
      <c r="AZ70" s="98">
        <f t="shared" ref="AZ70:AZ104" si="32">+J70+M70+P70+S70+V70+Y70+AB70+AE70+AH70+AK70+AN70+AQ70</f>
        <v>4100000</v>
      </c>
    </row>
    <row r="71" spans="1:52" s="99" customFormat="1" x14ac:dyDescent="0.2">
      <c r="A71" s="295">
        <v>65</v>
      </c>
      <c r="B71" s="13"/>
      <c r="C71" s="51" t="s">
        <v>192</v>
      </c>
      <c r="D71" s="49"/>
      <c r="E71" s="52">
        <v>13000000</v>
      </c>
      <c r="F71" s="52"/>
      <c r="G71" s="52"/>
      <c r="H71" s="84">
        <f t="shared" ref="H71:H101" si="33">E71-F71-G71</f>
        <v>13000000</v>
      </c>
      <c r="I71" s="133">
        <v>5000000</v>
      </c>
      <c r="J71" s="54"/>
      <c r="K71" s="52"/>
      <c r="L71" s="203">
        <f t="shared" ref="L71:L102" si="34">J71-K71</f>
        <v>0</v>
      </c>
      <c r="M71" s="52">
        <v>800000</v>
      </c>
      <c r="N71" s="52">
        <v>800000</v>
      </c>
      <c r="O71" s="203">
        <f t="shared" ref="O71:O102" si="35">M71-N71</f>
        <v>0</v>
      </c>
      <c r="P71" s="52">
        <v>800000</v>
      </c>
      <c r="Q71" s="52">
        <v>800000</v>
      </c>
      <c r="R71" s="50">
        <f t="shared" ref="R71:R102" si="36">P71-Q71</f>
        <v>0</v>
      </c>
      <c r="S71" s="52">
        <v>800000</v>
      </c>
      <c r="T71" s="52">
        <v>800000</v>
      </c>
      <c r="U71" s="203">
        <f t="shared" ref="U71:U102" si="37">S71-T71</f>
        <v>0</v>
      </c>
      <c r="V71" s="52">
        <v>800000</v>
      </c>
      <c r="W71" s="52">
        <v>800000</v>
      </c>
      <c r="X71" s="203">
        <f t="shared" ref="X71:X102" si="38">V71-W71</f>
        <v>0</v>
      </c>
      <c r="Y71" s="52">
        <v>800000</v>
      </c>
      <c r="Z71" s="52">
        <v>800000</v>
      </c>
      <c r="AA71" s="203">
        <f t="shared" ref="AA71:AA102" si="39">Y71-Z71</f>
        <v>0</v>
      </c>
      <c r="AB71" s="52">
        <v>800000</v>
      </c>
      <c r="AC71" s="52">
        <v>800000</v>
      </c>
      <c r="AD71" s="203">
        <f t="shared" ref="AD71:AD102" si="40">AB71-AC71</f>
        <v>0</v>
      </c>
      <c r="AE71" s="52">
        <v>800000</v>
      </c>
      <c r="AF71" s="52">
        <v>800000</v>
      </c>
      <c r="AG71" s="203">
        <f t="shared" ref="AG71:AG102" si="41">AE71-AF71</f>
        <v>0</v>
      </c>
      <c r="AH71" s="52">
        <v>800000</v>
      </c>
      <c r="AI71" s="52"/>
      <c r="AJ71" s="203">
        <f t="shared" ref="AJ71:AJ102" si="42">AH71-AI71</f>
        <v>800000</v>
      </c>
      <c r="AK71" s="52">
        <v>800000</v>
      </c>
      <c r="AL71" s="52"/>
      <c r="AM71" s="203">
        <f t="shared" ref="AM71:AM104" si="43">AK71-AL71</f>
        <v>800000</v>
      </c>
      <c r="AN71" s="52">
        <v>800000</v>
      </c>
      <c r="AO71" s="52"/>
      <c r="AP71" s="203">
        <f t="shared" ref="AP71:AP102" si="44">AN71-AO71</f>
        <v>800000</v>
      </c>
      <c r="AQ71" s="52"/>
      <c r="AR71" s="52"/>
      <c r="AS71" s="100">
        <f t="shared" ref="AS71:AS102" si="45">AQ71-AR71</f>
        <v>0</v>
      </c>
      <c r="AT71" s="52"/>
      <c r="AU71" s="52"/>
      <c r="AV71" s="50">
        <f t="shared" si="30"/>
        <v>0</v>
      </c>
      <c r="AW71" s="52"/>
      <c r="AX71" s="52"/>
      <c r="AY71" s="50">
        <f t="shared" si="31"/>
        <v>0</v>
      </c>
      <c r="AZ71" s="98">
        <f t="shared" si="32"/>
        <v>8000000</v>
      </c>
    </row>
    <row r="72" spans="1:52" x14ac:dyDescent="0.2">
      <c r="A72" s="297">
        <v>66</v>
      </c>
      <c r="B72" s="13"/>
      <c r="C72" s="246" t="s">
        <v>168</v>
      </c>
      <c r="D72" s="225"/>
      <c r="E72" s="228">
        <v>13000000</v>
      </c>
      <c r="F72" s="228">
        <v>1300000</v>
      </c>
      <c r="G72" s="228"/>
      <c r="H72" s="101">
        <f t="shared" si="33"/>
        <v>11700000</v>
      </c>
      <c r="I72" s="102">
        <v>11700000</v>
      </c>
      <c r="J72" s="226"/>
      <c r="K72" s="228"/>
      <c r="L72" s="206">
        <f t="shared" si="34"/>
        <v>0</v>
      </c>
      <c r="M72" s="228"/>
      <c r="N72" s="228"/>
      <c r="O72" s="206">
        <f t="shared" si="35"/>
        <v>0</v>
      </c>
      <c r="P72" s="228"/>
      <c r="Q72" s="228"/>
      <c r="R72" s="103">
        <f t="shared" si="36"/>
        <v>0</v>
      </c>
      <c r="S72" s="228"/>
      <c r="T72" s="228"/>
      <c r="U72" s="206">
        <f t="shared" si="37"/>
        <v>0</v>
      </c>
      <c r="V72" s="228"/>
      <c r="W72" s="228"/>
      <c r="X72" s="206">
        <f t="shared" si="38"/>
        <v>0</v>
      </c>
      <c r="Y72" s="228"/>
      <c r="Z72" s="228"/>
      <c r="AA72" s="206">
        <f t="shared" si="39"/>
        <v>0</v>
      </c>
      <c r="AB72" s="228"/>
      <c r="AC72" s="228"/>
      <c r="AD72" s="206">
        <f t="shared" si="40"/>
        <v>0</v>
      </c>
      <c r="AE72" s="228"/>
      <c r="AF72" s="228"/>
      <c r="AG72" s="206">
        <f t="shared" si="41"/>
        <v>0</v>
      </c>
      <c r="AH72" s="228"/>
      <c r="AI72" s="228"/>
      <c r="AJ72" s="206">
        <f t="shared" si="42"/>
        <v>0</v>
      </c>
      <c r="AK72" s="228"/>
      <c r="AL72" s="228"/>
      <c r="AM72" s="203">
        <f t="shared" si="43"/>
        <v>0</v>
      </c>
      <c r="AN72" s="228"/>
      <c r="AO72" s="228"/>
      <c r="AP72" s="206">
        <f t="shared" si="44"/>
        <v>0</v>
      </c>
      <c r="AQ72" s="228"/>
      <c r="AR72" s="228"/>
      <c r="AS72" s="100">
        <f t="shared" si="45"/>
        <v>0</v>
      </c>
      <c r="AT72" s="228"/>
      <c r="AU72" s="228"/>
      <c r="AV72" s="103">
        <f t="shared" si="30"/>
        <v>0</v>
      </c>
      <c r="AW72" s="228"/>
      <c r="AX72" s="228"/>
      <c r="AY72" s="103">
        <f t="shared" si="31"/>
        <v>0</v>
      </c>
      <c r="AZ72" s="32">
        <f t="shared" si="32"/>
        <v>0</v>
      </c>
    </row>
    <row r="73" spans="1:52" x14ac:dyDescent="0.2">
      <c r="A73" s="295">
        <v>67</v>
      </c>
      <c r="B73" s="13"/>
      <c r="C73" s="246" t="s">
        <v>209</v>
      </c>
      <c r="D73" s="225"/>
      <c r="E73" s="228">
        <v>13000000</v>
      </c>
      <c r="F73" s="228">
        <v>1300000</v>
      </c>
      <c r="G73" s="228"/>
      <c r="H73" s="84">
        <f t="shared" si="33"/>
        <v>11700000</v>
      </c>
      <c r="I73" s="102">
        <v>11700000</v>
      </c>
      <c r="J73" s="226"/>
      <c r="K73" s="228"/>
      <c r="L73" s="203">
        <f t="shared" si="34"/>
        <v>0</v>
      </c>
      <c r="M73" s="228"/>
      <c r="N73" s="228"/>
      <c r="O73" s="203">
        <f t="shared" si="35"/>
        <v>0</v>
      </c>
      <c r="P73" s="228"/>
      <c r="Q73" s="228"/>
      <c r="R73" s="50">
        <f t="shared" si="36"/>
        <v>0</v>
      </c>
      <c r="S73" s="228"/>
      <c r="T73" s="228"/>
      <c r="U73" s="203">
        <f t="shared" si="37"/>
        <v>0</v>
      </c>
      <c r="V73" s="228"/>
      <c r="W73" s="228"/>
      <c r="X73" s="206">
        <f t="shared" si="38"/>
        <v>0</v>
      </c>
      <c r="Y73" s="228"/>
      <c r="Z73" s="228"/>
      <c r="AA73" s="203">
        <f t="shared" si="39"/>
        <v>0</v>
      </c>
      <c r="AB73" s="228"/>
      <c r="AC73" s="228"/>
      <c r="AD73" s="203">
        <f t="shared" si="40"/>
        <v>0</v>
      </c>
      <c r="AE73" s="228"/>
      <c r="AF73" s="228"/>
      <c r="AG73" s="203">
        <f t="shared" si="41"/>
        <v>0</v>
      </c>
      <c r="AH73" s="228"/>
      <c r="AI73" s="228"/>
      <c r="AJ73" s="203">
        <f t="shared" si="42"/>
        <v>0</v>
      </c>
      <c r="AK73" s="228"/>
      <c r="AL73" s="228"/>
      <c r="AM73" s="203">
        <f t="shared" si="43"/>
        <v>0</v>
      </c>
      <c r="AN73" s="228"/>
      <c r="AO73" s="228"/>
      <c r="AP73" s="203">
        <f t="shared" si="44"/>
        <v>0</v>
      </c>
      <c r="AQ73" s="228"/>
      <c r="AR73" s="228"/>
      <c r="AS73" s="100">
        <f t="shared" si="45"/>
        <v>0</v>
      </c>
      <c r="AT73" s="228"/>
      <c r="AU73" s="228"/>
      <c r="AV73" s="103">
        <f t="shared" si="30"/>
        <v>0</v>
      </c>
      <c r="AW73" s="228"/>
      <c r="AX73" s="228"/>
      <c r="AY73" s="103">
        <f t="shared" si="31"/>
        <v>0</v>
      </c>
      <c r="AZ73" s="32">
        <f t="shared" si="32"/>
        <v>0</v>
      </c>
    </row>
    <row r="74" spans="1:52" x14ac:dyDescent="0.2">
      <c r="A74" s="297">
        <v>68</v>
      </c>
      <c r="B74" s="13"/>
      <c r="C74" s="246" t="s">
        <v>257</v>
      </c>
      <c r="D74" s="225"/>
      <c r="E74" s="228">
        <v>15000000</v>
      </c>
      <c r="F74" s="228"/>
      <c r="G74" s="228"/>
      <c r="H74" s="101">
        <f t="shared" si="33"/>
        <v>15000000</v>
      </c>
      <c r="I74" s="102">
        <v>15000000</v>
      </c>
      <c r="J74" s="226"/>
      <c r="K74" s="228"/>
      <c r="L74" s="203">
        <f t="shared" si="34"/>
        <v>0</v>
      </c>
      <c r="M74" s="228"/>
      <c r="N74" s="228"/>
      <c r="O74" s="206">
        <f t="shared" si="35"/>
        <v>0</v>
      </c>
      <c r="P74" s="228"/>
      <c r="Q74" s="228"/>
      <c r="R74" s="103">
        <f t="shared" si="36"/>
        <v>0</v>
      </c>
      <c r="S74" s="228"/>
      <c r="T74" s="228"/>
      <c r="U74" s="206">
        <f t="shared" si="37"/>
        <v>0</v>
      </c>
      <c r="V74" s="228"/>
      <c r="W74" s="228"/>
      <c r="X74" s="206">
        <f t="shared" si="38"/>
        <v>0</v>
      </c>
      <c r="Y74" s="228"/>
      <c r="Z74" s="228"/>
      <c r="AA74" s="206">
        <f t="shared" si="39"/>
        <v>0</v>
      </c>
      <c r="AB74" s="228"/>
      <c r="AC74" s="228"/>
      <c r="AD74" s="206">
        <f t="shared" si="40"/>
        <v>0</v>
      </c>
      <c r="AE74" s="228"/>
      <c r="AF74" s="228"/>
      <c r="AG74" s="206">
        <f t="shared" si="41"/>
        <v>0</v>
      </c>
      <c r="AH74" s="228"/>
      <c r="AI74" s="228"/>
      <c r="AJ74" s="206">
        <f t="shared" si="42"/>
        <v>0</v>
      </c>
      <c r="AK74" s="228"/>
      <c r="AL74" s="228"/>
      <c r="AM74" s="203">
        <f t="shared" si="43"/>
        <v>0</v>
      </c>
      <c r="AN74" s="228"/>
      <c r="AO74" s="228"/>
      <c r="AP74" s="206">
        <f t="shared" si="44"/>
        <v>0</v>
      </c>
      <c r="AQ74" s="228"/>
      <c r="AR74" s="228"/>
      <c r="AS74" s="100">
        <f t="shared" si="45"/>
        <v>0</v>
      </c>
      <c r="AT74" s="228"/>
      <c r="AU74" s="228"/>
      <c r="AV74" s="103">
        <f t="shared" si="30"/>
        <v>0</v>
      </c>
      <c r="AW74" s="228"/>
      <c r="AX74" s="228"/>
      <c r="AY74" s="103">
        <f t="shared" si="31"/>
        <v>0</v>
      </c>
      <c r="AZ74" s="32">
        <f t="shared" si="32"/>
        <v>0</v>
      </c>
    </row>
    <row r="75" spans="1:52" x14ac:dyDescent="0.2">
      <c r="A75" s="295">
        <v>69</v>
      </c>
      <c r="B75" s="13"/>
      <c r="C75" s="51" t="s">
        <v>312</v>
      </c>
      <c r="D75" s="49"/>
      <c r="E75" s="52">
        <v>13000000</v>
      </c>
      <c r="F75" s="52">
        <v>3900000</v>
      </c>
      <c r="G75" s="52"/>
      <c r="H75" s="84">
        <f t="shared" si="33"/>
        <v>9100000</v>
      </c>
      <c r="I75" s="133">
        <v>3000000</v>
      </c>
      <c r="J75" s="54"/>
      <c r="K75" s="52"/>
      <c r="L75" s="203">
        <f t="shared" si="34"/>
        <v>0</v>
      </c>
      <c r="M75" s="52">
        <v>410000</v>
      </c>
      <c r="N75" s="52">
        <v>410000</v>
      </c>
      <c r="O75" s="203">
        <f t="shared" si="35"/>
        <v>0</v>
      </c>
      <c r="P75" s="52">
        <v>410000</v>
      </c>
      <c r="Q75" s="52">
        <v>410000</v>
      </c>
      <c r="R75" s="50">
        <f t="shared" si="36"/>
        <v>0</v>
      </c>
      <c r="S75" s="52">
        <v>410000</v>
      </c>
      <c r="T75" s="52">
        <v>410000</v>
      </c>
      <c r="U75" s="203">
        <f t="shared" si="37"/>
        <v>0</v>
      </c>
      <c r="V75" s="52">
        <v>410000</v>
      </c>
      <c r="W75" s="52">
        <v>410000</v>
      </c>
      <c r="X75" s="203">
        <f t="shared" si="38"/>
        <v>0</v>
      </c>
      <c r="Y75" s="52">
        <v>410000</v>
      </c>
      <c r="Z75" s="52">
        <v>410000</v>
      </c>
      <c r="AA75" s="203">
        <f t="shared" si="39"/>
        <v>0</v>
      </c>
      <c r="AB75" s="52">
        <v>410000</v>
      </c>
      <c r="AC75" s="52">
        <v>410000</v>
      </c>
      <c r="AD75" s="203">
        <f t="shared" si="40"/>
        <v>0</v>
      </c>
      <c r="AE75" s="52">
        <v>410000</v>
      </c>
      <c r="AF75" s="52"/>
      <c r="AG75" s="203">
        <f t="shared" si="41"/>
        <v>410000</v>
      </c>
      <c r="AH75" s="52">
        <v>410000</v>
      </c>
      <c r="AI75" s="52"/>
      <c r="AJ75" s="203">
        <f t="shared" si="42"/>
        <v>410000</v>
      </c>
      <c r="AK75" s="52">
        <v>410000</v>
      </c>
      <c r="AL75" s="52"/>
      <c r="AM75" s="203">
        <f t="shared" si="43"/>
        <v>410000</v>
      </c>
      <c r="AN75" s="52">
        <v>410000</v>
      </c>
      <c r="AO75" s="52"/>
      <c r="AP75" s="203">
        <f t="shared" si="44"/>
        <v>410000</v>
      </c>
      <c r="AQ75" s="52"/>
      <c r="AR75" s="52"/>
      <c r="AS75" s="100">
        <f t="shared" si="45"/>
        <v>0</v>
      </c>
      <c r="AT75" s="52"/>
      <c r="AU75" s="52"/>
      <c r="AV75" s="50">
        <f t="shared" si="30"/>
        <v>0</v>
      </c>
      <c r="AW75" s="52"/>
      <c r="AX75" s="52"/>
      <c r="AY75" s="50">
        <f t="shared" si="31"/>
        <v>0</v>
      </c>
      <c r="AZ75" s="32">
        <f t="shared" si="32"/>
        <v>4100000</v>
      </c>
    </row>
    <row r="76" spans="1:52" x14ac:dyDescent="0.2">
      <c r="A76" s="297">
        <v>70</v>
      </c>
      <c r="B76" s="13"/>
      <c r="C76" s="280" t="s">
        <v>119</v>
      </c>
      <c r="D76" s="102"/>
      <c r="E76" s="102">
        <v>13000000</v>
      </c>
      <c r="F76" s="284">
        <v>1250000</v>
      </c>
      <c r="G76" s="286">
        <v>500000</v>
      </c>
      <c r="H76" s="101">
        <f t="shared" si="33"/>
        <v>11250000</v>
      </c>
      <c r="I76" s="102">
        <v>11250000</v>
      </c>
      <c r="J76" s="287"/>
      <c r="K76" s="289"/>
      <c r="L76" s="206">
        <f t="shared" si="34"/>
        <v>0</v>
      </c>
      <c r="M76" s="289"/>
      <c r="N76" s="289"/>
      <c r="O76" s="206">
        <f t="shared" si="35"/>
        <v>0</v>
      </c>
      <c r="P76" s="289"/>
      <c r="Q76" s="289"/>
      <c r="R76" s="103">
        <f t="shared" si="36"/>
        <v>0</v>
      </c>
      <c r="S76" s="289"/>
      <c r="T76" s="289"/>
      <c r="U76" s="206">
        <f t="shared" si="37"/>
        <v>0</v>
      </c>
      <c r="V76" s="289"/>
      <c r="W76" s="289"/>
      <c r="X76" s="206">
        <f t="shared" si="38"/>
        <v>0</v>
      </c>
      <c r="Y76" s="289"/>
      <c r="Z76" s="289"/>
      <c r="AA76" s="206">
        <f t="shared" si="39"/>
        <v>0</v>
      </c>
      <c r="AB76" s="289"/>
      <c r="AC76" s="289"/>
      <c r="AD76" s="206">
        <f t="shared" si="40"/>
        <v>0</v>
      </c>
      <c r="AE76" s="289"/>
      <c r="AF76" s="289"/>
      <c r="AG76" s="206">
        <f t="shared" si="41"/>
        <v>0</v>
      </c>
      <c r="AH76" s="289"/>
      <c r="AI76" s="289"/>
      <c r="AJ76" s="206">
        <f t="shared" si="42"/>
        <v>0</v>
      </c>
      <c r="AK76" s="289"/>
      <c r="AL76" s="289"/>
      <c r="AM76" s="203">
        <f t="shared" si="43"/>
        <v>0</v>
      </c>
      <c r="AN76" s="289"/>
      <c r="AO76" s="289"/>
      <c r="AP76" s="206">
        <f t="shared" si="44"/>
        <v>0</v>
      </c>
      <c r="AQ76" s="289"/>
      <c r="AR76" s="289"/>
      <c r="AS76" s="100">
        <f t="shared" si="45"/>
        <v>0</v>
      </c>
      <c r="AT76" s="289"/>
      <c r="AU76" s="289"/>
      <c r="AV76" s="290"/>
      <c r="AW76" s="289"/>
      <c r="AX76" s="289"/>
      <c r="AY76" s="290"/>
      <c r="AZ76" s="32">
        <f t="shared" si="32"/>
        <v>0</v>
      </c>
    </row>
    <row r="77" spans="1:52" x14ac:dyDescent="0.2">
      <c r="A77" s="295">
        <v>71</v>
      </c>
      <c r="B77" s="13"/>
      <c r="C77" s="246" t="s">
        <v>161</v>
      </c>
      <c r="D77" s="225"/>
      <c r="E77" s="228">
        <v>13000000</v>
      </c>
      <c r="F77" s="228">
        <v>1300000</v>
      </c>
      <c r="G77" s="228"/>
      <c r="H77" s="101">
        <f t="shared" si="33"/>
        <v>11700000</v>
      </c>
      <c r="I77" s="102">
        <v>11700000</v>
      </c>
      <c r="J77" s="226"/>
      <c r="K77" s="228"/>
      <c r="L77" s="206">
        <f t="shared" si="34"/>
        <v>0</v>
      </c>
      <c r="M77" s="228"/>
      <c r="N77" s="228"/>
      <c r="O77" s="206">
        <f t="shared" si="35"/>
        <v>0</v>
      </c>
      <c r="P77" s="228"/>
      <c r="Q77" s="228"/>
      <c r="R77" s="103">
        <f t="shared" si="36"/>
        <v>0</v>
      </c>
      <c r="S77" s="228"/>
      <c r="T77" s="228"/>
      <c r="U77" s="206">
        <f t="shared" si="37"/>
        <v>0</v>
      </c>
      <c r="V77" s="228"/>
      <c r="W77" s="228"/>
      <c r="X77" s="206">
        <f t="shared" si="38"/>
        <v>0</v>
      </c>
      <c r="Y77" s="228"/>
      <c r="Z77" s="228"/>
      <c r="AA77" s="206">
        <f t="shared" si="39"/>
        <v>0</v>
      </c>
      <c r="AB77" s="228"/>
      <c r="AC77" s="228"/>
      <c r="AD77" s="206">
        <f t="shared" si="40"/>
        <v>0</v>
      </c>
      <c r="AE77" s="228"/>
      <c r="AF77" s="228"/>
      <c r="AG77" s="206">
        <f t="shared" si="41"/>
        <v>0</v>
      </c>
      <c r="AH77" s="228"/>
      <c r="AI77" s="228"/>
      <c r="AJ77" s="206">
        <f t="shared" si="42"/>
        <v>0</v>
      </c>
      <c r="AK77" s="228"/>
      <c r="AL77" s="228"/>
      <c r="AM77" s="203">
        <f t="shared" si="43"/>
        <v>0</v>
      </c>
      <c r="AN77" s="228"/>
      <c r="AO77" s="228"/>
      <c r="AP77" s="206">
        <f t="shared" si="44"/>
        <v>0</v>
      </c>
      <c r="AQ77" s="228"/>
      <c r="AR77" s="228"/>
      <c r="AS77" s="100">
        <f t="shared" si="45"/>
        <v>0</v>
      </c>
      <c r="AT77" s="228"/>
      <c r="AU77" s="228"/>
      <c r="AV77" s="238">
        <f t="shared" ref="AV77:AV97" si="46">AT77-AU77</f>
        <v>0</v>
      </c>
      <c r="AW77" s="228"/>
      <c r="AX77" s="228"/>
      <c r="AY77" s="238">
        <f t="shared" ref="AY77:AY97" si="47">AW77-AX77</f>
        <v>0</v>
      </c>
      <c r="AZ77" s="32"/>
    </row>
    <row r="78" spans="1:52" s="99" customFormat="1" x14ac:dyDescent="0.2">
      <c r="A78" s="297">
        <v>72</v>
      </c>
      <c r="B78" s="13"/>
      <c r="C78" s="51" t="s">
        <v>234</v>
      </c>
      <c r="D78" s="49"/>
      <c r="E78" s="52">
        <v>13000000</v>
      </c>
      <c r="F78" s="52"/>
      <c r="G78" s="52"/>
      <c r="H78" s="84">
        <f t="shared" si="33"/>
        <v>13000000</v>
      </c>
      <c r="I78" s="133">
        <v>5000000</v>
      </c>
      <c r="J78" s="54"/>
      <c r="K78" s="52"/>
      <c r="L78" s="203">
        <f t="shared" si="34"/>
        <v>0</v>
      </c>
      <c r="M78" s="52">
        <v>800000</v>
      </c>
      <c r="N78" s="52">
        <v>800000</v>
      </c>
      <c r="O78" s="203">
        <f t="shared" si="35"/>
        <v>0</v>
      </c>
      <c r="P78" s="52">
        <v>800000</v>
      </c>
      <c r="Q78" s="52">
        <v>800000</v>
      </c>
      <c r="R78" s="50">
        <f t="shared" si="36"/>
        <v>0</v>
      </c>
      <c r="S78" s="52">
        <v>800000</v>
      </c>
      <c r="T78" s="52">
        <v>800000</v>
      </c>
      <c r="U78" s="203">
        <f t="shared" si="37"/>
        <v>0</v>
      </c>
      <c r="V78" s="52">
        <v>800000</v>
      </c>
      <c r="W78" s="52">
        <v>800000</v>
      </c>
      <c r="X78" s="203">
        <f t="shared" si="38"/>
        <v>0</v>
      </c>
      <c r="Y78" s="52">
        <v>800000</v>
      </c>
      <c r="Z78" s="52">
        <v>800000</v>
      </c>
      <c r="AA78" s="203">
        <f t="shared" si="39"/>
        <v>0</v>
      </c>
      <c r="AB78" s="52">
        <v>800000</v>
      </c>
      <c r="AC78" s="52">
        <v>800000</v>
      </c>
      <c r="AD78" s="203">
        <f t="shared" si="40"/>
        <v>0</v>
      </c>
      <c r="AE78" s="52">
        <v>800000</v>
      </c>
      <c r="AF78" s="52"/>
      <c r="AG78" s="203">
        <f t="shared" si="41"/>
        <v>800000</v>
      </c>
      <c r="AH78" s="52">
        <v>800000</v>
      </c>
      <c r="AI78" s="52"/>
      <c r="AJ78" s="203">
        <f t="shared" si="42"/>
        <v>800000</v>
      </c>
      <c r="AK78" s="52">
        <v>800000</v>
      </c>
      <c r="AL78" s="52"/>
      <c r="AM78" s="203">
        <f t="shared" si="43"/>
        <v>800000</v>
      </c>
      <c r="AN78" s="52">
        <v>800000</v>
      </c>
      <c r="AO78" s="52"/>
      <c r="AP78" s="203">
        <f t="shared" si="44"/>
        <v>800000</v>
      </c>
      <c r="AQ78" s="52"/>
      <c r="AR78" s="52"/>
      <c r="AS78" s="100">
        <f t="shared" si="45"/>
        <v>0</v>
      </c>
      <c r="AT78" s="52"/>
      <c r="AU78" s="52"/>
      <c r="AV78" s="50">
        <f t="shared" si="46"/>
        <v>0</v>
      </c>
      <c r="AW78" s="52"/>
      <c r="AX78" s="52"/>
      <c r="AY78" s="50">
        <f t="shared" si="47"/>
        <v>0</v>
      </c>
      <c r="AZ78" s="98">
        <f t="shared" si="32"/>
        <v>8000000</v>
      </c>
    </row>
    <row r="79" spans="1:52" x14ac:dyDescent="0.2">
      <c r="A79" s="295">
        <v>73</v>
      </c>
      <c r="B79" s="13"/>
      <c r="C79" s="51" t="s">
        <v>194</v>
      </c>
      <c r="D79" s="49"/>
      <c r="E79" s="52">
        <v>13000000</v>
      </c>
      <c r="F79" s="52"/>
      <c r="G79" s="52"/>
      <c r="H79" s="84">
        <f t="shared" si="33"/>
        <v>13000000</v>
      </c>
      <c r="I79" s="133">
        <v>5000000</v>
      </c>
      <c r="J79" s="54"/>
      <c r="K79" s="52"/>
      <c r="L79" s="203">
        <f t="shared" si="34"/>
        <v>0</v>
      </c>
      <c r="M79" s="52">
        <v>800000</v>
      </c>
      <c r="N79" s="52">
        <v>800000</v>
      </c>
      <c r="O79" s="203">
        <f t="shared" si="35"/>
        <v>0</v>
      </c>
      <c r="P79" s="52">
        <v>800000</v>
      </c>
      <c r="Q79" s="52">
        <v>800000</v>
      </c>
      <c r="R79" s="50">
        <f t="shared" si="36"/>
        <v>0</v>
      </c>
      <c r="S79" s="52">
        <v>800000</v>
      </c>
      <c r="T79" s="52">
        <v>800000</v>
      </c>
      <c r="U79" s="203">
        <f t="shared" si="37"/>
        <v>0</v>
      </c>
      <c r="V79" s="52">
        <v>800000</v>
      </c>
      <c r="W79" s="52">
        <v>800000</v>
      </c>
      <c r="X79" s="203">
        <f t="shared" si="38"/>
        <v>0</v>
      </c>
      <c r="Y79" s="52">
        <v>800000</v>
      </c>
      <c r="Z79" s="52">
        <v>800000</v>
      </c>
      <c r="AA79" s="203">
        <f t="shared" si="39"/>
        <v>0</v>
      </c>
      <c r="AB79" s="52">
        <v>800000</v>
      </c>
      <c r="AC79" s="52"/>
      <c r="AD79" s="203">
        <f t="shared" si="40"/>
        <v>800000</v>
      </c>
      <c r="AE79" s="52">
        <v>800000</v>
      </c>
      <c r="AF79" s="52"/>
      <c r="AG79" s="203">
        <f t="shared" si="41"/>
        <v>800000</v>
      </c>
      <c r="AH79" s="52">
        <v>800000</v>
      </c>
      <c r="AI79" s="52"/>
      <c r="AJ79" s="203">
        <f t="shared" si="42"/>
        <v>800000</v>
      </c>
      <c r="AK79" s="52">
        <v>800000</v>
      </c>
      <c r="AL79" s="52"/>
      <c r="AM79" s="203">
        <f t="shared" si="43"/>
        <v>800000</v>
      </c>
      <c r="AN79" s="52">
        <v>800000</v>
      </c>
      <c r="AO79" s="52"/>
      <c r="AP79" s="203">
        <f t="shared" si="44"/>
        <v>800000</v>
      </c>
      <c r="AQ79" s="52"/>
      <c r="AR79" s="52"/>
      <c r="AS79" s="100">
        <f t="shared" si="45"/>
        <v>0</v>
      </c>
      <c r="AT79" s="52"/>
      <c r="AU79" s="52"/>
      <c r="AV79" s="50">
        <f t="shared" si="46"/>
        <v>0</v>
      </c>
      <c r="AW79" s="52"/>
      <c r="AX79" s="52"/>
      <c r="AY79" s="50">
        <f t="shared" si="47"/>
        <v>0</v>
      </c>
      <c r="AZ79" s="32">
        <f t="shared" si="32"/>
        <v>8000000</v>
      </c>
    </row>
    <row r="80" spans="1:52" x14ac:dyDescent="0.2">
      <c r="A80" s="297">
        <v>74</v>
      </c>
      <c r="B80" s="13"/>
      <c r="C80" s="246" t="s">
        <v>381</v>
      </c>
      <c r="D80" s="225"/>
      <c r="E80" s="228">
        <v>13000000</v>
      </c>
      <c r="F80" s="228">
        <v>1300000</v>
      </c>
      <c r="G80" s="228"/>
      <c r="H80" s="101">
        <f t="shared" si="33"/>
        <v>11700000</v>
      </c>
      <c r="I80" s="102">
        <v>11700000</v>
      </c>
      <c r="J80" s="226"/>
      <c r="K80" s="228"/>
      <c r="L80" s="203">
        <f t="shared" si="34"/>
        <v>0</v>
      </c>
      <c r="M80" s="228"/>
      <c r="N80" s="228"/>
      <c r="O80" s="206">
        <f t="shared" si="35"/>
        <v>0</v>
      </c>
      <c r="P80" s="228"/>
      <c r="Q80" s="228"/>
      <c r="R80" s="103">
        <f t="shared" si="36"/>
        <v>0</v>
      </c>
      <c r="S80" s="228"/>
      <c r="T80" s="228"/>
      <c r="U80" s="206">
        <f t="shared" si="37"/>
        <v>0</v>
      </c>
      <c r="V80" s="228"/>
      <c r="W80" s="228"/>
      <c r="X80" s="206">
        <f t="shared" si="38"/>
        <v>0</v>
      </c>
      <c r="Y80" s="228"/>
      <c r="Z80" s="228"/>
      <c r="AA80" s="203">
        <f t="shared" si="39"/>
        <v>0</v>
      </c>
      <c r="AB80" s="228"/>
      <c r="AC80" s="228"/>
      <c r="AD80" s="206">
        <f t="shared" si="40"/>
        <v>0</v>
      </c>
      <c r="AE80" s="228"/>
      <c r="AF80" s="228"/>
      <c r="AG80" s="206">
        <f t="shared" si="41"/>
        <v>0</v>
      </c>
      <c r="AH80" s="228"/>
      <c r="AI80" s="228"/>
      <c r="AJ80" s="206">
        <f t="shared" si="42"/>
        <v>0</v>
      </c>
      <c r="AK80" s="228"/>
      <c r="AL80" s="228"/>
      <c r="AM80" s="203">
        <f t="shared" si="43"/>
        <v>0</v>
      </c>
      <c r="AN80" s="228"/>
      <c r="AO80" s="228"/>
      <c r="AP80" s="203">
        <f t="shared" si="44"/>
        <v>0</v>
      </c>
      <c r="AQ80" s="228"/>
      <c r="AR80" s="228"/>
      <c r="AS80" s="100">
        <f t="shared" si="45"/>
        <v>0</v>
      </c>
      <c r="AT80" s="228"/>
      <c r="AU80" s="228"/>
      <c r="AV80" s="103">
        <f t="shared" si="46"/>
        <v>0</v>
      </c>
      <c r="AW80" s="228"/>
      <c r="AX80" s="228"/>
      <c r="AY80" s="103">
        <f t="shared" si="47"/>
        <v>0</v>
      </c>
      <c r="AZ80" s="32"/>
    </row>
    <row r="81" spans="1:52" x14ac:dyDescent="0.2">
      <c r="A81" s="295">
        <v>75</v>
      </c>
      <c r="B81" s="13"/>
      <c r="C81" s="51" t="s">
        <v>410</v>
      </c>
      <c r="D81" s="49"/>
      <c r="E81" s="52">
        <v>13000000</v>
      </c>
      <c r="F81" s="52"/>
      <c r="G81" s="52">
        <v>3900000</v>
      </c>
      <c r="H81" s="84">
        <f t="shared" si="33"/>
        <v>9100000</v>
      </c>
      <c r="I81" s="133">
        <v>5000000</v>
      </c>
      <c r="J81" s="54"/>
      <c r="K81" s="52"/>
      <c r="L81" s="203">
        <f t="shared" si="34"/>
        <v>0</v>
      </c>
      <c r="M81" s="52"/>
      <c r="N81" s="52"/>
      <c r="O81" s="203">
        <f t="shared" si="35"/>
        <v>0</v>
      </c>
      <c r="P81" s="52">
        <v>450000</v>
      </c>
      <c r="Q81" s="52">
        <v>450000</v>
      </c>
      <c r="R81" s="50">
        <f t="shared" si="36"/>
        <v>0</v>
      </c>
      <c r="S81" s="52">
        <v>450000</v>
      </c>
      <c r="T81" s="52">
        <f>50000+400000</f>
        <v>450000</v>
      </c>
      <c r="U81" s="203">
        <f t="shared" si="37"/>
        <v>0</v>
      </c>
      <c r="V81" s="52">
        <v>450000</v>
      </c>
      <c r="W81" s="52">
        <v>450000</v>
      </c>
      <c r="X81" s="203">
        <f t="shared" si="38"/>
        <v>0</v>
      </c>
      <c r="Y81" s="52">
        <v>450000</v>
      </c>
      <c r="Z81" s="52">
        <v>450000</v>
      </c>
      <c r="AA81" s="203">
        <f t="shared" si="39"/>
        <v>0</v>
      </c>
      <c r="AB81" s="52">
        <v>450000</v>
      </c>
      <c r="AC81" s="52">
        <v>450000</v>
      </c>
      <c r="AD81" s="203">
        <f t="shared" si="40"/>
        <v>0</v>
      </c>
      <c r="AE81" s="52">
        <v>450000</v>
      </c>
      <c r="AF81" s="52">
        <f>250000+200000</f>
        <v>450000</v>
      </c>
      <c r="AG81" s="203">
        <f t="shared" si="41"/>
        <v>0</v>
      </c>
      <c r="AH81" s="52">
        <v>450000</v>
      </c>
      <c r="AI81" s="52"/>
      <c r="AJ81" s="203">
        <f t="shared" si="42"/>
        <v>450000</v>
      </c>
      <c r="AK81" s="52">
        <v>450000</v>
      </c>
      <c r="AL81" s="52"/>
      <c r="AM81" s="203">
        <f t="shared" si="43"/>
        <v>450000</v>
      </c>
      <c r="AN81" s="52">
        <v>500000</v>
      </c>
      <c r="AO81" s="52"/>
      <c r="AP81" s="203">
        <f t="shared" si="44"/>
        <v>500000</v>
      </c>
      <c r="AQ81" s="52"/>
      <c r="AR81" s="52"/>
      <c r="AS81" s="100">
        <f t="shared" si="45"/>
        <v>0</v>
      </c>
      <c r="AT81" s="52"/>
      <c r="AU81" s="52"/>
      <c r="AV81" s="50">
        <f t="shared" si="46"/>
        <v>0</v>
      </c>
      <c r="AW81" s="52"/>
      <c r="AX81" s="52"/>
      <c r="AY81" s="50">
        <f t="shared" si="47"/>
        <v>0</v>
      </c>
      <c r="AZ81" s="32">
        <f t="shared" si="32"/>
        <v>4100000</v>
      </c>
    </row>
    <row r="82" spans="1:52" x14ac:dyDescent="0.2">
      <c r="A82" s="297">
        <v>76</v>
      </c>
      <c r="B82" s="13"/>
      <c r="C82" s="51" t="s">
        <v>268</v>
      </c>
      <c r="D82" s="49"/>
      <c r="E82" s="52">
        <v>13000000</v>
      </c>
      <c r="F82" s="52"/>
      <c r="G82" s="52"/>
      <c r="H82" s="84">
        <f t="shared" si="33"/>
        <v>13000000</v>
      </c>
      <c r="I82" s="133">
        <v>5000000</v>
      </c>
      <c r="J82" s="54"/>
      <c r="K82" s="52"/>
      <c r="L82" s="203">
        <f t="shared" si="34"/>
        <v>0</v>
      </c>
      <c r="M82" s="52">
        <v>800000</v>
      </c>
      <c r="N82" s="52">
        <v>800000</v>
      </c>
      <c r="O82" s="203">
        <f t="shared" si="35"/>
        <v>0</v>
      </c>
      <c r="P82" s="52">
        <v>800000</v>
      </c>
      <c r="Q82" s="52">
        <v>800000</v>
      </c>
      <c r="R82" s="50">
        <f t="shared" si="36"/>
        <v>0</v>
      </c>
      <c r="S82" s="52">
        <v>800000</v>
      </c>
      <c r="T82" s="52">
        <f>400000+400000</f>
        <v>800000</v>
      </c>
      <c r="U82" s="203">
        <f t="shared" si="37"/>
        <v>0</v>
      </c>
      <c r="V82" s="52">
        <v>800000</v>
      </c>
      <c r="W82" s="52">
        <v>800000</v>
      </c>
      <c r="X82" s="203">
        <f t="shared" si="38"/>
        <v>0</v>
      </c>
      <c r="Y82" s="52">
        <v>800000</v>
      </c>
      <c r="Z82" s="52">
        <v>800000</v>
      </c>
      <c r="AA82" s="203">
        <f t="shared" si="39"/>
        <v>0</v>
      </c>
      <c r="AB82" s="52">
        <v>800000</v>
      </c>
      <c r="AC82" s="52">
        <v>800000</v>
      </c>
      <c r="AD82" s="203">
        <f t="shared" si="40"/>
        <v>0</v>
      </c>
      <c r="AE82" s="52">
        <v>800000</v>
      </c>
      <c r="AF82" s="52"/>
      <c r="AG82" s="203">
        <f t="shared" si="41"/>
        <v>800000</v>
      </c>
      <c r="AH82" s="52">
        <v>800000</v>
      </c>
      <c r="AI82" s="52"/>
      <c r="AJ82" s="203">
        <f t="shared" si="42"/>
        <v>800000</v>
      </c>
      <c r="AK82" s="52">
        <v>800000</v>
      </c>
      <c r="AL82" s="52"/>
      <c r="AM82" s="203">
        <f t="shared" si="43"/>
        <v>800000</v>
      </c>
      <c r="AN82" s="52">
        <v>800000</v>
      </c>
      <c r="AO82" s="52"/>
      <c r="AP82" s="203">
        <f t="shared" si="44"/>
        <v>800000</v>
      </c>
      <c r="AQ82" s="52"/>
      <c r="AR82" s="52"/>
      <c r="AS82" s="100">
        <f t="shared" si="45"/>
        <v>0</v>
      </c>
      <c r="AT82" s="52"/>
      <c r="AU82" s="52"/>
      <c r="AV82" s="50">
        <f t="shared" si="46"/>
        <v>0</v>
      </c>
      <c r="AW82" s="52"/>
      <c r="AX82" s="52"/>
      <c r="AY82" s="50">
        <f t="shared" si="47"/>
        <v>0</v>
      </c>
      <c r="AZ82" s="32">
        <f t="shared" si="32"/>
        <v>8000000</v>
      </c>
    </row>
    <row r="83" spans="1:52" s="99" customFormat="1" x14ac:dyDescent="0.2">
      <c r="A83" s="333">
        <v>77</v>
      </c>
      <c r="B83" s="317"/>
      <c r="C83" s="246" t="s">
        <v>136</v>
      </c>
      <c r="D83" s="225"/>
      <c r="E83" s="228">
        <v>13000000</v>
      </c>
      <c r="F83" s="228"/>
      <c r="G83" s="228">
        <v>500000</v>
      </c>
      <c r="H83" s="101">
        <f t="shared" si="33"/>
        <v>12500000</v>
      </c>
      <c r="I83" s="102">
        <v>5000000</v>
      </c>
      <c r="J83" s="226"/>
      <c r="K83" s="228"/>
      <c r="L83" s="206">
        <f t="shared" si="34"/>
        <v>0</v>
      </c>
      <c r="M83" s="228">
        <v>500000</v>
      </c>
      <c r="N83" s="228">
        <v>500000</v>
      </c>
      <c r="O83" s="206">
        <f t="shared" si="35"/>
        <v>0</v>
      </c>
      <c r="P83" s="228">
        <v>500000</v>
      </c>
      <c r="Q83" s="228">
        <v>500000</v>
      </c>
      <c r="R83" s="103">
        <f t="shared" si="36"/>
        <v>0</v>
      </c>
      <c r="S83" s="228">
        <v>500000</v>
      </c>
      <c r="T83" s="228">
        <v>500000</v>
      </c>
      <c r="U83" s="206">
        <f t="shared" si="37"/>
        <v>0</v>
      </c>
      <c r="V83" s="228">
        <v>500000</v>
      </c>
      <c r="W83" s="228">
        <v>500000</v>
      </c>
      <c r="X83" s="206">
        <f t="shared" si="38"/>
        <v>0</v>
      </c>
      <c r="Y83" s="228">
        <v>500000</v>
      </c>
      <c r="Z83" s="228">
        <f>200000+300000</f>
        <v>500000</v>
      </c>
      <c r="AA83" s="206">
        <f t="shared" si="39"/>
        <v>0</v>
      </c>
      <c r="AB83" s="228">
        <v>3000000</v>
      </c>
      <c r="AC83" s="228">
        <f>1400000+1600000</f>
        <v>3000000</v>
      </c>
      <c r="AD83" s="206">
        <f t="shared" si="40"/>
        <v>0</v>
      </c>
      <c r="AE83" s="228">
        <v>500000</v>
      </c>
      <c r="AF83" s="228">
        <v>500000</v>
      </c>
      <c r="AG83" s="206">
        <f t="shared" si="41"/>
        <v>0</v>
      </c>
      <c r="AH83" s="228">
        <v>500000</v>
      </c>
      <c r="AI83" s="228">
        <v>500000</v>
      </c>
      <c r="AJ83" s="206">
        <f t="shared" si="42"/>
        <v>0</v>
      </c>
      <c r="AK83" s="228">
        <v>500000</v>
      </c>
      <c r="AL83" s="228">
        <v>500000</v>
      </c>
      <c r="AM83" s="206">
        <f t="shared" si="43"/>
        <v>0</v>
      </c>
      <c r="AN83" s="228">
        <v>500000</v>
      </c>
      <c r="AO83" s="228">
        <v>500000</v>
      </c>
      <c r="AP83" s="206">
        <f t="shared" si="44"/>
        <v>0</v>
      </c>
      <c r="AQ83" s="228"/>
      <c r="AR83" s="228"/>
      <c r="AS83" s="100">
        <f t="shared" si="45"/>
        <v>0</v>
      </c>
      <c r="AT83" s="228"/>
      <c r="AU83" s="228"/>
      <c r="AV83" s="103">
        <f t="shared" si="46"/>
        <v>0</v>
      </c>
      <c r="AW83" s="228"/>
      <c r="AX83" s="228"/>
      <c r="AY83" s="103">
        <f t="shared" si="47"/>
        <v>0</v>
      </c>
      <c r="AZ83" s="98">
        <f t="shared" si="32"/>
        <v>7500000</v>
      </c>
    </row>
    <row r="84" spans="1:52" x14ac:dyDescent="0.2">
      <c r="A84" s="297">
        <v>78</v>
      </c>
      <c r="B84" s="13"/>
      <c r="C84" s="51" t="s">
        <v>334</v>
      </c>
      <c r="D84" s="49"/>
      <c r="E84" s="52">
        <v>13000000</v>
      </c>
      <c r="F84" s="285">
        <v>0.3</v>
      </c>
      <c r="G84" s="52">
        <v>3900000</v>
      </c>
      <c r="H84" s="84">
        <f t="shared" si="33"/>
        <v>9099999.6999999993</v>
      </c>
      <c r="I84" s="133">
        <v>4000000</v>
      </c>
      <c r="J84" s="54"/>
      <c r="K84" s="52"/>
      <c r="L84" s="203">
        <f t="shared" si="34"/>
        <v>0</v>
      </c>
      <c r="M84" s="52">
        <v>510000</v>
      </c>
      <c r="N84" s="52">
        <v>510000</v>
      </c>
      <c r="O84" s="203">
        <f t="shared" si="35"/>
        <v>0</v>
      </c>
      <c r="P84" s="52">
        <v>510000</v>
      </c>
      <c r="Q84" s="52">
        <v>510000</v>
      </c>
      <c r="R84" s="50">
        <f t="shared" si="36"/>
        <v>0</v>
      </c>
      <c r="S84" s="52">
        <v>510000</v>
      </c>
      <c r="T84" s="52">
        <v>510000</v>
      </c>
      <c r="U84" s="203">
        <f t="shared" si="37"/>
        <v>0</v>
      </c>
      <c r="V84" s="52">
        <v>510000</v>
      </c>
      <c r="W84" s="52">
        <f>80000+430000</f>
        <v>510000</v>
      </c>
      <c r="X84" s="203">
        <f t="shared" si="38"/>
        <v>0</v>
      </c>
      <c r="Y84" s="52">
        <v>510000</v>
      </c>
      <c r="Z84" s="52">
        <v>510000</v>
      </c>
      <c r="AA84" s="203">
        <f t="shared" si="39"/>
        <v>0</v>
      </c>
      <c r="AB84" s="52">
        <v>510000</v>
      </c>
      <c r="AC84" s="52">
        <v>510000</v>
      </c>
      <c r="AD84" s="203">
        <f t="shared" si="40"/>
        <v>0</v>
      </c>
      <c r="AE84" s="52">
        <v>510000</v>
      </c>
      <c r="AF84" s="52"/>
      <c r="AG84" s="203">
        <f t="shared" si="41"/>
        <v>510000</v>
      </c>
      <c r="AH84" s="52">
        <v>510000</v>
      </c>
      <c r="AI84" s="52"/>
      <c r="AJ84" s="203">
        <f t="shared" si="42"/>
        <v>510000</v>
      </c>
      <c r="AK84" s="52">
        <v>510000</v>
      </c>
      <c r="AL84" s="52"/>
      <c r="AM84" s="203">
        <f t="shared" si="43"/>
        <v>510000</v>
      </c>
      <c r="AN84" s="52">
        <v>510000</v>
      </c>
      <c r="AO84" s="52"/>
      <c r="AP84" s="203">
        <f t="shared" si="44"/>
        <v>510000</v>
      </c>
      <c r="AQ84" s="52"/>
      <c r="AR84" s="52"/>
      <c r="AS84" s="100">
        <f t="shared" si="45"/>
        <v>0</v>
      </c>
      <c r="AT84" s="52"/>
      <c r="AU84" s="52"/>
      <c r="AV84" s="50">
        <f t="shared" si="46"/>
        <v>0</v>
      </c>
      <c r="AW84" s="52"/>
      <c r="AX84" s="52"/>
      <c r="AY84" s="50">
        <f t="shared" si="47"/>
        <v>0</v>
      </c>
      <c r="AZ84" s="32">
        <f t="shared" si="32"/>
        <v>5100000</v>
      </c>
    </row>
    <row r="85" spans="1:52" x14ac:dyDescent="0.2">
      <c r="A85" s="295">
        <v>79</v>
      </c>
      <c r="B85" s="3"/>
      <c r="C85" s="48" t="s">
        <v>263</v>
      </c>
      <c r="D85" s="49"/>
      <c r="E85" s="52">
        <v>13000000</v>
      </c>
      <c r="F85" s="11"/>
      <c r="G85" s="11"/>
      <c r="H85" s="84">
        <f t="shared" si="33"/>
        <v>13000000</v>
      </c>
      <c r="I85" s="133">
        <v>5000000</v>
      </c>
      <c r="J85" s="54"/>
      <c r="K85" s="11"/>
      <c r="L85" s="203">
        <f t="shared" si="34"/>
        <v>0</v>
      </c>
      <c r="M85" s="11">
        <v>800000</v>
      </c>
      <c r="N85" s="11"/>
      <c r="O85" s="203">
        <f t="shared" si="35"/>
        <v>800000</v>
      </c>
      <c r="P85" s="11">
        <v>800000</v>
      </c>
      <c r="Q85" s="11"/>
      <c r="R85" s="50">
        <f t="shared" si="36"/>
        <v>800000</v>
      </c>
      <c r="S85" s="11">
        <v>800000</v>
      </c>
      <c r="T85" s="11"/>
      <c r="U85" s="203">
        <f t="shared" si="37"/>
        <v>800000</v>
      </c>
      <c r="V85" s="11">
        <v>800000</v>
      </c>
      <c r="W85" s="11"/>
      <c r="X85" s="203">
        <f t="shared" si="38"/>
        <v>800000</v>
      </c>
      <c r="Y85" s="11">
        <v>800000</v>
      </c>
      <c r="Z85" s="11"/>
      <c r="AA85" s="203">
        <f t="shared" si="39"/>
        <v>800000</v>
      </c>
      <c r="AB85" s="11">
        <v>800000</v>
      </c>
      <c r="AC85" s="11"/>
      <c r="AD85" s="203">
        <f t="shared" si="40"/>
        <v>800000</v>
      </c>
      <c r="AE85" s="11">
        <v>800000</v>
      </c>
      <c r="AF85" s="11"/>
      <c r="AG85" s="203">
        <f t="shared" si="41"/>
        <v>800000</v>
      </c>
      <c r="AH85" s="11">
        <v>800000</v>
      </c>
      <c r="AI85" s="11"/>
      <c r="AJ85" s="203">
        <f t="shared" si="42"/>
        <v>800000</v>
      </c>
      <c r="AK85" s="11">
        <v>800000</v>
      </c>
      <c r="AL85" s="11"/>
      <c r="AM85" s="203">
        <f t="shared" si="43"/>
        <v>800000</v>
      </c>
      <c r="AN85" s="11">
        <v>800000</v>
      </c>
      <c r="AO85" s="11"/>
      <c r="AP85" s="203">
        <f t="shared" si="44"/>
        <v>800000</v>
      </c>
      <c r="AQ85" s="52"/>
      <c r="AR85" s="11"/>
      <c r="AS85" s="100">
        <f t="shared" si="45"/>
        <v>0</v>
      </c>
      <c r="AT85" s="11"/>
      <c r="AU85" s="11"/>
      <c r="AV85" s="50">
        <f t="shared" si="46"/>
        <v>0</v>
      </c>
      <c r="AW85" s="11"/>
      <c r="AX85" s="11"/>
      <c r="AY85" s="50">
        <f t="shared" si="47"/>
        <v>0</v>
      </c>
      <c r="AZ85" s="32">
        <f t="shared" si="32"/>
        <v>8000000</v>
      </c>
    </row>
    <row r="86" spans="1:52" x14ac:dyDescent="0.2">
      <c r="A86" s="297">
        <v>80</v>
      </c>
      <c r="B86" s="13"/>
      <c r="C86" s="51" t="s">
        <v>262</v>
      </c>
      <c r="D86" s="135"/>
      <c r="E86" s="69">
        <v>13000000</v>
      </c>
      <c r="F86" s="69"/>
      <c r="G86" s="69"/>
      <c r="H86" s="84">
        <f t="shared" si="33"/>
        <v>13000000</v>
      </c>
      <c r="I86" s="133">
        <v>5000000</v>
      </c>
      <c r="J86" s="136"/>
      <c r="K86" s="69"/>
      <c r="L86" s="203">
        <f t="shared" si="34"/>
        <v>0</v>
      </c>
      <c r="M86" s="11">
        <v>800000</v>
      </c>
      <c r="N86" s="11">
        <v>800000</v>
      </c>
      <c r="O86" s="203">
        <f t="shared" si="35"/>
        <v>0</v>
      </c>
      <c r="P86" s="11">
        <v>800000</v>
      </c>
      <c r="Q86" s="11">
        <v>800000</v>
      </c>
      <c r="R86" s="50">
        <f t="shared" si="36"/>
        <v>0</v>
      </c>
      <c r="S86" s="11">
        <v>800000</v>
      </c>
      <c r="T86" s="11">
        <v>800000</v>
      </c>
      <c r="U86" s="203">
        <f t="shared" si="37"/>
        <v>0</v>
      </c>
      <c r="V86" s="11">
        <v>800000</v>
      </c>
      <c r="W86" s="11">
        <v>800000</v>
      </c>
      <c r="X86" s="203">
        <f t="shared" si="38"/>
        <v>0</v>
      </c>
      <c r="Y86" s="11">
        <v>800000</v>
      </c>
      <c r="Z86" s="11">
        <v>800000</v>
      </c>
      <c r="AA86" s="203">
        <f t="shared" si="39"/>
        <v>0</v>
      </c>
      <c r="AB86" s="11">
        <v>800000</v>
      </c>
      <c r="AC86" s="11">
        <v>800000</v>
      </c>
      <c r="AD86" s="203">
        <f t="shared" si="40"/>
        <v>0</v>
      </c>
      <c r="AE86" s="11">
        <v>800000</v>
      </c>
      <c r="AF86" s="11">
        <v>800000</v>
      </c>
      <c r="AG86" s="203">
        <f t="shared" si="41"/>
        <v>0</v>
      </c>
      <c r="AH86" s="11">
        <v>800000</v>
      </c>
      <c r="AI86" s="11"/>
      <c r="AJ86" s="203">
        <f t="shared" si="42"/>
        <v>800000</v>
      </c>
      <c r="AK86" s="11">
        <v>800000</v>
      </c>
      <c r="AL86" s="11"/>
      <c r="AM86" s="203">
        <f t="shared" si="43"/>
        <v>800000</v>
      </c>
      <c r="AN86" s="11">
        <v>800000</v>
      </c>
      <c r="AO86" s="11"/>
      <c r="AP86" s="203">
        <f t="shared" si="44"/>
        <v>800000</v>
      </c>
      <c r="AQ86" s="69"/>
      <c r="AR86" s="69"/>
      <c r="AS86" s="100">
        <f t="shared" si="45"/>
        <v>0</v>
      </c>
      <c r="AT86" s="69"/>
      <c r="AU86" s="69"/>
      <c r="AV86" s="137">
        <f t="shared" si="46"/>
        <v>0</v>
      </c>
      <c r="AW86" s="69"/>
      <c r="AX86" s="69"/>
      <c r="AY86" s="137">
        <f t="shared" si="47"/>
        <v>0</v>
      </c>
      <c r="AZ86" s="32">
        <f t="shared" si="32"/>
        <v>8000000</v>
      </c>
    </row>
    <row r="87" spans="1:52" x14ac:dyDescent="0.2">
      <c r="A87" s="295">
        <v>81</v>
      </c>
      <c r="B87" s="3"/>
      <c r="C87" s="48" t="s">
        <v>266</v>
      </c>
      <c r="D87" s="49"/>
      <c r="E87" s="52">
        <v>13000000</v>
      </c>
      <c r="F87" s="11"/>
      <c r="G87" s="11"/>
      <c r="H87" s="84">
        <f t="shared" si="33"/>
        <v>13000000</v>
      </c>
      <c r="I87" s="133">
        <v>5000000</v>
      </c>
      <c r="J87" s="54"/>
      <c r="K87" s="11"/>
      <c r="L87" s="203">
        <f t="shared" si="34"/>
        <v>0</v>
      </c>
      <c r="M87" s="11">
        <v>800000</v>
      </c>
      <c r="N87" s="11"/>
      <c r="O87" s="203">
        <f t="shared" si="35"/>
        <v>800000</v>
      </c>
      <c r="P87" s="52">
        <v>800000</v>
      </c>
      <c r="Q87" s="11"/>
      <c r="R87" s="50">
        <f t="shared" si="36"/>
        <v>800000</v>
      </c>
      <c r="S87" s="52">
        <v>800000</v>
      </c>
      <c r="T87" s="11"/>
      <c r="U87" s="203">
        <f t="shared" si="37"/>
        <v>800000</v>
      </c>
      <c r="V87" s="52">
        <v>800000</v>
      </c>
      <c r="W87" s="11"/>
      <c r="X87" s="203">
        <f t="shared" si="38"/>
        <v>800000</v>
      </c>
      <c r="Y87" s="52">
        <v>800000</v>
      </c>
      <c r="Z87" s="11"/>
      <c r="AA87" s="203">
        <f t="shared" si="39"/>
        <v>800000</v>
      </c>
      <c r="AB87" s="52">
        <v>800000</v>
      </c>
      <c r="AC87" s="11"/>
      <c r="AD87" s="203">
        <f t="shared" si="40"/>
        <v>800000</v>
      </c>
      <c r="AE87" s="52">
        <v>800000</v>
      </c>
      <c r="AF87" s="11"/>
      <c r="AG87" s="203">
        <f t="shared" si="41"/>
        <v>800000</v>
      </c>
      <c r="AH87" s="52">
        <v>800000</v>
      </c>
      <c r="AI87" s="11"/>
      <c r="AJ87" s="203">
        <f t="shared" si="42"/>
        <v>800000</v>
      </c>
      <c r="AK87" s="52">
        <v>800000</v>
      </c>
      <c r="AL87" s="11"/>
      <c r="AM87" s="203">
        <f t="shared" si="43"/>
        <v>800000</v>
      </c>
      <c r="AN87" s="52">
        <v>800000</v>
      </c>
      <c r="AO87" s="11"/>
      <c r="AP87" s="203">
        <f t="shared" si="44"/>
        <v>800000</v>
      </c>
      <c r="AQ87" s="52"/>
      <c r="AR87" s="11"/>
      <c r="AS87" s="100">
        <f t="shared" si="45"/>
        <v>0</v>
      </c>
      <c r="AT87" s="11"/>
      <c r="AU87" s="11"/>
      <c r="AV87" s="50">
        <f t="shared" si="46"/>
        <v>0</v>
      </c>
      <c r="AW87" s="11"/>
      <c r="AX87" s="11"/>
      <c r="AY87" s="50">
        <f t="shared" si="47"/>
        <v>0</v>
      </c>
      <c r="AZ87" s="32">
        <f t="shared" si="32"/>
        <v>8000000</v>
      </c>
    </row>
    <row r="88" spans="1:52" x14ac:dyDescent="0.2">
      <c r="A88" s="297">
        <v>82</v>
      </c>
      <c r="B88" s="3"/>
      <c r="C88" s="48" t="s">
        <v>340</v>
      </c>
      <c r="D88" s="49"/>
      <c r="E88" s="52">
        <v>13000000</v>
      </c>
      <c r="F88" s="11"/>
      <c r="G88" s="11"/>
      <c r="H88" s="84">
        <f t="shared" si="33"/>
        <v>13000000</v>
      </c>
      <c r="I88" s="133">
        <v>5000000</v>
      </c>
      <c r="J88" s="54"/>
      <c r="K88" s="11"/>
      <c r="L88" s="203">
        <f t="shared" si="34"/>
        <v>0</v>
      </c>
      <c r="M88" s="11">
        <v>800000</v>
      </c>
      <c r="N88" s="11">
        <v>800000</v>
      </c>
      <c r="O88" s="203">
        <f t="shared" si="35"/>
        <v>0</v>
      </c>
      <c r="P88" s="52">
        <v>800000</v>
      </c>
      <c r="Q88" s="11">
        <v>800000</v>
      </c>
      <c r="R88" s="50">
        <f t="shared" si="36"/>
        <v>0</v>
      </c>
      <c r="S88" s="52">
        <v>800000</v>
      </c>
      <c r="T88" s="11">
        <v>800000</v>
      </c>
      <c r="U88" s="203">
        <f t="shared" si="37"/>
        <v>0</v>
      </c>
      <c r="V88" s="52">
        <v>800000</v>
      </c>
      <c r="W88" s="11">
        <v>800000</v>
      </c>
      <c r="X88" s="203">
        <f t="shared" si="38"/>
        <v>0</v>
      </c>
      <c r="Y88" s="52">
        <v>800000</v>
      </c>
      <c r="Z88" s="11">
        <v>800000</v>
      </c>
      <c r="AA88" s="203">
        <f t="shared" si="39"/>
        <v>0</v>
      </c>
      <c r="AB88" s="52">
        <v>800000</v>
      </c>
      <c r="AC88" s="11">
        <v>800000</v>
      </c>
      <c r="AD88" s="203">
        <f t="shared" si="40"/>
        <v>0</v>
      </c>
      <c r="AE88" s="52">
        <v>800000</v>
      </c>
      <c r="AF88" s="11"/>
      <c r="AG88" s="203">
        <f t="shared" si="41"/>
        <v>800000</v>
      </c>
      <c r="AH88" s="52">
        <v>800000</v>
      </c>
      <c r="AI88" s="11"/>
      <c r="AJ88" s="203">
        <f t="shared" si="42"/>
        <v>800000</v>
      </c>
      <c r="AK88" s="52">
        <v>800000</v>
      </c>
      <c r="AL88" s="11"/>
      <c r="AM88" s="203">
        <f t="shared" si="43"/>
        <v>800000</v>
      </c>
      <c r="AN88" s="52">
        <v>800000</v>
      </c>
      <c r="AO88" s="11"/>
      <c r="AP88" s="203">
        <f t="shared" si="44"/>
        <v>800000</v>
      </c>
      <c r="AQ88" s="52"/>
      <c r="AR88" s="11"/>
      <c r="AS88" s="100">
        <f t="shared" si="45"/>
        <v>0</v>
      </c>
      <c r="AT88" s="11"/>
      <c r="AU88" s="11"/>
      <c r="AV88" s="50">
        <f t="shared" si="46"/>
        <v>0</v>
      </c>
      <c r="AW88" s="11"/>
      <c r="AX88" s="11"/>
      <c r="AY88" s="50">
        <f t="shared" si="47"/>
        <v>0</v>
      </c>
      <c r="AZ88" s="32">
        <f>+I88</f>
        <v>5000000</v>
      </c>
    </row>
    <row r="89" spans="1:52" x14ac:dyDescent="0.2">
      <c r="A89" s="295">
        <v>83</v>
      </c>
      <c r="B89" s="3"/>
      <c r="C89" s="48" t="s">
        <v>264</v>
      </c>
      <c r="D89" s="49"/>
      <c r="E89" s="52">
        <v>13000000</v>
      </c>
      <c r="F89" s="11"/>
      <c r="G89" s="11"/>
      <c r="H89" s="84">
        <f t="shared" si="33"/>
        <v>13000000</v>
      </c>
      <c r="I89" s="133">
        <v>1500000</v>
      </c>
      <c r="J89" s="54">
        <v>3500000</v>
      </c>
      <c r="K89" s="11">
        <v>3500000</v>
      </c>
      <c r="L89" s="203">
        <f t="shared" si="34"/>
        <v>0</v>
      </c>
      <c r="M89" s="11">
        <v>800000</v>
      </c>
      <c r="N89" s="11">
        <v>800000</v>
      </c>
      <c r="O89" s="203">
        <f t="shared" si="35"/>
        <v>0</v>
      </c>
      <c r="P89" s="52">
        <v>800000</v>
      </c>
      <c r="Q89" s="11">
        <v>800000</v>
      </c>
      <c r="R89" s="50">
        <f t="shared" si="36"/>
        <v>0</v>
      </c>
      <c r="S89" s="52">
        <v>800000</v>
      </c>
      <c r="T89" s="11">
        <v>800000</v>
      </c>
      <c r="U89" s="203">
        <f t="shared" si="37"/>
        <v>0</v>
      </c>
      <c r="V89" s="52">
        <v>800000</v>
      </c>
      <c r="W89" s="11">
        <v>800000</v>
      </c>
      <c r="X89" s="203">
        <f t="shared" si="38"/>
        <v>0</v>
      </c>
      <c r="Y89" s="52">
        <v>800000</v>
      </c>
      <c r="Z89" s="11">
        <v>800000</v>
      </c>
      <c r="AA89" s="203">
        <f t="shared" si="39"/>
        <v>0</v>
      </c>
      <c r="AB89" s="52">
        <v>800000</v>
      </c>
      <c r="AC89" s="11">
        <v>800000</v>
      </c>
      <c r="AD89" s="203">
        <f t="shared" si="40"/>
        <v>0</v>
      </c>
      <c r="AE89" s="52">
        <v>800000</v>
      </c>
      <c r="AF89" s="11">
        <v>800000</v>
      </c>
      <c r="AG89" s="203">
        <f t="shared" si="41"/>
        <v>0</v>
      </c>
      <c r="AH89" s="52">
        <v>800000</v>
      </c>
      <c r="AI89" s="11"/>
      <c r="AJ89" s="203">
        <f t="shared" si="42"/>
        <v>800000</v>
      </c>
      <c r="AK89" s="52">
        <v>800000</v>
      </c>
      <c r="AL89" s="11"/>
      <c r="AM89" s="203">
        <f t="shared" si="43"/>
        <v>800000</v>
      </c>
      <c r="AN89" s="52">
        <v>800000</v>
      </c>
      <c r="AO89" s="11"/>
      <c r="AP89" s="203">
        <f t="shared" si="44"/>
        <v>800000</v>
      </c>
      <c r="AQ89" s="52"/>
      <c r="AR89" s="11"/>
      <c r="AS89" s="100">
        <f t="shared" si="45"/>
        <v>0</v>
      </c>
      <c r="AT89" s="11"/>
      <c r="AU89" s="11"/>
      <c r="AV89" s="50">
        <f t="shared" si="46"/>
        <v>0</v>
      </c>
      <c r="AW89" s="11"/>
      <c r="AX89" s="11"/>
      <c r="AY89" s="50">
        <f t="shared" si="47"/>
        <v>0</v>
      </c>
      <c r="AZ89" s="32">
        <f t="shared" si="32"/>
        <v>11500000</v>
      </c>
    </row>
    <row r="90" spans="1:52" x14ac:dyDescent="0.2">
      <c r="A90" s="297">
        <v>84</v>
      </c>
      <c r="B90" s="13"/>
      <c r="C90" s="51" t="s">
        <v>249</v>
      </c>
      <c r="D90" s="49"/>
      <c r="E90" s="52">
        <v>13000000</v>
      </c>
      <c r="F90" s="52">
        <v>3900000</v>
      </c>
      <c r="G90" s="52"/>
      <c r="H90" s="84">
        <f t="shared" si="33"/>
        <v>9100000</v>
      </c>
      <c r="I90" s="133">
        <v>4000000</v>
      </c>
      <c r="J90" s="54"/>
      <c r="K90" s="52"/>
      <c r="L90" s="203">
        <f t="shared" si="34"/>
        <v>0</v>
      </c>
      <c r="M90" s="11">
        <v>510000</v>
      </c>
      <c r="N90" s="11">
        <v>510000</v>
      </c>
      <c r="O90" s="203">
        <f t="shared" si="35"/>
        <v>0</v>
      </c>
      <c r="P90" s="52">
        <v>510000</v>
      </c>
      <c r="Q90" s="11">
        <v>510000</v>
      </c>
      <c r="R90" s="50">
        <f t="shared" si="36"/>
        <v>0</v>
      </c>
      <c r="S90" s="52">
        <v>510000</v>
      </c>
      <c r="T90" s="11">
        <v>510000</v>
      </c>
      <c r="U90" s="203">
        <f t="shared" si="37"/>
        <v>0</v>
      </c>
      <c r="V90" s="52">
        <v>510000</v>
      </c>
      <c r="W90" s="11">
        <f>40000+470000</f>
        <v>510000</v>
      </c>
      <c r="X90" s="203">
        <f t="shared" si="38"/>
        <v>0</v>
      </c>
      <c r="Y90" s="52">
        <v>510000</v>
      </c>
      <c r="Z90" s="11">
        <v>510000</v>
      </c>
      <c r="AA90" s="203">
        <f t="shared" si="39"/>
        <v>0</v>
      </c>
      <c r="AB90" s="52">
        <v>510000</v>
      </c>
      <c r="AC90" s="11">
        <v>510000</v>
      </c>
      <c r="AD90" s="203">
        <f t="shared" si="40"/>
        <v>0</v>
      </c>
      <c r="AE90" s="52">
        <v>510000</v>
      </c>
      <c r="AF90" s="11">
        <v>510000</v>
      </c>
      <c r="AG90" s="203">
        <f t="shared" si="41"/>
        <v>0</v>
      </c>
      <c r="AH90" s="52">
        <v>510000</v>
      </c>
      <c r="AI90" s="11"/>
      <c r="AJ90" s="203">
        <f t="shared" si="42"/>
        <v>510000</v>
      </c>
      <c r="AK90" s="52">
        <v>510000</v>
      </c>
      <c r="AL90" s="11"/>
      <c r="AM90" s="203">
        <f t="shared" si="43"/>
        <v>510000</v>
      </c>
      <c r="AN90" s="52">
        <v>510000</v>
      </c>
      <c r="AO90" s="11"/>
      <c r="AP90" s="203">
        <f t="shared" si="44"/>
        <v>510000</v>
      </c>
      <c r="AQ90" s="52"/>
      <c r="AR90" s="52"/>
      <c r="AS90" s="100">
        <f t="shared" si="45"/>
        <v>0</v>
      </c>
      <c r="AT90" s="52"/>
      <c r="AU90" s="52"/>
      <c r="AV90" s="50">
        <f t="shared" si="46"/>
        <v>0</v>
      </c>
      <c r="AW90" s="52"/>
      <c r="AX90" s="52"/>
      <c r="AY90" s="50">
        <f t="shared" si="47"/>
        <v>0</v>
      </c>
      <c r="AZ90" s="32">
        <f t="shared" si="32"/>
        <v>5100000</v>
      </c>
    </row>
    <row r="91" spans="1:52" x14ac:dyDescent="0.2">
      <c r="A91" s="295">
        <v>85</v>
      </c>
      <c r="B91" s="13"/>
      <c r="C91" s="246" t="s">
        <v>147</v>
      </c>
      <c r="D91" s="225"/>
      <c r="E91" s="228">
        <v>13000000</v>
      </c>
      <c r="F91" s="228">
        <v>1250000</v>
      </c>
      <c r="G91" s="228">
        <v>500000</v>
      </c>
      <c r="H91" s="101">
        <f t="shared" si="33"/>
        <v>11250000</v>
      </c>
      <c r="I91" s="102">
        <v>11250000</v>
      </c>
      <c r="J91" s="226"/>
      <c r="K91" s="228"/>
      <c r="L91" s="206">
        <f t="shared" si="34"/>
        <v>0</v>
      </c>
      <c r="M91" s="93"/>
      <c r="N91" s="93"/>
      <c r="O91" s="206">
        <f t="shared" si="35"/>
        <v>0</v>
      </c>
      <c r="P91" s="228"/>
      <c r="Q91" s="93"/>
      <c r="R91" s="103">
        <f t="shared" si="36"/>
        <v>0</v>
      </c>
      <c r="S91" s="228"/>
      <c r="T91" s="93"/>
      <c r="U91" s="206">
        <f t="shared" si="37"/>
        <v>0</v>
      </c>
      <c r="V91" s="228"/>
      <c r="W91" s="93"/>
      <c r="X91" s="206">
        <f t="shared" si="38"/>
        <v>0</v>
      </c>
      <c r="Y91" s="228"/>
      <c r="Z91" s="93"/>
      <c r="AA91" s="206">
        <f t="shared" si="39"/>
        <v>0</v>
      </c>
      <c r="AB91" s="228"/>
      <c r="AC91" s="93"/>
      <c r="AD91" s="206">
        <f t="shared" si="40"/>
        <v>0</v>
      </c>
      <c r="AE91" s="228"/>
      <c r="AF91" s="93"/>
      <c r="AG91" s="206">
        <f t="shared" si="41"/>
        <v>0</v>
      </c>
      <c r="AH91" s="228"/>
      <c r="AI91" s="93"/>
      <c r="AJ91" s="206">
        <f t="shared" si="42"/>
        <v>0</v>
      </c>
      <c r="AK91" s="228"/>
      <c r="AL91" s="93"/>
      <c r="AM91" s="203">
        <f t="shared" si="43"/>
        <v>0</v>
      </c>
      <c r="AN91" s="228"/>
      <c r="AO91" s="93"/>
      <c r="AP91" s="206">
        <f t="shared" si="44"/>
        <v>0</v>
      </c>
      <c r="AQ91" s="228"/>
      <c r="AR91" s="228"/>
      <c r="AS91" s="100">
        <f t="shared" si="45"/>
        <v>0</v>
      </c>
      <c r="AT91" s="228"/>
      <c r="AU91" s="228"/>
      <c r="AV91" s="103">
        <f t="shared" si="46"/>
        <v>0</v>
      </c>
      <c r="AW91" s="228"/>
      <c r="AX91" s="228"/>
      <c r="AY91" s="103">
        <f t="shared" si="47"/>
        <v>0</v>
      </c>
      <c r="AZ91" s="32">
        <f t="shared" si="32"/>
        <v>0</v>
      </c>
    </row>
    <row r="92" spans="1:52" x14ac:dyDescent="0.2">
      <c r="A92" s="297">
        <v>86</v>
      </c>
      <c r="B92" s="3"/>
      <c r="C92" s="48" t="s">
        <v>255</v>
      </c>
      <c r="D92" s="49"/>
      <c r="E92" s="11">
        <v>13000000</v>
      </c>
      <c r="F92" s="11"/>
      <c r="G92" s="11"/>
      <c r="H92" s="84">
        <f t="shared" si="33"/>
        <v>13000000</v>
      </c>
      <c r="I92" s="133">
        <v>1000000</v>
      </c>
      <c r="J92" s="54"/>
      <c r="K92" s="11"/>
      <c r="L92" s="203">
        <f t="shared" si="34"/>
        <v>0</v>
      </c>
      <c r="M92" s="11">
        <v>1200000</v>
      </c>
      <c r="N92" s="11">
        <v>1200000</v>
      </c>
      <c r="O92" s="203">
        <f t="shared" si="35"/>
        <v>0</v>
      </c>
      <c r="P92" s="52">
        <v>1200000</v>
      </c>
      <c r="Q92" s="11">
        <v>1200000</v>
      </c>
      <c r="R92" s="50">
        <f t="shared" si="36"/>
        <v>0</v>
      </c>
      <c r="S92" s="52">
        <v>1200000</v>
      </c>
      <c r="T92" s="11">
        <v>1200000</v>
      </c>
      <c r="U92" s="203">
        <f t="shared" si="37"/>
        <v>0</v>
      </c>
      <c r="V92" s="52">
        <v>1200000</v>
      </c>
      <c r="W92" s="11">
        <v>1200000</v>
      </c>
      <c r="X92" s="203">
        <f t="shared" si="38"/>
        <v>0</v>
      </c>
      <c r="Y92" s="52">
        <v>1200000</v>
      </c>
      <c r="Z92" s="11">
        <v>1200000</v>
      </c>
      <c r="AA92" s="203">
        <f t="shared" si="39"/>
        <v>0</v>
      </c>
      <c r="AB92" s="52">
        <v>1200000</v>
      </c>
      <c r="AC92" s="11">
        <v>1200000</v>
      </c>
      <c r="AD92" s="203">
        <f t="shared" si="40"/>
        <v>0</v>
      </c>
      <c r="AE92" s="52">
        <v>1200000</v>
      </c>
      <c r="AF92" s="11">
        <v>1200000</v>
      </c>
      <c r="AG92" s="203">
        <f t="shared" si="41"/>
        <v>0</v>
      </c>
      <c r="AH92" s="52">
        <v>1200000</v>
      </c>
      <c r="AI92" s="11"/>
      <c r="AJ92" s="203">
        <f t="shared" si="42"/>
        <v>1200000</v>
      </c>
      <c r="AK92" s="52">
        <v>1200000</v>
      </c>
      <c r="AL92" s="11"/>
      <c r="AM92" s="203">
        <f t="shared" si="43"/>
        <v>1200000</v>
      </c>
      <c r="AN92" s="52">
        <v>1200000</v>
      </c>
      <c r="AO92" s="11"/>
      <c r="AP92" s="203">
        <f t="shared" si="44"/>
        <v>1200000</v>
      </c>
      <c r="AQ92" s="52"/>
      <c r="AR92" s="11"/>
      <c r="AS92" s="100">
        <f t="shared" si="45"/>
        <v>0</v>
      </c>
      <c r="AT92" s="11"/>
      <c r="AU92" s="11"/>
      <c r="AV92" s="50">
        <f t="shared" si="46"/>
        <v>0</v>
      </c>
      <c r="AW92" s="11"/>
      <c r="AX92" s="11"/>
      <c r="AY92" s="50">
        <f t="shared" si="47"/>
        <v>0</v>
      </c>
      <c r="AZ92" s="32">
        <f t="shared" si="32"/>
        <v>12000000</v>
      </c>
    </row>
    <row r="93" spans="1:52" x14ac:dyDescent="0.2">
      <c r="A93" s="295">
        <v>87</v>
      </c>
      <c r="B93" s="13"/>
      <c r="C93" s="51" t="s">
        <v>200</v>
      </c>
      <c r="D93" s="49"/>
      <c r="E93" s="52">
        <v>13000000</v>
      </c>
      <c r="F93" s="52"/>
      <c r="G93" s="52"/>
      <c r="H93" s="84">
        <f t="shared" si="33"/>
        <v>13000000</v>
      </c>
      <c r="I93" s="133">
        <v>5000000</v>
      </c>
      <c r="J93" s="54"/>
      <c r="K93" s="52"/>
      <c r="L93" s="203">
        <f t="shared" si="34"/>
        <v>0</v>
      </c>
      <c r="M93" s="52">
        <v>800000</v>
      </c>
      <c r="N93" s="52">
        <v>800000</v>
      </c>
      <c r="O93" s="203">
        <f t="shared" si="35"/>
        <v>0</v>
      </c>
      <c r="P93" s="52">
        <v>800000</v>
      </c>
      <c r="Q93" s="52">
        <v>800000</v>
      </c>
      <c r="R93" s="50">
        <f t="shared" si="36"/>
        <v>0</v>
      </c>
      <c r="S93" s="52">
        <v>800000</v>
      </c>
      <c r="T93" s="52">
        <v>800000</v>
      </c>
      <c r="U93" s="203">
        <f t="shared" si="37"/>
        <v>0</v>
      </c>
      <c r="V93" s="52">
        <v>800000</v>
      </c>
      <c r="W93" s="52">
        <v>800000</v>
      </c>
      <c r="X93" s="203">
        <f t="shared" si="38"/>
        <v>0</v>
      </c>
      <c r="Y93" s="52">
        <v>800000</v>
      </c>
      <c r="Z93" s="52">
        <v>800000</v>
      </c>
      <c r="AA93" s="203">
        <f t="shared" si="39"/>
        <v>0</v>
      </c>
      <c r="AB93" s="52">
        <v>800000</v>
      </c>
      <c r="AC93" s="52">
        <v>800000</v>
      </c>
      <c r="AD93" s="203">
        <f t="shared" si="40"/>
        <v>0</v>
      </c>
      <c r="AE93" s="52">
        <v>800000</v>
      </c>
      <c r="AF93" s="52">
        <v>800000</v>
      </c>
      <c r="AG93" s="203">
        <f t="shared" si="41"/>
        <v>0</v>
      </c>
      <c r="AH93" s="52">
        <v>800000</v>
      </c>
      <c r="AI93" s="52"/>
      <c r="AJ93" s="203">
        <f t="shared" si="42"/>
        <v>800000</v>
      </c>
      <c r="AK93" s="52">
        <v>800000</v>
      </c>
      <c r="AL93" s="52"/>
      <c r="AM93" s="203">
        <f t="shared" si="43"/>
        <v>800000</v>
      </c>
      <c r="AN93" s="52">
        <v>800000</v>
      </c>
      <c r="AO93" s="52"/>
      <c r="AP93" s="203">
        <f t="shared" si="44"/>
        <v>800000</v>
      </c>
      <c r="AQ93" s="52"/>
      <c r="AR93" s="52"/>
      <c r="AS93" s="100">
        <f t="shared" si="45"/>
        <v>0</v>
      </c>
      <c r="AT93" s="52"/>
      <c r="AU93" s="52"/>
      <c r="AV93" s="50">
        <f t="shared" si="46"/>
        <v>0</v>
      </c>
      <c r="AW93" s="52"/>
      <c r="AX93" s="52"/>
      <c r="AY93" s="50">
        <f t="shared" si="47"/>
        <v>0</v>
      </c>
      <c r="AZ93" s="32">
        <f t="shared" si="32"/>
        <v>8000000</v>
      </c>
    </row>
    <row r="94" spans="1:52" s="99" customFormat="1" x14ac:dyDescent="0.2">
      <c r="A94" s="297">
        <v>88</v>
      </c>
      <c r="B94" s="13"/>
      <c r="C94" s="51" t="s">
        <v>179</v>
      </c>
      <c r="D94" s="49"/>
      <c r="E94" s="52">
        <v>13000000</v>
      </c>
      <c r="F94" s="52"/>
      <c r="G94" s="52"/>
      <c r="H94" s="84">
        <f t="shared" si="33"/>
        <v>13000000</v>
      </c>
      <c r="I94" s="133">
        <v>6000000</v>
      </c>
      <c r="J94" s="54"/>
      <c r="K94" s="52"/>
      <c r="L94" s="203">
        <f t="shared" si="34"/>
        <v>0</v>
      </c>
      <c r="M94" s="52">
        <v>700000</v>
      </c>
      <c r="N94" s="52">
        <v>700000</v>
      </c>
      <c r="O94" s="203">
        <f t="shared" si="35"/>
        <v>0</v>
      </c>
      <c r="P94" s="52">
        <v>700000</v>
      </c>
      <c r="Q94" s="52"/>
      <c r="R94" s="50">
        <f t="shared" si="36"/>
        <v>700000</v>
      </c>
      <c r="S94" s="52">
        <v>700000</v>
      </c>
      <c r="T94" s="52"/>
      <c r="U94" s="203">
        <f t="shared" si="37"/>
        <v>700000</v>
      </c>
      <c r="V94" s="52">
        <v>700000</v>
      </c>
      <c r="W94" s="52"/>
      <c r="X94" s="203">
        <f t="shared" si="38"/>
        <v>700000</v>
      </c>
      <c r="Y94" s="52">
        <v>700000</v>
      </c>
      <c r="Z94" s="52"/>
      <c r="AA94" s="203">
        <f t="shared" si="39"/>
        <v>700000</v>
      </c>
      <c r="AB94" s="52">
        <v>700000</v>
      </c>
      <c r="AC94" s="52"/>
      <c r="AD94" s="203">
        <f t="shared" si="40"/>
        <v>700000</v>
      </c>
      <c r="AE94" s="52">
        <v>700000</v>
      </c>
      <c r="AF94" s="52"/>
      <c r="AG94" s="203">
        <f t="shared" si="41"/>
        <v>700000</v>
      </c>
      <c r="AH94" s="52">
        <v>700000</v>
      </c>
      <c r="AI94" s="52"/>
      <c r="AJ94" s="203">
        <f t="shared" si="42"/>
        <v>700000</v>
      </c>
      <c r="AK94" s="52">
        <v>700000</v>
      </c>
      <c r="AL94" s="52"/>
      <c r="AM94" s="203">
        <f t="shared" si="43"/>
        <v>700000</v>
      </c>
      <c r="AN94" s="52">
        <v>700000</v>
      </c>
      <c r="AO94" s="52"/>
      <c r="AP94" s="203">
        <f t="shared" si="44"/>
        <v>700000</v>
      </c>
      <c r="AQ94" s="52"/>
      <c r="AR94" s="52"/>
      <c r="AS94" s="100">
        <f t="shared" si="45"/>
        <v>0</v>
      </c>
      <c r="AT94" s="52"/>
      <c r="AU94" s="52"/>
      <c r="AV94" s="50">
        <f t="shared" si="46"/>
        <v>0</v>
      </c>
      <c r="AW94" s="52"/>
      <c r="AX94" s="52"/>
      <c r="AY94" s="50">
        <f t="shared" si="47"/>
        <v>0</v>
      </c>
      <c r="AZ94" s="98">
        <f t="shared" si="32"/>
        <v>7000000</v>
      </c>
    </row>
    <row r="95" spans="1:52" x14ac:dyDescent="0.2">
      <c r="A95" s="295">
        <v>89</v>
      </c>
      <c r="B95" s="13"/>
      <c r="C95" s="51" t="s">
        <v>342</v>
      </c>
      <c r="D95" s="49"/>
      <c r="E95" s="52">
        <v>13000000</v>
      </c>
      <c r="F95" s="52"/>
      <c r="G95" s="52"/>
      <c r="H95" s="84">
        <f t="shared" si="33"/>
        <v>13000000</v>
      </c>
      <c r="I95" s="133">
        <v>1500000</v>
      </c>
      <c r="J95" s="54">
        <v>3500000</v>
      </c>
      <c r="K95" s="52">
        <f>2500000+1000000</f>
        <v>3500000</v>
      </c>
      <c r="L95" s="203">
        <f t="shared" si="34"/>
        <v>0</v>
      </c>
      <c r="M95" s="52">
        <v>800000</v>
      </c>
      <c r="N95" s="52">
        <v>800000</v>
      </c>
      <c r="O95" s="203">
        <f t="shared" si="35"/>
        <v>0</v>
      </c>
      <c r="P95" s="52">
        <v>800000</v>
      </c>
      <c r="Q95" s="52">
        <v>800000</v>
      </c>
      <c r="R95" s="50">
        <f t="shared" si="36"/>
        <v>0</v>
      </c>
      <c r="S95" s="52">
        <v>800000</v>
      </c>
      <c r="T95" s="52">
        <v>800000</v>
      </c>
      <c r="U95" s="203">
        <f t="shared" si="37"/>
        <v>0</v>
      </c>
      <c r="V95" s="52">
        <v>800000</v>
      </c>
      <c r="W95" s="52">
        <v>800000</v>
      </c>
      <c r="X95" s="203">
        <f t="shared" si="38"/>
        <v>0</v>
      </c>
      <c r="Y95" s="52">
        <v>800000</v>
      </c>
      <c r="Z95" s="52">
        <v>800000</v>
      </c>
      <c r="AA95" s="203">
        <f t="shared" si="39"/>
        <v>0</v>
      </c>
      <c r="AB95" s="52">
        <v>800000</v>
      </c>
      <c r="AC95" s="52">
        <v>800000</v>
      </c>
      <c r="AD95" s="203">
        <f t="shared" si="40"/>
        <v>0</v>
      </c>
      <c r="AE95" s="52">
        <v>800000</v>
      </c>
      <c r="AF95" s="52"/>
      <c r="AG95" s="203">
        <f t="shared" si="41"/>
        <v>800000</v>
      </c>
      <c r="AH95" s="52">
        <v>800000</v>
      </c>
      <c r="AI95" s="52"/>
      <c r="AJ95" s="203">
        <f t="shared" si="42"/>
        <v>800000</v>
      </c>
      <c r="AK95" s="52">
        <v>800000</v>
      </c>
      <c r="AL95" s="52"/>
      <c r="AM95" s="203">
        <f t="shared" si="43"/>
        <v>800000</v>
      </c>
      <c r="AN95" s="52">
        <v>800000</v>
      </c>
      <c r="AO95" s="52"/>
      <c r="AP95" s="203">
        <f t="shared" si="44"/>
        <v>800000</v>
      </c>
      <c r="AQ95" s="52"/>
      <c r="AR95" s="52"/>
      <c r="AS95" s="100">
        <f t="shared" si="45"/>
        <v>0</v>
      </c>
      <c r="AT95" s="52"/>
      <c r="AU95" s="52"/>
      <c r="AV95" s="50">
        <f t="shared" si="46"/>
        <v>0</v>
      </c>
      <c r="AW95" s="52"/>
      <c r="AX95" s="52"/>
      <c r="AY95" s="50">
        <f t="shared" si="47"/>
        <v>0</v>
      </c>
      <c r="AZ95" s="32">
        <f t="shared" si="32"/>
        <v>11500000</v>
      </c>
    </row>
    <row r="96" spans="1:52" x14ac:dyDescent="0.2">
      <c r="A96" s="297">
        <v>90</v>
      </c>
      <c r="B96" s="13"/>
      <c r="C96" s="51" t="s">
        <v>211</v>
      </c>
      <c r="D96" s="49"/>
      <c r="E96" s="52">
        <v>13000000</v>
      </c>
      <c r="F96" s="52"/>
      <c r="G96" s="52"/>
      <c r="H96" s="84">
        <f t="shared" si="33"/>
        <v>13000000</v>
      </c>
      <c r="I96" s="133">
        <v>5000000</v>
      </c>
      <c r="J96" s="54"/>
      <c r="K96" s="52"/>
      <c r="L96" s="203">
        <f t="shared" si="34"/>
        <v>0</v>
      </c>
      <c r="M96" s="52">
        <v>800000</v>
      </c>
      <c r="N96" s="52">
        <v>800000</v>
      </c>
      <c r="O96" s="203">
        <f t="shared" si="35"/>
        <v>0</v>
      </c>
      <c r="P96" s="52">
        <v>800000</v>
      </c>
      <c r="Q96" s="52">
        <v>800000</v>
      </c>
      <c r="R96" s="50">
        <f t="shared" si="36"/>
        <v>0</v>
      </c>
      <c r="S96" s="52">
        <v>800000</v>
      </c>
      <c r="T96" s="52">
        <f>400000+400000</f>
        <v>800000</v>
      </c>
      <c r="U96" s="203">
        <f t="shared" si="37"/>
        <v>0</v>
      </c>
      <c r="V96" s="52">
        <v>800000</v>
      </c>
      <c r="W96" s="52">
        <v>800000</v>
      </c>
      <c r="X96" s="203">
        <f t="shared" si="38"/>
        <v>0</v>
      </c>
      <c r="Y96" s="52">
        <v>800000</v>
      </c>
      <c r="Z96" s="52">
        <v>800000</v>
      </c>
      <c r="AA96" s="203">
        <f t="shared" si="39"/>
        <v>0</v>
      </c>
      <c r="AB96" s="52">
        <v>800000</v>
      </c>
      <c r="AC96" s="52">
        <v>800000</v>
      </c>
      <c r="AD96" s="203">
        <f t="shared" si="40"/>
        <v>0</v>
      </c>
      <c r="AE96" s="52">
        <v>800000</v>
      </c>
      <c r="AF96" s="52">
        <v>800000</v>
      </c>
      <c r="AG96" s="203">
        <f t="shared" si="41"/>
        <v>0</v>
      </c>
      <c r="AH96" s="52">
        <v>800000</v>
      </c>
      <c r="AI96" s="52"/>
      <c r="AJ96" s="203">
        <f t="shared" si="42"/>
        <v>800000</v>
      </c>
      <c r="AK96" s="52">
        <v>800000</v>
      </c>
      <c r="AL96" s="52"/>
      <c r="AM96" s="203">
        <f t="shared" si="43"/>
        <v>800000</v>
      </c>
      <c r="AN96" s="52">
        <v>800000</v>
      </c>
      <c r="AO96" s="52"/>
      <c r="AP96" s="203">
        <f t="shared" si="44"/>
        <v>800000</v>
      </c>
      <c r="AQ96" s="52"/>
      <c r="AR96" s="52"/>
      <c r="AS96" s="100">
        <f t="shared" si="45"/>
        <v>0</v>
      </c>
      <c r="AT96" s="52"/>
      <c r="AU96" s="52"/>
      <c r="AV96" s="50">
        <f t="shared" si="46"/>
        <v>0</v>
      </c>
      <c r="AW96" s="52"/>
      <c r="AX96" s="52"/>
      <c r="AY96" s="50">
        <f t="shared" si="47"/>
        <v>0</v>
      </c>
      <c r="AZ96" s="32">
        <f t="shared" si="32"/>
        <v>8000000</v>
      </c>
    </row>
    <row r="97" spans="1:52" x14ac:dyDescent="0.2">
      <c r="A97" s="295">
        <v>91</v>
      </c>
      <c r="B97" s="13"/>
      <c r="C97" s="51" t="s">
        <v>175</v>
      </c>
      <c r="D97" s="49"/>
      <c r="E97" s="52">
        <v>13000000</v>
      </c>
      <c r="F97" s="52"/>
      <c r="G97" s="52"/>
      <c r="H97" s="84">
        <f t="shared" si="33"/>
        <v>13000000</v>
      </c>
      <c r="I97" s="133">
        <v>7450000</v>
      </c>
      <c r="J97" s="54"/>
      <c r="K97" s="52"/>
      <c r="L97" s="203">
        <f t="shared" si="34"/>
        <v>0</v>
      </c>
      <c r="M97" s="52">
        <v>350000</v>
      </c>
      <c r="N97" s="52">
        <v>350000</v>
      </c>
      <c r="O97" s="203">
        <f t="shared" si="35"/>
        <v>0</v>
      </c>
      <c r="P97" s="52"/>
      <c r="Q97" s="52"/>
      <c r="R97" s="50">
        <f t="shared" si="36"/>
        <v>0</v>
      </c>
      <c r="S97" s="52"/>
      <c r="T97" s="52"/>
      <c r="U97" s="203">
        <f t="shared" si="37"/>
        <v>0</v>
      </c>
      <c r="V97" s="52"/>
      <c r="W97" s="52"/>
      <c r="X97" s="203">
        <f t="shared" si="38"/>
        <v>0</v>
      </c>
      <c r="Y97" s="52"/>
      <c r="Z97" s="52"/>
      <c r="AA97" s="203">
        <f t="shared" si="39"/>
        <v>0</v>
      </c>
      <c r="AB97" s="52"/>
      <c r="AC97" s="52"/>
      <c r="AD97" s="203">
        <f t="shared" si="40"/>
        <v>0</v>
      </c>
      <c r="AE97" s="52"/>
      <c r="AF97" s="52"/>
      <c r="AG97" s="203">
        <f t="shared" si="41"/>
        <v>0</v>
      </c>
      <c r="AH97" s="52"/>
      <c r="AI97" s="52"/>
      <c r="AJ97" s="203">
        <f t="shared" si="42"/>
        <v>0</v>
      </c>
      <c r="AK97" s="52"/>
      <c r="AL97" s="52"/>
      <c r="AM97" s="203">
        <f t="shared" si="43"/>
        <v>0</v>
      </c>
      <c r="AN97" s="52"/>
      <c r="AO97" s="52"/>
      <c r="AP97" s="203">
        <f t="shared" si="44"/>
        <v>0</v>
      </c>
      <c r="AQ97" s="52"/>
      <c r="AR97" s="52"/>
      <c r="AS97" s="100">
        <f t="shared" si="45"/>
        <v>0</v>
      </c>
      <c r="AT97" s="52"/>
      <c r="AU97" s="52"/>
      <c r="AV97" s="53">
        <f t="shared" si="46"/>
        <v>0</v>
      </c>
      <c r="AW97" s="52"/>
      <c r="AX97" s="52"/>
      <c r="AY97" s="53">
        <f t="shared" si="47"/>
        <v>0</v>
      </c>
      <c r="AZ97" s="32"/>
    </row>
    <row r="98" spans="1:52" x14ac:dyDescent="0.2">
      <c r="A98" s="297">
        <v>92</v>
      </c>
      <c r="B98" s="13"/>
      <c r="C98" s="246" t="s">
        <v>246</v>
      </c>
      <c r="D98" s="225"/>
      <c r="E98" s="228">
        <v>13000000</v>
      </c>
      <c r="F98" s="228">
        <v>1300000</v>
      </c>
      <c r="G98" s="228"/>
      <c r="H98" s="84">
        <f t="shared" si="33"/>
        <v>11700000</v>
      </c>
      <c r="I98" s="102">
        <v>11700000</v>
      </c>
      <c r="J98" s="226"/>
      <c r="K98" s="228"/>
      <c r="L98" s="203">
        <f t="shared" si="34"/>
        <v>0</v>
      </c>
      <c r="M98" s="228"/>
      <c r="N98" s="228"/>
      <c r="O98" s="203">
        <f t="shared" si="35"/>
        <v>0</v>
      </c>
      <c r="P98" s="228"/>
      <c r="Q98" s="228"/>
      <c r="R98" s="50">
        <f t="shared" si="36"/>
        <v>0</v>
      </c>
      <c r="S98" s="228"/>
      <c r="T98" s="228"/>
      <c r="U98" s="203">
        <f t="shared" si="37"/>
        <v>0</v>
      </c>
      <c r="V98" s="228"/>
      <c r="W98" s="228"/>
      <c r="X98" s="203">
        <f t="shared" si="38"/>
        <v>0</v>
      </c>
      <c r="Y98" s="228"/>
      <c r="Z98" s="228"/>
      <c r="AA98" s="203">
        <f t="shared" si="39"/>
        <v>0</v>
      </c>
      <c r="AB98" s="228"/>
      <c r="AC98" s="228"/>
      <c r="AD98" s="203">
        <f t="shared" si="40"/>
        <v>0</v>
      </c>
      <c r="AE98" s="228"/>
      <c r="AF98" s="228"/>
      <c r="AG98" s="203">
        <f t="shared" si="41"/>
        <v>0</v>
      </c>
      <c r="AH98" s="228"/>
      <c r="AI98" s="228"/>
      <c r="AJ98" s="203">
        <f t="shared" si="42"/>
        <v>0</v>
      </c>
      <c r="AK98" s="228"/>
      <c r="AL98" s="228"/>
      <c r="AM98" s="203">
        <f t="shared" si="43"/>
        <v>0</v>
      </c>
      <c r="AN98" s="228"/>
      <c r="AO98" s="228"/>
      <c r="AP98" s="203">
        <f t="shared" si="44"/>
        <v>0</v>
      </c>
      <c r="AQ98" s="228"/>
      <c r="AR98" s="228"/>
      <c r="AS98" s="100">
        <f t="shared" si="45"/>
        <v>0</v>
      </c>
      <c r="AT98" s="228"/>
      <c r="AU98" s="228"/>
      <c r="AV98" s="238"/>
      <c r="AW98" s="228"/>
      <c r="AX98" s="228"/>
      <c r="AY98" s="238"/>
      <c r="AZ98" s="32"/>
    </row>
    <row r="99" spans="1:52" x14ac:dyDescent="0.2">
      <c r="A99" s="295">
        <v>93</v>
      </c>
      <c r="B99" s="13"/>
      <c r="C99" s="51" t="s">
        <v>146</v>
      </c>
      <c r="D99" s="49"/>
      <c r="E99" s="52">
        <v>13000000</v>
      </c>
      <c r="F99" s="52"/>
      <c r="G99" s="52"/>
      <c r="H99" s="84">
        <f t="shared" si="33"/>
        <v>13000000</v>
      </c>
      <c r="I99" s="133">
        <v>5000000</v>
      </c>
      <c r="J99" s="54"/>
      <c r="K99" s="52"/>
      <c r="L99" s="203">
        <f t="shared" si="34"/>
        <v>0</v>
      </c>
      <c r="M99" s="52">
        <v>800000</v>
      </c>
      <c r="N99" s="52">
        <v>800000</v>
      </c>
      <c r="O99" s="203">
        <f t="shared" si="35"/>
        <v>0</v>
      </c>
      <c r="P99" s="52">
        <v>800000</v>
      </c>
      <c r="Q99" s="52">
        <v>800000</v>
      </c>
      <c r="R99" s="50">
        <f t="shared" si="36"/>
        <v>0</v>
      </c>
      <c r="S99" s="52">
        <v>800000</v>
      </c>
      <c r="T99" s="52">
        <v>800000</v>
      </c>
      <c r="U99" s="203">
        <f t="shared" si="37"/>
        <v>0</v>
      </c>
      <c r="V99" s="52">
        <v>800000</v>
      </c>
      <c r="W99" s="52">
        <v>800000</v>
      </c>
      <c r="X99" s="203">
        <f t="shared" si="38"/>
        <v>0</v>
      </c>
      <c r="Y99" s="52">
        <v>800000</v>
      </c>
      <c r="Z99" s="52">
        <v>800000</v>
      </c>
      <c r="AA99" s="203">
        <f t="shared" si="39"/>
        <v>0</v>
      </c>
      <c r="AB99" s="52">
        <v>800000</v>
      </c>
      <c r="AC99" s="52">
        <v>800000</v>
      </c>
      <c r="AD99" s="203">
        <f t="shared" si="40"/>
        <v>0</v>
      </c>
      <c r="AE99" s="52">
        <v>800000</v>
      </c>
      <c r="AF99" s="52"/>
      <c r="AG99" s="203">
        <f t="shared" si="41"/>
        <v>800000</v>
      </c>
      <c r="AH99" s="52">
        <v>800000</v>
      </c>
      <c r="AI99" s="52"/>
      <c r="AJ99" s="203">
        <f t="shared" si="42"/>
        <v>800000</v>
      </c>
      <c r="AK99" s="52">
        <v>800000</v>
      </c>
      <c r="AL99" s="52"/>
      <c r="AM99" s="203">
        <f t="shared" si="43"/>
        <v>800000</v>
      </c>
      <c r="AN99" s="52">
        <v>800000</v>
      </c>
      <c r="AO99" s="52"/>
      <c r="AP99" s="203">
        <f t="shared" si="44"/>
        <v>800000</v>
      </c>
      <c r="AQ99" s="52"/>
      <c r="AR99" s="52"/>
      <c r="AS99" s="100">
        <f t="shared" si="45"/>
        <v>0</v>
      </c>
      <c r="AT99" s="52"/>
      <c r="AU99" s="52"/>
      <c r="AV99" s="53">
        <f>AT99-AU99</f>
        <v>0</v>
      </c>
      <c r="AW99" s="52"/>
      <c r="AX99" s="52"/>
      <c r="AY99" s="53">
        <f>AW99-AX99</f>
        <v>0</v>
      </c>
      <c r="AZ99" s="32"/>
    </row>
    <row r="100" spans="1:52" x14ac:dyDescent="0.2">
      <c r="A100" s="297">
        <v>94</v>
      </c>
      <c r="B100" s="13"/>
      <c r="C100" s="51" t="s">
        <v>474</v>
      </c>
      <c r="D100" s="49"/>
      <c r="E100" s="52">
        <v>13000000</v>
      </c>
      <c r="F100" s="52"/>
      <c r="G100" s="52"/>
      <c r="H100" s="84">
        <f t="shared" si="33"/>
        <v>13000000</v>
      </c>
      <c r="I100" s="133">
        <v>5000000</v>
      </c>
      <c r="J100" s="54"/>
      <c r="K100" s="52"/>
      <c r="L100" s="203">
        <f t="shared" si="34"/>
        <v>0</v>
      </c>
      <c r="M100" s="52">
        <v>800000</v>
      </c>
      <c r="N100" s="52">
        <v>800000</v>
      </c>
      <c r="O100" s="203">
        <f t="shared" ref="O100" si="48">M100-N100</f>
        <v>0</v>
      </c>
      <c r="P100" s="52">
        <v>800000</v>
      </c>
      <c r="Q100" s="52">
        <v>800000</v>
      </c>
      <c r="R100" s="50">
        <f t="shared" ref="R100" si="49">P100-Q100</f>
        <v>0</v>
      </c>
      <c r="S100" s="52">
        <v>800000</v>
      </c>
      <c r="T100" s="52">
        <v>800000</v>
      </c>
      <c r="U100" s="203">
        <f t="shared" ref="U100" si="50">S100-T100</f>
        <v>0</v>
      </c>
      <c r="V100" s="52">
        <v>800000</v>
      </c>
      <c r="W100" s="52">
        <v>600000</v>
      </c>
      <c r="X100" s="203">
        <f t="shared" ref="X100" si="51">V100-W100</f>
        <v>200000</v>
      </c>
      <c r="Y100" s="52">
        <v>800000</v>
      </c>
      <c r="Z100" s="52"/>
      <c r="AA100" s="203">
        <f t="shared" ref="AA100" si="52">Y100-Z100</f>
        <v>800000</v>
      </c>
      <c r="AB100" s="52">
        <v>800000</v>
      </c>
      <c r="AC100" s="52"/>
      <c r="AD100" s="203">
        <f t="shared" ref="AD100" si="53">AB100-AC100</f>
        <v>800000</v>
      </c>
      <c r="AE100" s="52">
        <v>800000</v>
      </c>
      <c r="AF100" s="52"/>
      <c r="AG100" s="203">
        <f t="shared" ref="AG100" si="54">AE100-AF100</f>
        <v>800000</v>
      </c>
      <c r="AH100" s="52">
        <v>800000</v>
      </c>
      <c r="AI100" s="52"/>
      <c r="AJ100" s="203">
        <f t="shared" ref="AJ100" si="55">AH100-AI100</f>
        <v>800000</v>
      </c>
      <c r="AK100" s="52">
        <v>800000</v>
      </c>
      <c r="AL100" s="52"/>
      <c r="AM100" s="203">
        <f t="shared" si="43"/>
        <v>800000</v>
      </c>
      <c r="AN100" s="52">
        <v>800000</v>
      </c>
      <c r="AO100" s="52"/>
      <c r="AP100" s="203">
        <f t="shared" ref="AP100" si="56">AN100-AO100</f>
        <v>800000</v>
      </c>
      <c r="AQ100" s="52"/>
      <c r="AR100" s="52"/>
      <c r="AS100" s="100">
        <f t="shared" si="45"/>
        <v>0</v>
      </c>
      <c r="AT100" s="52"/>
      <c r="AU100" s="52"/>
      <c r="AV100" s="53"/>
      <c r="AW100" s="52"/>
      <c r="AX100" s="52"/>
      <c r="AY100" s="53"/>
      <c r="AZ100" s="32"/>
    </row>
    <row r="101" spans="1:52" x14ac:dyDescent="0.2">
      <c r="A101" s="295">
        <v>95</v>
      </c>
      <c r="B101" s="13"/>
      <c r="C101" s="51" t="s">
        <v>476</v>
      </c>
      <c r="D101" s="49"/>
      <c r="E101" s="52">
        <v>13000000</v>
      </c>
      <c r="F101" s="52"/>
      <c r="G101" s="52"/>
      <c r="H101" s="84">
        <f t="shared" si="33"/>
        <v>13000000</v>
      </c>
      <c r="I101" s="133">
        <v>2000000</v>
      </c>
      <c r="J101" s="54"/>
      <c r="K101" s="52"/>
      <c r="L101" s="203">
        <f t="shared" si="34"/>
        <v>0</v>
      </c>
      <c r="M101" s="52">
        <v>1100000</v>
      </c>
      <c r="N101" s="52">
        <v>1100000</v>
      </c>
      <c r="O101" s="203">
        <f t="shared" si="35"/>
        <v>0</v>
      </c>
      <c r="P101" s="52">
        <v>1100000</v>
      </c>
      <c r="Q101" s="52">
        <v>1100000</v>
      </c>
      <c r="R101" s="50">
        <f t="shared" si="36"/>
        <v>0</v>
      </c>
      <c r="S101" s="52">
        <v>1100000</v>
      </c>
      <c r="T101" s="52">
        <v>1100000</v>
      </c>
      <c r="U101" s="203">
        <f t="shared" si="37"/>
        <v>0</v>
      </c>
      <c r="V101" s="52">
        <v>1100000</v>
      </c>
      <c r="W101" s="52">
        <v>1100000</v>
      </c>
      <c r="X101" s="203">
        <f t="shared" si="38"/>
        <v>0</v>
      </c>
      <c r="Y101" s="52">
        <v>1100000</v>
      </c>
      <c r="Z101" s="52"/>
      <c r="AA101" s="203">
        <f t="shared" si="39"/>
        <v>1100000</v>
      </c>
      <c r="AB101" s="52">
        <v>1100000</v>
      </c>
      <c r="AC101" s="52"/>
      <c r="AD101" s="203">
        <f t="shared" si="40"/>
        <v>1100000</v>
      </c>
      <c r="AE101" s="52">
        <v>1100000</v>
      </c>
      <c r="AF101" s="52"/>
      <c r="AG101" s="203">
        <f t="shared" si="41"/>
        <v>1100000</v>
      </c>
      <c r="AH101" s="52">
        <v>1100000</v>
      </c>
      <c r="AI101" s="52"/>
      <c r="AJ101" s="203">
        <f t="shared" si="42"/>
        <v>1100000</v>
      </c>
      <c r="AK101" s="52">
        <v>1100000</v>
      </c>
      <c r="AL101" s="52"/>
      <c r="AM101" s="203">
        <f t="shared" si="43"/>
        <v>1100000</v>
      </c>
      <c r="AN101" s="52">
        <v>1100000</v>
      </c>
      <c r="AO101" s="52"/>
      <c r="AP101" s="203">
        <f t="shared" si="44"/>
        <v>1100000</v>
      </c>
      <c r="AQ101" s="52"/>
      <c r="AR101" s="52"/>
      <c r="AS101" s="100">
        <f t="shared" si="45"/>
        <v>0</v>
      </c>
      <c r="AT101" s="52"/>
      <c r="AU101" s="52"/>
      <c r="AV101" s="53"/>
      <c r="AW101" s="52"/>
      <c r="AX101" s="52"/>
      <c r="AY101" s="53"/>
      <c r="AZ101" s="32"/>
    </row>
    <row r="102" spans="1:52" x14ac:dyDescent="0.2">
      <c r="A102" s="297">
        <v>96</v>
      </c>
      <c r="B102" s="13"/>
      <c r="C102" s="51"/>
      <c r="D102" s="49"/>
      <c r="E102" s="52"/>
      <c r="F102" s="52"/>
      <c r="G102" s="52"/>
      <c r="H102" s="84"/>
      <c r="I102" s="133"/>
      <c r="J102" s="54"/>
      <c r="K102" s="52"/>
      <c r="L102" s="203">
        <f t="shared" si="34"/>
        <v>0</v>
      </c>
      <c r="M102" s="52"/>
      <c r="N102" s="52"/>
      <c r="O102" s="203">
        <f t="shared" si="35"/>
        <v>0</v>
      </c>
      <c r="P102" s="52"/>
      <c r="Q102" s="52"/>
      <c r="R102" s="50">
        <f t="shared" si="36"/>
        <v>0</v>
      </c>
      <c r="S102" s="52"/>
      <c r="T102" s="52"/>
      <c r="U102" s="203">
        <f t="shared" si="37"/>
        <v>0</v>
      </c>
      <c r="V102" s="52"/>
      <c r="W102" s="52"/>
      <c r="X102" s="203">
        <f t="shared" si="38"/>
        <v>0</v>
      </c>
      <c r="Y102" s="52"/>
      <c r="Z102" s="52"/>
      <c r="AA102" s="203">
        <f t="shared" si="39"/>
        <v>0</v>
      </c>
      <c r="AB102" s="52"/>
      <c r="AC102" s="52"/>
      <c r="AD102" s="203">
        <f t="shared" si="40"/>
        <v>0</v>
      </c>
      <c r="AE102" s="52"/>
      <c r="AF102" s="52"/>
      <c r="AG102" s="203">
        <f t="shared" si="41"/>
        <v>0</v>
      </c>
      <c r="AH102" s="52"/>
      <c r="AI102" s="52"/>
      <c r="AJ102" s="203">
        <f t="shared" si="42"/>
        <v>0</v>
      </c>
      <c r="AK102" s="52"/>
      <c r="AL102" s="52"/>
      <c r="AM102" s="203">
        <f t="shared" si="43"/>
        <v>0</v>
      </c>
      <c r="AN102" s="52"/>
      <c r="AO102" s="52"/>
      <c r="AP102" s="203">
        <f t="shared" si="44"/>
        <v>0</v>
      </c>
      <c r="AQ102" s="52"/>
      <c r="AR102" s="52"/>
      <c r="AS102" s="100">
        <f t="shared" si="45"/>
        <v>0</v>
      </c>
      <c r="AT102" s="52"/>
      <c r="AU102" s="52"/>
      <c r="AV102" s="53"/>
      <c r="AW102" s="52"/>
      <c r="AX102" s="52"/>
      <c r="AY102" s="53"/>
      <c r="AZ102" s="32"/>
    </row>
    <row r="103" spans="1:52" x14ac:dyDescent="0.2">
      <c r="A103" s="295">
        <v>97</v>
      </c>
      <c r="B103" s="13"/>
      <c r="C103" s="51"/>
      <c r="D103" s="49"/>
      <c r="E103" s="52"/>
      <c r="F103" s="52"/>
      <c r="G103" s="52"/>
      <c r="H103" s="84">
        <f>E103-F103-G103</f>
        <v>0</v>
      </c>
      <c r="I103" s="133"/>
      <c r="J103" s="54"/>
      <c r="K103" s="52"/>
      <c r="L103" s="203">
        <f t="shared" ref="L103" si="57">J103-K103</f>
        <v>0</v>
      </c>
      <c r="M103" s="52"/>
      <c r="N103" s="52"/>
      <c r="O103" s="203">
        <f t="shared" ref="O103" si="58">M103-N103</f>
        <v>0</v>
      </c>
      <c r="P103" s="52"/>
      <c r="Q103" s="52"/>
      <c r="R103" s="50">
        <f t="shared" ref="R103" si="59">P103-Q103</f>
        <v>0</v>
      </c>
      <c r="S103" s="52"/>
      <c r="T103" s="52"/>
      <c r="U103" s="203">
        <f t="shared" ref="U103" si="60">S103-T103</f>
        <v>0</v>
      </c>
      <c r="V103" s="52"/>
      <c r="W103" s="52"/>
      <c r="X103" s="203">
        <f t="shared" ref="X103:X104" si="61">V103-W103</f>
        <v>0</v>
      </c>
      <c r="Y103" s="52"/>
      <c r="Z103" s="52"/>
      <c r="AA103" s="203">
        <f t="shared" ref="AA103:AA104" si="62">Y103-Z103</f>
        <v>0</v>
      </c>
      <c r="AB103" s="52"/>
      <c r="AC103" s="52"/>
      <c r="AD103" s="203">
        <f t="shared" ref="AD103:AD104" si="63">AB103-AC103</f>
        <v>0</v>
      </c>
      <c r="AE103" s="52"/>
      <c r="AF103" s="52"/>
      <c r="AG103" s="203">
        <f t="shared" ref="AG103:AG104" si="64">AE103-AF103</f>
        <v>0</v>
      </c>
      <c r="AH103" s="52"/>
      <c r="AI103" s="52"/>
      <c r="AJ103" s="203">
        <f t="shared" ref="AJ103:AJ104" si="65">AH103-AI103</f>
        <v>0</v>
      </c>
      <c r="AK103" s="52"/>
      <c r="AL103" s="52"/>
      <c r="AM103" s="203">
        <f t="shared" si="43"/>
        <v>0</v>
      </c>
      <c r="AN103" s="52"/>
      <c r="AO103" s="52"/>
      <c r="AP103" s="203">
        <f t="shared" ref="AP103:AP104" si="66">AN103-AO103</f>
        <v>0</v>
      </c>
      <c r="AQ103" s="52"/>
      <c r="AR103" s="52"/>
      <c r="AS103" s="100">
        <f t="shared" ref="AS103:AS104" si="67">AQ103-AR103</f>
        <v>0</v>
      </c>
      <c r="AT103" s="52"/>
      <c r="AU103" s="52"/>
      <c r="AV103" s="50">
        <f>AT103-AU103</f>
        <v>0</v>
      </c>
      <c r="AW103" s="52"/>
      <c r="AX103" s="52"/>
      <c r="AY103" s="50">
        <f>AW103-AX103</f>
        <v>0</v>
      </c>
      <c r="AZ103" s="32">
        <f t="shared" si="32"/>
        <v>0</v>
      </c>
    </row>
    <row r="104" spans="1:52" ht="12" thickBot="1" x14ac:dyDescent="0.25">
      <c r="A104" s="298"/>
      <c r="B104" s="13"/>
      <c r="C104" s="51"/>
      <c r="D104" s="49"/>
      <c r="E104" s="52"/>
      <c r="F104" s="52"/>
      <c r="G104" s="52"/>
      <c r="H104" s="84"/>
      <c r="I104" s="133"/>
      <c r="J104" s="54"/>
      <c r="K104" s="52"/>
      <c r="L104" s="203"/>
      <c r="M104" s="52"/>
      <c r="N104" s="52"/>
      <c r="O104" s="203"/>
      <c r="P104" s="52"/>
      <c r="Q104" s="52"/>
      <c r="R104" s="50"/>
      <c r="S104" s="52"/>
      <c r="T104" s="52"/>
      <c r="U104" s="203"/>
      <c r="V104" s="52"/>
      <c r="W104" s="52"/>
      <c r="X104" s="203">
        <f t="shared" si="61"/>
        <v>0</v>
      </c>
      <c r="Y104" s="52"/>
      <c r="Z104" s="52"/>
      <c r="AA104" s="203">
        <f t="shared" si="62"/>
        <v>0</v>
      </c>
      <c r="AB104" s="52"/>
      <c r="AC104" s="52"/>
      <c r="AD104" s="203">
        <f t="shared" si="63"/>
        <v>0</v>
      </c>
      <c r="AE104" s="52"/>
      <c r="AF104" s="52"/>
      <c r="AG104" s="203">
        <f t="shared" si="64"/>
        <v>0</v>
      </c>
      <c r="AH104" s="52"/>
      <c r="AI104" s="52"/>
      <c r="AJ104" s="203">
        <f t="shared" si="65"/>
        <v>0</v>
      </c>
      <c r="AK104" s="52"/>
      <c r="AL104" s="52"/>
      <c r="AM104" s="203">
        <f t="shared" si="43"/>
        <v>0</v>
      </c>
      <c r="AN104" s="52"/>
      <c r="AO104" s="52"/>
      <c r="AP104" s="203">
        <f t="shared" si="66"/>
        <v>0</v>
      </c>
      <c r="AQ104" s="52"/>
      <c r="AR104" s="52"/>
      <c r="AS104" s="100">
        <f t="shared" si="67"/>
        <v>0</v>
      </c>
      <c r="AT104" s="52"/>
      <c r="AU104" s="52"/>
      <c r="AV104" s="50">
        <f>AT104-AU104</f>
        <v>0</v>
      </c>
      <c r="AW104" s="52"/>
      <c r="AX104" s="52"/>
      <c r="AY104" s="50">
        <f>AW104-AX104</f>
        <v>0</v>
      </c>
      <c r="AZ104" s="32">
        <f t="shared" si="32"/>
        <v>0</v>
      </c>
    </row>
    <row r="105" spans="1:52" s="141" customFormat="1" ht="20.25" customHeight="1" thickTop="1" thickBot="1" x14ac:dyDescent="0.3">
      <c r="A105" s="412" t="s">
        <v>29</v>
      </c>
      <c r="B105" s="413"/>
      <c r="C105" s="413"/>
      <c r="D105" s="413"/>
      <c r="E105" s="251">
        <f>SUM(E8:E104)</f>
        <v>1211000000</v>
      </c>
      <c r="F105" s="251">
        <f t="shared" ref="F105:AZ105" si="68">SUM(F8:F104)</f>
        <v>31500000.300000001</v>
      </c>
      <c r="G105" s="251">
        <f t="shared" si="68"/>
        <v>16700000</v>
      </c>
      <c r="H105" s="252">
        <f>SUM(H8:H104)</f>
        <v>1162799999.7</v>
      </c>
      <c r="I105" s="253">
        <f>SUM(I7:I104)</f>
        <v>523600000</v>
      </c>
      <c r="J105" s="254">
        <f t="shared" si="68"/>
        <v>42350000</v>
      </c>
      <c r="K105" s="251">
        <f t="shared" si="68"/>
        <v>41750000</v>
      </c>
      <c r="L105" s="204">
        <f t="shared" si="68"/>
        <v>600000</v>
      </c>
      <c r="M105" s="264">
        <f t="shared" si="68"/>
        <v>56270000</v>
      </c>
      <c r="N105" s="264">
        <f t="shared" si="68"/>
        <v>53920000</v>
      </c>
      <c r="O105" s="204">
        <f t="shared" si="68"/>
        <v>2350000</v>
      </c>
      <c r="P105" s="264">
        <f t="shared" si="68"/>
        <v>58120000</v>
      </c>
      <c r="Q105" s="264">
        <f t="shared" si="68"/>
        <v>52560000</v>
      </c>
      <c r="R105" s="202">
        <f t="shared" si="68"/>
        <v>5560000</v>
      </c>
      <c r="S105" s="264">
        <f t="shared" si="68"/>
        <v>58120000</v>
      </c>
      <c r="T105" s="264">
        <f t="shared" si="68"/>
        <v>50740000</v>
      </c>
      <c r="U105" s="204">
        <f t="shared" si="68"/>
        <v>7380000</v>
      </c>
      <c r="V105" s="264">
        <f t="shared" si="68"/>
        <v>58120000</v>
      </c>
      <c r="W105" s="264">
        <f t="shared" si="68"/>
        <v>48640000</v>
      </c>
      <c r="X105" s="204">
        <f t="shared" si="68"/>
        <v>9480000</v>
      </c>
      <c r="Y105" s="264">
        <f t="shared" si="68"/>
        <v>58120000</v>
      </c>
      <c r="Z105" s="264">
        <f t="shared" si="68"/>
        <v>41640000</v>
      </c>
      <c r="AA105" s="204">
        <f t="shared" si="68"/>
        <v>16480000</v>
      </c>
      <c r="AB105" s="264">
        <f t="shared" si="68"/>
        <v>73620000</v>
      </c>
      <c r="AC105" s="264">
        <f t="shared" si="68"/>
        <v>44790000</v>
      </c>
      <c r="AD105" s="204">
        <f t="shared" si="68"/>
        <v>28830000</v>
      </c>
      <c r="AE105" s="264">
        <f t="shared" si="68"/>
        <v>58120000</v>
      </c>
      <c r="AF105" s="264">
        <f t="shared" si="68"/>
        <v>20670000</v>
      </c>
      <c r="AG105" s="204">
        <f t="shared" si="68"/>
        <v>37450000</v>
      </c>
      <c r="AH105" s="264">
        <f t="shared" si="68"/>
        <v>58120000</v>
      </c>
      <c r="AI105" s="264">
        <f t="shared" si="68"/>
        <v>5450000</v>
      </c>
      <c r="AJ105" s="204">
        <f t="shared" si="68"/>
        <v>52670000</v>
      </c>
      <c r="AK105" s="264">
        <f>SUM(AK7:AK104)</f>
        <v>58920000</v>
      </c>
      <c r="AL105" s="264">
        <f>SUM(AL7:AL104)</f>
        <v>4450000</v>
      </c>
      <c r="AM105" s="204">
        <f>SUM(AM7:AM104)</f>
        <v>54470000</v>
      </c>
      <c r="AN105" s="140">
        <f t="shared" si="68"/>
        <v>58120000</v>
      </c>
      <c r="AO105" s="140">
        <f t="shared" si="68"/>
        <v>4450000</v>
      </c>
      <c r="AP105" s="204">
        <f t="shared" si="68"/>
        <v>53670000</v>
      </c>
      <c r="AQ105" s="264">
        <f>SUM(AQ7:AQ104)</f>
        <v>800000</v>
      </c>
      <c r="AR105" s="264">
        <f t="shared" si="68"/>
        <v>0</v>
      </c>
      <c r="AS105" s="264">
        <f>SUM(AS8:AS104)</f>
        <v>800000</v>
      </c>
      <c r="AT105" s="140">
        <f t="shared" si="68"/>
        <v>0</v>
      </c>
      <c r="AU105" s="140">
        <f t="shared" si="68"/>
        <v>0</v>
      </c>
      <c r="AV105" s="140">
        <f t="shared" si="68"/>
        <v>0</v>
      </c>
      <c r="AW105" s="140">
        <f t="shared" si="68"/>
        <v>0</v>
      </c>
      <c r="AX105" s="140">
        <f t="shared" si="68"/>
        <v>0</v>
      </c>
      <c r="AY105" s="140">
        <f t="shared" si="68"/>
        <v>0</v>
      </c>
      <c r="AZ105" s="140">
        <f t="shared" si="68"/>
        <v>612200000</v>
      </c>
    </row>
    <row r="106" spans="1:52" ht="12" thickTop="1" x14ac:dyDescent="0.2">
      <c r="A106" s="392" t="s">
        <v>104</v>
      </c>
      <c r="B106" s="392"/>
      <c r="C106" s="392"/>
      <c r="D106" s="91" t="str">
        <f>+BA!D45</f>
        <v>MEI</v>
      </c>
      <c r="E106" s="91"/>
    </row>
    <row r="107" spans="1:52" ht="33" customHeight="1" x14ac:dyDescent="0.2">
      <c r="A107" s="143" t="s">
        <v>89</v>
      </c>
      <c r="B107" s="142" t="s">
        <v>2</v>
      </c>
      <c r="C107" s="142" t="s">
        <v>72</v>
      </c>
      <c r="D107" s="142" t="s">
        <v>75</v>
      </c>
      <c r="E107" s="143" t="s">
        <v>90</v>
      </c>
      <c r="G107" s="8" t="s">
        <v>106</v>
      </c>
      <c r="N107" s="8">
        <v>0</v>
      </c>
    </row>
    <row r="108" spans="1:52" x14ac:dyDescent="0.2">
      <c r="A108" s="299">
        <v>1</v>
      </c>
      <c r="B108" s="52"/>
      <c r="C108" s="52" t="str">
        <f>C7</f>
        <v>Aam Nursyamsi</v>
      </c>
      <c r="D108" s="52">
        <f>D7</f>
        <v>0</v>
      </c>
      <c r="E108" s="52">
        <f>L7+O7+R7+U7+X7+AA7+AD7+AG7+AJ7+AM7+AP7+AS7</f>
        <v>3200000</v>
      </c>
      <c r="G108" s="8">
        <f>REKAP!R18/88</f>
        <v>10143863.636363637</v>
      </c>
    </row>
    <row r="109" spans="1:52" ht="15.75" customHeight="1" x14ac:dyDescent="0.2">
      <c r="A109" s="299">
        <v>2</v>
      </c>
      <c r="B109" s="52"/>
      <c r="C109" s="52" t="str">
        <f t="shared" ref="C109:C172" si="69">C8</f>
        <v>Adi Lesmana</v>
      </c>
      <c r="D109" s="52">
        <f t="shared" ref="D109:D172" si="70">D8</f>
        <v>0</v>
      </c>
      <c r="E109" s="52">
        <f t="shared" ref="E109:E172" si="71">L8+O8+R8+U8+X8+AA8+AD8+AG8+AJ8+AM8+AP8+AS8</f>
        <v>4800000</v>
      </c>
    </row>
    <row r="110" spans="1:52" x14ac:dyDescent="0.2">
      <c r="A110" s="299">
        <v>3</v>
      </c>
      <c r="B110" s="52"/>
      <c r="C110" s="52" t="str">
        <f t="shared" si="69"/>
        <v>Adi Tirta</v>
      </c>
      <c r="D110" s="52">
        <f t="shared" si="70"/>
        <v>0</v>
      </c>
      <c r="E110" s="52">
        <f t="shared" si="71"/>
        <v>2400000</v>
      </c>
    </row>
    <row r="111" spans="1:52" x14ac:dyDescent="0.2">
      <c r="A111" s="299">
        <v>4</v>
      </c>
      <c r="B111" s="52"/>
      <c r="C111" s="52" t="str">
        <f t="shared" si="69"/>
        <v>Agie Nurmansyah</v>
      </c>
      <c r="D111" s="52">
        <f t="shared" si="70"/>
        <v>0</v>
      </c>
      <c r="E111" s="52">
        <f t="shared" si="71"/>
        <v>3200000</v>
      </c>
    </row>
    <row r="112" spans="1:52" x14ac:dyDescent="0.2">
      <c r="A112" s="299">
        <v>5</v>
      </c>
      <c r="B112" s="52"/>
      <c r="C112" s="52" t="str">
        <f t="shared" si="69"/>
        <v>Agung Gumelar R</v>
      </c>
      <c r="D112" s="52">
        <f t="shared" si="70"/>
        <v>0</v>
      </c>
      <c r="E112" s="52">
        <f>L11+O11+R11+U11+X11+AA11+AD11+AG11+AJ11+AM11+AP11+AS11</f>
        <v>2400000</v>
      </c>
    </row>
    <row r="113" spans="1:5" x14ac:dyDescent="0.2">
      <c r="A113" s="299">
        <v>6</v>
      </c>
      <c r="B113" s="52"/>
      <c r="C113" s="52" t="str">
        <f t="shared" si="69"/>
        <v>Agung tri Prasetyo</v>
      </c>
      <c r="D113" s="52">
        <f t="shared" si="70"/>
        <v>0</v>
      </c>
      <c r="E113" s="52">
        <f t="shared" si="71"/>
        <v>3200000</v>
      </c>
    </row>
    <row r="114" spans="1:5" x14ac:dyDescent="0.2">
      <c r="A114" s="299">
        <v>7</v>
      </c>
      <c r="B114" s="52"/>
      <c r="C114" s="52" t="str">
        <f t="shared" si="69"/>
        <v>Aldi Rosid Muslim</v>
      </c>
      <c r="D114" s="52">
        <f t="shared" si="70"/>
        <v>0</v>
      </c>
      <c r="E114" s="52">
        <f t="shared" si="71"/>
        <v>4000000</v>
      </c>
    </row>
    <row r="115" spans="1:5" x14ac:dyDescent="0.2">
      <c r="A115" s="299">
        <v>8</v>
      </c>
      <c r="B115" s="52"/>
      <c r="C115" s="52" t="str">
        <f t="shared" si="69"/>
        <v>Alfin Aflendo</v>
      </c>
      <c r="D115" s="52">
        <f t="shared" si="70"/>
        <v>0</v>
      </c>
      <c r="E115" s="52">
        <f t="shared" si="71"/>
        <v>0</v>
      </c>
    </row>
    <row r="116" spans="1:5" x14ac:dyDescent="0.2">
      <c r="A116" s="299">
        <v>9</v>
      </c>
      <c r="B116" s="52"/>
      <c r="C116" s="52" t="str">
        <f>C15</f>
        <v>Almi Milawati</v>
      </c>
      <c r="D116" s="52">
        <f t="shared" si="70"/>
        <v>0</v>
      </c>
      <c r="E116" s="52">
        <f t="shared" si="71"/>
        <v>5700000</v>
      </c>
    </row>
    <row r="117" spans="1:5" x14ac:dyDescent="0.2">
      <c r="A117" s="299">
        <v>10</v>
      </c>
      <c r="B117" s="52"/>
      <c r="C117" s="52" t="str">
        <f t="shared" si="69"/>
        <v>Ana Ramdhani</v>
      </c>
      <c r="D117" s="52">
        <f t="shared" si="70"/>
        <v>0</v>
      </c>
      <c r="E117" s="52">
        <f t="shared" si="71"/>
        <v>4000000</v>
      </c>
    </row>
    <row r="118" spans="1:5" x14ac:dyDescent="0.2">
      <c r="A118" s="299">
        <v>11</v>
      </c>
      <c r="B118" s="52"/>
      <c r="C118" s="52" t="str">
        <f t="shared" si="69"/>
        <v>Anggi mailani</v>
      </c>
      <c r="D118" s="52">
        <f t="shared" si="70"/>
        <v>0</v>
      </c>
      <c r="E118" s="52">
        <f t="shared" si="71"/>
        <v>3200000</v>
      </c>
    </row>
    <row r="119" spans="1:5" x14ac:dyDescent="0.2">
      <c r="A119" s="299">
        <v>12</v>
      </c>
      <c r="B119" s="52"/>
      <c r="C119" s="52" t="str">
        <f t="shared" si="69"/>
        <v>Anif Arlinana</v>
      </c>
      <c r="D119" s="52">
        <f t="shared" si="70"/>
        <v>0</v>
      </c>
      <c r="E119" s="52">
        <f t="shared" si="71"/>
        <v>7500000</v>
      </c>
    </row>
    <row r="120" spans="1:5" x14ac:dyDescent="0.2">
      <c r="A120" s="299">
        <v>13</v>
      </c>
      <c r="B120" s="52"/>
      <c r="C120" s="52" t="str">
        <f t="shared" si="69"/>
        <v>Anisa Fadilah</v>
      </c>
      <c r="D120" s="52">
        <f t="shared" si="70"/>
        <v>0</v>
      </c>
      <c r="E120" s="52">
        <f t="shared" si="71"/>
        <v>0</v>
      </c>
    </row>
    <row r="121" spans="1:5" x14ac:dyDescent="0.2">
      <c r="A121" s="299">
        <v>14</v>
      </c>
      <c r="B121" s="52"/>
      <c r="C121" s="52" t="str">
        <f t="shared" si="69"/>
        <v>Anwar Ilham M</v>
      </c>
      <c r="D121" s="52">
        <f t="shared" si="70"/>
        <v>0</v>
      </c>
      <c r="E121" s="52">
        <f t="shared" si="71"/>
        <v>3200000</v>
      </c>
    </row>
    <row r="122" spans="1:5" x14ac:dyDescent="0.2">
      <c r="A122" s="299">
        <v>15</v>
      </c>
      <c r="B122" s="52"/>
      <c r="C122" s="52" t="str">
        <f t="shared" si="69"/>
        <v>Ary Nugraha</v>
      </c>
      <c r="D122" s="52">
        <f t="shared" si="70"/>
        <v>0</v>
      </c>
      <c r="E122" s="52">
        <f t="shared" si="71"/>
        <v>6400000</v>
      </c>
    </row>
    <row r="123" spans="1:5" x14ac:dyDescent="0.2">
      <c r="A123" s="299">
        <v>16</v>
      </c>
      <c r="B123" s="52"/>
      <c r="C123" s="52" t="str">
        <f t="shared" si="69"/>
        <v>Asep Nurjamil</v>
      </c>
      <c r="D123" s="52">
        <f t="shared" si="70"/>
        <v>0</v>
      </c>
      <c r="E123" s="52">
        <f t="shared" si="71"/>
        <v>3200000</v>
      </c>
    </row>
    <row r="124" spans="1:5" x14ac:dyDescent="0.2">
      <c r="A124" s="299">
        <v>17</v>
      </c>
      <c r="B124" s="52"/>
      <c r="C124" s="52" t="str">
        <f t="shared" si="69"/>
        <v>Ayi Saidah</v>
      </c>
      <c r="D124" s="52">
        <f t="shared" si="70"/>
        <v>0</v>
      </c>
      <c r="E124" s="52">
        <f t="shared" si="71"/>
        <v>2250000</v>
      </c>
    </row>
    <row r="125" spans="1:5" x14ac:dyDescent="0.2">
      <c r="A125" s="299">
        <v>18</v>
      </c>
      <c r="B125" s="52"/>
      <c r="C125" s="52" t="str">
        <f t="shared" si="69"/>
        <v>Bella Fitriah Annisa S</v>
      </c>
      <c r="D125" s="52">
        <f t="shared" si="70"/>
        <v>0</v>
      </c>
      <c r="E125" s="52">
        <f t="shared" si="71"/>
        <v>5000000</v>
      </c>
    </row>
    <row r="126" spans="1:5" x14ac:dyDescent="0.2">
      <c r="A126" s="299">
        <v>19</v>
      </c>
      <c r="B126" s="52"/>
      <c r="C126" s="52" t="str">
        <f t="shared" si="69"/>
        <v>Cici Ruhayati</v>
      </c>
      <c r="D126" s="52">
        <f t="shared" si="70"/>
        <v>0</v>
      </c>
      <c r="E126" s="52">
        <f t="shared" si="71"/>
        <v>4700000</v>
      </c>
    </row>
    <row r="127" spans="1:5" x14ac:dyDescent="0.2">
      <c r="A127" s="299">
        <v>20</v>
      </c>
      <c r="B127" s="52"/>
      <c r="C127" s="52" t="str">
        <f t="shared" si="69"/>
        <v>D. Seli Sugianti</v>
      </c>
      <c r="D127" s="52">
        <f t="shared" si="70"/>
        <v>0</v>
      </c>
      <c r="E127" s="52">
        <f t="shared" si="71"/>
        <v>8600000</v>
      </c>
    </row>
    <row r="128" spans="1:5" x14ac:dyDescent="0.2">
      <c r="A128" s="299">
        <v>21</v>
      </c>
      <c r="B128" s="52"/>
      <c r="C128" s="52" t="str">
        <f t="shared" si="69"/>
        <v>Dani Ramdani</v>
      </c>
      <c r="D128" s="52">
        <f t="shared" si="70"/>
        <v>0</v>
      </c>
      <c r="E128" s="52">
        <f t="shared" si="71"/>
        <v>7800000</v>
      </c>
    </row>
    <row r="129" spans="1:5" x14ac:dyDescent="0.2">
      <c r="A129" s="299">
        <v>22</v>
      </c>
      <c r="B129" s="52"/>
      <c r="C129" s="52" t="str">
        <f t="shared" si="69"/>
        <v>Dede Nuraisah</v>
      </c>
      <c r="D129" s="52">
        <f t="shared" si="70"/>
        <v>0</v>
      </c>
      <c r="E129" s="52">
        <f t="shared" si="71"/>
        <v>5400000</v>
      </c>
    </row>
    <row r="130" spans="1:5" x14ac:dyDescent="0.2">
      <c r="A130" s="299">
        <v>23</v>
      </c>
      <c r="B130" s="52"/>
      <c r="C130" s="52" t="str">
        <f t="shared" si="69"/>
        <v>Dede Suhayati</v>
      </c>
      <c r="D130" s="52">
        <f t="shared" si="70"/>
        <v>0</v>
      </c>
      <c r="E130" s="52">
        <f t="shared" si="71"/>
        <v>0</v>
      </c>
    </row>
    <row r="131" spans="1:5" x14ac:dyDescent="0.2">
      <c r="A131" s="299">
        <v>24</v>
      </c>
      <c r="B131" s="52"/>
      <c r="C131" s="52" t="str">
        <f t="shared" si="69"/>
        <v>Dedeh Nurjanah</v>
      </c>
      <c r="D131" s="52">
        <f t="shared" si="70"/>
        <v>0</v>
      </c>
      <c r="E131" s="52">
        <f t="shared" si="71"/>
        <v>3250000</v>
      </c>
    </row>
    <row r="132" spans="1:5" x14ac:dyDescent="0.2">
      <c r="A132" s="299">
        <v>25</v>
      </c>
      <c r="B132" s="52"/>
      <c r="C132" s="52" t="str">
        <f t="shared" si="69"/>
        <v>Didah Nur Paridah</v>
      </c>
      <c r="D132" s="52">
        <f t="shared" si="70"/>
        <v>0</v>
      </c>
      <c r="E132" s="52">
        <f t="shared" si="71"/>
        <v>2000000</v>
      </c>
    </row>
    <row r="133" spans="1:5" x14ac:dyDescent="0.2">
      <c r="A133" s="299">
        <v>26</v>
      </c>
      <c r="B133" s="52"/>
      <c r="C133" s="52" t="str">
        <f t="shared" si="69"/>
        <v>Diki Sodikin</v>
      </c>
      <c r="D133" s="52">
        <f t="shared" si="70"/>
        <v>0</v>
      </c>
      <c r="E133" s="52">
        <f t="shared" si="71"/>
        <v>1800000</v>
      </c>
    </row>
    <row r="134" spans="1:5" x14ac:dyDescent="0.2">
      <c r="A134" s="299">
        <v>27</v>
      </c>
      <c r="B134" s="52"/>
      <c r="C134" s="52" t="str">
        <f t="shared" si="69"/>
        <v>Dimas Ismawan</v>
      </c>
      <c r="D134" s="52">
        <f t="shared" si="70"/>
        <v>0</v>
      </c>
      <c r="E134" s="52">
        <f t="shared" si="71"/>
        <v>0</v>
      </c>
    </row>
    <row r="135" spans="1:5" x14ac:dyDescent="0.2">
      <c r="A135" s="299">
        <v>28</v>
      </c>
      <c r="B135" s="52"/>
      <c r="C135" s="52" t="str">
        <f t="shared" si="69"/>
        <v>Dzikri Nurul Falah</v>
      </c>
      <c r="D135" s="52">
        <f t="shared" si="70"/>
        <v>0</v>
      </c>
      <c r="E135" s="52">
        <f t="shared" si="71"/>
        <v>0</v>
      </c>
    </row>
    <row r="136" spans="1:5" x14ac:dyDescent="0.2">
      <c r="A136" s="299">
        <v>29</v>
      </c>
      <c r="B136" s="52"/>
      <c r="C136" s="52" t="str">
        <f t="shared" si="69"/>
        <v>Eka Fitria A</v>
      </c>
      <c r="D136" s="52">
        <f t="shared" si="70"/>
        <v>0</v>
      </c>
      <c r="E136" s="52">
        <f t="shared" si="71"/>
        <v>0</v>
      </c>
    </row>
    <row r="137" spans="1:5" x14ac:dyDescent="0.2">
      <c r="A137" s="299">
        <v>30</v>
      </c>
      <c r="B137" s="52"/>
      <c r="C137" s="52" t="str">
        <f t="shared" si="69"/>
        <v>Elis Nurhayati</v>
      </c>
      <c r="D137" s="52">
        <f t="shared" si="70"/>
        <v>0</v>
      </c>
      <c r="E137" s="52">
        <f t="shared" si="71"/>
        <v>2400000</v>
      </c>
    </row>
    <row r="138" spans="1:5" x14ac:dyDescent="0.2">
      <c r="A138" s="299">
        <v>31</v>
      </c>
      <c r="B138" s="52"/>
      <c r="C138" s="52" t="str">
        <f t="shared" si="69"/>
        <v>Elni Nurlita</v>
      </c>
      <c r="D138" s="52">
        <f t="shared" si="70"/>
        <v>0</v>
      </c>
      <c r="E138" s="52">
        <f t="shared" si="71"/>
        <v>0</v>
      </c>
    </row>
    <row r="139" spans="1:5" x14ac:dyDescent="0.2">
      <c r="A139" s="299">
        <v>32</v>
      </c>
      <c r="B139" s="52"/>
      <c r="C139" s="52" t="str">
        <f t="shared" si="69"/>
        <v>Ervin Priana Khurniawan</v>
      </c>
      <c r="D139" s="52">
        <f t="shared" si="70"/>
        <v>0</v>
      </c>
      <c r="E139" s="52">
        <f t="shared" si="71"/>
        <v>3200000</v>
      </c>
    </row>
    <row r="140" spans="1:5" x14ac:dyDescent="0.2">
      <c r="A140" s="299">
        <v>33</v>
      </c>
      <c r="B140" s="52"/>
      <c r="C140" s="52" t="str">
        <f t="shared" si="69"/>
        <v>Erwin</v>
      </c>
      <c r="D140" s="52">
        <f t="shared" si="70"/>
        <v>0</v>
      </c>
      <c r="E140" s="52">
        <f t="shared" si="71"/>
        <v>3900000</v>
      </c>
    </row>
    <row r="141" spans="1:5" x14ac:dyDescent="0.2">
      <c r="A141" s="299">
        <v>34</v>
      </c>
      <c r="B141" s="52"/>
      <c r="C141" s="52" t="str">
        <f t="shared" si="69"/>
        <v>Evi Siti Sopiah</v>
      </c>
      <c r="D141" s="52">
        <f t="shared" si="70"/>
        <v>0</v>
      </c>
      <c r="E141" s="52">
        <f t="shared" si="71"/>
        <v>2400000</v>
      </c>
    </row>
    <row r="142" spans="1:5" x14ac:dyDescent="0.2">
      <c r="A142" s="299">
        <v>35</v>
      </c>
      <c r="B142" s="52"/>
      <c r="C142" s="52" t="str">
        <f t="shared" si="69"/>
        <v>Fara Novelya A</v>
      </c>
      <c r="D142" s="52">
        <f t="shared" si="70"/>
        <v>0</v>
      </c>
      <c r="E142" s="52">
        <f t="shared" si="71"/>
        <v>0</v>
      </c>
    </row>
    <row r="143" spans="1:5" x14ac:dyDescent="0.2">
      <c r="A143" s="299">
        <v>36</v>
      </c>
      <c r="B143" s="52"/>
      <c r="C143" s="52" t="str">
        <f t="shared" si="69"/>
        <v>Fasyaa Ridlwansyah</v>
      </c>
      <c r="D143" s="52">
        <f t="shared" si="70"/>
        <v>0</v>
      </c>
      <c r="E143" s="52">
        <f t="shared" si="71"/>
        <v>2400000</v>
      </c>
    </row>
    <row r="144" spans="1:5" x14ac:dyDescent="0.2">
      <c r="A144" s="299">
        <v>37</v>
      </c>
      <c r="B144" s="52"/>
      <c r="C144" s="52" t="str">
        <f t="shared" si="69"/>
        <v>Faturahman</v>
      </c>
      <c r="D144" s="52">
        <f t="shared" si="70"/>
        <v>0</v>
      </c>
      <c r="E144" s="52">
        <f t="shared" si="71"/>
        <v>1800000</v>
      </c>
    </row>
    <row r="145" spans="1:5" x14ac:dyDescent="0.2">
      <c r="A145" s="299">
        <v>38</v>
      </c>
      <c r="B145" s="52"/>
      <c r="C145" s="52" t="str">
        <f t="shared" si="69"/>
        <v>Fauziah Safitri H</v>
      </c>
      <c r="D145" s="52">
        <f t="shared" si="70"/>
        <v>0</v>
      </c>
      <c r="E145" s="52">
        <f t="shared" si="71"/>
        <v>3800000</v>
      </c>
    </row>
    <row r="146" spans="1:5" x14ac:dyDescent="0.2">
      <c r="A146" s="299">
        <v>39</v>
      </c>
      <c r="B146" s="52"/>
      <c r="C146" s="52" t="str">
        <f t="shared" si="69"/>
        <v>Feni  Koesdini</v>
      </c>
      <c r="D146" s="52">
        <f t="shared" si="70"/>
        <v>0</v>
      </c>
      <c r="E146" s="52">
        <f t="shared" si="71"/>
        <v>8500000</v>
      </c>
    </row>
    <row r="147" spans="1:5" x14ac:dyDescent="0.2">
      <c r="A147" s="299">
        <v>40</v>
      </c>
      <c r="B147" s="52"/>
      <c r="C147" s="52" t="str">
        <f t="shared" si="69"/>
        <v>Filda Septiani</v>
      </c>
      <c r="D147" s="52">
        <f t="shared" si="70"/>
        <v>0</v>
      </c>
      <c r="E147" s="52">
        <f t="shared" si="71"/>
        <v>0</v>
      </c>
    </row>
    <row r="148" spans="1:5" x14ac:dyDescent="0.2">
      <c r="A148" s="299">
        <v>41</v>
      </c>
      <c r="B148" s="52"/>
      <c r="C148" s="52" t="str">
        <f t="shared" si="69"/>
        <v>Firman Maulana</v>
      </c>
      <c r="D148" s="52">
        <f t="shared" si="70"/>
        <v>0</v>
      </c>
      <c r="E148" s="52">
        <f t="shared" si="71"/>
        <v>2000000</v>
      </c>
    </row>
    <row r="149" spans="1:5" x14ac:dyDescent="0.2">
      <c r="A149" s="299">
        <v>42</v>
      </c>
      <c r="B149" s="52"/>
      <c r="C149" s="52" t="str">
        <f t="shared" si="69"/>
        <v>Ihah Solihah</v>
      </c>
      <c r="D149" s="52">
        <f t="shared" si="70"/>
        <v>0</v>
      </c>
      <c r="E149" s="52">
        <f t="shared" si="71"/>
        <v>3200000</v>
      </c>
    </row>
    <row r="150" spans="1:5" x14ac:dyDescent="0.2">
      <c r="A150" s="299">
        <v>43</v>
      </c>
      <c r="B150" s="52"/>
      <c r="C150" s="52" t="str">
        <f t="shared" si="69"/>
        <v>Indah Setiawati</v>
      </c>
      <c r="D150" s="52">
        <f t="shared" si="70"/>
        <v>0</v>
      </c>
      <c r="E150" s="52">
        <f t="shared" si="71"/>
        <v>5000000</v>
      </c>
    </row>
    <row r="151" spans="1:5" x14ac:dyDescent="0.2">
      <c r="A151" s="299">
        <v>44</v>
      </c>
      <c r="B151" s="52"/>
      <c r="C151" s="52" t="str">
        <f t="shared" si="69"/>
        <v>Indra Zakaria</v>
      </c>
      <c r="D151" s="52">
        <f t="shared" si="70"/>
        <v>0</v>
      </c>
      <c r="E151" s="52">
        <f t="shared" si="71"/>
        <v>4800000</v>
      </c>
    </row>
    <row r="152" spans="1:5" x14ac:dyDescent="0.2">
      <c r="A152" s="299">
        <v>45</v>
      </c>
      <c r="B152" s="52"/>
      <c r="C152" s="52" t="str">
        <f t="shared" si="69"/>
        <v>Irham Rahmatillah</v>
      </c>
      <c r="D152" s="52">
        <f t="shared" si="70"/>
        <v>0</v>
      </c>
      <c r="E152" s="52">
        <f t="shared" si="71"/>
        <v>0</v>
      </c>
    </row>
    <row r="153" spans="1:5" x14ac:dyDescent="0.2">
      <c r="A153" s="299">
        <v>46</v>
      </c>
      <c r="B153" s="52"/>
      <c r="C153" s="52" t="str">
        <f t="shared" si="69"/>
        <v>Irham Zamzam</v>
      </c>
      <c r="D153" s="52">
        <f t="shared" si="70"/>
        <v>0</v>
      </c>
      <c r="E153" s="52">
        <f t="shared" si="71"/>
        <v>5600000</v>
      </c>
    </row>
    <row r="154" spans="1:5" x14ac:dyDescent="0.2">
      <c r="A154" s="299">
        <v>47</v>
      </c>
      <c r="B154" s="52"/>
      <c r="C154" s="52" t="str">
        <f t="shared" si="69"/>
        <v>Istin Sari Ayu S</v>
      </c>
      <c r="D154" s="52">
        <f t="shared" si="70"/>
        <v>0</v>
      </c>
      <c r="E154" s="52">
        <f t="shared" si="71"/>
        <v>2400000</v>
      </c>
    </row>
    <row r="155" spans="1:5" x14ac:dyDescent="0.2">
      <c r="A155" s="299">
        <v>48</v>
      </c>
      <c r="B155" s="52"/>
      <c r="C155" s="52" t="str">
        <f t="shared" si="69"/>
        <v>Jamil Hidayat</v>
      </c>
      <c r="D155" s="52">
        <f t="shared" si="70"/>
        <v>0</v>
      </c>
      <c r="E155" s="52">
        <f t="shared" si="71"/>
        <v>0</v>
      </c>
    </row>
    <row r="156" spans="1:5" x14ac:dyDescent="0.2">
      <c r="A156" s="299">
        <v>49</v>
      </c>
      <c r="B156" s="52"/>
      <c r="C156" s="52" t="str">
        <f t="shared" si="69"/>
        <v>Lia Yuliawati</v>
      </c>
      <c r="D156" s="52">
        <f t="shared" si="70"/>
        <v>0</v>
      </c>
      <c r="E156" s="52">
        <f>L55+O55+R55+U55+X55+AA55+AD55+AG55+AJ55+AM55+AP55+AS55</f>
        <v>0</v>
      </c>
    </row>
    <row r="157" spans="1:5" x14ac:dyDescent="0.2">
      <c r="A157" s="299">
        <v>50</v>
      </c>
      <c r="B157" s="52"/>
      <c r="C157" s="52" t="str">
        <f t="shared" si="69"/>
        <v>Lilis Reji Jaelani</v>
      </c>
      <c r="D157" s="52">
        <f t="shared" si="70"/>
        <v>0</v>
      </c>
      <c r="E157" s="52">
        <f>L56+O56+R56+U56+X56+AA56+AD56+AG56+AJ56+AM56+AP56+AS56</f>
        <v>3300000</v>
      </c>
    </row>
    <row r="158" spans="1:5" x14ac:dyDescent="0.2">
      <c r="A158" s="299">
        <v>51</v>
      </c>
      <c r="B158" s="52"/>
      <c r="C158" s="52" t="str">
        <f t="shared" si="69"/>
        <v>M. Fazar Fadilah</v>
      </c>
      <c r="D158" s="52">
        <f t="shared" si="70"/>
        <v>0</v>
      </c>
      <c r="E158" s="52">
        <f t="shared" si="71"/>
        <v>5600000</v>
      </c>
    </row>
    <row r="159" spans="1:5" x14ac:dyDescent="0.2">
      <c r="A159" s="299">
        <v>52</v>
      </c>
      <c r="B159" s="52"/>
      <c r="C159" s="52" t="str">
        <f t="shared" si="69"/>
        <v>M. Fazrin G</v>
      </c>
      <c r="D159" s="52">
        <f t="shared" si="70"/>
        <v>0</v>
      </c>
      <c r="E159" s="52">
        <f t="shared" si="71"/>
        <v>1500000</v>
      </c>
    </row>
    <row r="160" spans="1:5" x14ac:dyDescent="0.2">
      <c r="A160" s="299">
        <v>53</v>
      </c>
      <c r="B160" s="52"/>
      <c r="C160" s="52" t="str">
        <f t="shared" si="69"/>
        <v>M. Rizal Gozali</v>
      </c>
      <c r="D160" s="52">
        <f t="shared" si="70"/>
        <v>0</v>
      </c>
      <c r="E160" s="52">
        <f t="shared" si="71"/>
        <v>3400000</v>
      </c>
    </row>
    <row r="161" spans="1:5" x14ac:dyDescent="0.2">
      <c r="A161" s="299">
        <v>54</v>
      </c>
      <c r="B161" s="52"/>
      <c r="C161" s="52" t="str">
        <f t="shared" si="69"/>
        <v>Mohamad Fajar F</v>
      </c>
      <c r="D161" s="52">
        <f t="shared" si="70"/>
        <v>0</v>
      </c>
      <c r="E161" s="52">
        <f t="shared" si="71"/>
        <v>6400000</v>
      </c>
    </row>
    <row r="162" spans="1:5" x14ac:dyDescent="0.2">
      <c r="A162" s="299">
        <v>55</v>
      </c>
      <c r="B162" s="52"/>
      <c r="C162" s="52" t="str">
        <f t="shared" si="69"/>
        <v>Neli Riswanti</v>
      </c>
      <c r="D162" s="52">
        <f t="shared" si="70"/>
        <v>0</v>
      </c>
      <c r="E162" s="52">
        <f t="shared" si="71"/>
        <v>4000000</v>
      </c>
    </row>
    <row r="163" spans="1:5" x14ac:dyDescent="0.2">
      <c r="A163" s="299">
        <v>56</v>
      </c>
      <c r="B163" s="52"/>
      <c r="C163" s="52" t="str">
        <f t="shared" si="69"/>
        <v>Neng Resti Rismayanti</v>
      </c>
      <c r="D163" s="52">
        <f t="shared" si="70"/>
        <v>0</v>
      </c>
      <c r="E163" s="52">
        <f t="shared" si="71"/>
        <v>1800000</v>
      </c>
    </row>
    <row r="164" spans="1:5" x14ac:dyDescent="0.2">
      <c r="A164" s="299">
        <v>57</v>
      </c>
      <c r="B164" s="52"/>
      <c r="C164" s="52" t="str">
        <f t="shared" si="69"/>
        <v>Neng Sulfani Sopiah</v>
      </c>
      <c r="D164" s="52">
        <f t="shared" si="70"/>
        <v>0</v>
      </c>
      <c r="E164" s="52">
        <f t="shared" si="71"/>
        <v>4000000</v>
      </c>
    </row>
    <row r="165" spans="1:5" x14ac:dyDescent="0.2">
      <c r="A165" s="299">
        <v>58</v>
      </c>
      <c r="B165" s="52"/>
      <c r="C165" s="52" t="str">
        <f t="shared" si="69"/>
        <v>Neta Agistiani</v>
      </c>
      <c r="D165" s="52">
        <f t="shared" si="70"/>
        <v>0</v>
      </c>
      <c r="E165" s="52">
        <f t="shared" si="71"/>
        <v>0</v>
      </c>
    </row>
    <row r="166" spans="1:5" x14ac:dyDescent="0.2">
      <c r="A166" s="299">
        <v>59</v>
      </c>
      <c r="B166" s="52"/>
      <c r="C166" s="52" t="str">
        <f t="shared" si="69"/>
        <v>Nia Listiawati</v>
      </c>
      <c r="D166" s="52">
        <f t="shared" si="70"/>
        <v>0</v>
      </c>
      <c r="E166" s="52">
        <f t="shared" si="71"/>
        <v>2400000</v>
      </c>
    </row>
    <row r="167" spans="1:5" x14ac:dyDescent="0.2">
      <c r="A167" s="299">
        <v>60</v>
      </c>
      <c r="B167" s="52"/>
      <c r="C167" s="52" t="str">
        <f t="shared" si="69"/>
        <v>Nisrina Ainiyah</v>
      </c>
      <c r="D167" s="52">
        <f t="shared" si="70"/>
        <v>0</v>
      </c>
      <c r="E167" s="52">
        <f t="shared" si="71"/>
        <v>0</v>
      </c>
    </row>
    <row r="168" spans="1:5" x14ac:dyDescent="0.2">
      <c r="A168" s="299">
        <v>61</v>
      </c>
      <c r="B168" s="52"/>
      <c r="C168" s="52" t="str">
        <f t="shared" si="69"/>
        <v>Nizar Nurzaman</v>
      </c>
      <c r="D168" s="52">
        <f t="shared" si="70"/>
        <v>0</v>
      </c>
      <c r="E168" s="52">
        <f t="shared" si="71"/>
        <v>4800000</v>
      </c>
    </row>
    <row r="169" spans="1:5" x14ac:dyDescent="0.2">
      <c r="A169" s="299">
        <v>62</v>
      </c>
      <c r="B169" s="52"/>
      <c r="C169" s="52" t="str">
        <f t="shared" si="69"/>
        <v>Nur Ajijah Syarifah</v>
      </c>
      <c r="D169" s="52">
        <f t="shared" si="70"/>
        <v>0</v>
      </c>
      <c r="E169" s="52">
        <f t="shared" si="71"/>
        <v>4000000</v>
      </c>
    </row>
    <row r="170" spans="1:5" x14ac:dyDescent="0.2">
      <c r="A170" s="299">
        <v>63</v>
      </c>
      <c r="B170" s="52"/>
      <c r="C170" s="52" t="str">
        <f t="shared" si="69"/>
        <v>Nurhanif Millah</v>
      </c>
      <c r="D170" s="52">
        <f t="shared" si="70"/>
        <v>0</v>
      </c>
      <c r="E170" s="52">
        <f t="shared" si="71"/>
        <v>5000000</v>
      </c>
    </row>
    <row r="171" spans="1:5" x14ac:dyDescent="0.2">
      <c r="A171" s="299">
        <v>64</v>
      </c>
      <c r="B171" s="52"/>
      <c r="C171" s="52" t="str">
        <f t="shared" si="69"/>
        <v>Pradita Utami Latief</v>
      </c>
      <c r="D171" s="52">
        <f t="shared" si="70"/>
        <v>0</v>
      </c>
      <c r="E171" s="52">
        <f t="shared" si="71"/>
        <v>1230000</v>
      </c>
    </row>
    <row r="172" spans="1:5" x14ac:dyDescent="0.2">
      <c r="A172" s="299">
        <v>65</v>
      </c>
      <c r="B172" s="52"/>
      <c r="C172" s="52" t="str">
        <f t="shared" si="69"/>
        <v>Rahmat Mulyana</v>
      </c>
      <c r="D172" s="52">
        <f t="shared" si="70"/>
        <v>0</v>
      </c>
      <c r="E172" s="52">
        <f t="shared" si="71"/>
        <v>2400000</v>
      </c>
    </row>
    <row r="173" spans="1:5" x14ac:dyDescent="0.2">
      <c r="A173" s="299">
        <v>66</v>
      </c>
      <c r="B173" s="52"/>
      <c r="C173" s="52" t="str">
        <f t="shared" ref="C173:D197" si="72">C72</f>
        <v>Resti Pebrinati</v>
      </c>
      <c r="D173" s="52">
        <f t="shared" si="72"/>
        <v>0</v>
      </c>
      <c r="E173" s="52">
        <f t="shared" ref="E173:E197" si="73">L72+O72+R72+U72+X72+AA72+AD72+AG72+AJ72+AM72+AP72+AS72</f>
        <v>0</v>
      </c>
    </row>
    <row r="174" spans="1:5" x14ac:dyDescent="0.2">
      <c r="A174" s="299">
        <v>67</v>
      </c>
      <c r="B174" s="52"/>
      <c r="C174" s="52" t="str">
        <f t="shared" si="72"/>
        <v>Riki Rukmana</v>
      </c>
      <c r="D174" s="52">
        <f t="shared" si="72"/>
        <v>0</v>
      </c>
      <c r="E174" s="52">
        <f t="shared" si="73"/>
        <v>0</v>
      </c>
    </row>
    <row r="175" spans="1:5" x14ac:dyDescent="0.2">
      <c r="A175" s="299">
        <v>68</v>
      </c>
      <c r="B175" s="52"/>
      <c r="C175" s="52" t="str">
        <f t="shared" si="72"/>
        <v>Rina Triyani</v>
      </c>
      <c r="D175" s="52">
        <f t="shared" si="72"/>
        <v>0</v>
      </c>
      <c r="E175" s="52">
        <f t="shared" si="73"/>
        <v>0</v>
      </c>
    </row>
    <row r="176" spans="1:5" x14ac:dyDescent="0.2">
      <c r="A176" s="299">
        <v>69</v>
      </c>
      <c r="B176" s="52"/>
      <c r="C176" s="52" t="str">
        <f t="shared" si="72"/>
        <v>Rini Rosdianasari</v>
      </c>
      <c r="D176" s="52">
        <f t="shared" si="72"/>
        <v>0</v>
      </c>
      <c r="E176" s="52">
        <f t="shared" si="73"/>
        <v>1640000</v>
      </c>
    </row>
    <row r="177" spans="1:5" x14ac:dyDescent="0.2">
      <c r="A177" s="299">
        <v>70</v>
      </c>
      <c r="B177" s="52"/>
      <c r="C177" s="52" t="str">
        <f t="shared" si="72"/>
        <v>Rita Mutoharoh</v>
      </c>
      <c r="D177" s="52">
        <f t="shared" si="72"/>
        <v>0</v>
      </c>
      <c r="E177" s="52">
        <f t="shared" si="73"/>
        <v>0</v>
      </c>
    </row>
    <row r="178" spans="1:5" x14ac:dyDescent="0.2">
      <c r="A178" s="299">
        <v>71</v>
      </c>
      <c r="B178" s="52"/>
      <c r="C178" s="52" t="str">
        <f t="shared" si="72"/>
        <v>Rizky Tri Santoso</v>
      </c>
      <c r="D178" s="52">
        <f t="shared" si="72"/>
        <v>0</v>
      </c>
      <c r="E178" s="52">
        <f t="shared" si="73"/>
        <v>0</v>
      </c>
    </row>
    <row r="179" spans="1:5" x14ac:dyDescent="0.2">
      <c r="A179" s="299">
        <v>72</v>
      </c>
      <c r="B179" s="52"/>
      <c r="C179" s="52" t="str">
        <f t="shared" si="72"/>
        <v>Rohman Fauzi</v>
      </c>
      <c r="D179" s="52">
        <f t="shared" si="72"/>
        <v>0</v>
      </c>
      <c r="E179" s="52">
        <f t="shared" si="73"/>
        <v>3200000</v>
      </c>
    </row>
    <row r="180" spans="1:5" x14ac:dyDescent="0.2">
      <c r="A180" s="299">
        <v>73</v>
      </c>
      <c r="B180" s="52"/>
      <c r="C180" s="52" t="str">
        <f t="shared" si="72"/>
        <v>Rohman Nur Hakim</v>
      </c>
      <c r="D180" s="52">
        <f t="shared" si="72"/>
        <v>0</v>
      </c>
      <c r="E180" s="52">
        <f t="shared" si="73"/>
        <v>4000000</v>
      </c>
    </row>
    <row r="181" spans="1:5" x14ac:dyDescent="0.2">
      <c r="A181" s="299">
        <v>74</v>
      </c>
      <c r="B181" s="52"/>
      <c r="C181" s="52" t="str">
        <f t="shared" si="72"/>
        <v>Roni Nugraha</v>
      </c>
      <c r="D181" s="52">
        <f t="shared" si="72"/>
        <v>0</v>
      </c>
      <c r="E181" s="52">
        <f t="shared" si="73"/>
        <v>0</v>
      </c>
    </row>
    <row r="182" spans="1:5" x14ac:dyDescent="0.2">
      <c r="A182" s="299">
        <v>75</v>
      </c>
      <c r="B182" s="52"/>
      <c r="C182" s="52" t="str">
        <f t="shared" si="72"/>
        <v>Ryan Noer Sofia</v>
      </c>
      <c r="D182" s="52">
        <f t="shared" si="72"/>
        <v>0</v>
      </c>
      <c r="E182" s="52">
        <f t="shared" si="73"/>
        <v>1400000</v>
      </c>
    </row>
    <row r="183" spans="1:5" x14ac:dyDescent="0.2">
      <c r="A183" s="299">
        <v>76</v>
      </c>
      <c r="B183" s="52"/>
      <c r="C183" s="52" t="str">
        <f t="shared" si="72"/>
        <v>Sani Nurjanah</v>
      </c>
      <c r="D183" s="52">
        <f t="shared" si="72"/>
        <v>0</v>
      </c>
      <c r="E183" s="52">
        <f t="shared" si="73"/>
        <v>3200000</v>
      </c>
    </row>
    <row r="184" spans="1:5" x14ac:dyDescent="0.2">
      <c r="A184" s="299">
        <v>77</v>
      </c>
      <c r="B184" s="52"/>
      <c r="C184" s="52" t="str">
        <f t="shared" si="72"/>
        <v>Shanty Nuraeni</v>
      </c>
      <c r="D184" s="52">
        <f t="shared" si="72"/>
        <v>0</v>
      </c>
      <c r="E184" s="52">
        <f t="shared" si="73"/>
        <v>0</v>
      </c>
    </row>
    <row r="185" spans="1:5" x14ac:dyDescent="0.2">
      <c r="A185" s="299">
        <v>78</v>
      </c>
      <c r="B185" s="52"/>
      <c r="C185" s="52" t="str">
        <f t="shared" si="72"/>
        <v>Sheni Romdiah</v>
      </c>
      <c r="D185" s="52">
        <f t="shared" si="72"/>
        <v>0</v>
      </c>
      <c r="E185" s="52">
        <f t="shared" si="73"/>
        <v>2040000</v>
      </c>
    </row>
    <row r="186" spans="1:5" x14ac:dyDescent="0.2">
      <c r="A186" s="299">
        <v>79</v>
      </c>
      <c r="B186" s="52"/>
      <c r="C186" s="52" t="str">
        <f t="shared" si="72"/>
        <v>Sinta Juwitasari</v>
      </c>
      <c r="D186" s="52">
        <f t="shared" si="72"/>
        <v>0</v>
      </c>
      <c r="E186" s="52">
        <f t="shared" si="73"/>
        <v>8000000</v>
      </c>
    </row>
    <row r="187" spans="1:5" x14ac:dyDescent="0.2">
      <c r="A187" s="299">
        <v>80</v>
      </c>
      <c r="B187" s="52"/>
      <c r="C187" s="52" t="str">
        <f t="shared" si="72"/>
        <v>Siti Hasanah</v>
      </c>
      <c r="D187" s="52">
        <f t="shared" si="72"/>
        <v>0</v>
      </c>
      <c r="E187" s="52">
        <f t="shared" si="73"/>
        <v>2400000</v>
      </c>
    </row>
    <row r="188" spans="1:5" x14ac:dyDescent="0.2">
      <c r="A188" s="299">
        <v>81</v>
      </c>
      <c r="B188" s="52"/>
      <c r="C188" s="52" t="str">
        <f t="shared" si="72"/>
        <v>Sri Mulyanti A</v>
      </c>
      <c r="D188" s="52">
        <f t="shared" si="72"/>
        <v>0</v>
      </c>
      <c r="E188" s="52">
        <f t="shared" si="73"/>
        <v>8000000</v>
      </c>
    </row>
    <row r="189" spans="1:5" x14ac:dyDescent="0.2">
      <c r="A189" s="299">
        <v>82</v>
      </c>
      <c r="B189" s="52"/>
      <c r="C189" s="52" t="str">
        <f t="shared" si="72"/>
        <v>Tantri Febriani</v>
      </c>
      <c r="D189" s="52">
        <f t="shared" si="72"/>
        <v>0</v>
      </c>
      <c r="E189" s="52">
        <f t="shared" si="73"/>
        <v>3200000</v>
      </c>
    </row>
    <row r="190" spans="1:5" x14ac:dyDescent="0.2">
      <c r="A190" s="299">
        <v>83</v>
      </c>
      <c r="B190" s="52"/>
      <c r="C190" s="52" t="str">
        <f t="shared" si="72"/>
        <v>Titim Cahyani</v>
      </c>
      <c r="D190" s="52">
        <f t="shared" si="72"/>
        <v>0</v>
      </c>
      <c r="E190" s="52">
        <f t="shared" si="73"/>
        <v>2400000</v>
      </c>
    </row>
    <row r="191" spans="1:5" x14ac:dyDescent="0.2">
      <c r="A191" s="299">
        <v>84</v>
      </c>
      <c r="B191" s="52"/>
      <c r="C191" s="52" t="str">
        <f t="shared" si="72"/>
        <v>Widayanti</v>
      </c>
      <c r="D191" s="52">
        <f t="shared" si="72"/>
        <v>0</v>
      </c>
      <c r="E191" s="52">
        <f t="shared" si="73"/>
        <v>1530000</v>
      </c>
    </row>
    <row r="192" spans="1:5" x14ac:dyDescent="0.2">
      <c r="A192" s="299">
        <v>85</v>
      </c>
      <c r="B192" s="52"/>
      <c r="C192" s="52" t="str">
        <f t="shared" si="72"/>
        <v>Widi Syahrul R</v>
      </c>
      <c r="D192" s="52">
        <f t="shared" si="72"/>
        <v>0</v>
      </c>
      <c r="E192" s="52">
        <f t="shared" si="73"/>
        <v>0</v>
      </c>
    </row>
    <row r="193" spans="1:5" x14ac:dyDescent="0.2">
      <c r="A193" s="299">
        <v>86</v>
      </c>
      <c r="B193" s="52"/>
      <c r="C193" s="52" t="str">
        <f t="shared" si="72"/>
        <v>Wijar Putra Prayogo</v>
      </c>
      <c r="D193" s="52">
        <f t="shared" si="72"/>
        <v>0</v>
      </c>
      <c r="E193" s="52">
        <f t="shared" si="73"/>
        <v>3600000</v>
      </c>
    </row>
    <row r="194" spans="1:5" x14ac:dyDescent="0.2">
      <c r="A194" s="299">
        <v>87</v>
      </c>
      <c r="B194" s="52"/>
      <c r="C194" s="52" t="str">
        <f t="shared" si="72"/>
        <v>Winda Maratus Sholikha</v>
      </c>
      <c r="D194" s="52">
        <f t="shared" si="72"/>
        <v>0</v>
      </c>
      <c r="E194" s="52">
        <f t="shared" si="73"/>
        <v>2400000</v>
      </c>
    </row>
    <row r="195" spans="1:5" x14ac:dyDescent="0.2">
      <c r="A195" s="299">
        <v>88</v>
      </c>
      <c r="B195" s="52"/>
      <c r="C195" s="52" t="str">
        <f t="shared" si="72"/>
        <v>Wiwin Widiastuti</v>
      </c>
      <c r="D195" s="52">
        <f t="shared" si="72"/>
        <v>0</v>
      </c>
      <c r="E195" s="52">
        <f t="shared" si="73"/>
        <v>6300000</v>
      </c>
    </row>
    <row r="196" spans="1:5" x14ac:dyDescent="0.2">
      <c r="A196" s="299">
        <v>89</v>
      </c>
      <c r="B196" s="52"/>
      <c r="C196" s="52" t="str">
        <f t="shared" si="72"/>
        <v>Wulan Sari</v>
      </c>
      <c r="D196" s="52">
        <f t="shared" si="72"/>
        <v>0</v>
      </c>
      <c r="E196" s="52">
        <f t="shared" si="73"/>
        <v>3200000</v>
      </c>
    </row>
    <row r="197" spans="1:5" x14ac:dyDescent="0.2">
      <c r="A197" s="299">
        <v>90</v>
      </c>
      <c r="B197" s="52"/>
      <c r="C197" s="52" t="str">
        <f t="shared" si="72"/>
        <v>Yani Yuliani</v>
      </c>
      <c r="D197" s="52">
        <f t="shared" si="72"/>
        <v>0</v>
      </c>
      <c r="E197" s="52">
        <f t="shared" si="73"/>
        <v>2400000</v>
      </c>
    </row>
    <row r="198" spans="1:5" x14ac:dyDescent="0.2">
      <c r="A198" s="299">
        <v>91</v>
      </c>
      <c r="B198" s="52"/>
      <c r="C198" s="52">
        <f t="shared" ref="C198:C199" si="74">C103</f>
        <v>0</v>
      </c>
      <c r="D198" s="52">
        <f t="shared" ref="D198:D199" si="75">D103</f>
        <v>0</v>
      </c>
      <c r="E198" s="52">
        <f t="shared" ref="E198:E199" si="76">L103+O103+R103+U103+X103+AA103+AD103+AG103+AJ103+AM103+AP103+AS103</f>
        <v>0</v>
      </c>
    </row>
    <row r="199" spans="1:5" x14ac:dyDescent="0.2">
      <c r="A199" s="299">
        <v>92</v>
      </c>
      <c r="B199" s="52"/>
      <c r="C199" s="52">
        <f t="shared" si="74"/>
        <v>0</v>
      </c>
      <c r="D199" s="52">
        <f t="shared" si="75"/>
        <v>0</v>
      </c>
      <c r="E199" s="52">
        <f t="shared" si="76"/>
        <v>0</v>
      </c>
    </row>
    <row r="200" spans="1:5" x14ac:dyDescent="0.2">
      <c r="A200" s="404" t="s">
        <v>81</v>
      </c>
      <c r="B200" s="405"/>
      <c r="C200" s="405"/>
      <c r="D200" s="406"/>
      <c r="E200" s="52">
        <f>SUM(E108:E199)</f>
        <v>257340000</v>
      </c>
    </row>
    <row r="201" spans="1:5" x14ac:dyDescent="0.2">
      <c r="A201" s="300"/>
      <c r="B201" s="8"/>
      <c r="D201" s="8"/>
    </row>
    <row r="202" spans="1:5" x14ac:dyDescent="0.2">
      <c r="A202" s="300"/>
      <c r="B202" s="8"/>
      <c r="D202" s="8"/>
    </row>
    <row r="203" spans="1:5" x14ac:dyDescent="0.2">
      <c r="A203" s="300"/>
      <c r="B203" s="8"/>
      <c r="D203" s="8"/>
    </row>
    <row r="204" spans="1:5" x14ac:dyDescent="0.2">
      <c r="A204" s="300"/>
      <c r="B204" s="8"/>
      <c r="D204" s="8"/>
    </row>
    <row r="205" spans="1:5" x14ac:dyDescent="0.2">
      <c r="A205" s="300"/>
      <c r="B205" s="8"/>
      <c r="D205" s="8"/>
    </row>
    <row r="206" spans="1:5" x14ac:dyDescent="0.2">
      <c r="A206" s="300"/>
      <c r="B206" s="8"/>
      <c r="D206" s="8"/>
    </row>
    <row r="207" spans="1:5" x14ac:dyDescent="0.2">
      <c r="A207" s="300"/>
      <c r="B207" s="8"/>
      <c r="D207" s="8"/>
    </row>
    <row r="208" spans="1:5" x14ac:dyDescent="0.2">
      <c r="A208" s="300"/>
      <c r="B208" s="8"/>
      <c r="D208" s="8"/>
    </row>
    <row r="209" spans="1:4" x14ac:dyDescent="0.2">
      <c r="A209" s="300"/>
      <c r="B209" s="8"/>
      <c r="D209" s="8"/>
    </row>
    <row r="210" spans="1:4" x14ac:dyDescent="0.2">
      <c r="A210" s="300"/>
      <c r="B210" s="8"/>
      <c r="D210" s="8"/>
    </row>
    <row r="211" spans="1:4" x14ac:dyDescent="0.2">
      <c r="A211" s="300"/>
      <c r="B211" s="8"/>
      <c r="D211" s="8"/>
    </row>
    <row r="212" spans="1:4" x14ac:dyDescent="0.2">
      <c r="A212" s="300"/>
      <c r="B212" s="8"/>
      <c r="D212" s="8"/>
    </row>
    <row r="213" spans="1:4" x14ac:dyDescent="0.2">
      <c r="A213" s="300"/>
      <c r="B213" s="8"/>
      <c r="D213" s="8"/>
    </row>
    <row r="214" spans="1:4" x14ac:dyDescent="0.2">
      <c r="A214" s="300"/>
      <c r="B214" s="8"/>
      <c r="D214" s="8"/>
    </row>
    <row r="215" spans="1:4" x14ac:dyDescent="0.2">
      <c r="A215" s="300"/>
      <c r="B215" s="8"/>
      <c r="D215" s="8"/>
    </row>
    <row r="216" spans="1:4" x14ac:dyDescent="0.2">
      <c r="A216" s="300"/>
      <c r="B216" s="8"/>
      <c r="D216" s="8"/>
    </row>
    <row r="217" spans="1:4" x14ac:dyDescent="0.2">
      <c r="A217" s="300"/>
      <c r="B217" s="8"/>
      <c r="D217" s="8"/>
    </row>
    <row r="218" spans="1:4" x14ac:dyDescent="0.2">
      <c r="A218" s="300"/>
      <c r="B218" s="8"/>
      <c r="D218" s="8"/>
    </row>
    <row r="219" spans="1:4" x14ac:dyDescent="0.2">
      <c r="A219" s="301"/>
      <c r="B219" s="8"/>
      <c r="D219" s="8"/>
    </row>
    <row r="220" spans="1:4" x14ac:dyDescent="0.2">
      <c r="A220" s="301"/>
      <c r="B220" s="8"/>
      <c r="D220" s="8"/>
    </row>
    <row r="221" spans="1:4" x14ac:dyDescent="0.2">
      <c r="A221" s="301"/>
      <c r="B221" s="8"/>
      <c r="D221" s="8"/>
    </row>
    <row r="222" spans="1:4" x14ac:dyDescent="0.2">
      <c r="A222" s="301"/>
      <c r="B222" s="8"/>
      <c r="D222" s="8"/>
    </row>
    <row r="223" spans="1:4" x14ac:dyDescent="0.2">
      <c r="A223" s="301"/>
      <c r="B223" s="8"/>
      <c r="D223" s="8"/>
    </row>
    <row r="224" spans="1:4" x14ac:dyDescent="0.2">
      <c r="A224" s="301"/>
      <c r="B224" s="8"/>
      <c r="D224" s="8"/>
    </row>
    <row r="225" spans="1:4" x14ac:dyDescent="0.2">
      <c r="A225" s="301"/>
      <c r="B225" s="8"/>
      <c r="D225" s="8"/>
    </row>
    <row r="226" spans="1:4" x14ac:dyDescent="0.2">
      <c r="A226" s="301"/>
      <c r="B226" s="8"/>
      <c r="D226" s="8"/>
    </row>
    <row r="227" spans="1:4" x14ac:dyDescent="0.2">
      <c r="A227" s="301"/>
      <c r="B227" s="8"/>
      <c r="D227" s="8"/>
    </row>
    <row r="228" spans="1:4" x14ac:dyDescent="0.2">
      <c r="A228" s="301"/>
      <c r="B228" s="8"/>
      <c r="D228" s="8"/>
    </row>
    <row r="229" spans="1:4" x14ac:dyDescent="0.2">
      <c r="A229" s="301"/>
      <c r="B229" s="8"/>
      <c r="D229" s="8"/>
    </row>
    <row r="230" spans="1:4" x14ac:dyDescent="0.2">
      <c r="A230" s="301"/>
      <c r="B230" s="8"/>
      <c r="D230" s="8"/>
    </row>
    <row r="231" spans="1:4" x14ac:dyDescent="0.2">
      <c r="A231" s="301"/>
      <c r="B231" s="8"/>
      <c r="D231" s="8"/>
    </row>
    <row r="232" spans="1:4" x14ac:dyDescent="0.2">
      <c r="A232" s="301"/>
      <c r="B232" s="8"/>
      <c r="D232" s="8"/>
    </row>
    <row r="233" spans="1:4" x14ac:dyDescent="0.2">
      <c r="A233" s="301"/>
      <c r="B233" s="8"/>
      <c r="D233" s="8"/>
    </row>
    <row r="234" spans="1:4" x14ac:dyDescent="0.2">
      <c r="A234" s="301"/>
      <c r="B234" s="8"/>
      <c r="D234" s="8"/>
    </row>
    <row r="235" spans="1:4" x14ac:dyDescent="0.2">
      <c r="A235" s="301"/>
      <c r="B235" s="8"/>
      <c r="D235" s="8"/>
    </row>
    <row r="236" spans="1:4" x14ac:dyDescent="0.2">
      <c r="A236" s="301"/>
      <c r="B236" s="8"/>
      <c r="D236" s="8"/>
    </row>
    <row r="237" spans="1:4" x14ac:dyDescent="0.2">
      <c r="A237" s="301"/>
      <c r="B237" s="8"/>
      <c r="D237" s="8"/>
    </row>
    <row r="238" spans="1:4" x14ac:dyDescent="0.2">
      <c r="A238" s="301"/>
      <c r="B238" s="8"/>
      <c r="D238" s="8"/>
    </row>
    <row r="239" spans="1:4" x14ac:dyDescent="0.2">
      <c r="A239" s="301"/>
      <c r="B239" s="8"/>
      <c r="D239" s="8"/>
    </row>
    <row r="240" spans="1:4" x14ac:dyDescent="0.2">
      <c r="A240" s="301"/>
      <c r="B240" s="8"/>
      <c r="D240" s="8"/>
    </row>
    <row r="241" spans="1:4" x14ac:dyDescent="0.2">
      <c r="A241" s="301"/>
      <c r="B241" s="8"/>
      <c r="D241" s="8"/>
    </row>
    <row r="242" spans="1:4" x14ac:dyDescent="0.2">
      <c r="A242" s="301"/>
      <c r="B242" s="8"/>
      <c r="D242" s="8"/>
    </row>
    <row r="243" spans="1:4" x14ac:dyDescent="0.2">
      <c r="A243" s="301"/>
      <c r="B243" s="8"/>
      <c r="D243" s="8"/>
    </row>
    <row r="244" spans="1:4" x14ac:dyDescent="0.2">
      <c r="A244" s="301"/>
      <c r="B244" s="8"/>
      <c r="D244" s="8"/>
    </row>
    <row r="245" spans="1:4" x14ac:dyDescent="0.2">
      <c r="A245" s="301"/>
      <c r="B245" s="8"/>
      <c r="D245" s="8"/>
    </row>
    <row r="246" spans="1:4" x14ac:dyDescent="0.2">
      <c r="A246" s="301"/>
      <c r="B246" s="8"/>
      <c r="D246" s="8"/>
    </row>
    <row r="247" spans="1:4" x14ac:dyDescent="0.2">
      <c r="A247" s="301"/>
      <c r="B247" s="8"/>
      <c r="D247" s="8"/>
    </row>
    <row r="248" spans="1:4" x14ac:dyDescent="0.2">
      <c r="A248" s="301"/>
      <c r="B248" s="8"/>
      <c r="D248" s="8"/>
    </row>
    <row r="249" spans="1:4" x14ac:dyDescent="0.2">
      <c r="A249" s="301"/>
      <c r="B249" s="8"/>
      <c r="D249" s="8"/>
    </row>
    <row r="250" spans="1:4" x14ac:dyDescent="0.2">
      <c r="A250" s="301"/>
      <c r="B250" s="8"/>
      <c r="D250" s="8"/>
    </row>
    <row r="251" spans="1:4" x14ac:dyDescent="0.2">
      <c r="A251" s="301"/>
      <c r="B251" s="8"/>
      <c r="D251" s="8"/>
    </row>
    <row r="252" spans="1:4" x14ac:dyDescent="0.2">
      <c r="A252" s="301"/>
      <c r="B252" s="8"/>
      <c r="D252" s="8"/>
    </row>
    <row r="253" spans="1:4" x14ac:dyDescent="0.2">
      <c r="A253" s="301"/>
      <c r="B253" s="8"/>
      <c r="D253" s="8"/>
    </row>
    <row r="254" spans="1:4" x14ac:dyDescent="0.2">
      <c r="A254" s="301"/>
      <c r="B254" s="8"/>
      <c r="D254" s="8"/>
    </row>
    <row r="255" spans="1:4" x14ac:dyDescent="0.2">
      <c r="A255" s="301"/>
      <c r="B255" s="8"/>
      <c r="D255" s="8"/>
    </row>
    <row r="256" spans="1:4" x14ac:dyDescent="0.2">
      <c r="A256" s="301"/>
      <c r="B256" s="8"/>
      <c r="D256" s="8"/>
    </row>
    <row r="257" spans="1:4" x14ac:dyDescent="0.2">
      <c r="A257" s="301"/>
      <c r="B257" s="8"/>
      <c r="D257" s="8"/>
    </row>
    <row r="258" spans="1:4" x14ac:dyDescent="0.2">
      <c r="A258" s="301"/>
      <c r="B258" s="8"/>
      <c r="D258" s="8"/>
    </row>
    <row r="259" spans="1:4" x14ac:dyDescent="0.2">
      <c r="A259" s="301"/>
      <c r="B259" s="8"/>
      <c r="D259" s="8"/>
    </row>
    <row r="260" spans="1:4" x14ac:dyDescent="0.2">
      <c r="A260" s="301"/>
      <c r="B260" s="8"/>
      <c r="D260" s="8"/>
    </row>
    <row r="261" spans="1:4" x14ac:dyDescent="0.2">
      <c r="A261" s="301"/>
      <c r="B261" s="8"/>
      <c r="D261" s="8"/>
    </row>
    <row r="262" spans="1:4" x14ac:dyDescent="0.2">
      <c r="A262" s="301"/>
      <c r="B262" s="8"/>
      <c r="D262" s="8"/>
    </row>
    <row r="263" spans="1:4" x14ac:dyDescent="0.2">
      <c r="A263" s="301"/>
      <c r="B263" s="8"/>
      <c r="D263" s="8"/>
    </row>
    <row r="264" spans="1:4" x14ac:dyDescent="0.2">
      <c r="A264" s="301"/>
      <c r="B264" s="8"/>
      <c r="D264" s="8"/>
    </row>
    <row r="265" spans="1:4" x14ac:dyDescent="0.2">
      <c r="A265" s="301"/>
      <c r="B265" s="8"/>
      <c r="D265" s="8"/>
    </row>
    <row r="266" spans="1:4" x14ac:dyDescent="0.2">
      <c r="A266" s="301"/>
      <c r="B266" s="8"/>
      <c r="D266" s="8"/>
    </row>
    <row r="267" spans="1:4" x14ac:dyDescent="0.2">
      <c r="A267" s="301"/>
      <c r="B267" s="8"/>
      <c r="D267" s="8"/>
    </row>
    <row r="268" spans="1:4" x14ac:dyDescent="0.2">
      <c r="A268" s="301"/>
      <c r="B268" s="8"/>
      <c r="D268" s="8"/>
    </row>
    <row r="269" spans="1:4" x14ac:dyDescent="0.2">
      <c r="A269" s="301"/>
      <c r="B269" s="8"/>
      <c r="D269" s="8"/>
    </row>
    <row r="270" spans="1:4" x14ac:dyDescent="0.2">
      <c r="A270" s="301"/>
      <c r="B270" s="8"/>
      <c r="D270" s="8"/>
    </row>
    <row r="271" spans="1:4" x14ac:dyDescent="0.2">
      <c r="A271" s="301"/>
      <c r="B271" s="8"/>
      <c r="D271" s="8"/>
    </row>
    <row r="272" spans="1:4" x14ac:dyDescent="0.2">
      <c r="A272" s="301"/>
      <c r="B272" s="8"/>
      <c r="D272" s="8"/>
    </row>
    <row r="273" spans="1:4" x14ac:dyDescent="0.2">
      <c r="A273" s="301"/>
      <c r="B273" s="8"/>
      <c r="D273" s="8"/>
    </row>
    <row r="274" spans="1:4" x14ac:dyDescent="0.2">
      <c r="A274" s="301"/>
      <c r="B274" s="8"/>
      <c r="D274" s="8"/>
    </row>
    <row r="275" spans="1:4" x14ac:dyDescent="0.2">
      <c r="A275" s="301"/>
      <c r="B275" s="8"/>
      <c r="D275" s="8"/>
    </row>
    <row r="276" spans="1:4" x14ac:dyDescent="0.2">
      <c r="A276" s="301"/>
      <c r="B276" s="8"/>
      <c r="D276" s="8"/>
    </row>
    <row r="277" spans="1:4" x14ac:dyDescent="0.2">
      <c r="A277" s="301"/>
      <c r="B277" s="8"/>
      <c r="D277" s="8"/>
    </row>
    <row r="278" spans="1:4" x14ac:dyDescent="0.2">
      <c r="A278" s="301"/>
      <c r="B278" s="8"/>
      <c r="D278" s="8"/>
    </row>
    <row r="279" spans="1:4" x14ac:dyDescent="0.2">
      <c r="A279" s="301"/>
      <c r="B279" s="8"/>
      <c r="D279" s="8"/>
    </row>
    <row r="280" spans="1:4" x14ac:dyDescent="0.2">
      <c r="A280" s="301"/>
      <c r="B280" s="8"/>
      <c r="D280" s="8"/>
    </row>
    <row r="281" spans="1:4" x14ac:dyDescent="0.2">
      <c r="A281" s="301"/>
      <c r="B281" s="8"/>
      <c r="D281" s="8"/>
    </row>
    <row r="282" spans="1:4" x14ac:dyDescent="0.2">
      <c r="A282" s="301"/>
      <c r="B282" s="8"/>
      <c r="D282" s="8"/>
    </row>
    <row r="283" spans="1:4" x14ac:dyDescent="0.2">
      <c r="A283" s="301"/>
      <c r="B283" s="8"/>
      <c r="D283" s="8"/>
    </row>
    <row r="284" spans="1:4" x14ac:dyDescent="0.2">
      <c r="A284" s="301"/>
      <c r="B284" s="8"/>
      <c r="D284" s="8"/>
    </row>
    <row r="285" spans="1:4" x14ac:dyDescent="0.2">
      <c r="A285" s="301"/>
      <c r="B285" s="8"/>
      <c r="D285" s="8"/>
    </row>
    <row r="286" spans="1:4" x14ac:dyDescent="0.2">
      <c r="A286" s="301"/>
      <c r="B286" s="8"/>
      <c r="D286" s="8"/>
    </row>
    <row r="287" spans="1:4" x14ac:dyDescent="0.2">
      <c r="A287" s="301"/>
      <c r="B287" s="8"/>
      <c r="D287" s="8"/>
    </row>
    <row r="288" spans="1:4" x14ac:dyDescent="0.2">
      <c r="A288" s="301"/>
      <c r="B288" s="8"/>
      <c r="D288" s="8"/>
    </row>
    <row r="289" spans="1:4" x14ac:dyDescent="0.2">
      <c r="A289" s="301"/>
      <c r="B289" s="8"/>
      <c r="D289" s="8"/>
    </row>
    <row r="290" spans="1:4" x14ac:dyDescent="0.2">
      <c r="A290" s="301"/>
      <c r="B290" s="8"/>
      <c r="D290" s="8"/>
    </row>
    <row r="291" spans="1:4" x14ac:dyDescent="0.2">
      <c r="A291" s="301"/>
      <c r="B291" s="8"/>
      <c r="D291" s="8"/>
    </row>
    <row r="292" spans="1:4" x14ac:dyDescent="0.2">
      <c r="A292" s="301"/>
      <c r="B292" s="8"/>
      <c r="D292" s="8"/>
    </row>
    <row r="293" spans="1:4" x14ac:dyDescent="0.2">
      <c r="A293" s="301"/>
      <c r="B293" s="8"/>
      <c r="D293" s="8"/>
    </row>
    <row r="294" spans="1:4" x14ac:dyDescent="0.2">
      <c r="A294" s="301"/>
      <c r="B294" s="8"/>
      <c r="D294" s="8"/>
    </row>
    <row r="295" spans="1:4" x14ac:dyDescent="0.2">
      <c r="A295" s="301"/>
      <c r="B295" s="8"/>
      <c r="D295" s="8"/>
    </row>
    <row r="296" spans="1:4" x14ac:dyDescent="0.2">
      <c r="A296" s="301"/>
      <c r="B296" s="8"/>
      <c r="D296" s="8"/>
    </row>
    <row r="297" spans="1:4" x14ac:dyDescent="0.2">
      <c r="A297" s="301"/>
      <c r="B297" s="8"/>
      <c r="D297" s="8"/>
    </row>
    <row r="298" spans="1:4" x14ac:dyDescent="0.2">
      <c r="A298" s="301"/>
      <c r="B298" s="8"/>
      <c r="D298" s="8"/>
    </row>
    <row r="299" spans="1:4" x14ac:dyDescent="0.2">
      <c r="A299" s="301"/>
      <c r="B299" s="8"/>
      <c r="D299" s="8"/>
    </row>
    <row r="300" spans="1:4" x14ac:dyDescent="0.2">
      <c r="A300" s="301"/>
      <c r="B300" s="8"/>
      <c r="D300" s="8"/>
    </row>
    <row r="301" spans="1:4" x14ac:dyDescent="0.2">
      <c r="A301" s="301"/>
      <c r="B301" s="8"/>
      <c r="D301" s="8"/>
    </row>
    <row r="302" spans="1:4" x14ac:dyDescent="0.2">
      <c r="A302" s="301"/>
      <c r="B302" s="8"/>
      <c r="D302" s="8"/>
    </row>
    <row r="303" spans="1:4" x14ac:dyDescent="0.2">
      <c r="A303" s="301"/>
      <c r="B303" s="8"/>
      <c r="D303" s="8"/>
    </row>
    <row r="304" spans="1:4" x14ac:dyDescent="0.2">
      <c r="A304" s="301"/>
      <c r="B304" s="8"/>
      <c r="D304" s="8"/>
    </row>
    <row r="305" spans="1:4" x14ac:dyDescent="0.2">
      <c r="A305" s="301"/>
      <c r="B305" s="8"/>
      <c r="D305" s="8"/>
    </row>
    <row r="306" spans="1:4" x14ac:dyDescent="0.2">
      <c r="A306" s="301"/>
      <c r="B306" s="8"/>
      <c r="D306" s="8"/>
    </row>
    <row r="307" spans="1:4" x14ac:dyDescent="0.2">
      <c r="A307" s="301"/>
      <c r="B307" s="8"/>
      <c r="D307" s="8"/>
    </row>
    <row r="308" spans="1:4" x14ac:dyDescent="0.2">
      <c r="A308" s="301"/>
      <c r="B308" s="8"/>
      <c r="D308" s="8"/>
    </row>
    <row r="309" spans="1:4" x14ac:dyDescent="0.2">
      <c r="A309" s="301"/>
      <c r="B309" s="8"/>
      <c r="D309" s="8"/>
    </row>
    <row r="310" spans="1:4" x14ac:dyDescent="0.2">
      <c r="A310" s="301"/>
      <c r="B310" s="8"/>
      <c r="D310" s="8"/>
    </row>
    <row r="311" spans="1:4" x14ac:dyDescent="0.2">
      <c r="A311" s="301"/>
      <c r="B311" s="8"/>
      <c r="D311" s="8"/>
    </row>
    <row r="312" spans="1:4" x14ac:dyDescent="0.2">
      <c r="A312" s="301"/>
      <c r="B312" s="8"/>
      <c r="D312" s="8"/>
    </row>
    <row r="313" spans="1:4" x14ac:dyDescent="0.2">
      <c r="A313" s="301"/>
      <c r="B313" s="8"/>
      <c r="D313" s="8"/>
    </row>
    <row r="314" spans="1:4" x14ac:dyDescent="0.2">
      <c r="A314" s="301"/>
      <c r="B314" s="8"/>
      <c r="D314" s="8"/>
    </row>
    <row r="315" spans="1:4" x14ac:dyDescent="0.2">
      <c r="A315" s="301"/>
      <c r="B315" s="8"/>
      <c r="D315" s="8"/>
    </row>
    <row r="316" spans="1:4" x14ac:dyDescent="0.2">
      <c r="A316" s="301"/>
      <c r="B316" s="8"/>
      <c r="D316" s="8"/>
    </row>
    <row r="317" spans="1:4" x14ac:dyDescent="0.2">
      <c r="A317" s="301"/>
      <c r="B317" s="8"/>
      <c r="D317" s="8"/>
    </row>
    <row r="318" spans="1:4" x14ac:dyDescent="0.2">
      <c r="A318" s="301"/>
      <c r="B318" s="8"/>
      <c r="D318" s="8"/>
    </row>
    <row r="319" spans="1:4" x14ac:dyDescent="0.2">
      <c r="A319" s="301"/>
      <c r="B319" s="8"/>
      <c r="D319" s="8"/>
    </row>
    <row r="320" spans="1:4" x14ac:dyDescent="0.2">
      <c r="A320" s="301"/>
      <c r="B320" s="8"/>
      <c r="D320" s="8"/>
    </row>
    <row r="321" spans="1:4" x14ac:dyDescent="0.2">
      <c r="A321" s="301"/>
      <c r="B321" s="8"/>
      <c r="D321" s="8"/>
    </row>
    <row r="322" spans="1:4" x14ac:dyDescent="0.2">
      <c r="A322" s="301"/>
      <c r="B322" s="8"/>
      <c r="D322" s="8"/>
    </row>
    <row r="323" spans="1:4" x14ac:dyDescent="0.2">
      <c r="A323" s="301"/>
      <c r="B323" s="8"/>
      <c r="D323" s="8"/>
    </row>
    <row r="324" spans="1:4" x14ac:dyDescent="0.2">
      <c r="A324" s="301"/>
      <c r="B324" s="8"/>
      <c r="D324" s="8"/>
    </row>
    <row r="325" spans="1:4" x14ac:dyDescent="0.2">
      <c r="A325" s="301"/>
      <c r="B325" s="8"/>
      <c r="D325" s="8"/>
    </row>
    <row r="326" spans="1:4" x14ac:dyDescent="0.2">
      <c r="A326" s="301"/>
      <c r="B326" s="8"/>
      <c r="D326" s="8"/>
    </row>
    <row r="327" spans="1:4" x14ac:dyDescent="0.2">
      <c r="A327" s="301"/>
      <c r="B327" s="8"/>
      <c r="D327" s="8"/>
    </row>
    <row r="328" spans="1:4" x14ac:dyDescent="0.2">
      <c r="A328" s="301"/>
      <c r="B328" s="8"/>
      <c r="D328" s="8"/>
    </row>
    <row r="329" spans="1:4" x14ac:dyDescent="0.2">
      <c r="A329" s="301"/>
      <c r="B329" s="8"/>
      <c r="D329" s="8"/>
    </row>
    <row r="330" spans="1:4" x14ac:dyDescent="0.2">
      <c r="A330" s="301"/>
      <c r="B330" s="8"/>
      <c r="D330" s="8"/>
    </row>
    <row r="331" spans="1:4" x14ac:dyDescent="0.2">
      <c r="A331" s="301"/>
      <c r="B331" s="8"/>
      <c r="D331" s="8"/>
    </row>
    <row r="332" spans="1:4" x14ac:dyDescent="0.2">
      <c r="A332" s="301"/>
      <c r="B332" s="8"/>
      <c r="D332" s="8"/>
    </row>
    <row r="333" spans="1:4" x14ac:dyDescent="0.2">
      <c r="A333" s="301"/>
      <c r="B333" s="8"/>
      <c r="D333" s="8"/>
    </row>
    <row r="334" spans="1:4" x14ac:dyDescent="0.2">
      <c r="A334" s="301"/>
      <c r="B334" s="8"/>
      <c r="D334" s="8"/>
    </row>
    <row r="335" spans="1:4" x14ac:dyDescent="0.2">
      <c r="A335" s="301"/>
      <c r="B335" s="8"/>
      <c r="D335" s="8"/>
    </row>
    <row r="336" spans="1:4" x14ac:dyDescent="0.2">
      <c r="A336" s="301"/>
      <c r="B336" s="8"/>
      <c r="D336" s="8"/>
    </row>
    <row r="337" spans="1:4" x14ac:dyDescent="0.2">
      <c r="A337" s="301"/>
      <c r="B337" s="8"/>
      <c r="D337" s="8"/>
    </row>
    <row r="338" spans="1:4" x14ac:dyDescent="0.2">
      <c r="A338" s="301"/>
      <c r="B338" s="8"/>
      <c r="D338" s="8"/>
    </row>
    <row r="339" spans="1:4" x14ac:dyDescent="0.2">
      <c r="A339" s="301"/>
      <c r="B339" s="8"/>
      <c r="D339" s="8"/>
    </row>
    <row r="340" spans="1:4" x14ac:dyDescent="0.2">
      <c r="A340" s="301"/>
      <c r="B340" s="8"/>
      <c r="D340" s="8"/>
    </row>
    <row r="341" spans="1:4" x14ac:dyDescent="0.2">
      <c r="A341" s="301"/>
      <c r="B341" s="8"/>
      <c r="D341" s="8"/>
    </row>
    <row r="342" spans="1:4" x14ac:dyDescent="0.2">
      <c r="A342" s="301"/>
      <c r="B342" s="8"/>
      <c r="D342" s="8"/>
    </row>
    <row r="343" spans="1:4" x14ac:dyDescent="0.2">
      <c r="A343" s="301"/>
      <c r="B343" s="8"/>
      <c r="D343" s="8"/>
    </row>
    <row r="344" spans="1:4" x14ac:dyDescent="0.2">
      <c r="A344" s="301"/>
      <c r="B344" s="8"/>
      <c r="D344" s="8"/>
    </row>
    <row r="345" spans="1:4" x14ac:dyDescent="0.2">
      <c r="A345" s="301"/>
      <c r="B345" s="8"/>
      <c r="D345" s="8"/>
    </row>
    <row r="346" spans="1:4" x14ac:dyDescent="0.2">
      <c r="A346" s="301"/>
      <c r="B346" s="8"/>
      <c r="D346" s="8"/>
    </row>
    <row r="347" spans="1:4" x14ac:dyDescent="0.2">
      <c r="A347" s="301"/>
      <c r="B347" s="8"/>
      <c r="D347" s="8"/>
    </row>
    <row r="348" spans="1:4" x14ac:dyDescent="0.2">
      <c r="A348" s="301"/>
      <c r="B348" s="8"/>
      <c r="D348" s="8"/>
    </row>
    <row r="349" spans="1:4" x14ac:dyDescent="0.2">
      <c r="A349" s="301"/>
      <c r="B349" s="8"/>
      <c r="D349" s="8"/>
    </row>
    <row r="350" spans="1:4" x14ac:dyDescent="0.2">
      <c r="A350" s="301"/>
      <c r="B350" s="8"/>
      <c r="D350" s="8"/>
    </row>
    <row r="351" spans="1:4" x14ac:dyDescent="0.2">
      <c r="A351" s="301"/>
      <c r="B351" s="8"/>
      <c r="D351" s="8"/>
    </row>
    <row r="352" spans="1:4" x14ac:dyDescent="0.2">
      <c r="A352" s="301"/>
      <c r="B352" s="8"/>
      <c r="D352" s="8"/>
    </row>
    <row r="353" spans="1:4" x14ac:dyDescent="0.2">
      <c r="A353" s="301"/>
      <c r="B353" s="8"/>
      <c r="D353" s="8"/>
    </row>
    <row r="354" spans="1:4" x14ac:dyDescent="0.2">
      <c r="A354" s="301"/>
      <c r="B354" s="8"/>
      <c r="D354" s="8"/>
    </row>
    <row r="355" spans="1:4" x14ac:dyDescent="0.2">
      <c r="A355" s="301"/>
      <c r="B355" s="8"/>
      <c r="D355" s="8"/>
    </row>
    <row r="356" spans="1:4" x14ac:dyDescent="0.2">
      <c r="A356" s="301"/>
      <c r="B356" s="8"/>
      <c r="D356" s="8"/>
    </row>
    <row r="357" spans="1:4" x14ac:dyDescent="0.2">
      <c r="A357" s="301"/>
      <c r="B357" s="8"/>
      <c r="D357" s="8"/>
    </row>
    <row r="358" spans="1:4" x14ac:dyDescent="0.2">
      <c r="A358" s="301"/>
      <c r="B358" s="8"/>
      <c r="D358" s="8"/>
    </row>
    <row r="359" spans="1:4" x14ac:dyDescent="0.2">
      <c r="A359" s="301"/>
      <c r="B359" s="8"/>
      <c r="D359" s="8"/>
    </row>
    <row r="360" spans="1:4" x14ac:dyDescent="0.2">
      <c r="A360" s="301"/>
      <c r="B360" s="8"/>
      <c r="D360" s="8"/>
    </row>
    <row r="361" spans="1:4" x14ac:dyDescent="0.2">
      <c r="A361" s="301"/>
      <c r="B361" s="8"/>
      <c r="D361" s="8"/>
    </row>
    <row r="362" spans="1:4" x14ac:dyDescent="0.2">
      <c r="A362" s="301"/>
      <c r="B362" s="8"/>
      <c r="D362" s="8"/>
    </row>
    <row r="363" spans="1:4" x14ac:dyDescent="0.2">
      <c r="A363" s="301"/>
      <c r="B363" s="8"/>
      <c r="D363" s="8"/>
    </row>
    <row r="364" spans="1:4" x14ac:dyDescent="0.2">
      <c r="A364" s="301"/>
      <c r="B364" s="8"/>
      <c r="D364" s="8"/>
    </row>
    <row r="365" spans="1:4" x14ac:dyDescent="0.2">
      <c r="A365" s="301"/>
      <c r="B365" s="8"/>
      <c r="D365" s="8"/>
    </row>
    <row r="366" spans="1:4" x14ac:dyDescent="0.2">
      <c r="A366" s="301"/>
      <c r="B366" s="8"/>
      <c r="D366" s="8"/>
    </row>
    <row r="367" spans="1:4" x14ac:dyDescent="0.2">
      <c r="A367" s="301"/>
      <c r="B367" s="8"/>
      <c r="D367" s="8"/>
    </row>
    <row r="368" spans="1:4" x14ac:dyDescent="0.2">
      <c r="A368" s="301"/>
      <c r="B368" s="8"/>
      <c r="D368" s="8"/>
    </row>
    <row r="369" spans="1:4" x14ac:dyDescent="0.2">
      <c r="A369" s="301"/>
      <c r="B369" s="8"/>
      <c r="D369" s="8"/>
    </row>
    <row r="370" spans="1:4" x14ac:dyDescent="0.2">
      <c r="A370" s="301"/>
      <c r="B370" s="8"/>
      <c r="D370" s="8"/>
    </row>
    <row r="371" spans="1:4" x14ac:dyDescent="0.2">
      <c r="A371" s="301"/>
      <c r="B371" s="8"/>
      <c r="D371" s="8"/>
    </row>
    <row r="372" spans="1:4" x14ac:dyDescent="0.2">
      <c r="A372" s="301"/>
      <c r="B372" s="8"/>
      <c r="D372" s="8"/>
    </row>
    <row r="373" spans="1:4" x14ac:dyDescent="0.2">
      <c r="A373" s="301"/>
      <c r="B373" s="8"/>
      <c r="D373" s="8"/>
    </row>
    <row r="374" spans="1:4" x14ac:dyDescent="0.2">
      <c r="A374" s="301"/>
      <c r="B374" s="8"/>
      <c r="D374" s="8"/>
    </row>
    <row r="375" spans="1:4" x14ac:dyDescent="0.2">
      <c r="A375" s="301"/>
      <c r="B375" s="8"/>
      <c r="D375" s="8"/>
    </row>
    <row r="376" spans="1:4" x14ac:dyDescent="0.2">
      <c r="A376" s="301"/>
      <c r="B376" s="8"/>
      <c r="D376" s="8"/>
    </row>
    <row r="377" spans="1:4" x14ac:dyDescent="0.2">
      <c r="A377" s="301"/>
      <c r="B377" s="8"/>
      <c r="D377" s="8"/>
    </row>
    <row r="378" spans="1:4" x14ac:dyDescent="0.2">
      <c r="A378" s="301"/>
      <c r="B378" s="8"/>
      <c r="D378" s="8"/>
    </row>
    <row r="379" spans="1:4" x14ac:dyDescent="0.2">
      <c r="A379" s="301"/>
      <c r="B379" s="8"/>
      <c r="D379" s="8"/>
    </row>
    <row r="380" spans="1:4" x14ac:dyDescent="0.2">
      <c r="A380" s="301"/>
      <c r="B380" s="8"/>
      <c r="D380" s="8"/>
    </row>
    <row r="381" spans="1:4" x14ac:dyDescent="0.2">
      <c r="A381" s="301"/>
      <c r="B381" s="8"/>
      <c r="D381" s="8"/>
    </row>
    <row r="382" spans="1:4" x14ac:dyDescent="0.2">
      <c r="A382" s="301"/>
      <c r="B382" s="8"/>
      <c r="D382" s="8"/>
    </row>
    <row r="383" spans="1:4" x14ac:dyDescent="0.2">
      <c r="A383" s="301"/>
      <c r="B383" s="8"/>
      <c r="D383" s="8"/>
    </row>
    <row r="384" spans="1:4" x14ac:dyDescent="0.2">
      <c r="A384" s="301"/>
      <c r="B384" s="8"/>
      <c r="D384" s="8"/>
    </row>
    <row r="385" spans="1:4" x14ac:dyDescent="0.2">
      <c r="A385" s="301"/>
      <c r="B385" s="8"/>
      <c r="D385" s="8"/>
    </row>
    <row r="386" spans="1:4" x14ac:dyDescent="0.2">
      <c r="A386" s="301"/>
      <c r="B386" s="8"/>
      <c r="D386" s="8"/>
    </row>
    <row r="387" spans="1:4" x14ac:dyDescent="0.2">
      <c r="A387" s="301"/>
      <c r="B387" s="8"/>
      <c r="D387" s="8"/>
    </row>
    <row r="388" spans="1:4" x14ac:dyDescent="0.2">
      <c r="A388" s="301"/>
      <c r="B388" s="8"/>
      <c r="D388" s="8"/>
    </row>
    <row r="389" spans="1:4" x14ac:dyDescent="0.2">
      <c r="A389" s="301"/>
      <c r="B389" s="8"/>
      <c r="D389" s="8"/>
    </row>
    <row r="390" spans="1:4" x14ac:dyDescent="0.2">
      <c r="A390" s="301"/>
      <c r="B390" s="8"/>
      <c r="D390" s="8"/>
    </row>
    <row r="391" spans="1:4" x14ac:dyDescent="0.2">
      <c r="A391" s="301"/>
      <c r="B391" s="8"/>
      <c r="D391" s="8"/>
    </row>
    <row r="392" spans="1:4" x14ac:dyDescent="0.2">
      <c r="A392" s="301"/>
      <c r="B392" s="8"/>
      <c r="D392" s="8"/>
    </row>
    <row r="393" spans="1:4" x14ac:dyDescent="0.2">
      <c r="A393" s="301"/>
      <c r="B393" s="8"/>
      <c r="D393" s="8"/>
    </row>
    <row r="394" spans="1:4" x14ac:dyDescent="0.2">
      <c r="A394" s="301"/>
      <c r="B394" s="8"/>
      <c r="D394" s="8"/>
    </row>
    <row r="395" spans="1:4" x14ac:dyDescent="0.2">
      <c r="A395" s="301"/>
      <c r="B395" s="8"/>
      <c r="D395" s="8"/>
    </row>
    <row r="396" spans="1:4" x14ac:dyDescent="0.2">
      <c r="A396" s="301"/>
      <c r="B396" s="8"/>
      <c r="D396" s="8"/>
    </row>
    <row r="397" spans="1:4" x14ac:dyDescent="0.2">
      <c r="A397" s="301"/>
      <c r="B397" s="8"/>
      <c r="D397" s="8"/>
    </row>
    <row r="398" spans="1:4" x14ac:dyDescent="0.2">
      <c r="A398" s="301"/>
      <c r="B398" s="8"/>
      <c r="D398" s="8"/>
    </row>
    <row r="399" spans="1:4" x14ac:dyDescent="0.2">
      <c r="A399" s="301"/>
      <c r="B399" s="8"/>
      <c r="D399" s="8"/>
    </row>
    <row r="400" spans="1:4" x14ac:dyDescent="0.2">
      <c r="A400" s="301"/>
      <c r="B400" s="8"/>
      <c r="D400" s="8"/>
    </row>
    <row r="401" spans="1:4" x14ac:dyDescent="0.2">
      <c r="A401" s="301"/>
      <c r="B401" s="8"/>
      <c r="D401" s="8"/>
    </row>
    <row r="402" spans="1:4" x14ac:dyDescent="0.2">
      <c r="A402" s="301"/>
      <c r="B402" s="8"/>
      <c r="D402" s="8"/>
    </row>
    <row r="403" spans="1:4" x14ac:dyDescent="0.2">
      <c r="A403" s="301"/>
      <c r="B403" s="8"/>
      <c r="D403" s="8"/>
    </row>
    <row r="404" spans="1:4" x14ac:dyDescent="0.2">
      <c r="A404" s="301"/>
      <c r="B404" s="8"/>
      <c r="D404" s="8"/>
    </row>
    <row r="405" spans="1:4" x14ac:dyDescent="0.2">
      <c r="A405" s="301"/>
      <c r="B405" s="8"/>
      <c r="D405" s="8"/>
    </row>
    <row r="406" spans="1:4" x14ac:dyDescent="0.2">
      <c r="A406" s="301"/>
      <c r="B406" s="8"/>
      <c r="D406" s="8"/>
    </row>
    <row r="407" spans="1:4" x14ac:dyDescent="0.2">
      <c r="A407" s="301"/>
      <c r="B407" s="8"/>
      <c r="D407" s="8"/>
    </row>
    <row r="408" spans="1:4" x14ac:dyDescent="0.2">
      <c r="A408" s="301"/>
      <c r="B408" s="8"/>
      <c r="D408" s="8"/>
    </row>
    <row r="409" spans="1:4" x14ac:dyDescent="0.2">
      <c r="A409" s="301"/>
      <c r="B409" s="8"/>
      <c r="D409" s="8"/>
    </row>
    <row r="410" spans="1:4" x14ac:dyDescent="0.2">
      <c r="A410" s="301"/>
      <c r="B410" s="8"/>
      <c r="D410" s="8"/>
    </row>
    <row r="411" spans="1:4" x14ac:dyDescent="0.2">
      <c r="A411" s="301"/>
      <c r="B411" s="8"/>
      <c r="D411" s="8"/>
    </row>
    <row r="412" spans="1:4" x14ac:dyDescent="0.2">
      <c r="A412" s="301"/>
      <c r="B412" s="8"/>
      <c r="D412" s="8"/>
    </row>
    <row r="413" spans="1:4" x14ac:dyDescent="0.2">
      <c r="A413" s="301"/>
      <c r="B413" s="8"/>
      <c r="D413" s="8"/>
    </row>
    <row r="414" spans="1:4" x14ac:dyDescent="0.2">
      <c r="A414" s="301"/>
      <c r="B414" s="8"/>
      <c r="D414" s="8"/>
    </row>
    <row r="415" spans="1:4" x14ac:dyDescent="0.2">
      <c r="A415" s="301"/>
      <c r="B415" s="8"/>
      <c r="D415" s="8"/>
    </row>
    <row r="416" spans="1:4" x14ac:dyDescent="0.2">
      <c r="A416" s="301"/>
      <c r="B416" s="8"/>
      <c r="D416" s="8"/>
    </row>
    <row r="417" spans="1:4" x14ac:dyDescent="0.2">
      <c r="A417" s="301"/>
      <c r="B417" s="8"/>
      <c r="D417" s="8"/>
    </row>
    <row r="418" spans="1:4" x14ac:dyDescent="0.2">
      <c r="A418" s="301"/>
      <c r="B418" s="8"/>
      <c r="D418" s="8"/>
    </row>
    <row r="419" spans="1:4" x14ac:dyDescent="0.2">
      <c r="A419" s="301"/>
      <c r="B419" s="8"/>
      <c r="D419" s="8"/>
    </row>
    <row r="420" spans="1:4" x14ac:dyDescent="0.2">
      <c r="A420" s="301"/>
      <c r="B420" s="8"/>
      <c r="D420" s="8"/>
    </row>
    <row r="421" spans="1:4" x14ac:dyDescent="0.2">
      <c r="A421" s="301"/>
      <c r="B421" s="8"/>
      <c r="D421" s="8"/>
    </row>
    <row r="422" spans="1:4" x14ac:dyDescent="0.2">
      <c r="A422" s="301"/>
      <c r="B422" s="8"/>
      <c r="D422" s="8"/>
    </row>
    <row r="423" spans="1:4" x14ac:dyDescent="0.2">
      <c r="A423" s="301"/>
      <c r="B423" s="8"/>
      <c r="D423" s="8"/>
    </row>
    <row r="424" spans="1:4" x14ac:dyDescent="0.2">
      <c r="A424" s="301"/>
      <c r="B424" s="8"/>
      <c r="D424" s="8"/>
    </row>
    <row r="425" spans="1:4" x14ac:dyDescent="0.2">
      <c r="A425" s="301"/>
      <c r="B425" s="8"/>
      <c r="D425" s="8"/>
    </row>
    <row r="426" spans="1:4" x14ac:dyDescent="0.2">
      <c r="A426" s="301"/>
      <c r="B426" s="8"/>
      <c r="D426" s="8"/>
    </row>
    <row r="427" spans="1:4" x14ac:dyDescent="0.2">
      <c r="A427" s="301"/>
      <c r="B427" s="8"/>
      <c r="D427" s="8"/>
    </row>
    <row r="428" spans="1:4" x14ac:dyDescent="0.2">
      <c r="A428" s="301"/>
      <c r="B428" s="8"/>
      <c r="D428" s="8"/>
    </row>
    <row r="429" spans="1:4" x14ac:dyDescent="0.2">
      <c r="A429" s="301"/>
      <c r="B429" s="8"/>
      <c r="D429" s="8"/>
    </row>
    <row r="430" spans="1:4" x14ac:dyDescent="0.2">
      <c r="A430" s="301"/>
      <c r="B430" s="8"/>
      <c r="D430" s="8"/>
    </row>
    <row r="431" spans="1:4" x14ac:dyDescent="0.2">
      <c r="A431" s="301"/>
      <c r="B431" s="8"/>
      <c r="D431" s="8"/>
    </row>
    <row r="432" spans="1:4" x14ac:dyDescent="0.2">
      <c r="A432" s="301"/>
      <c r="B432" s="8"/>
      <c r="D432" s="8"/>
    </row>
    <row r="433" spans="1:4" x14ac:dyDescent="0.2">
      <c r="A433" s="301"/>
      <c r="B433" s="8"/>
      <c r="D433" s="8"/>
    </row>
    <row r="434" spans="1:4" x14ac:dyDescent="0.2">
      <c r="A434" s="301"/>
      <c r="B434" s="8"/>
      <c r="D434" s="8"/>
    </row>
    <row r="435" spans="1:4" x14ac:dyDescent="0.2">
      <c r="A435" s="301"/>
      <c r="B435" s="8"/>
      <c r="D435" s="8"/>
    </row>
    <row r="436" spans="1:4" x14ac:dyDescent="0.2">
      <c r="A436" s="301"/>
      <c r="B436" s="8"/>
      <c r="D436" s="8"/>
    </row>
    <row r="437" spans="1:4" x14ac:dyDescent="0.2">
      <c r="A437" s="301"/>
      <c r="B437" s="8"/>
      <c r="D437" s="8"/>
    </row>
    <row r="438" spans="1:4" x14ac:dyDescent="0.2">
      <c r="A438" s="301"/>
      <c r="B438" s="8"/>
      <c r="D438" s="8"/>
    </row>
    <row r="439" spans="1:4" x14ac:dyDescent="0.2">
      <c r="A439" s="301"/>
      <c r="B439" s="8"/>
      <c r="D439" s="8"/>
    </row>
    <row r="440" spans="1:4" x14ac:dyDescent="0.2">
      <c r="A440" s="301"/>
      <c r="B440" s="8"/>
      <c r="D440" s="8"/>
    </row>
    <row r="441" spans="1:4" x14ac:dyDescent="0.2">
      <c r="A441" s="301"/>
      <c r="B441" s="8"/>
      <c r="D441" s="8"/>
    </row>
    <row r="442" spans="1:4" x14ac:dyDescent="0.2">
      <c r="A442" s="301"/>
      <c r="B442" s="8"/>
      <c r="D442" s="8"/>
    </row>
    <row r="443" spans="1:4" x14ac:dyDescent="0.2">
      <c r="A443" s="301"/>
      <c r="B443" s="8"/>
      <c r="D443" s="8"/>
    </row>
    <row r="444" spans="1:4" x14ac:dyDescent="0.2">
      <c r="A444" s="301"/>
      <c r="B444" s="8"/>
      <c r="D444" s="8"/>
    </row>
    <row r="445" spans="1:4" x14ac:dyDescent="0.2">
      <c r="A445" s="301"/>
      <c r="B445" s="8"/>
      <c r="D445" s="8"/>
    </row>
    <row r="446" spans="1:4" x14ac:dyDescent="0.2">
      <c r="A446" s="301"/>
      <c r="B446" s="8"/>
      <c r="D446" s="8"/>
    </row>
    <row r="447" spans="1:4" x14ac:dyDescent="0.2">
      <c r="A447" s="301"/>
      <c r="B447" s="8"/>
      <c r="D447" s="8"/>
    </row>
    <row r="448" spans="1:4" x14ac:dyDescent="0.2">
      <c r="A448" s="301"/>
      <c r="B448" s="8"/>
      <c r="D448" s="8"/>
    </row>
    <row r="449" spans="1:4" x14ac:dyDescent="0.2">
      <c r="A449" s="301"/>
      <c r="B449" s="8"/>
      <c r="D449" s="8"/>
    </row>
    <row r="450" spans="1:4" x14ac:dyDescent="0.2">
      <c r="A450" s="301"/>
      <c r="B450" s="8"/>
      <c r="D450" s="8"/>
    </row>
    <row r="451" spans="1:4" x14ac:dyDescent="0.2">
      <c r="A451" s="301"/>
      <c r="B451" s="8"/>
      <c r="D451" s="8"/>
    </row>
    <row r="452" spans="1:4" x14ac:dyDescent="0.2">
      <c r="A452" s="301"/>
      <c r="B452" s="8"/>
      <c r="D452" s="8"/>
    </row>
    <row r="453" spans="1:4" x14ac:dyDescent="0.2">
      <c r="A453" s="301"/>
      <c r="B453" s="8"/>
      <c r="D453" s="8"/>
    </row>
    <row r="454" spans="1:4" x14ac:dyDescent="0.2">
      <c r="A454" s="301"/>
      <c r="B454" s="8"/>
      <c r="D454" s="8"/>
    </row>
    <row r="455" spans="1:4" x14ac:dyDescent="0.2">
      <c r="A455" s="301"/>
      <c r="B455" s="8"/>
      <c r="D455" s="8"/>
    </row>
    <row r="456" spans="1:4" x14ac:dyDescent="0.2">
      <c r="A456" s="301"/>
      <c r="B456" s="8"/>
      <c r="D456" s="8"/>
    </row>
    <row r="457" spans="1:4" x14ac:dyDescent="0.2">
      <c r="A457" s="301"/>
      <c r="B457" s="8"/>
      <c r="D457" s="8"/>
    </row>
    <row r="458" spans="1:4" x14ac:dyDescent="0.2">
      <c r="A458" s="301"/>
      <c r="B458" s="8"/>
      <c r="D458" s="8"/>
    </row>
    <row r="459" spans="1:4" x14ac:dyDescent="0.2">
      <c r="A459" s="301"/>
      <c r="B459" s="8"/>
      <c r="D459" s="8"/>
    </row>
    <row r="460" spans="1:4" x14ac:dyDescent="0.2">
      <c r="A460" s="301"/>
      <c r="B460" s="8"/>
      <c r="D460" s="8"/>
    </row>
    <row r="461" spans="1:4" x14ac:dyDescent="0.2">
      <c r="A461" s="301"/>
      <c r="B461" s="8"/>
      <c r="D461" s="8"/>
    </row>
    <row r="462" spans="1:4" x14ac:dyDescent="0.2">
      <c r="A462" s="301"/>
      <c r="B462" s="8"/>
      <c r="D462" s="8"/>
    </row>
    <row r="463" spans="1:4" x14ac:dyDescent="0.2">
      <c r="A463" s="301"/>
      <c r="B463" s="8"/>
      <c r="D463" s="8"/>
    </row>
    <row r="464" spans="1:4" x14ac:dyDescent="0.2">
      <c r="A464" s="301"/>
      <c r="B464" s="8"/>
      <c r="D464" s="8"/>
    </row>
    <row r="465" spans="1:4" x14ac:dyDescent="0.2">
      <c r="A465" s="301"/>
      <c r="B465" s="8"/>
      <c r="D465" s="8"/>
    </row>
    <row r="466" spans="1:4" x14ac:dyDescent="0.2">
      <c r="A466" s="301"/>
      <c r="B466" s="8"/>
      <c r="D466" s="8"/>
    </row>
    <row r="467" spans="1:4" x14ac:dyDescent="0.2">
      <c r="A467" s="301"/>
      <c r="B467" s="8"/>
      <c r="D467" s="8"/>
    </row>
    <row r="468" spans="1:4" x14ac:dyDescent="0.2">
      <c r="A468" s="301"/>
      <c r="B468" s="8"/>
      <c r="D468" s="8"/>
    </row>
    <row r="469" spans="1:4" x14ac:dyDescent="0.2">
      <c r="A469" s="301"/>
      <c r="B469" s="8"/>
      <c r="D469" s="8"/>
    </row>
    <row r="470" spans="1:4" x14ac:dyDescent="0.2">
      <c r="A470" s="301"/>
      <c r="B470" s="8"/>
      <c r="D470" s="8"/>
    </row>
    <row r="471" spans="1:4" x14ac:dyDescent="0.2">
      <c r="A471" s="301"/>
      <c r="B471" s="8"/>
      <c r="D471" s="8"/>
    </row>
    <row r="472" spans="1:4" x14ac:dyDescent="0.2">
      <c r="A472" s="301"/>
      <c r="B472" s="8"/>
      <c r="D472" s="8"/>
    </row>
    <row r="473" spans="1:4" x14ac:dyDescent="0.2">
      <c r="A473" s="301"/>
      <c r="B473" s="8"/>
      <c r="D473" s="8"/>
    </row>
    <row r="474" spans="1:4" x14ac:dyDescent="0.2">
      <c r="A474" s="301"/>
      <c r="B474" s="8"/>
      <c r="D474" s="8"/>
    </row>
    <row r="475" spans="1:4" x14ac:dyDescent="0.2">
      <c r="A475" s="301"/>
      <c r="B475" s="8"/>
      <c r="D475" s="8"/>
    </row>
    <row r="476" spans="1:4" x14ac:dyDescent="0.2">
      <c r="A476" s="301"/>
      <c r="B476" s="8"/>
      <c r="D476" s="8"/>
    </row>
    <row r="477" spans="1:4" x14ac:dyDescent="0.2">
      <c r="A477" s="301"/>
      <c r="B477" s="8"/>
      <c r="D477" s="8"/>
    </row>
    <row r="478" spans="1:4" x14ac:dyDescent="0.2">
      <c r="A478" s="301"/>
      <c r="B478" s="8"/>
      <c r="D478" s="8"/>
    </row>
    <row r="479" spans="1:4" x14ac:dyDescent="0.2">
      <c r="A479" s="301"/>
      <c r="B479" s="8"/>
      <c r="D479" s="8"/>
    </row>
    <row r="480" spans="1:4" x14ac:dyDescent="0.2">
      <c r="A480" s="301"/>
      <c r="B480" s="8"/>
      <c r="D480" s="8"/>
    </row>
    <row r="481" spans="1:4" x14ac:dyDescent="0.2">
      <c r="A481" s="301"/>
      <c r="B481" s="8"/>
      <c r="D481" s="8"/>
    </row>
    <row r="482" spans="1:4" x14ac:dyDescent="0.2">
      <c r="A482" s="301"/>
      <c r="B482" s="8"/>
      <c r="D482" s="8"/>
    </row>
    <row r="483" spans="1:4" x14ac:dyDescent="0.2">
      <c r="A483" s="301"/>
      <c r="B483" s="8"/>
      <c r="D483" s="8"/>
    </row>
    <row r="484" spans="1:4" x14ac:dyDescent="0.2">
      <c r="A484" s="301"/>
      <c r="B484" s="8"/>
      <c r="D484" s="8"/>
    </row>
    <row r="485" spans="1:4" x14ac:dyDescent="0.2">
      <c r="A485" s="301"/>
      <c r="B485" s="8"/>
      <c r="D485" s="8"/>
    </row>
    <row r="486" spans="1:4" x14ac:dyDescent="0.2">
      <c r="A486" s="301"/>
      <c r="B486" s="8"/>
      <c r="D486" s="8"/>
    </row>
    <row r="487" spans="1:4" x14ac:dyDescent="0.2">
      <c r="A487" s="301"/>
      <c r="B487" s="8"/>
      <c r="D487" s="8"/>
    </row>
    <row r="488" spans="1:4" x14ac:dyDescent="0.2">
      <c r="A488" s="301"/>
      <c r="B488" s="8"/>
      <c r="D488" s="8"/>
    </row>
    <row r="489" spans="1:4" x14ac:dyDescent="0.2">
      <c r="A489" s="301"/>
      <c r="B489" s="8"/>
      <c r="D489" s="8"/>
    </row>
    <row r="490" spans="1:4" x14ac:dyDescent="0.2">
      <c r="A490" s="301"/>
      <c r="B490" s="8"/>
      <c r="D490" s="8"/>
    </row>
    <row r="491" spans="1:4" x14ac:dyDescent="0.2">
      <c r="A491" s="301"/>
      <c r="B491" s="8"/>
      <c r="D491" s="8"/>
    </row>
    <row r="492" spans="1:4" x14ac:dyDescent="0.2">
      <c r="A492" s="301"/>
      <c r="B492" s="8"/>
      <c r="D492" s="8"/>
    </row>
    <row r="493" spans="1:4" x14ac:dyDescent="0.2">
      <c r="A493" s="301"/>
      <c r="B493" s="8"/>
      <c r="D493" s="8"/>
    </row>
    <row r="494" spans="1:4" x14ac:dyDescent="0.2">
      <c r="A494" s="301"/>
      <c r="B494" s="8"/>
      <c r="D494" s="8"/>
    </row>
    <row r="495" spans="1:4" x14ac:dyDescent="0.2">
      <c r="A495" s="301"/>
      <c r="B495" s="8"/>
      <c r="D495" s="8"/>
    </row>
    <row r="496" spans="1:4" x14ac:dyDescent="0.2">
      <c r="A496" s="301"/>
      <c r="B496" s="8"/>
      <c r="D496" s="8"/>
    </row>
    <row r="497" spans="1:4" x14ac:dyDescent="0.2">
      <c r="A497" s="301"/>
      <c r="B497" s="8"/>
      <c r="D497" s="8"/>
    </row>
    <row r="498" spans="1:4" x14ac:dyDescent="0.2">
      <c r="A498" s="301"/>
      <c r="B498" s="8"/>
      <c r="D498" s="8"/>
    </row>
    <row r="499" spans="1:4" x14ac:dyDescent="0.2">
      <c r="A499" s="301"/>
      <c r="B499" s="8"/>
      <c r="D499" s="8"/>
    </row>
    <row r="500" spans="1:4" x14ac:dyDescent="0.2">
      <c r="A500" s="301"/>
      <c r="B500" s="8"/>
      <c r="D500" s="8"/>
    </row>
    <row r="501" spans="1:4" x14ac:dyDescent="0.2">
      <c r="A501" s="301"/>
      <c r="B501" s="8"/>
      <c r="D501" s="8"/>
    </row>
    <row r="502" spans="1:4" x14ac:dyDescent="0.2">
      <c r="A502" s="301"/>
      <c r="B502" s="8"/>
      <c r="D502" s="8"/>
    </row>
    <row r="503" spans="1:4" x14ac:dyDescent="0.2">
      <c r="A503" s="301"/>
      <c r="B503" s="8"/>
      <c r="D503" s="8"/>
    </row>
    <row r="504" spans="1:4" x14ac:dyDescent="0.2">
      <c r="A504" s="301"/>
      <c r="B504" s="8"/>
      <c r="D504" s="8"/>
    </row>
    <row r="505" spans="1:4" x14ac:dyDescent="0.2">
      <c r="A505" s="301"/>
      <c r="B505" s="8"/>
      <c r="D505" s="8"/>
    </row>
    <row r="506" spans="1:4" x14ac:dyDescent="0.2">
      <c r="A506" s="301"/>
      <c r="B506" s="8"/>
      <c r="D506" s="8"/>
    </row>
  </sheetData>
  <autoFilter ref="A107:E200"/>
  <sortState ref="C7:AY104">
    <sortCondition ref="C7"/>
  </sortState>
  <mergeCells count="25">
    <mergeCell ref="A200:D200"/>
    <mergeCell ref="M5:O5"/>
    <mergeCell ref="P5:R5"/>
    <mergeCell ref="E5:E6"/>
    <mergeCell ref="F5:G5"/>
    <mergeCell ref="H5:H6"/>
    <mergeCell ref="I5:I6"/>
    <mergeCell ref="J5:L5"/>
    <mergeCell ref="A105:D105"/>
    <mergeCell ref="A106:C106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S5:U5"/>
    <mergeCell ref="A5:A6"/>
    <mergeCell ref="B5:B6"/>
    <mergeCell ref="C5:C6"/>
    <mergeCell ref="D5:D6"/>
  </mergeCells>
  <pageMargins left="0.7" right="0.7" top="0.12" bottom="0.12" header="0.3" footer="0.3"/>
  <pageSetup paperSize="9" scale="75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BA514"/>
  <sheetViews>
    <sheetView zoomScaleSheetLayoutView="86" workbookViewId="0">
      <pane xSplit="5" ySplit="6" topLeftCell="Z109" activePane="bottomRight" state="frozen"/>
      <selection pane="topRight" activeCell="F1" sqref="F1"/>
      <selection pane="bottomLeft" activeCell="A7" sqref="A7"/>
      <selection pane="bottomRight" activeCell="AI134" sqref="AI134"/>
    </sheetView>
  </sheetViews>
  <sheetFormatPr defaultColWidth="13.5703125" defaultRowHeight="11.25" x14ac:dyDescent="0.2"/>
  <cols>
    <col min="1" max="1" width="4.42578125" style="15" customWidth="1"/>
    <col min="2" max="2" width="8.5703125" style="14" customWidth="1"/>
    <col min="3" max="3" width="20.28515625" style="8" customWidth="1"/>
    <col min="4" max="4" width="13.5703125" style="15" customWidth="1"/>
    <col min="5" max="5" width="15.85546875" style="8" customWidth="1"/>
    <col min="6" max="6" width="11.7109375" style="8" customWidth="1"/>
    <col min="7" max="7" width="13.28515625" style="8" customWidth="1"/>
    <col min="8" max="8" width="14.28515625" style="8" bestFit="1" customWidth="1"/>
    <col min="9" max="9" width="12.5703125" style="8" customWidth="1"/>
    <col min="10" max="11" width="13.5703125" style="8" customWidth="1"/>
    <col min="12" max="12" width="13.5703125" style="184" customWidth="1"/>
    <col min="13" max="14" width="13.5703125" style="8" customWidth="1"/>
    <col min="15" max="15" width="13.5703125" style="56" customWidth="1"/>
    <col min="16" max="16" width="12.5703125" style="8" customWidth="1"/>
    <col min="17" max="17" width="11.7109375" style="8" customWidth="1"/>
    <col min="18" max="18" width="11.5703125" style="184" customWidth="1"/>
    <col min="19" max="19" width="11.42578125" style="8" customWidth="1"/>
    <col min="20" max="20" width="13" style="8" customWidth="1"/>
    <col min="21" max="21" width="13.28515625" style="184" customWidth="1"/>
    <col min="22" max="22" width="12.85546875" style="8" customWidth="1"/>
    <col min="23" max="23" width="14" style="8" customWidth="1"/>
    <col min="24" max="24" width="11.5703125" style="184" customWidth="1"/>
    <col min="25" max="25" width="13" style="8" customWidth="1"/>
    <col min="26" max="26" width="14" style="8" customWidth="1"/>
    <col min="27" max="27" width="12.28515625" style="184" customWidth="1"/>
    <col min="28" max="28" width="13.7109375" style="8" customWidth="1"/>
    <col min="29" max="29" width="10.85546875" style="8" customWidth="1"/>
    <col min="30" max="30" width="12.7109375" style="184" customWidth="1"/>
    <col min="31" max="31" width="12.5703125" style="8" customWidth="1"/>
    <col min="32" max="32" width="11.28515625" style="8" customWidth="1"/>
    <col min="33" max="33" width="12.7109375" style="184" customWidth="1"/>
    <col min="34" max="34" width="13" style="8" customWidth="1"/>
    <col min="35" max="35" width="11.28515625" style="8" customWidth="1"/>
    <col min="36" max="36" width="13.28515625" style="184" customWidth="1"/>
    <col min="37" max="37" width="12.140625" style="8" customWidth="1"/>
    <col min="38" max="38" width="11" style="8" customWidth="1"/>
    <col min="39" max="39" width="12.28515625" style="184" customWidth="1"/>
    <col min="40" max="40" width="12.28515625" style="8" customWidth="1"/>
    <col min="41" max="41" width="11.42578125" style="8" customWidth="1"/>
    <col min="42" max="42" width="17.28515625" style="56" bestFit="1" customWidth="1"/>
    <col min="43" max="43" width="13" style="8" customWidth="1"/>
    <col min="44" max="44" width="10.42578125" style="8" customWidth="1"/>
    <col min="45" max="45" width="12" style="8" customWidth="1"/>
    <col min="46" max="46" width="11" style="8" customWidth="1"/>
    <col min="47" max="47" width="10.5703125" style="8" customWidth="1"/>
    <col min="48" max="48" width="16.7109375" style="8" bestFit="1" customWidth="1"/>
    <col min="49" max="52" width="13.5703125" style="8" customWidth="1"/>
    <col min="53" max="16384" width="13.5703125" style="8"/>
  </cols>
  <sheetData>
    <row r="1" spans="1:52" x14ac:dyDescent="0.2">
      <c r="C1" s="46" t="s">
        <v>0</v>
      </c>
      <c r="D1" s="47"/>
      <c r="E1" s="46"/>
      <c r="F1" s="46"/>
    </row>
    <row r="2" spans="1:52" x14ac:dyDescent="0.2">
      <c r="C2" s="46" t="s">
        <v>174</v>
      </c>
      <c r="D2" s="47"/>
      <c r="E2" s="46"/>
      <c r="F2" s="46"/>
    </row>
    <row r="3" spans="1:52" x14ac:dyDescent="0.2">
      <c r="C3" s="8" t="s">
        <v>86</v>
      </c>
    </row>
    <row r="4" spans="1:52" ht="14.25" customHeight="1" thickBot="1" x14ac:dyDescent="0.25"/>
    <row r="5" spans="1:52" s="161" customFormat="1" ht="15.75" customHeight="1" x14ac:dyDescent="0.25">
      <c r="A5" s="415" t="s">
        <v>1</v>
      </c>
      <c r="B5" s="417" t="s">
        <v>2</v>
      </c>
      <c r="C5" s="419" t="s">
        <v>3</v>
      </c>
      <c r="D5" s="419" t="s">
        <v>4</v>
      </c>
      <c r="E5" s="419" t="s">
        <v>5</v>
      </c>
      <c r="F5" s="427" t="s">
        <v>6</v>
      </c>
      <c r="G5" s="427"/>
      <c r="H5" s="419" t="s">
        <v>10</v>
      </c>
      <c r="I5" s="419" t="s">
        <v>27</v>
      </c>
      <c r="J5" s="428" t="s">
        <v>26</v>
      </c>
      <c r="K5" s="429"/>
      <c r="L5" s="430"/>
      <c r="M5" s="414" t="s">
        <v>9</v>
      </c>
      <c r="N5" s="414"/>
      <c r="O5" s="414"/>
      <c r="P5" s="414" t="s">
        <v>14</v>
      </c>
      <c r="Q5" s="414"/>
      <c r="R5" s="414"/>
      <c r="S5" s="414" t="s">
        <v>15</v>
      </c>
      <c r="T5" s="414"/>
      <c r="U5" s="414"/>
      <c r="V5" s="414" t="s">
        <v>16</v>
      </c>
      <c r="W5" s="414"/>
      <c r="X5" s="414"/>
      <c r="Y5" s="414" t="s">
        <v>17</v>
      </c>
      <c r="Z5" s="414"/>
      <c r="AA5" s="414"/>
      <c r="AB5" s="414" t="s">
        <v>18</v>
      </c>
      <c r="AC5" s="414"/>
      <c r="AD5" s="414"/>
      <c r="AE5" s="414" t="s">
        <v>19</v>
      </c>
      <c r="AF5" s="414"/>
      <c r="AG5" s="414"/>
      <c r="AH5" s="414" t="s">
        <v>20</v>
      </c>
      <c r="AI5" s="414"/>
      <c r="AJ5" s="414"/>
      <c r="AK5" s="414" t="s">
        <v>21</v>
      </c>
      <c r="AL5" s="414"/>
      <c r="AM5" s="414"/>
      <c r="AN5" s="414" t="s">
        <v>22</v>
      </c>
      <c r="AO5" s="414"/>
      <c r="AP5" s="414"/>
      <c r="AQ5" s="414" t="s">
        <v>23</v>
      </c>
      <c r="AR5" s="414"/>
      <c r="AS5" s="414"/>
      <c r="AT5" s="414" t="s">
        <v>24</v>
      </c>
      <c r="AU5" s="414"/>
      <c r="AV5" s="414"/>
      <c r="AW5" s="421" t="s">
        <v>25</v>
      </c>
      <c r="AX5" s="422"/>
      <c r="AY5" s="423"/>
      <c r="AZ5" s="160" t="s">
        <v>81</v>
      </c>
    </row>
    <row r="6" spans="1:52" s="164" customFormat="1" ht="12" thickBot="1" x14ac:dyDescent="0.25">
      <c r="A6" s="416"/>
      <c r="B6" s="418"/>
      <c r="C6" s="420"/>
      <c r="D6" s="420"/>
      <c r="E6" s="420"/>
      <c r="F6" s="162" t="s">
        <v>7</v>
      </c>
      <c r="G6" s="163" t="s">
        <v>8</v>
      </c>
      <c r="H6" s="420"/>
      <c r="I6" s="420"/>
      <c r="J6" s="164" t="s">
        <v>11</v>
      </c>
      <c r="K6" s="164" t="s">
        <v>12</v>
      </c>
      <c r="L6" s="197" t="s">
        <v>13</v>
      </c>
      <c r="M6" s="164" t="s">
        <v>11</v>
      </c>
      <c r="N6" s="164" t="s">
        <v>12</v>
      </c>
      <c r="O6" s="195" t="s">
        <v>13</v>
      </c>
      <c r="P6" s="164" t="s">
        <v>11</v>
      </c>
      <c r="Q6" s="164" t="s">
        <v>12</v>
      </c>
      <c r="R6" s="197" t="s">
        <v>13</v>
      </c>
      <c r="S6" s="164" t="s">
        <v>11</v>
      </c>
      <c r="T6" s="164" t="s">
        <v>12</v>
      </c>
      <c r="U6" s="197" t="s">
        <v>13</v>
      </c>
      <c r="V6" s="164" t="s">
        <v>11</v>
      </c>
      <c r="W6" s="164" t="s">
        <v>12</v>
      </c>
      <c r="X6" s="197" t="s">
        <v>13</v>
      </c>
      <c r="Y6" s="164" t="s">
        <v>11</v>
      </c>
      <c r="Z6" s="164" t="s">
        <v>12</v>
      </c>
      <c r="AA6" s="197" t="s">
        <v>13</v>
      </c>
      <c r="AB6" s="164" t="s">
        <v>11</v>
      </c>
      <c r="AC6" s="164" t="s">
        <v>12</v>
      </c>
      <c r="AD6" s="197" t="s">
        <v>13</v>
      </c>
      <c r="AE6" s="164" t="s">
        <v>11</v>
      </c>
      <c r="AF6" s="164" t="s">
        <v>12</v>
      </c>
      <c r="AG6" s="197" t="s">
        <v>13</v>
      </c>
      <c r="AH6" s="164" t="s">
        <v>11</v>
      </c>
      <c r="AI6" s="164" t="s">
        <v>12</v>
      </c>
      <c r="AJ6" s="197" t="s">
        <v>13</v>
      </c>
      <c r="AK6" s="164" t="s">
        <v>11</v>
      </c>
      <c r="AL6" s="164" t="s">
        <v>12</v>
      </c>
      <c r="AM6" s="197" t="s">
        <v>13</v>
      </c>
      <c r="AN6" s="164" t="s">
        <v>11</v>
      </c>
      <c r="AO6" s="164" t="s">
        <v>12</v>
      </c>
      <c r="AP6" s="195" t="s">
        <v>13</v>
      </c>
      <c r="AQ6" s="164" t="s">
        <v>11</v>
      </c>
      <c r="AR6" s="164" t="s">
        <v>12</v>
      </c>
      <c r="AS6" s="164" t="s">
        <v>13</v>
      </c>
      <c r="AT6" s="164" t="s">
        <v>11</v>
      </c>
      <c r="AU6" s="164" t="s">
        <v>12</v>
      </c>
      <c r="AV6" s="164" t="s">
        <v>13</v>
      </c>
      <c r="AW6" s="164" t="s">
        <v>11</v>
      </c>
      <c r="AX6" s="164" t="s">
        <v>12</v>
      </c>
      <c r="AY6" s="164" t="s">
        <v>13</v>
      </c>
      <c r="AZ6" s="164" t="s">
        <v>93</v>
      </c>
    </row>
    <row r="7" spans="1:52" s="375" customFormat="1" ht="12.75" customHeight="1" x14ac:dyDescent="0.2">
      <c r="A7" s="367">
        <v>1</v>
      </c>
      <c r="B7" s="368" t="s">
        <v>108</v>
      </c>
      <c r="C7" s="369" t="s">
        <v>383</v>
      </c>
      <c r="D7" s="370"/>
      <c r="E7" s="371">
        <v>13000000</v>
      </c>
      <c r="F7" s="371"/>
      <c r="G7" s="371"/>
      <c r="H7" s="371">
        <f t="shared" ref="H7:H38" si="0">E7-F7-G7</f>
        <v>13000000</v>
      </c>
      <c r="I7" s="371">
        <v>1000000</v>
      </c>
      <c r="J7" s="371">
        <v>4000000</v>
      </c>
      <c r="K7" s="371">
        <v>4000000</v>
      </c>
      <c r="L7" s="372">
        <f t="shared" ref="L7:L38" si="1">J7-K7</f>
        <v>0</v>
      </c>
      <c r="M7" s="371">
        <v>800000</v>
      </c>
      <c r="N7" s="371"/>
      <c r="O7" s="373">
        <f t="shared" ref="O7:O38" si="2">M7-N7</f>
        <v>800000</v>
      </c>
      <c r="P7" s="371">
        <v>800000</v>
      </c>
      <c r="Q7" s="371"/>
      <c r="R7" s="372">
        <f t="shared" ref="R7:R38" si="3">P7-Q7</f>
        <v>800000</v>
      </c>
      <c r="S7" s="371">
        <v>800000</v>
      </c>
      <c r="T7" s="371"/>
      <c r="U7" s="372">
        <f t="shared" ref="U7:U38" si="4">S7-T7</f>
        <v>800000</v>
      </c>
      <c r="V7" s="371">
        <v>800000</v>
      </c>
      <c r="W7" s="371"/>
      <c r="X7" s="372">
        <f t="shared" ref="X7:X38" si="5">V7-W7</f>
        <v>800000</v>
      </c>
      <c r="Y7" s="371">
        <v>800000</v>
      </c>
      <c r="Z7" s="371"/>
      <c r="AA7" s="372">
        <f t="shared" ref="AA7:AA38" si="6">Y7-Z7</f>
        <v>800000</v>
      </c>
      <c r="AB7" s="371">
        <v>800000</v>
      </c>
      <c r="AC7" s="371"/>
      <c r="AD7" s="372">
        <f t="shared" ref="AD7:AD38" si="7">AB7-AC7</f>
        <v>800000</v>
      </c>
      <c r="AE7" s="371">
        <v>800000</v>
      </c>
      <c r="AF7" s="371"/>
      <c r="AG7" s="372">
        <f t="shared" ref="AG7:AG38" si="8">AE7-AF7</f>
        <v>800000</v>
      </c>
      <c r="AH7" s="371">
        <v>800000</v>
      </c>
      <c r="AI7" s="371"/>
      <c r="AJ7" s="372">
        <f t="shared" ref="AJ7:AJ38" si="9">AH7-AI7</f>
        <v>800000</v>
      </c>
      <c r="AK7" s="371">
        <v>800000</v>
      </c>
      <c r="AL7" s="371"/>
      <c r="AM7" s="372">
        <f t="shared" ref="AM7:AM38" si="10">AK7-AL7</f>
        <v>800000</v>
      </c>
      <c r="AN7" s="371">
        <v>800000</v>
      </c>
      <c r="AO7" s="371"/>
      <c r="AP7" s="373">
        <f t="shared" ref="AP7:AP38" si="11">AN7-AO7</f>
        <v>800000</v>
      </c>
      <c r="AQ7" s="371"/>
      <c r="AR7" s="371"/>
      <c r="AS7" s="373">
        <f t="shared" ref="AS7:AS38" si="12">AQ7-AR7</f>
        <v>0</v>
      </c>
      <c r="AT7" s="371"/>
      <c r="AU7" s="371"/>
      <c r="AV7" s="371">
        <f t="shared" ref="AV7:AV38" si="13">AT7-AU7</f>
        <v>0</v>
      </c>
      <c r="AW7" s="371"/>
      <c r="AX7" s="371"/>
      <c r="AY7" s="371">
        <f>AW7-AX7</f>
        <v>0</v>
      </c>
      <c r="AZ7" s="374">
        <f t="shared" ref="AZ7:AZ31" si="14">+J7+M7+P7+S7+V7+Y7+AB7+AE7+AH7+AK7+AN7</f>
        <v>12000000</v>
      </c>
    </row>
    <row r="8" spans="1:52" x14ac:dyDescent="0.2">
      <c r="A8" s="36">
        <v>2</v>
      </c>
      <c r="B8" s="5"/>
      <c r="C8" s="57" t="s">
        <v>186</v>
      </c>
      <c r="D8" s="9"/>
      <c r="E8" s="11">
        <v>13000000</v>
      </c>
      <c r="F8" s="11"/>
      <c r="G8" s="11"/>
      <c r="H8" s="55">
        <f t="shared" si="0"/>
        <v>13000000</v>
      </c>
      <c r="I8" s="55">
        <v>5000000</v>
      </c>
      <c r="J8" s="11"/>
      <c r="K8" s="11"/>
      <c r="L8" s="198">
        <f t="shared" si="1"/>
        <v>0</v>
      </c>
      <c r="M8" s="11">
        <v>800000</v>
      </c>
      <c r="N8" s="11">
        <v>800000</v>
      </c>
      <c r="O8" s="60">
        <f t="shared" si="2"/>
        <v>0</v>
      </c>
      <c r="P8" s="11">
        <v>800000</v>
      </c>
      <c r="Q8" s="11">
        <v>800000</v>
      </c>
      <c r="R8" s="198">
        <f t="shared" si="3"/>
        <v>0</v>
      </c>
      <c r="S8" s="11">
        <v>800000</v>
      </c>
      <c r="T8" s="11">
        <v>800000</v>
      </c>
      <c r="U8" s="198">
        <f t="shared" si="4"/>
        <v>0</v>
      </c>
      <c r="V8" s="11">
        <v>800000</v>
      </c>
      <c r="W8" s="11">
        <f>100000+700000</f>
        <v>800000</v>
      </c>
      <c r="X8" s="198">
        <f t="shared" si="5"/>
        <v>0</v>
      </c>
      <c r="Y8" s="11">
        <v>800000</v>
      </c>
      <c r="Z8" s="11">
        <v>800000</v>
      </c>
      <c r="AA8" s="198">
        <f t="shared" si="6"/>
        <v>0</v>
      </c>
      <c r="AB8" s="11">
        <v>800000</v>
      </c>
      <c r="AC8" s="11"/>
      <c r="AD8" s="198">
        <f t="shared" si="7"/>
        <v>800000</v>
      </c>
      <c r="AE8" s="11">
        <v>800000</v>
      </c>
      <c r="AF8" s="11"/>
      <c r="AG8" s="198">
        <f t="shared" si="8"/>
        <v>800000</v>
      </c>
      <c r="AH8" s="11">
        <v>800000</v>
      </c>
      <c r="AI8" s="11"/>
      <c r="AJ8" s="198">
        <f t="shared" si="9"/>
        <v>800000</v>
      </c>
      <c r="AK8" s="11">
        <v>800000</v>
      </c>
      <c r="AL8" s="11"/>
      <c r="AM8" s="198">
        <f t="shared" si="10"/>
        <v>800000</v>
      </c>
      <c r="AN8" s="11">
        <v>800000</v>
      </c>
      <c r="AO8" s="11"/>
      <c r="AP8" s="60">
        <f t="shared" si="11"/>
        <v>800000</v>
      </c>
      <c r="AQ8" s="11"/>
      <c r="AR8" s="11"/>
      <c r="AS8" s="60">
        <f t="shared" si="12"/>
        <v>0</v>
      </c>
      <c r="AT8" s="55"/>
      <c r="AU8" s="11"/>
      <c r="AV8" s="55">
        <f t="shared" si="13"/>
        <v>0</v>
      </c>
      <c r="AW8" s="11"/>
      <c r="AX8" s="11"/>
      <c r="AY8" s="55">
        <f>AW8-AX8</f>
        <v>0</v>
      </c>
      <c r="AZ8" s="32">
        <f t="shared" si="14"/>
        <v>8000000</v>
      </c>
    </row>
    <row r="9" spans="1:52" x14ac:dyDescent="0.2">
      <c r="A9" s="36">
        <v>3</v>
      </c>
      <c r="B9" s="5"/>
      <c r="C9" s="57" t="s">
        <v>377</v>
      </c>
      <c r="D9" s="9"/>
      <c r="E9" s="11">
        <v>13000000</v>
      </c>
      <c r="F9" s="11"/>
      <c r="G9" s="11"/>
      <c r="H9" s="55">
        <f t="shared" si="0"/>
        <v>13000000</v>
      </c>
      <c r="I9" s="55">
        <v>5000000</v>
      </c>
      <c r="J9" s="11"/>
      <c r="K9" s="11"/>
      <c r="L9" s="198">
        <f t="shared" si="1"/>
        <v>0</v>
      </c>
      <c r="M9" s="11">
        <v>800000</v>
      </c>
      <c r="N9" s="11">
        <v>800000</v>
      </c>
      <c r="O9" s="60">
        <f t="shared" si="2"/>
        <v>0</v>
      </c>
      <c r="P9" s="11">
        <v>800000</v>
      </c>
      <c r="Q9" s="11">
        <v>800000</v>
      </c>
      <c r="R9" s="198">
        <f t="shared" si="3"/>
        <v>0</v>
      </c>
      <c r="S9" s="11">
        <v>800000</v>
      </c>
      <c r="T9" s="11">
        <v>800000</v>
      </c>
      <c r="U9" s="198">
        <f t="shared" si="4"/>
        <v>0</v>
      </c>
      <c r="V9" s="11">
        <v>800000</v>
      </c>
      <c r="W9" s="11">
        <v>800000</v>
      </c>
      <c r="X9" s="198">
        <f t="shared" si="5"/>
        <v>0</v>
      </c>
      <c r="Y9" s="11">
        <v>800000</v>
      </c>
      <c r="Z9" s="11">
        <v>800000</v>
      </c>
      <c r="AA9" s="198">
        <f t="shared" si="6"/>
        <v>0</v>
      </c>
      <c r="AB9" s="11">
        <v>800000</v>
      </c>
      <c r="AC9" s="11">
        <v>800000</v>
      </c>
      <c r="AD9" s="198">
        <f t="shared" si="7"/>
        <v>0</v>
      </c>
      <c r="AE9" s="11">
        <v>800000</v>
      </c>
      <c r="AF9" s="11"/>
      <c r="AG9" s="198">
        <f t="shared" si="8"/>
        <v>800000</v>
      </c>
      <c r="AH9" s="11">
        <v>800000</v>
      </c>
      <c r="AI9" s="11"/>
      <c r="AJ9" s="198">
        <f t="shared" si="9"/>
        <v>800000</v>
      </c>
      <c r="AK9" s="11">
        <v>800000</v>
      </c>
      <c r="AL9" s="11"/>
      <c r="AM9" s="198">
        <f t="shared" si="10"/>
        <v>800000</v>
      </c>
      <c r="AN9" s="11">
        <v>800000</v>
      </c>
      <c r="AO9" s="11"/>
      <c r="AP9" s="60">
        <f t="shared" si="11"/>
        <v>800000</v>
      </c>
      <c r="AQ9" s="11"/>
      <c r="AR9" s="11"/>
      <c r="AS9" s="60">
        <f t="shared" si="12"/>
        <v>0</v>
      </c>
      <c r="AT9" s="55"/>
      <c r="AU9" s="11"/>
      <c r="AV9" s="55">
        <f t="shared" si="13"/>
        <v>0</v>
      </c>
      <c r="AW9" s="11"/>
      <c r="AX9" s="11"/>
      <c r="AY9" s="55"/>
      <c r="AZ9" s="32">
        <f t="shared" si="14"/>
        <v>8000000</v>
      </c>
    </row>
    <row r="10" spans="1:52" s="99" customFormat="1" x14ac:dyDescent="0.2">
      <c r="A10" s="36">
        <v>4</v>
      </c>
      <c r="B10" s="5"/>
      <c r="C10" s="57" t="s">
        <v>292</v>
      </c>
      <c r="D10" s="9"/>
      <c r="E10" s="11">
        <v>13000000</v>
      </c>
      <c r="F10" s="11"/>
      <c r="G10" s="11">
        <v>6500000</v>
      </c>
      <c r="H10" s="55">
        <f t="shared" si="0"/>
        <v>6500000</v>
      </c>
      <c r="I10" s="55">
        <v>1000000</v>
      </c>
      <c r="J10" s="11"/>
      <c r="K10" s="11"/>
      <c r="L10" s="198">
        <f t="shared" si="1"/>
        <v>0</v>
      </c>
      <c r="M10" s="11">
        <v>550000</v>
      </c>
      <c r="N10" s="11">
        <v>550000</v>
      </c>
      <c r="O10" s="60">
        <f t="shared" si="2"/>
        <v>0</v>
      </c>
      <c r="P10" s="11">
        <v>550000</v>
      </c>
      <c r="Q10" s="11">
        <v>550000</v>
      </c>
      <c r="R10" s="198">
        <f t="shared" si="3"/>
        <v>0</v>
      </c>
      <c r="S10" s="11">
        <v>550000</v>
      </c>
      <c r="T10" s="11">
        <v>550000</v>
      </c>
      <c r="U10" s="198">
        <f t="shared" si="4"/>
        <v>0</v>
      </c>
      <c r="V10" s="11">
        <v>550000</v>
      </c>
      <c r="W10" s="11">
        <f>350000+200000</f>
        <v>550000</v>
      </c>
      <c r="X10" s="198">
        <f t="shared" si="5"/>
        <v>0</v>
      </c>
      <c r="Y10" s="11">
        <v>550000</v>
      </c>
      <c r="Z10" s="11">
        <v>550000</v>
      </c>
      <c r="AA10" s="198">
        <f t="shared" si="6"/>
        <v>0</v>
      </c>
      <c r="AB10" s="11">
        <v>550000</v>
      </c>
      <c r="AC10" s="11">
        <f>150000+400000</f>
        <v>550000</v>
      </c>
      <c r="AD10" s="198">
        <f t="shared" si="7"/>
        <v>0</v>
      </c>
      <c r="AE10" s="11">
        <v>550000</v>
      </c>
      <c r="AF10" s="11">
        <v>350000</v>
      </c>
      <c r="AG10" s="198">
        <f t="shared" si="8"/>
        <v>200000</v>
      </c>
      <c r="AH10" s="11">
        <v>550000</v>
      </c>
      <c r="AI10" s="11"/>
      <c r="AJ10" s="198">
        <f t="shared" si="9"/>
        <v>550000</v>
      </c>
      <c r="AK10" s="11">
        <v>550000</v>
      </c>
      <c r="AL10" s="11"/>
      <c r="AM10" s="198">
        <f t="shared" si="10"/>
        <v>550000</v>
      </c>
      <c r="AN10" s="11">
        <v>550000</v>
      </c>
      <c r="AO10" s="11"/>
      <c r="AP10" s="60">
        <f t="shared" si="11"/>
        <v>550000</v>
      </c>
      <c r="AQ10" s="11"/>
      <c r="AR10" s="11"/>
      <c r="AS10" s="60">
        <f t="shared" si="12"/>
        <v>0</v>
      </c>
      <c r="AT10" s="55"/>
      <c r="AU10" s="11"/>
      <c r="AV10" s="55">
        <f t="shared" si="13"/>
        <v>0</v>
      </c>
      <c r="AW10" s="11"/>
      <c r="AX10" s="11"/>
      <c r="AY10" s="55">
        <f t="shared" ref="AY10:AY15" si="15">AW10-AX10</f>
        <v>0</v>
      </c>
      <c r="AZ10" s="98">
        <f t="shared" si="14"/>
        <v>5500000</v>
      </c>
    </row>
    <row r="11" spans="1:52" x14ac:dyDescent="0.2">
      <c r="A11" s="36">
        <v>5</v>
      </c>
      <c r="B11" s="5"/>
      <c r="C11" s="208" t="s">
        <v>270</v>
      </c>
      <c r="D11" s="95"/>
      <c r="E11" s="93">
        <v>13000000</v>
      </c>
      <c r="F11" s="93">
        <v>3900000</v>
      </c>
      <c r="G11" s="93">
        <v>910000</v>
      </c>
      <c r="H11" s="96">
        <f t="shared" si="0"/>
        <v>8190000</v>
      </c>
      <c r="I11" s="96"/>
      <c r="J11" s="93"/>
      <c r="K11" s="93"/>
      <c r="L11" s="200">
        <f t="shared" si="1"/>
        <v>0</v>
      </c>
      <c r="M11" s="93"/>
      <c r="N11" s="93"/>
      <c r="O11" s="97">
        <f t="shared" si="2"/>
        <v>0</v>
      </c>
      <c r="P11" s="93"/>
      <c r="Q11" s="93"/>
      <c r="R11" s="200">
        <f t="shared" si="3"/>
        <v>0</v>
      </c>
      <c r="S11" s="93"/>
      <c r="T11" s="93"/>
      <c r="U11" s="200">
        <f t="shared" si="4"/>
        <v>0</v>
      </c>
      <c r="V11" s="93"/>
      <c r="W11" s="93"/>
      <c r="X11" s="200">
        <f t="shared" si="5"/>
        <v>0</v>
      </c>
      <c r="Y11" s="93"/>
      <c r="Z11" s="93"/>
      <c r="AA11" s="200">
        <f t="shared" si="6"/>
        <v>0</v>
      </c>
      <c r="AB11" s="93"/>
      <c r="AC11" s="93"/>
      <c r="AD11" s="200">
        <f t="shared" si="7"/>
        <v>0</v>
      </c>
      <c r="AE11" s="93"/>
      <c r="AF11" s="93"/>
      <c r="AG11" s="200">
        <f t="shared" si="8"/>
        <v>0</v>
      </c>
      <c r="AH11" s="93"/>
      <c r="AI11" s="93"/>
      <c r="AJ11" s="200">
        <f t="shared" si="9"/>
        <v>0</v>
      </c>
      <c r="AK11" s="93"/>
      <c r="AL11" s="93"/>
      <c r="AM11" s="200">
        <f t="shared" si="10"/>
        <v>0</v>
      </c>
      <c r="AN11" s="93"/>
      <c r="AO11" s="93"/>
      <c r="AP11" s="97">
        <f t="shared" si="11"/>
        <v>0</v>
      </c>
      <c r="AQ11" s="93"/>
      <c r="AR11" s="93"/>
      <c r="AS11" s="60">
        <f t="shared" si="12"/>
        <v>0</v>
      </c>
      <c r="AT11" s="55"/>
      <c r="AU11" s="93"/>
      <c r="AV11" s="55">
        <f t="shared" si="13"/>
        <v>0</v>
      </c>
      <c r="AW11" s="93"/>
      <c r="AX11" s="93"/>
      <c r="AY11" s="96">
        <f t="shared" si="15"/>
        <v>0</v>
      </c>
      <c r="AZ11" s="32"/>
    </row>
    <row r="12" spans="1:52" x14ac:dyDescent="0.2">
      <c r="A12" s="36">
        <v>6</v>
      </c>
      <c r="B12" s="5"/>
      <c r="C12" s="57" t="s">
        <v>250</v>
      </c>
      <c r="D12" s="9"/>
      <c r="E12" s="11">
        <v>13000000</v>
      </c>
      <c r="F12" s="11"/>
      <c r="G12" s="11"/>
      <c r="H12" s="55">
        <f t="shared" si="0"/>
        <v>13000000</v>
      </c>
      <c r="I12" s="55">
        <v>5000000</v>
      </c>
      <c r="J12" s="11"/>
      <c r="K12" s="11"/>
      <c r="L12" s="198">
        <f t="shared" si="1"/>
        <v>0</v>
      </c>
      <c r="M12" s="11">
        <v>800000</v>
      </c>
      <c r="N12" s="11">
        <v>800000</v>
      </c>
      <c r="O12" s="60">
        <f t="shared" si="2"/>
        <v>0</v>
      </c>
      <c r="P12" s="11">
        <v>800000</v>
      </c>
      <c r="Q12" s="11">
        <f>200000+600000</f>
        <v>800000</v>
      </c>
      <c r="R12" s="198">
        <f t="shared" si="3"/>
        <v>0</v>
      </c>
      <c r="S12" s="11">
        <v>800000</v>
      </c>
      <c r="T12" s="11">
        <v>800000</v>
      </c>
      <c r="U12" s="198">
        <f t="shared" si="4"/>
        <v>0</v>
      </c>
      <c r="V12" s="11">
        <v>800000</v>
      </c>
      <c r="W12" s="11">
        <v>800000</v>
      </c>
      <c r="X12" s="198">
        <f t="shared" si="5"/>
        <v>0</v>
      </c>
      <c r="Y12" s="11">
        <v>800000</v>
      </c>
      <c r="Z12" s="11">
        <v>800000</v>
      </c>
      <c r="AA12" s="198">
        <f t="shared" si="6"/>
        <v>0</v>
      </c>
      <c r="AB12" s="11">
        <v>800000</v>
      </c>
      <c r="AC12" s="11">
        <v>800000</v>
      </c>
      <c r="AD12" s="198">
        <f t="shared" si="7"/>
        <v>0</v>
      </c>
      <c r="AE12" s="11">
        <v>800000</v>
      </c>
      <c r="AF12" s="11">
        <v>800000</v>
      </c>
      <c r="AG12" s="198">
        <f t="shared" si="8"/>
        <v>0</v>
      </c>
      <c r="AH12" s="11">
        <v>800000</v>
      </c>
      <c r="AI12" s="11"/>
      <c r="AJ12" s="198">
        <f t="shared" si="9"/>
        <v>800000</v>
      </c>
      <c r="AK12" s="11">
        <v>800000</v>
      </c>
      <c r="AL12" s="11"/>
      <c r="AM12" s="198">
        <f t="shared" si="10"/>
        <v>800000</v>
      </c>
      <c r="AN12" s="11">
        <v>800000</v>
      </c>
      <c r="AO12" s="11"/>
      <c r="AP12" s="60">
        <f t="shared" si="11"/>
        <v>800000</v>
      </c>
      <c r="AQ12" s="11"/>
      <c r="AR12" s="11"/>
      <c r="AS12" s="60">
        <f t="shared" si="12"/>
        <v>0</v>
      </c>
      <c r="AT12" s="55"/>
      <c r="AU12" s="11"/>
      <c r="AV12" s="55">
        <f t="shared" si="13"/>
        <v>0</v>
      </c>
      <c r="AW12" s="11"/>
      <c r="AX12" s="11"/>
      <c r="AY12" s="55">
        <f t="shared" si="15"/>
        <v>0</v>
      </c>
      <c r="AZ12" s="32"/>
    </row>
    <row r="13" spans="1:52" x14ac:dyDescent="0.2">
      <c r="A13" s="36">
        <v>7</v>
      </c>
      <c r="B13" s="5"/>
      <c r="C13" s="57" t="s">
        <v>201</v>
      </c>
      <c r="D13" s="9"/>
      <c r="E13" s="11">
        <v>13000000</v>
      </c>
      <c r="F13" s="11"/>
      <c r="G13" s="11"/>
      <c r="H13" s="55">
        <f t="shared" si="0"/>
        <v>13000000</v>
      </c>
      <c r="I13" s="55">
        <v>5000000</v>
      </c>
      <c r="J13" s="11"/>
      <c r="K13" s="11"/>
      <c r="L13" s="198">
        <f t="shared" si="1"/>
        <v>0</v>
      </c>
      <c r="M13" s="11">
        <v>800000</v>
      </c>
      <c r="N13" s="11">
        <v>800000</v>
      </c>
      <c r="O13" s="60">
        <f t="shared" si="2"/>
        <v>0</v>
      </c>
      <c r="P13" s="11">
        <v>800000</v>
      </c>
      <c r="Q13" s="11">
        <v>800000</v>
      </c>
      <c r="R13" s="198">
        <f t="shared" si="3"/>
        <v>0</v>
      </c>
      <c r="S13" s="11">
        <v>800000</v>
      </c>
      <c r="T13" s="11">
        <v>800000</v>
      </c>
      <c r="U13" s="198">
        <f t="shared" si="4"/>
        <v>0</v>
      </c>
      <c r="V13" s="11">
        <v>800000</v>
      </c>
      <c r="W13" s="11">
        <v>800000</v>
      </c>
      <c r="X13" s="198">
        <f t="shared" si="5"/>
        <v>0</v>
      </c>
      <c r="Y13" s="11">
        <v>800000</v>
      </c>
      <c r="Z13" s="11">
        <v>800000</v>
      </c>
      <c r="AA13" s="198">
        <f t="shared" si="6"/>
        <v>0</v>
      </c>
      <c r="AB13" s="11">
        <v>800000</v>
      </c>
      <c r="AC13" s="11">
        <v>800000</v>
      </c>
      <c r="AD13" s="198">
        <f t="shared" si="7"/>
        <v>0</v>
      </c>
      <c r="AE13" s="11">
        <v>800000</v>
      </c>
      <c r="AF13" s="11">
        <v>800000</v>
      </c>
      <c r="AG13" s="198">
        <f t="shared" si="8"/>
        <v>0</v>
      </c>
      <c r="AH13" s="11">
        <v>800000</v>
      </c>
      <c r="AI13" s="11"/>
      <c r="AJ13" s="198">
        <f t="shared" si="9"/>
        <v>800000</v>
      </c>
      <c r="AK13" s="11">
        <v>800000</v>
      </c>
      <c r="AL13" s="11"/>
      <c r="AM13" s="198">
        <f t="shared" si="10"/>
        <v>800000</v>
      </c>
      <c r="AN13" s="11">
        <v>800000</v>
      </c>
      <c r="AO13" s="11"/>
      <c r="AP13" s="60">
        <f t="shared" si="11"/>
        <v>800000</v>
      </c>
      <c r="AQ13" s="11"/>
      <c r="AR13" s="11"/>
      <c r="AS13" s="60">
        <f t="shared" si="12"/>
        <v>0</v>
      </c>
      <c r="AT13" s="55"/>
      <c r="AU13" s="11"/>
      <c r="AV13" s="55">
        <f t="shared" si="13"/>
        <v>0</v>
      </c>
      <c r="AW13" s="11"/>
      <c r="AX13" s="11"/>
      <c r="AY13" s="55">
        <f t="shared" si="15"/>
        <v>0</v>
      </c>
      <c r="AZ13" s="32">
        <f t="shared" si="14"/>
        <v>8000000</v>
      </c>
    </row>
    <row r="14" spans="1:52" x14ac:dyDescent="0.2">
      <c r="A14" s="36">
        <v>8</v>
      </c>
      <c r="B14" s="5"/>
      <c r="C14" s="57" t="s">
        <v>197</v>
      </c>
      <c r="D14" s="9"/>
      <c r="E14" s="11">
        <v>13000000</v>
      </c>
      <c r="F14" s="11"/>
      <c r="G14" s="11"/>
      <c r="H14" s="55">
        <f t="shared" si="0"/>
        <v>13000000</v>
      </c>
      <c r="I14" s="55">
        <v>4000000</v>
      </c>
      <c r="J14" s="11"/>
      <c r="K14" s="11"/>
      <c r="L14" s="198">
        <f t="shared" si="1"/>
        <v>0</v>
      </c>
      <c r="M14" s="11">
        <v>900000</v>
      </c>
      <c r="N14" s="11">
        <v>900000</v>
      </c>
      <c r="O14" s="60">
        <f t="shared" si="2"/>
        <v>0</v>
      </c>
      <c r="P14" s="11">
        <v>900000</v>
      </c>
      <c r="Q14" s="11">
        <v>900000</v>
      </c>
      <c r="R14" s="198">
        <f t="shared" si="3"/>
        <v>0</v>
      </c>
      <c r="S14" s="11">
        <v>900000</v>
      </c>
      <c r="T14" s="11">
        <v>900000</v>
      </c>
      <c r="U14" s="198">
        <f t="shared" si="4"/>
        <v>0</v>
      </c>
      <c r="V14" s="11">
        <v>900000</v>
      </c>
      <c r="W14" s="11">
        <v>900000</v>
      </c>
      <c r="X14" s="198">
        <f t="shared" si="5"/>
        <v>0</v>
      </c>
      <c r="Y14" s="11">
        <v>900000</v>
      </c>
      <c r="Z14" s="11"/>
      <c r="AA14" s="198">
        <f t="shared" si="6"/>
        <v>900000</v>
      </c>
      <c r="AB14" s="11">
        <v>900000</v>
      </c>
      <c r="AC14" s="11"/>
      <c r="AD14" s="198">
        <f t="shared" si="7"/>
        <v>900000</v>
      </c>
      <c r="AE14" s="11">
        <v>900000</v>
      </c>
      <c r="AF14" s="11"/>
      <c r="AG14" s="198">
        <f t="shared" si="8"/>
        <v>900000</v>
      </c>
      <c r="AH14" s="11">
        <v>900000</v>
      </c>
      <c r="AI14" s="11"/>
      <c r="AJ14" s="198">
        <f t="shared" si="9"/>
        <v>900000</v>
      </c>
      <c r="AK14" s="11">
        <v>900000</v>
      </c>
      <c r="AL14" s="11"/>
      <c r="AM14" s="198">
        <f t="shared" si="10"/>
        <v>900000</v>
      </c>
      <c r="AN14" s="11">
        <v>900000</v>
      </c>
      <c r="AO14" s="11"/>
      <c r="AP14" s="60">
        <f t="shared" si="11"/>
        <v>900000</v>
      </c>
      <c r="AQ14" s="11"/>
      <c r="AR14" s="11"/>
      <c r="AS14" s="60">
        <f t="shared" si="12"/>
        <v>0</v>
      </c>
      <c r="AT14" s="55"/>
      <c r="AU14" s="11"/>
      <c r="AV14" s="55">
        <f t="shared" si="13"/>
        <v>0</v>
      </c>
      <c r="AW14" s="11"/>
      <c r="AX14" s="11"/>
      <c r="AY14" s="55">
        <f t="shared" si="15"/>
        <v>0</v>
      </c>
      <c r="AZ14" s="32">
        <f t="shared" si="14"/>
        <v>9000000</v>
      </c>
    </row>
    <row r="15" spans="1:52" x14ac:dyDescent="0.2">
      <c r="A15" s="36">
        <v>9</v>
      </c>
      <c r="B15" s="12"/>
      <c r="C15" s="58" t="s">
        <v>195</v>
      </c>
      <c r="D15" s="9"/>
      <c r="E15" s="52">
        <v>13000000</v>
      </c>
      <c r="F15" s="52"/>
      <c r="G15" s="52"/>
      <c r="H15" s="55">
        <f t="shared" si="0"/>
        <v>13000000</v>
      </c>
      <c r="I15" s="55">
        <v>5000000</v>
      </c>
      <c r="J15" s="52"/>
      <c r="K15" s="52"/>
      <c r="L15" s="198">
        <f t="shared" si="1"/>
        <v>0</v>
      </c>
      <c r="M15" s="11">
        <v>800000</v>
      </c>
      <c r="N15" s="11">
        <v>800000</v>
      </c>
      <c r="O15" s="60">
        <f t="shared" si="2"/>
        <v>0</v>
      </c>
      <c r="P15" s="11">
        <v>800000</v>
      </c>
      <c r="Q15" s="11">
        <v>800000</v>
      </c>
      <c r="R15" s="198">
        <f t="shared" si="3"/>
        <v>0</v>
      </c>
      <c r="S15" s="11">
        <v>800000</v>
      </c>
      <c r="T15" s="11">
        <v>800000</v>
      </c>
      <c r="U15" s="198">
        <f t="shared" si="4"/>
        <v>0</v>
      </c>
      <c r="V15" s="11">
        <v>800000</v>
      </c>
      <c r="W15" s="11">
        <v>800000</v>
      </c>
      <c r="X15" s="198">
        <f t="shared" si="5"/>
        <v>0</v>
      </c>
      <c r="Y15" s="11">
        <v>800000</v>
      </c>
      <c r="Z15" s="11">
        <v>800000</v>
      </c>
      <c r="AA15" s="198">
        <f t="shared" si="6"/>
        <v>0</v>
      </c>
      <c r="AB15" s="11">
        <v>800000</v>
      </c>
      <c r="AC15" s="11"/>
      <c r="AD15" s="198">
        <f t="shared" si="7"/>
        <v>800000</v>
      </c>
      <c r="AE15" s="11">
        <v>800000</v>
      </c>
      <c r="AF15" s="11"/>
      <c r="AG15" s="198">
        <f t="shared" si="8"/>
        <v>800000</v>
      </c>
      <c r="AH15" s="11">
        <v>800000</v>
      </c>
      <c r="AI15" s="11"/>
      <c r="AJ15" s="198">
        <f t="shared" si="9"/>
        <v>800000</v>
      </c>
      <c r="AK15" s="11">
        <v>800000</v>
      </c>
      <c r="AL15" s="11"/>
      <c r="AM15" s="198">
        <f t="shared" si="10"/>
        <v>800000</v>
      </c>
      <c r="AN15" s="11">
        <v>800000</v>
      </c>
      <c r="AO15" s="11"/>
      <c r="AP15" s="60">
        <f t="shared" si="11"/>
        <v>800000</v>
      </c>
      <c r="AQ15" s="52"/>
      <c r="AR15" s="52"/>
      <c r="AS15" s="60">
        <f t="shared" si="12"/>
        <v>0</v>
      </c>
      <c r="AT15" s="55"/>
      <c r="AU15" s="52"/>
      <c r="AV15" s="55">
        <f t="shared" si="13"/>
        <v>0</v>
      </c>
      <c r="AW15" s="52"/>
      <c r="AX15" s="52"/>
      <c r="AY15" s="55">
        <f t="shared" si="15"/>
        <v>0</v>
      </c>
      <c r="AZ15" s="32">
        <f>+L15</f>
        <v>0</v>
      </c>
    </row>
    <row r="16" spans="1:52" x14ac:dyDescent="0.2">
      <c r="A16" s="36">
        <v>10</v>
      </c>
      <c r="B16" s="5"/>
      <c r="C16" s="208" t="s">
        <v>371</v>
      </c>
      <c r="D16" s="95"/>
      <c r="E16" s="93">
        <v>13000000</v>
      </c>
      <c r="F16" s="93"/>
      <c r="G16" s="93"/>
      <c r="H16" s="96">
        <f t="shared" si="0"/>
        <v>13000000</v>
      </c>
      <c r="I16" s="96">
        <v>3000000</v>
      </c>
      <c r="J16" s="93">
        <v>2000000</v>
      </c>
      <c r="K16" s="93">
        <v>2000000</v>
      </c>
      <c r="L16" s="200">
        <f t="shared" si="1"/>
        <v>0</v>
      </c>
      <c r="M16" s="93">
        <v>800000</v>
      </c>
      <c r="N16" s="93">
        <v>800000</v>
      </c>
      <c r="O16" s="97">
        <f t="shared" si="2"/>
        <v>0</v>
      </c>
      <c r="P16" s="93">
        <v>800000</v>
      </c>
      <c r="Q16" s="93">
        <v>800000</v>
      </c>
      <c r="R16" s="200">
        <f t="shared" si="3"/>
        <v>0</v>
      </c>
      <c r="S16" s="93">
        <v>800000</v>
      </c>
      <c r="T16" s="93">
        <v>800000</v>
      </c>
      <c r="U16" s="200">
        <f t="shared" si="4"/>
        <v>0</v>
      </c>
      <c r="V16" s="93">
        <v>800000</v>
      </c>
      <c r="W16" s="93">
        <v>800000</v>
      </c>
      <c r="X16" s="200">
        <f t="shared" si="5"/>
        <v>0</v>
      </c>
      <c r="Y16" s="93">
        <v>800000</v>
      </c>
      <c r="Z16" s="93">
        <v>800000</v>
      </c>
      <c r="AA16" s="200">
        <f t="shared" si="6"/>
        <v>0</v>
      </c>
      <c r="AB16" s="93">
        <v>800000</v>
      </c>
      <c r="AC16" s="93">
        <v>800000</v>
      </c>
      <c r="AD16" s="200">
        <f t="shared" si="7"/>
        <v>0</v>
      </c>
      <c r="AE16" s="93">
        <v>800000</v>
      </c>
      <c r="AF16" s="93">
        <v>800000</v>
      </c>
      <c r="AG16" s="200">
        <f t="shared" si="8"/>
        <v>0</v>
      </c>
      <c r="AH16" s="93">
        <v>800000</v>
      </c>
      <c r="AI16" s="93">
        <v>800000</v>
      </c>
      <c r="AJ16" s="200">
        <f t="shared" si="9"/>
        <v>0</v>
      </c>
      <c r="AK16" s="93">
        <v>800000</v>
      </c>
      <c r="AL16" s="93">
        <v>800000</v>
      </c>
      <c r="AM16" s="200">
        <f t="shared" si="10"/>
        <v>0</v>
      </c>
      <c r="AN16" s="93">
        <v>800000</v>
      </c>
      <c r="AO16" s="93">
        <v>800000</v>
      </c>
      <c r="AP16" s="97">
        <f t="shared" si="11"/>
        <v>0</v>
      </c>
      <c r="AQ16" s="93"/>
      <c r="AR16" s="93"/>
      <c r="AS16" s="97">
        <f t="shared" si="12"/>
        <v>0</v>
      </c>
      <c r="AT16" s="96"/>
      <c r="AU16" s="93"/>
      <c r="AV16" s="96">
        <f t="shared" si="13"/>
        <v>0</v>
      </c>
      <c r="AW16" s="93"/>
      <c r="AX16" s="93"/>
      <c r="AY16" s="96"/>
      <c r="AZ16" s="32">
        <f t="shared" si="14"/>
        <v>10000000</v>
      </c>
    </row>
    <row r="17" spans="1:52" x14ac:dyDescent="0.2">
      <c r="A17" s="36">
        <v>11</v>
      </c>
      <c r="B17" s="5"/>
      <c r="C17" s="57" t="s">
        <v>463</v>
      </c>
      <c r="D17" s="9"/>
      <c r="E17" s="11">
        <v>13000000</v>
      </c>
      <c r="F17" s="11"/>
      <c r="G17" s="11">
        <v>3900000</v>
      </c>
      <c r="H17" s="55">
        <f t="shared" si="0"/>
        <v>9100000</v>
      </c>
      <c r="I17" s="55">
        <v>3000000</v>
      </c>
      <c r="J17" s="11"/>
      <c r="K17" s="11"/>
      <c r="L17" s="198">
        <f t="shared" si="1"/>
        <v>0</v>
      </c>
      <c r="M17" s="11">
        <v>610000</v>
      </c>
      <c r="N17" s="11">
        <v>610000</v>
      </c>
      <c r="O17" s="60">
        <f t="shared" si="2"/>
        <v>0</v>
      </c>
      <c r="P17" s="11">
        <v>610000</v>
      </c>
      <c r="Q17" s="11">
        <v>610000</v>
      </c>
      <c r="R17" s="198">
        <f t="shared" si="3"/>
        <v>0</v>
      </c>
      <c r="S17" s="11">
        <v>610000</v>
      </c>
      <c r="T17" s="11">
        <v>610000</v>
      </c>
      <c r="U17" s="198">
        <f t="shared" si="4"/>
        <v>0</v>
      </c>
      <c r="V17" s="11">
        <v>610000</v>
      </c>
      <c r="W17" s="11">
        <v>610000</v>
      </c>
      <c r="X17" s="198">
        <f t="shared" si="5"/>
        <v>0</v>
      </c>
      <c r="Y17" s="11">
        <v>610000</v>
      </c>
      <c r="Z17" s="11">
        <v>610000</v>
      </c>
      <c r="AA17" s="198">
        <f t="shared" si="6"/>
        <v>0</v>
      </c>
      <c r="AB17" s="11">
        <v>610000</v>
      </c>
      <c r="AC17" s="11">
        <v>610000</v>
      </c>
      <c r="AD17" s="198">
        <f t="shared" si="7"/>
        <v>0</v>
      </c>
      <c r="AE17" s="11">
        <v>610000</v>
      </c>
      <c r="AF17" s="11"/>
      <c r="AG17" s="198">
        <f t="shared" si="8"/>
        <v>610000</v>
      </c>
      <c r="AH17" s="11">
        <v>610000</v>
      </c>
      <c r="AI17" s="11"/>
      <c r="AJ17" s="198">
        <f t="shared" si="9"/>
        <v>610000</v>
      </c>
      <c r="AK17" s="11">
        <v>610000</v>
      </c>
      <c r="AL17" s="11"/>
      <c r="AM17" s="198">
        <f t="shared" si="10"/>
        <v>610000</v>
      </c>
      <c r="AN17" s="11">
        <v>610000</v>
      </c>
      <c r="AO17" s="11"/>
      <c r="AP17" s="60">
        <f t="shared" si="11"/>
        <v>610000</v>
      </c>
      <c r="AQ17" s="11"/>
      <c r="AR17" s="11"/>
      <c r="AS17" s="60">
        <f t="shared" si="12"/>
        <v>0</v>
      </c>
      <c r="AT17" s="55"/>
      <c r="AU17" s="11"/>
      <c r="AV17" s="55">
        <f t="shared" si="13"/>
        <v>0</v>
      </c>
      <c r="AW17" s="11"/>
      <c r="AX17" s="11"/>
      <c r="AY17" s="55">
        <f>AW17-AX17</f>
        <v>0</v>
      </c>
      <c r="AZ17" s="32">
        <f t="shared" si="14"/>
        <v>6100000</v>
      </c>
    </row>
    <row r="18" spans="1:52" x14ac:dyDescent="0.2">
      <c r="A18" s="36">
        <v>12</v>
      </c>
      <c r="B18" s="5"/>
      <c r="C18" s="57" t="s">
        <v>150</v>
      </c>
      <c r="D18" s="9"/>
      <c r="E18" s="11">
        <v>13000000</v>
      </c>
      <c r="F18" s="11"/>
      <c r="G18" s="11"/>
      <c r="H18" s="55">
        <f t="shared" si="0"/>
        <v>13000000</v>
      </c>
      <c r="I18" s="55">
        <v>5000000</v>
      </c>
      <c r="J18" s="11"/>
      <c r="K18" s="11"/>
      <c r="L18" s="198">
        <f t="shared" si="1"/>
        <v>0</v>
      </c>
      <c r="M18" s="11">
        <v>800000</v>
      </c>
      <c r="N18" s="11">
        <v>800000</v>
      </c>
      <c r="O18" s="60">
        <f t="shared" si="2"/>
        <v>0</v>
      </c>
      <c r="P18" s="11">
        <v>800000</v>
      </c>
      <c r="Q18" s="11">
        <v>800000</v>
      </c>
      <c r="R18" s="198">
        <f t="shared" si="3"/>
        <v>0</v>
      </c>
      <c r="S18" s="11">
        <v>800000</v>
      </c>
      <c r="T18" s="11">
        <v>800000</v>
      </c>
      <c r="U18" s="198">
        <f t="shared" si="4"/>
        <v>0</v>
      </c>
      <c r="V18" s="11">
        <v>800000</v>
      </c>
      <c r="W18" s="11">
        <v>800000</v>
      </c>
      <c r="X18" s="198">
        <f t="shared" si="5"/>
        <v>0</v>
      </c>
      <c r="Y18" s="11">
        <v>800000</v>
      </c>
      <c r="Z18" s="11">
        <v>800000</v>
      </c>
      <c r="AA18" s="198">
        <f t="shared" si="6"/>
        <v>0</v>
      </c>
      <c r="AB18" s="11">
        <v>800000</v>
      </c>
      <c r="AC18" s="11">
        <v>800000</v>
      </c>
      <c r="AD18" s="198">
        <f t="shared" si="7"/>
        <v>0</v>
      </c>
      <c r="AE18" s="11">
        <v>800000</v>
      </c>
      <c r="AF18" s="11"/>
      <c r="AG18" s="198">
        <f t="shared" si="8"/>
        <v>800000</v>
      </c>
      <c r="AH18" s="11">
        <v>800000</v>
      </c>
      <c r="AI18" s="11"/>
      <c r="AJ18" s="198">
        <f t="shared" si="9"/>
        <v>800000</v>
      </c>
      <c r="AK18" s="11">
        <v>800000</v>
      </c>
      <c r="AL18" s="11"/>
      <c r="AM18" s="198">
        <f t="shared" si="10"/>
        <v>800000</v>
      </c>
      <c r="AN18" s="11">
        <v>800000</v>
      </c>
      <c r="AO18" s="11"/>
      <c r="AP18" s="60">
        <f t="shared" si="11"/>
        <v>800000</v>
      </c>
      <c r="AQ18" s="11"/>
      <c r="AR18" s="11"/>
      <c r="AS18" s="60">
        <f t="shared" si="12"/>
        <v>0</v>
      </c>
      <c r="AT18" s="55"/>
      <c r="AU18" s="11"/>
      <c r="AV18" s="55">
        <f t="shared" si="13"/>
        <v>0</v>
      </c>
      <c r="AW18" s="11"/>
      <c r="AX18" s="11"/>
      <c r="AY18" s="55">
        <f>AW18-AX18</f>
        <v>0</v>
      </c>
      <c r="AZ18" s="32">
        <f t="shared" si="14"/>
        <v>8000000</v>
      </c>
    </row>
    <row r="19" spans="1:52" x14ac:dyDescent="0.2">
      <c r="A19" s="36">
        <v>13</v>
      </c>
      <c r="B19" s="5"/>
      <c r="C19" s="57" t="s">
        <v>282</v>
      </c>
      <c r="D19" s="9"/>
      <c r="E19" s="11">
        <v>13000000</v>
      </c>
      <c r="F19" s="11"/>
      <c r="G19" s="11"/>
      <c r="H19" s="55">
        <f t="shared" si="0"/>
        <v>13000000</v>
      </c>
      <c r="I19" s="55">
        <v>5000000</v>
      </c>
      <c r="J19" s="11"/>
      <c r="K19" s="11"/>
      <c r="L19" s="198">
        <f t="shared" si="1"/>
        <v>0</v>
      </c>
      <c r="M19" s="11">
        <v>800000</v>
      </c>
      <c r="N19" s="11">
        <v>800000</v>
      </c>
      <c r="O19" s="60">
        <f t="shared" si="2"/>
        <v>0</v>
      </c>
      <c r="P19" s="11">
        <v>800000</v>
      </c>
      <c r="Q19" s="11">
        <v>800000</v>
      </c>
      <c r="R19" s="198">
        <f t="shared" si="3"/>
        <v>0</v>
      </c>
      <c r="S19" s="11">
        <v>800000</v>
      </c>
      <c r="T19" s="11">
        <v>800000</v>
      </c>
      <c r="U19" s="198">
        <f t="shared" si="4"/>
        <v>0</v>
      </c>
      <c r="V19" s="11">
        <v>800000</v>
      </c>
      <c r="W19" s="11">
        <v>800000</v>
      </c>
      <c r="X19" s="198">
        <f t="shared" si="5"/>
        <v>0</v>
      </c>
      <c r="Y19" s="11">
        <v>800000</v>
      </c>
      <c r="Z19" s="11">
        <v>800000</v>
      </c>
      <c r="AA19" s="198">
        <f t="shared" si="6"/>
        <v>0</v>
      </c>
      <c r="AB19" s="11">
        <v>800000</v>
      </c>
      <c r="AC19" s="11">
        <v>800000</v>
      </c>
      <c r="AD19" s="198">
        <f t="shared" si="7"/>
        <v>0</v>
      </c>
      <c r="AE19" s="11">
        <v>800000</v>
      </c>
      <c r="AF19" s="11"/>
      <c r="AG19" s="198">
        <f t="shared" si="8"/>
        <v>800000</v>
      </c>
      <c r="AH19" s="11">
        <v>800000</v>
      </c>
      <c r="AI19" s="11"/>
      <c r="AJ19" s="198">
        <f t="shared" si="9"/>
        <v>800000</v>
      </c>
      <c r="AK19" s="11">
        <v>800000</v>
      </c>
      <c r="AL19" s="11"/>
      <c r="AM19" s="198">
        <f t="shared" si="10"/>
        <v>800000</v>
      </c>
      <c r="AN19" s="11">
        <v>800000</v>
      </c>
      <c r="AO19" s="11"/>
      <c r="AP19" s="60">
        <f t="shared" si="11"/>
        <v>800000</v>
      </c>
      <c r="AQ19" s="11"/>
      <c r="AR19" s="11"/>
      <c r="AS19" s="60">
        <f t="shared" si="12"/>
        <v>0</v>
      </c>
      <c r="AT19" s="55"/>
      <c r="AU19" s="11"/>
      <c r="AV19" s="55">
        <f t="shared" si="13"/>
        <v>0</v>
      </c>
      <c r="AW19" s="11"/>
      <c r="AX19" s="11"/>
      <c r="AY19" s="55">
        <f>AW19-AX19</f>
        <v>0</v>
      </c>
      <c r="AZ19" s="32">
        <f t="shared" si="14"/>
        <v>8000000</v>
      </c>
    </row>
    <row r="20" spans="1:52" x14ac:dyDescent="0.2">
      <c r="A20" s="36">
        <v>14</v>
      </c>
      <c r="B20" s="5"/>
      <c r="C20" s="57" t="s">
        <v>363</v>
      </c>
      <c r="D20" s="9"/>
      <c r="E20" s="11">
        <v>13000000</v>
      </c>
      <c r="F20" s="11"/>
      <c r="G20" s="11"/>
      <c r="H20" s="55">
        <f t="shared" si="0"/>
        <v>13000000</v>
      </c>
      <c r="I20" s="55">
        <v>5000000</v>
      </c>
      <c r="J20" s="11"/>
      <c r="K20" s="11"/>
      <c r="L20" s="198">
        <f t="shared" si="1"/>
        <v>0</v>
      </c>
      <c r="M20" s="11">
        <v>800000</v>
      </c>
      <c r="N20" s="11">
        <v>800000</v>
      </c>
      <c r="O20" s="60">
        <f t="shared" si="2"/>
        <v>0</v>
      </c>
      <c r="P20" s="11">
        <v>800000</v>
      </c>
      <c r="Q20" s="11">
        <v>800000</v>
      </c>
      <c r="R20" s="198">
        <f t="shared" si="3"/>
        <v>0</v>
      </c>
      <c r="S20" s="11">
        <v>800000</v>
      </c>
      <c r="T20" s="11">
        <v>500000</v>
      </c>
      <c r="U20" s="198">
        <f t="shared" si="4"/>
        <v>300000</v>
      </c>
      <c r="V20" s="11">
        <v>800000</v>
      </c>
      <c r="W20" s="11"/>
      <c r="X20" s="198">
        <f t="shared" si="5"/>
        <v>800000</v>
      </c>
      <c r="Y20" s="11">
        <v>800000</v>
      </c>
      <c r="Z20" s="11"/>
      <c r="AA20" s="198">
        <f t="shared" si="6"/>
        <v>800000</v>
      </c>
      <c r="AB20" s="11">
        <v>800000</v>
      </c>
      <c r="AC20" s="11"/>
      <c r="AD20" s="198">
        <f t="shared" si="7"/>
        <v>800000</v>
      </c>
      <c r="AE20" s="11">
        <v>800000</v>
      </c>
      <c r="AF20" s="11"/>
      <c r="AG20" s="198">
        <f t="shared" si="8"/>
        <v>800000</v>
      </c>
      <c r="AH20" s="11">
        <v>800000</v>
      </c>
      <c r="AI20" s="11"/>
      <c r="AJ20" s="198">
        <f t="shared" si="9"/>
        <v>800000</v>
      </c>
      <c r="AK20" s="11">
        <v>800000</v>
      </c>
      <c r="AL20" s="11"/>
      <c r="AM20" s="198">
        <f t="shared" si="10"/>
        <v>800000</v>
      </c>
      <c r="AN20" s="11">
        <v>800000</v>
      </c>
      <c r="AO20" s="11"/>
      <c r="AP20" s="60">
        <f t="shared" si="11"/>
        <v>800000</v>
      </c>
      <c r="AQ20" s="11"/>
      <c r="AR20" s="11"/>
      <c r="AS20" s="60">
        <f t="shared" si="12"/>
        <v>0</v>
      </c>
      <c r="AT20" s="55"/>
      <c r="AU20" s="11"/>
      <c r="AV20" s="55">
        <f t="shared" si="13"/>
        <v>0</v>
      </c>
      <c r="AW20" s="11"/>
      <c r="AX20" s="11"/>
      <c r="AY20" s="55"/>
      <c r="AZ20" s="32">
        <f t="shared" si="14"/>
        <v>8000000</v>
      </c>
    </row>
    <row r="21" spans="1:52" s="99" customFormat="1" x14ac:dyDescent="0.2">
      <c r="A21" s="319">
        <v>15</v>
      </c>
      <c r="B21" s="320"/>
      <c r="C21" s="208" t="s">
        <v>347</v>
      </c>
      <c r="D21" s="95"/>
      <c r="E21" s="93">
        <v>13000000</v>
      </c>
      <c r="F21" s="93"/>
      <c r="G21" s="93"/>
      <c r="H21" s="96">
        <f t="shared" si="0"/>
        <v>13000000</v>
      </c>
      <c r="I21" s="96">
        <v>4000000</v>
      </c>
      <c r="J21" s="93">
        <v>1000000</v>
      </c>
      <c r="K21" s="93">
        <v>1000000</v>
      </c>
      <c r="L21" s="200">
        <f t="shared" si="1"/>
        <v>0</v>
      </c>
      <c r="M21" s="93">
        <v>800000</v>
      </c>
      <c r="N21" s="93">
        <v>800000</v>
      </c>
      <c r="O21" s="97">
        <f t="shared" si="2"/>
        <v>0</v>
      </c>
      <c r="P21" s="93">
        <v>800000</v>
      </c>
      <c r="Q21" s="93">
        <v>800000</v>
      </c>
      <c r="R21" s="200">
        <f t="shared" si="3"/>
        <v>0</v>
      </c>
      <c r="S21" s="93">
        <v>800000</v>
      </c>
      <c r="T21" s="93">
        <v>800000</v>
      </c>
      <c r="U21" s="200">
        <f t="shared" si="4"/>
        <v>0</v>
      </c>
      <c r="V21" s="93">
        <v>800000</v>
      </c>
      <c r="W21" s="93">
        <f>600000+200000</f>
        <v>800000</v>
      </c>
      <c r="X21" s="200">
        <f t="shared" si="5"/>
        <v>0</v>
      </c>
      <c r="Y21" s="93">
        <v>800000</v>
      </c>
      <c r="Z21" s="93">
        <v>800000</v>
      </c>
      <c r="AA21" s="200">
        <f t="shared" si="6"/>
        <v>0</v>
      </c>
      <c r="AB21" s="93">
        <v>800000</v>
      </c>
      <c r="AC21" s="93">
        <v>800000</v>
      </c>
      <c r="AD21" s="200">
        <f t="shared" si="7"/>
        <v>0</v>
      </c>
      <c r="AE21" s="93">
        <v>800000</v>
      </c>
      <c r="AF21" s="93">
        <v>800000</v>
      </c>
      <c r="AG21" s="200">
        <f t="shared" si="8"/>
        <v>0</v>
      </c>
      <c r="AH21" s="93">
        <v>800000</v>
      </c>
      <c r="AI21" s="93">
        <v>800000</v>
      </c>
      <c r="AJ21" s="200">
        <f t="shared" si="9"/>
        <v>0</v>
      </c>
      <c r="AK21" s="93">
        <v>800000</v>
      </c>
      <c r="AL21" s="93">
        <f>600000+200000</f>
        <v>800000</v>
      </c>
      <c r="AM21" s="200">
        <f t="shared" si="10"/>
        <v>0</v>
      </c>
      <c r="AN21" s="93">
        <v>800000</v>
      </c>
      <c r="AO21" s="93">
        <v>800000</v>
      </c>
      <c r="AP21" s="97">
        <f t="shared" si="11"/>
        <v>0</v>
      </c>
      <c r="AQ21" s="93"/>
      <c r="AR21" s="93"/>
      <c r="AS21" s="97">
        <f t="shared" si="12"/>
        <v>0</v>
      </c>
      <c r="AT21" s="96"/>
      <c r="AU21" s="93"/>
      <c r="AV21" s="96">
        <f t="shared" si="13"/>
        <v>0</v>
      </c>
      <c r="AW21" s="93"/>
      <c r="AX21" s="93"/>
      <c r="AY21" s="96">
        <f>AW21-AX21</f>
        <v>0</v>
      </c>
      <c r="AZ21" s="98">
        <f t="shared" si="14"/>
        <v>9000000</v>
      </c>
    </row>
    <row r="22" spans="1:52" x14ac:dyDescent="0.2">
      <c r="A22" s="36">
        <v>16</v>
      </c>
      <c r="B22" s="5"/>
      <c r="C22" s="208" t="s">
        <v>284</v>
      </c>
      <c r="D22" s="95"/>
      <c r="E22" s="93">
        <v>13000000</v>
      </c>
      <c r="F22" s="93"/>
      <c r="G22" s="93"/>
      <c r="H22" s="96">
        <f t="shared" si="0"/>
        <v>13000000</v>
      </c>
      <c r="I22" s="96">
        <v>3000000</v>
      </c>
      <c r="J22" s="93"/>
      <c r="K22" s="93"/>
      <c r="L22" s="200">
        <f t="shared" si="1"/>
        <v>0</v>
      </c>
      <c r="M22" s="93">
        <v>1000000</v>
      </c>
      <c r="N22" s="93">
        <v>1000000</v>
      </c>
      <c r="O22" s="97">
        <f t="shared" si="2"/>
        <v>0</v>
      </c>
      <c r="P22" s="93">
        <v>1000000</v>
      </c>
      <c r="Q22" s="93">
        <v>1000000</v>
      </c>
      <c r="R22" s="200">
        <f t="shared" si="3"/>
        <v>0</v>
      </c>
      <c r="S22" s="93">
        <v>1000000</v>
      </c>
      <c r="T22" s="93">
        <v>1000000</v>
      </c>
      <c r="U22" s="200">
        <f t="shared" si="4"/>
        <v>0</v>
      </c>
      <c r="V22" s="93">
        <v>1000000</v>
      </c>
      <c r="W22" s="93">
        <v>1000000</v>
      </c>
      <c r="X22" s="200">
        <f t="shared" si="5"/>
        <v>0</v>
      </c>
      <c r="Y22" s="93">
        <v>1000000</v>
      </c>
      <c r="Z22" s="93">
        <v>1000000</v>
      </c>
      <c r="AA22" s="200">
        <f t="shared" si="6"/>
        <v>0</v>
      </c>
      <c r="AB22" s="93">
        <v>1000000</v>
      </c>
      <c r="AC22" s="93">
        <v>1000000</v>
      </c>
      <c r="AD22" s="200">
        <f t="shared" si="7"/>
        <v>0</v>
      </c>
      <c r="AE22" s="93">
        <v>1000000</v>
      </c>
      <c r="AF22" s="93">
        <v>1000000</v>
      </c>
      <c r="AG22" s="200">
        <f t="shared" si="8"/>
        <v>0</v>
      </c>
      <c r="AH22" s="93">
        <v>1000000</v>
      </c>
      <c r="AI22" s="93">
        <v>1000000</v>
      </c>
      <c r="AJ22" s="200">
        <f t="shared" si="9"/>
        <v>0</v>
      </c>
      <c r="AK22" s="93">
        <v>1000000</v>
      </c>
      <c r="AL22" s="93">
        <v>1000000</v>
      </c>
      <c r="AM22" s="200">
        <f t="shared" si="10"/>
        <v>0</v>
      </c>
      <c r="AN22" s="93">
        <v>1000000</v>
      </c>
      <c r="AO22" s="93">
        <v>1000000</v>
      </c>
      <c r="AP22" s="97">
        <f t="shared" si="11"/>
        <v>0</v>
      </c>
      <c r="AQ22" s="93"/>
      <c r="AR22" s="93"/>
      <c r="AS22" s="60">
        <f t="shared" si="12"/>
        <v>0</v>
      </c>
      <c r="AT22" s="55"/>
      <c r="AU22" s="93"/>
      <c r="AV22" s="55">
        <f t="shared" si="13"/>
        <v>0</v>
      </c>
      <c r="AW22" s="93"/>
      <c r="AX22" s="93"/>
      <c r="AY22" s="96">
        <f>AW22-AX22</f>
        <v>0</v>
      </c>
      <c r="AZ22" s="32">
        <f t="shared" si="14"/>
        <v>10000000</v>
      </c>
    </row>
    <row r="23" spans="1:52" x14ac:dyDescent="0.2">
      <c r="A23" s="36">
        <v>17</v>
      </c>
      <c r="B23" s="5"/>
      <c r="C23" s="57" t="s">
        <v>345</v>
      </c>
      <c r="D23" s="9"/>
      <c r="E23" s="11">
        <v>13000000</v>
      </c>
      <c r="F23" s="11"/>
      <c r="G23" s="11"/>
      <c r="H23" s="55">
        <f t="shared" si="0"/>
        <v>13000000</v>
      </c>
      <c r="I23" s="55">
        <v>5000000</v>
      </c>
      <c r="J23" s="11"/>
      <c r="K23" s="11"/>
      <c r="L23" s="198">
        <f t="shared" si="1"/>
        <v>0</v>
      </c>
      <c r="M23" s="11">
        <v>800000</v>
      </c>
      <c r="N23" s="11">
        <v>800000</v>
      </c>
      <c r="O23" s="60">
        <f t="shared" si="2"/>
        <v>0</v>
      </c>
      <c r="P23" s="11">
        <v>800000</v>
      </c>
      <c r="Q23" s="11">
        <v>800000</v>
      </c>
      <c r="R23" s="198">
        <f t="shared" si="3"/>
        <v>0</v>
      </c>
      <c r="S23" s="11">
        <v>800000</v>
      </c>
      <c r="T23" s="11">
        <v>800000</v>
      </c>
      <c r="U23" s="198">
        <f t="shared" si="4"/>
        <v>0</v>
      </c>
      <c r="V23" s="11">
        <v>800000</v>
      </c>
      <c r="W23" s="11">
        <v>800000</v>
      </c>
      <c r="X23" s="198">
        <f t="shared" si="5"/>
        <v>0</v>
      </c>
      <c r="Y23" s="11">
        <v>800000</v>
      </c>
      <c r="Z23" s="11">
        <v>800000</v>
      </c>
      <c r="AA23" s="198">
        <f t="shared" si="6"/>
        <v>0</v>
      </c>
      <c r="AB23" s="11">
        <v>800000</v>
      </c>
      <c r="AC23" s="11">
        <v>800000</v>
      </c>
      <c r="AD23" s="198">
        <f t="shared" si="7"/>
        <v>0</v>
      </c>
      <c r="AE23" s="11">
        <v>800000</v>
      </c>
      <c r="AF23" s="11"/>
      <c r="AG23" s="198">
        <f t="shared" si="8"/>
        <v>800000</v>
      </c>
      <c r="AH23" s="11">
        <v>800000</v>
      </c>
      <c r="AI23" s="11"/>
      <c r="AJ23" s="198">
        <f t="shared" si="9"/>
        <v>800000</v>
      </c>
      <c r="AK23" s="11">
        <v>800000</v>
      </c>
      <c r="AL23" s="11"/>
      <c r="AM23" s="198">
        <f t="shared" si="10"/>
        <v>800000</v>
      </c>
      <c r="AN23" s="11">
        <v>800000</v>
      </c>
      <c r="AO23" s="11"/>
      <c r="AP23" s="60">
        <f t="shared" si="11"/>
        <v>800000</v>
      </c>
      <c r="AQ23" s="11"/>
      <c r="AR23" s="11"/>
      <c r="AS23" s="60">
        <f t="shared" si="12"/>
        <v>0</v>
      </c>
      <c r="AT23" s="55"/>
      <c r="AU23" s="11"/>
      <c r="AV23" s="55">
        <f t="shared" si="13"/>
        <v>0</v>
      </c>
      <c r="AW23" s="11"/>
      <c r="AX23" s="11"/>
      <c r="AY23" s="55">
        <f>AW23-AX23</f>
        <v>0</v>
      </c>
      <c r="AZ23" s="32">
        <f t="shared" si="14"/>
        <v>8000000</v>
      </c>
    </row>
    <row r="24" spans="1:52" s="99" customFormat="1" x14ac:dyDescent="0.2">
      <c r="A24" s="36">
        <v>18</v>
      </c>
      <c r="B24" s="5"/>
      <c r="C24" s="57" t="s">
        <v>290</v>
      </c>
      <c r="D24" s="9"/>
      <c r="E24" s="11">
        <v>13000000</v>
      </c>
      <c r="F24" s="11"/>
      <c r="G24" s="11"/>
      <c r="H24" s="55">
        <f t="shared" si="0"/>
        <v>13000000</v>
      </c>
      <c r="I24" s="55">
        <v>3000000</v>
      </c>
      <c r="J24" s="11">
        <v>2000000</v>
      </c>
      <c r="K24" s="11">
        <v>2000000</v>
      </c>
      <c r="L24" s="198">
        <f t="shared" si="1"/>
        <v>0</v>
      </c>
      <c r="M24" s="11">
        <v>800000</v>
      </c>
      <c r="N24" s="11">
        <v>800000</v>
      </c>
      <c r="O24" s="60">
        <f t="shared" si="2"/>
        <v>0</v>
      </c>
      <c r="P24" s="11">
        <v>800000</v>
      </c>
      <c r="Q24" s="11">
        <v>800000</v>
      </c>
      <c r="R24" s="198">
        <f t="shared" si="3"/>
        <v>0</v>
      </c>
      <c r="S24" s="11">
        <v>800000</v>
      </c>
      <c r="T24" s="11">
        <v>800000</v>
      </c>
      <c r="U24" s="198">
        <f t="shared" si="4"/>
        <v>0</v>
      </c>
      <c r="V24" s="11">
        <v>800000</v>
      </c>
      <c r="W24" s="11">
        <v>800000</v>
      </c>
      <c r="X24" s="198">
        <f t="shared" si="5"/>
        <v>0</v>
      </c>
      <c r="Y24" s="11">
        <v>800000</v>
      </c>
      <c r="Z24" s="11">
        <v>800000</v>
      </c>
      <c r="AA24" s="198">
        <f t="shared" si="6"/>
        <v>0</v>
      </c>
      <c r="AB24" s="11">
        <v>800000</v>
      </c>
      <c r="AC24" s="11">
        <v>800000</v>
      </c>
      <c r="AD24" s="198">
        <f t="shared" si="7"/>
        <v>0</v>
      </c>
      <c r="AE24" s="11">
        <v>800000</v>
      </c>
      <c r="AF24" s="11"/>
      <c r="AG24" s="198">
        <f t="shared" si="8"/>
        <v>800000</v>
      </c>
      <c r="AH24" s="11">
        <v>800000</v>
      </c>
      <c r="AI24" s="11"/>
      <c r="AJ24" s="198">
        <f t="shared" si="9"/>
        <v>800000</v>
      </c>
      <c r="AK24" s="11">
        <v>800000</v>
      </c>
      <c r="AL24" s="11"/>
      <c r="AM24" s="198">
        <f t="shared" si="10"/>
        <v>800000</v>
      </c>
      <c r="AN24" s="11">
        <v>800000</v>
      </c>
      <c r="AO24" s="11"/>
      <c r="AP24" s="60">
        <f t="shared" si="11"/>
        <v>800000</v>
      </c>
      <c r="AQ24" s="11"/>
      <c r="AR24" s="11"/>
      <c r="AS24" s="60">
        <f t="shared" si="12"/>
        <v>0</v>
      </c>
      <c r="AT24" s="55"/>
      <c r="AU24" s="11"/>
      <c r="AV24" s="55">
        <f t="shared" si="13"/>
        <v>0</v>
      </c>
      <c r="AW24" s="11"/>
      <c r="AX24" s="11"/>
      <c r="AY24" s="55">
        <f>AW24-AX24</f>
        <v>0</v>
      </c>
      <c r="AZ24" s="98">
        <f t="shared" si="14"/>
        <v>10000000</v>
      </c>
    </row>
    <row r="25" spans="1:52" s="99" customFormat="1" x14ac:dyDescent="0.2">
      <c r="A25" s="36">
        <v>19</v>
      </c>
      <c r="B25" s="5"/>
      <c r="C25" s="57" t="s">
        <v>406</v>
      </c>
      <c r="D25" s="9"/>
      <c r="E25" s="11">
        <v>13000000</v>
      </c>
      <c r="F25" s="11"/>
      <c r="G25" s="11"/>
      <c r="H25" s="55">
        <f t="shared" si="0"/>
        <v>13000000</v>
      </c>
      <c r="I25" s="55">
        <v>3000000</v>
      </c>
      <c r="J25" s="11">
        <v>2000000</v>
      </c>
      <c r="K25" s="11">
        <v>2000000</v>
      </c>
      <c r="L25" s="198">
        <f t="shared" si="1"/>
        <v>0</v>
      </c>
      <c r="M25" s="11">
        <v>800000</v>
      </c>
      <c r="N25" s="11">
        <v>800000</v>
      </c>
      <c r="O25" s="60">
        <f t="shared" si="2"/>
        <v>0</v>
      </c>
      <c r="P25" s="11">
        <v>800000</v>
      </c>
      <c r="Q25" s="11">
        <f>500000+300000</f>
        <v>800000</v>
      </c>
      <c r="R25" s="198">
        <f t="shared" si="3"/>
        <v>0</v>
      </c>
      <c r="S25" s="11">
        <v>800000</v>
      </c>
      <c r="T25" s="11">
        <v>800000</v>
      </c>
      <c r="U25" s="198">
        <f t="shared" si="4"/>
        <v>0</v>
      </c>
      <c r="V25" s="11">
        <v>800000</v>
      </c>
      <c r="W25" s="11"/>
      <c r="X25" s="198">
        <f t="shared" si="5"/>
        <v>800000</v>
      </c>
      <c r="Y25" s="11">
        <v>800000</v>
      </c>
      <c r="Z25" s="11"/>
      <c r="AA25" s="198">
        <f t="shared" si="6"/>
        <v>800000</v>
      </c>
      <c r="AB25" s="11">
        <v>800000</v>
      </c>
      <c r="AC25" s="11"/>
      <c r="AD25" s="198">
        <f t="shared" si="7"/>
        <v>800000</v>
      </c>
      <c r="AE25" s="11">
        <v>800000</v>
      </c>
      <c r="AF25" s="11"/>
      <c r="AG25" s="198">
        <f t="shared" si="8"/>
        <v>800000</v>
      </c>
      <c r="AH25" s="11">
        <v>800000</v>
      </c>
      <c r="AI25" s="11"/>
      <c r="AJ25" s="198">
        <f t="shared" si="9"/>
        <v>800000</v>
      </c>
      <c r="AK25" s="11">
        <v>800000</v>
      </c>
      <c r="AL25" s="11"/>
      <c r="AM25" s="198">
        <f t="shared" si="10"/>
        <v>800000</v>
      </c>
      <c r="AN25" s="11">
        <v>800000</v>
      </c>
      <c r="AO25" s="11"/>
      <c r="AP25" s="60">
        <f t="shared" si="11"/>
        <v>800000</v>
      </c>
      <c r="AQ25" s="11"/>
      <c r="AR25" s="11"/>
      <c r="AS25" s="60">
        <f t="shared" si="12"/>
        <v>0</v>
      </c>
      <c r="AT25" s="55"/>
      <c r="AU25" s="11"/>
      <c r="AV25" s="55">
        <f t="shared" si="13"/>
        <v>0</v>
      </c>
      <c r="AW25" s="11"/>
      <c r="AX25" s="11"/>
      <c r="AY25" s="55"/>
      <c r="AZ25" s="98">
        <f t="shared" si="14"/>
        <v>10000000</v>
      </c>
    </row>
    <row r="26" spans="1:52" x14ac:dyDescent="0.2">
      <c r="A26" s="36">
        <v>20</v>
      </c>
      <c r="B26" s="5"/>
      <c r="C26" s="57" t="s">
        <v>361</v>
      </c>
      <c r="D26" s="9"/>
      <c r="E26" s="11">
        <v>13000000</v>
      </c>
      <c r="F26" s="11"/>
      <c r="G26" s="11"/>
      <c r="H26" s="55">
        <f t="shared" si="0"/>
        <v>13000000</v>
      </c>
      <c r="I26" s="55">
        <v>5000000</v>
      </c>
      <c r="J26" s="11"/>
      <c r="K26" s="11"/>
      <c r="L26" s="198">
        <f t="shared" si="1"/>
        <v>0</v>
      </c>
      <c r="M26" s="11">
        <v>800000</v>
      </c>
      <c r="N26" s="11">
        <v>800000</v>
      </c>
      <c r="O26" s="60">
        <f t="shared" si="2"/>
        <v>0</v>
      </c>
      <c r="P26" s="11">
        <v>800000</v>
      </c>
      <c r="Q26" s="11">
        <v>800000</v>
      </c>
      <c r="R26" s="198">
        <f t="shared" si="3"/>
        <v>0</v>
      </c>
      <c r="S26" s="11">
        <v>800000</v>
      </c>
      <c r="T26" s="11">
        <v>800000</v>
      </c>
      <c r="U26" s="198">
        <f t="shared" si="4"/>
        <v>0</v>
      </c>
      <c r="V26" s="11">
        <v>800000</v>
      </c>
      <c r="W26" s="11">
        <v>800000</v>
      </c>
      <c r="X26" s="198">
        <f t="shared" si="5"/>
        <v>0</v>
      </c>
      <c r="Y26" s="11">
        <v>800000</v>
      </c>
      <c r="Z26" s="11">
        <v>200000</v>
      </c>
      <c r="AA26" s="198">
        <f t="shared" si="6"/>
        <v>600000</v>
      </c>
      <c r="AB26" s="11">
        <v>800000</v>
      </c>
      <c r="AC26" s="11"/>
      <c r="AD26" s="198">
        <f t="shared" si="7"/>
        <v>800000</v>
      </c>
      <c r="AE26" s="11">
        <v>800000</v>
      </c>
      <c r="AF26" s="11"/>
      <c r="AG26" s="198">
        <f t="shared" si="8"/>
        <v>800000</v>
      </c>
      <c r="AH26" s="11">
        <v>800000</v>
      </c>
      <c r="AI26" s="11"/>
      <c r="AJ26" s="198">
        <f t="shared" si="9"/>
        <v>800000</v>
      </c>
      <c r="AK26" s="11">
        <v>800000</v>
      </c>
      <c r="AL26" s="11"/>
      <c r="AM26" s="198">
        <f t="shared" si="10"/>
        <v>800000</v>
      </c>
      <c r="AN26" s="11">
        <v>800000</v>
      </c>
      <c r="AO26" s="11"/>
      <c r="AP26" s="60">
        <f t="shared" si="11"/>
        <v>800000</v>
      </c>
      <c r="AQ26" s="11"/>
      <c r="AR26" s="11"/>
      <c r="AS26" s="60">
        <f t="shared" si="12"/>
        <v>0</v>
      </c>
      <c r="AT26" s="55"/>
      <c r="AU26" s="11"/>
      <c r="AV26" s="55">
        <f t="shared" si="13"/>
        <v>0</v>
      </c>
      <c r="AW26" s="11"/>
      <c r="AX26" s="11"/>
      <c r="AY26" s="55"/>
      <c r="AZ26" s="32">
        <f t="shared" si="14"/>
        <v>8000000</v>
      </c>
    </row>
    <row r="27" spans="1:52" x14ac:dyDescent="0.2">
      <c r="A27" s="36">
        <v>21</v>
      </c>
      <c r="B27" s="5"/>
      <c r="C27" s="57" t="s">
        <v>372</v>
      </c>
      <c r="D27" s="9"/>
      <c r="E27" s="11">
        <v>13000000</v>
      </c>
      <c r="F27" s="11"/>
      <c r="G27" s="11"/>
      <c r="H27" s="55">
        <f t="shared" si="0"/>
        <v>13000000</v>
      </c>
      <c r="I27" s="55">
        <v>1000000</v>
      </c>
      <c r="J27" s="11">
        <v>2000000</v>
      </c>
      <c r="K27" s="11">
        <v>2000000</v>
      </c>
      <c r="L27" s="198">
        <f t="shared" si="1"/>
        <v>0</v>
      </c>
      <c r="M27" s="11">
        <v>1000000</v>
      </c>
      <c r="N27" s="11">
        <v>1000000</v>
      </c>
      <c r="O27" s="60">
        <f t="shared" si="2"/>
        <v>0</v>
      </c>
      <c r="P27" s="11">
        <v>1000000</v>
      </c>
      <c r="Q27" s="11">
        <v>1000000</v>
      </c>
      <c r="R27" s="198">
        <f t="shared" si="3"/>
        <v>0</v>
      </c>
      <c r="S27" s="11">
        <v>1000000</v>
      </c>
      <c r="T27" s="11">
        <v>1000000</v>
      </c>
      <c r="U27" s="198">
        <f t="shared" si="4"/>
        <v>0</v>
      </c>
      <c r="V27" s="11">
        <v>1000000</v>
      </c>
      <c r="W27" s="11">
        <v>1000000</v>
      </c>
      <c r="X27" s="198">
        <f t="shared" si="5"/>
        <v>0</v>
      </c>
      <c r="Y27" s="11">
        <v>1000000</v>
      </c>
      <c r="Z27" s="11">
        <v>1000000</v>
      </c>
      <c r="AA27" s="198">
        <f t="shared" si="6"/>
        <v>0</v>
      </c>
      <c r="AB27" s="11">
        <v>1000000</v>
      </c>
      <c r="AC27" s="11">
        <v>1000000</v>
      </c>
      <c r="AD27" s="198">
        <f t="shared" si="7"/>
        <v>0</v>
      </c>
      <c r="AE27" s="11">
        <v>1000000</v>
      </c>
      <c r="AF27" s="11">
        <v>1000000</v>
      </c>
      <c r="AG27" s="198">
        <f t="shared" si="8"/>
        <v>0</v>
      </c>
      <c r="AH27" s="11">
        <v>1000000</v>
      </c>
      <c r="AI27" s="11">
        <v>1000000</v>
      </c>
      <c r="AJ27" s="198">
        <f t="shared" si="9"/>
        <v>0</v>
      </c>
      <c r="AK27" s="11">
        <v>1000000</v>
      </c>
      <c r="AL27" s="11"/>
      <c r="AM27" s="198">
        <f t="shared" si="10"/>
        <v>1000000</v>
      </c>
      <c r="AN27" s="11">
        <v>1000000</v>
      </c>
      <c r="AO27" s="11"/>
      <c r="AP27" s="60">
        <f t="shared" si="11"/>
        <v>1000000</v>
      </c>
      <c r="AQ27" s="11"/>
      <c r="AR27" s="11"/>
      <c r="AS27" s="60">
        <f t="shared" si="12"/>
        <v>0</v>
      </c>
      <c r="AT27" s="55"/>
      <c r="AU27" s="11"/>
      <c r="AV27" s="55">
        <f t="shared" si="13"/>
        <v>0</v>
      </c>
      <c r="AW27" s="11"/>
      <c r="AX27" s="11"/>
      <c r="AY27" s="55"/>
      <c r="AZ27" s="32">
        <f t="shared" si="14"/>
        <v>12000000</v>
      </c>
    </row>
    <row r="28" spans="1:52" x14ac:dyDescent="0.2">
      <c r="A28" s="36">
        <v>22</v>
      </c>
      <c r="B28" s="5"/>
      <c r="C28" s="57" t="s">
        <v>220</v>
      </c>
      <c r="D28" s="9"/>
      <c r="E28" s="11">
        <v>13000000</v>
      </c>
      <c r="F28" s="11"/>
      <c r="G28" s="11"/>
      <c r="H28" s="55">
        <f t="shared" si="0"/>
        <v>13000000</v>
      </c>
      <c r="I28" s="55">
        <v>1000000</v>
      </c>
      <c r="J28" s="11"/>
      <c r="K28" s="11"/>
      <c r="L28" s="198">
        <f t="shared" si="1"/>
        <v>0</v>
      </c>
      <c r="M28" s="11">
        <v>2000000</v>
      </c>
      <c r="N28" s="11">
        <v>2000000</v>
      </c>
      <c r="O28" s="60">
        <f t="shared" si="2"/>
        <v>0</v>
      </c>
      <c r="P28" s="11"/>
      <c r="Q28" s="11"/>
      <c r="R28" s="198">
        <f t="shared" si="3"/>
        <v>0</v>
      </c>
      <c r="S28" s="11"/>
      <c r="T28" s="11"/>
      <c r="U28" s="198">
        <f t="shared" si="4"/>
        <v>0</v>
      </c>
      <c r="V28" s="11">
        <v>2000000</v>
      </c>
      <c r="W28" s="11">
        <v>500000</v>
      </c>
      <c r="X28" s="198">
        <f t="shared" si="5"/>
        <v>1500000</v>
      </c>
      <c r="Y28" s="11"/>
      <c r="Z28" s="11"/>
      <c r="AA28" s="198">
        <f t="shared" si="6"/>
        <v>0</v>
      </c>
      <c r="AB28" s="11"/>
      <c r="AC28" s="11"/>
      <c r="AD28" s="198">
        <f t="shared" si="7"/>
        <v>0</v>
      </c>
      <c r="AE28" s="11">
        <v>2000000</v>
      </c>
      <c r="AF28" s="11"/>
      <c r="AG28" s="198">
        <f t="shared" si="8"/>
        <v>2000000</v>
      </c>
      <c r="AH28" s="11"/>
      <c r="AI28" s="11"/>
      <c r="AJ28" s="198">
        <f t="shared" si="9"/>
        <v>0</v>
      </c>
      <c r="AK28" s="11"/>
      <c r="AL28" s="11"/>
      <c r="AM28" s="198">
        <f t="shared" si="10"/>
        <v>0</v>
      </c>
      <c r="AN28" s="11">
        <v>2000000</v>
      </c>
      <c r="AO28" s="11"/>
      <c r="AP28" s="60">
        <f t="shared" si="11"/>
        <v>2000000</v>
      </c>
      <c r="AQ28" s="11"/>
      <c r="AR28" s="11"/>
      <c r="AS28" s="60">
        <f t="shared" si="12"/>
        <v>0</v>
      </c>
      <c r="AT28" s="55"/>
      <c r="AU28" s="11"/>
      <c r="AV28" s="55">
        <f t="shared" si="13"/>
        <v>0</v>
      </c>
      <c r="AW28" s="11"/>
      <c r="AX28" s="11"/>
      <c r="AY28" s="55">
        <f>AW28-AX28</f>
        <v>0</v>
      </c>
      <c r="AZ28" s="32">
        <f t="shared" si="14"/>
        <v>8000000</v>
      </c>
    </row>
    <row r="29" spans="1:52" x14ac:dyDescent="0.2">
      <c r="A29" s="36">
        <v>23</v>
      </c>
      <c r="B29" s="5"/>
      <c r="C29" s="57" t="s">
        <v>122</v>
      </c>
      <c r="D29" s="9"/>
      <c r="E29" s="11">
        <v>13000000</v>
      </c>
      <c r="F29" s="11"/>
      <c r="G29" s="11">
        <v>500000</v>
      </c>
      <c r="H29" s="55">
        <f t="shared" si="0"/>
        <v>12500000</v>
      </c>
      <c r="I29" s="55">
        <v>5000000</v>
      </c>
      <c r="J29" s="11"/>
      <c r="K29" s="11"/>
      <c r="L29" s="198">
        <f t="shared" si="1"/>
        <v>0</v>
      </c>
      <c r="M29" s="11">
        <v>750000</v>
      </c>
      <c r="N29" s="11">
        <v>750000</v>
      </c>
      <c r="O29" s="60">
        <f t="shared" si="2"/>
        <v>0</v>
      </c>
      <c r="P29" s="11">
        <v>750000</v>
      </c>
      <c r="Q29" s="11">
        <v>750000</v>
      </c>
      <c r="R29" s="198">
        <f t="shared" si="3"/>
        <v>0</v>
      </c>
      <c r="S29" s="11">
        <v>750000</v>
      </c>
      <c r="T29" s="11">
        <v>750000</v>
      </c>
      <c r="U29" s="198">
        <f t="shared" si="4"/>
        <v>0</v>
      </c>
      <c r="V29" s="11">
        <v>750000</v>
      </c>
      <c r="W29" s="11">
        <v>750000</v>
      </c>
      <c r="X29" s="198">
        <f t="shared" si="5"/>
        <v>0</v>
      </c>
      <c r="Y29" s="11">
        <v>750000</v>
      </c>
      <c r="Z29" s="11">
        <v>750000</v>
      </c>
      <c r="AA29" s="198">
        <f t="shared" si="6"/>
        <v>0</v>
      </c>
      <c r="AB29" s="11">
        <v>750000</v>
      </c>
      <c r="AC29" s="11">
        <v>750000</v>
      </c>
      <c r="AD29" s="198">
        <f t="shared" si="7"/>
        <v>0</v>
      </c>
      <c r="AE29" s="11">
        <v>750000</v>
      </c>
      <c r="AF29" s="11">
        <v>750000</v>
      </c>
      <c r="AG29" s="198">
        <f t="shared" si="8"/>
        <v>0</v>
      </c>
      <c r="AH29" s="11">
        <v>750000</v>
      </c>
      <c r="AI29" s="11"/>
      <c r="AJ29" s="198">
        <f t="shared" si="9"/>
        <v>750000</v>
      </c>
      <c r="AK29" s="11">
        <v>750000</v>
      </c>
      <c r="AL29" s="11"/>
      <c r="AM29" s="198">
        <f t="shared" si="10"/>
        <v>750000</v>
      </c>
      <c r="AN29" s="11">
        <v>750000</v>
      </c>
      <c r="AO29" s="11"/>
      <c r="AP29" s="60">
        <f t="shared" si="11"/>
        <v>750000</v>
      </c>
      <c r="AQ29" s="11"/>
      <c r="AR29" s="11"/>
      <c r="AS29" s="60">
        <f t="shared" si="12"/>
        <v>0</v>
      </c>
      <c r="AT29" s="55"/>
      <c r="AU29" s="11"/>
      <c r="AV29" s="55">
        <f t="shared" si="13"/>
        <v>0</v>
      </c>
      <c r="AW29" s="11"/>
      <c r="AX29" s="11"/>
      <c r="AY29" s="55">
        <f>AW29-AX29</f>
        <v>0</v>
      </c>
      <c r="AZ29" s="32">
        <f t="shared" si="14"/>
        <v>7500000</v>
      </c>
    </row>
    <row r="30" spans="1:52" x14ac:dyDescent="0.2">
      <c r="A30" s="36">
        <v>24</v>
      </c>
      <c r="B30" s="5"/>
      <c r="C30" s="57" t="s">
        <v>451</v>
      </c>
      <c r="D30" s="9"/>
      <c r="E30" s="11">
        <v>13000000</v>
      </c>
      <c r="F30" s="11"/>
      <c r="G30" s="11"/>
      <c r="H30" s="55">
        <f t="shared" si="0"/>
        <v>13000000</v>
      </c>
      <c r="I30" s="55">
        <v>3000000</v>
      </c>
      <c r="J30" s="11">
        <v>2000000</v>
      </c>
      <c r="K30" s="11">
        <v>2000000</v>
      </c>
      <c r="L30" s="198">
        <f t="shared" si="1"/>
        <v>0</v>
      </c>
      <c r="M30" s="11"/>
      <c r="N30" s="11"/>
      <c r="O30" s="60">
        <f t="shared" si="2"/>
        <v>0</v>
      </c>
      <c r="P30" s="11"/>
      <c r="Q30" s="11"/>
      <c r="R30" s="198">
        <f t="shared" si="3"/>
        <v>0</v>
      </c>
      <c r="S30" s="11">
        <v>880000</v>
      </c>
      <c r="T30" s="11">
        <v>880000</v>
      </c>
      <c r="U30" s="198">
        <f t="shared" si="4"/>
        <v>0</v>
      </c>
      <c r="V30" s="11">
        <v>880000</v>
      </c>
      <c r="W30" s="11">
        <v>620000</v>
      </c>
      <c r="X30" s="198">
        <f t="shared" si="5"/>
        <v>260000</v>
      </c>
      <c r="Y30" s="11">
        <v>880000</v>
      </c>
      <c r="Z30" s="11"/>
      <c r="AA30" s="198">
        <f t="shared" si="6"/>
        <v>880000</v>
      </c>
      <c r="AB30" s="11">
        <v>880000</v>
      </c>
      <c r="AC30" s="11"/>
      <c r="AD30" s="198">
        <f t="shared" si="7"/>
        <v>880000</v>
      </c>
      <c r="AE30" s="11">
        <v>880000</v>
      </c>
      <c r="AF30" s="11"/>
      <c r="AG30" s="198">
        <f t="shared" si="8"/>
        <v>880000</v>
      </c>
      <c r="AH30" s="11">
        <v>880000</v>
      </c>
      <c r="AI30" s="11"/>
      <c r="AJ30" s="198">
        <f t="shared" si="9"/>
        <v>880000</v>
      </c>
      <c r="AK30" s="11">
        <v>880000</v>
      </c>
      <c r="AL30" s="11"/>
      <c r="AM30" s="198">
        <f t="shared" si="10"/>
        <v>880000</v>
      </c>
      <c r="AN30" s="11">
        <v>880000</v>
      </c>
      <c r="AO30" s="11"/>
      <c r="AP30" s="60">
        <f t="shared" si="11"/>
        <v>880000</v>
      </c>
      <c r="AQ30" s="11">
        <v>880000</v>
      </c>
      <c r="AR30" s="11"/>
      <c r="AS30" s="60">
        <f t="shared" si="12"/>
        <v>880000</v>
      </c>
      <c r="AT30" s="55">
        <v>880000</v>
      </c>
      <c r="AU30" s="11"/>
      <c r="AV30" s="55">
        <f t="shared" si="13"/>
        <v>880000</v>
      </c>
      <c r="AW30" s="11"/>
      <c r="AX30" s="11"/>
      <c r="AY30" s="55"/>
      <c r="AZ30" s="32">
        <f t="shared" si="14"/>
        <v>9040000</v>
      </c>
    </row>
    <row r="31" spans="1:52" x14ac:dyDescent="0.2">
      <c r="A31" s="36">
        <v>25</v>
      </c>
      <c r="B31" s="5"/>
      <c r="C31" s="57" t="s">
        <v>219</v>
      </c>
      <c r="D31" s="9"/>
      <c r="E31" s="11">
        <v>13000000</v>
      </c>
      <c r="F31" s="11"/>
      <c r="G31" s="11"/>
      <c r="H31" s="55">
        <f t="shared" si="0"/>
        <v>13000000</v>
      </c>
      <c r="I31" s="55">
        <v>3000000</v>
      </c>
      <c r="J31" s="11">
        <v>2000000</v>
      </c>
      <c r="K31" s="11">
        <v>2000000</v>
      </c>
      <c r="L31" s="198">
        <f t="shared" si="1"/>
        <v>0</v>
      </c>
      <c r="M31" s="11">
        <v>800000</v>
      </c>
      <c r="N31" s="11">
        <v>800000</v>
      </c>
      <c r="O31" s="60">
        <f t="shared" si="2"/>
        <v>0</v>
      </c>
      <c r="P31" s="11">
        <v>800000</v>
      </c>
      <c r="Q31" s="11">
        <f>200000+600000</f>
        <v>800000</v>
      </c>
      <c r="R31" s="198">
        <f t="shared" si="3"/>
        <v>0</v>
      </c>
      <c r="S31" s="11">
        <v>800000</v>
      </c>
      <c r="T31" s="11">
        <v>800000</v>
      </c>
      <c r="U31" s="198">
        <f t="shared" si="4"/>
        <v>0</v>
      </c>
      <c r="V31" s="11">
        <v>800000</v>
      </c>
      <c r="W31" s="11">
        <v>800000</v>
      </c>
      <c r="X31" s="198">
        <f t="shared" si="5"/>
        <v>0</v>
      </c>
      <c r="Y31" s="11">
        <v>800000</v>
      </c>
      <c r="Z31" s="11">
        <v>800000</v>
      </c>
      <c r="AA31" s="198">
        <f t="shared" si="6"/>
        <v>0</v>
      </c>
      <c r="AB31" s="11">
        <v>800000</v>
      </c>
      <c r="AC31" s="11">
        <v>800000</v>
      </c>
      <c r="AD31" s="198">
        <f t="shared" si="7"/>
        <v>0</v>
      </c>
      <c r="AE31" s="11">
        <v>800000</v>
      </c>
      <c r="AF31" s="11">
        <v>200000</v>
      </c>
      <c r="AG31" s="198">
        <f t="shared" si="8"/>
        <v>600000</v>
      </c>
      <c r="AH31" s="11">
        <v>800000</v>
      </c>
      <c r="AI31" s="11"/>
      <c r="AJ31" s="198">
        <f t="shared" si="9"/>
        <v>800000</v>
      </c>
      <c r="AK31" s="11">
        <v>800000</v>
      </c>
      <c r="AL31" s="11"/>
      <c r="AM31" s="198">
        <f t="shared" si="10"/>
        <v>800000</v>
      </c>
      <c r="AN31" s="11">
        <v>800000</v>
      </c>
      <c r="AO31" s="11"/>
      <c r="AP31" s="60">
        <f t="shared" si="11"/>
        <v>800000</v>
      </c>
      <c r="AQ31" s="11"/>
      <c r="AR31" s="11"/>
      <c r="AS31" s="60">
        <f t="shared" si="12"/>
        <v>0</v>
      </c>
      <c r="AT31" s="55"/>
      <c r="AU31" s="11"/>
      <c r="AV31" s="55">
        <f t="shared" si="13"/>
        <v>0</v>
      </c>
      <c r="AW31" s="11"/>
      <c r="AX31" s="11"/>
      <c r="AY31" s="55">
        <f>AW31-AX31</f>
        <v>0</v>
      </c>
      <c r="AZ31" s="32">
        <f t="shared" si="14"/>
        <v>10000000</v>
      </c>
    </row>
    <row r="32" spans="1:52" s="99" customFormat="1" x14ac:dyDescent="0.2">
      <c r="A32" s="36">
        <v>26</v>
      </c>
      <c r="B32" s="5"/>
      <c r="C32" s="57" t="s">
        <v>330</v>
      </c>
      <c r="D32" s="9"/>
      <c r="E32" s="11">
        <v>13000000</v>
      </c>
      <c r="F32" s="11"/>
      <c r="G32" s="11"/>
      <c r="H32" s="55">
        <f t="shared" si="0"/>
        <v>13000000</v>
      </c>
      <c r="I32" s="55">
        <v>5000000</v>
      </c>
      <c r="J32" s="11"/>
      <c r="K32" s="11"/>
      <c r="L32" s="198">
        <f t="shared" si="1"/>
        <v>0</v>
      </c>
      <c r="M32" s="11">
        <v>800000</v>
      </c>
      <c r="N32" s="11">
        <v>800000</v>
      </c>
      <c r="O32" s="60">
        <f t="shared" si="2"/>
        <v>0</v>
      </c>
      <c r="P32" s="11">
        <v>800000</v>
      </c>
      <c r="Q32" s="11">
        <v>800000</v>
      </c>
      <c r="R32" s="198">
        <f t="shared" si="3"/>
        <v>0</v>
      </c>
      <c r="S32" s="11">
        <v>800000</v>
      </c>
      <c r="T32" s="11">
        <v>800000</v>
      </c>
      <c r="U32" s="198">
        <f t="shared" si="4"/>
        <v>0</v>
      </c>
      <c r="V32" s="11">
        <v>800000</v>
      </c>
      <c r="W32" s="11">
        <v>800000</v>
      </c>
      <c r="X32" s="198">
        <f t="shared" si="5"/>
        <v>0</v>
      </c>
      <c r="Y32" s="11">
        <v>800000</v>
      </c>
      <c r="Z32" s="11">
        <v>800000</v>
      </c>
      <c r="AA32" s="198">
        <f t="shared" si="6"/>
        <v>0</v>
      </c>
      <c r="AB32" s="11">
        <v>800000</v>
      </c>
      <c r="AC32" s="11">
        <v>500000</v>
      </c>
      <c r="AD32" s="198">
        <f t="shared" si="7"/>
        <v>300000</v>
      </c>
      <c r="AE32" s="11">
        <v>800000</v>
      </c>
      <c r="AF32" s="11"/>
      <c r="AG32" s="198">
        <f t="shared" si="8"/>
        <v>800000</v>
      </c>
      <c r="AH32" s="11">
        <v>800000</v>
      </c>
      <c r="AI32" s="11"/>
      <c r="AJ32" s="198">
        <f t="shared" si="9"/>
        <v>800000</v>
      </c>
      <c r="AK32" s="11">
        <v>800000</v>
      </c>
      <c r="AL32" s="11"/>
      <c r="AM32" s="198">
        <f t="shared" si="10"/>
        <v>800000</v>
      </c>
      <c r="AN32" s="11">
        <v>800000</v>
      </c>
      <c r="AO32" s="11"/>
      <c r="AP32" s="60">
        <f t="shared" si="11"/>
        <v>800000</v>
      </c>
      <c r="AQ32" s="11"/>
      <c r="AR32" s="11"/>
      <c r="AS32" s="60">
        <f t="shared" si="12"/>
        <v>0</v>
      </c>
      <c r="AT32" s="55"/>
      <c r="AU32" s="11"/>
      <c r="AV32" s="55">
        <f t="shared" si="13"/>
        <v>0</v>
      </c>
      <c r="AW32" s="11"/>
      <c r="AX32" s="11"/>
      <c r="AY32" s="55">
        <f>AW32-AX32</f>
        <v>0</v>
      </c>
      <c r="AZ32" s="98">
        <f>+J32+M32+P32+S32+V32+Y32+AB32+AE32+AH32+AK32+AN32</f>
        <v>8000000</v>
      </c>
    </row>
    <row r="33" spans="1:52" x14ac:dyDescent="0.2">
      <c r="A33" s="36">
        <v>27</v>
      </c>
      <c r="B33" s="5"/>
      <c r="C33" s="57" t="s">
        <v>441</v>
      </c>
      <c r="D33" s="9"/>
      <c r="E33" s="11">
        <v>13000000</v>
      </c>
      <c r="F33" s="11"/>
      <c r="G33" s="11"/>
      <c r="H33" s="55">
        <f t="shared" si="0"/>
        <v>13000000</v>
      </c>
      <c r="I33" s="55">
        <v>2500000</v>
      </c>
      <c r="J33" s="11"/>
      <c r="K33" s="11"/>
      <c r="L33" s="198">
        <f t="shared" si="1"/>
        <v>0</v>
      </c>
      <c r="M33" s="11"/>
      <c r="N33" s="11"/>
      <c r="O33" s="60">
        <f t="shared" si="2"/>
        <v>0</v>
      </c>
      <c r="P33" s="11"/>
      <c r="Q33" s="11"/>
      <c r="R33" s="198">
        <f t="shared" si="3"/>
        <v>0</v>
      </c>
      <c r="S33" s="11">
        <v>1160000</v>
      </c>
      <c r="T33" s="11"/>
      <c r="U33" s="198">
        <f t="shared" si="4"/>
        <v>1160000</v>
      </c>
      <c r="V33" s="11">
        <v>1160000</v>
      </c>
      <c r="W33" s="11"/>
      <c r="X33" s="198">
        <f t="shared" si="5"/>
        <v>1160000</v>
      </c>
      <c r="Y33" s="11">
        <v>1160000</v>
      </c>
      <c r="Z33" s="11"/>
      <c r="AA33" s="198">
        <f t="shared" si="6"/>
        <v>1160000</v>
      </c>
      <c r="AB33" s="11">
        <v>1160000</v>
      </c>
      <c r="AC33" s="11"/>
      <c r="AD33" s="198">
        <f t="shared" si="7"/>
        <v>1160000</v>
      </c>
      <c r="AE33" s="11">
        <v>1160000</v>
      </c>
      <c r="AF33" s="11"/>
      <c r="AG33" s="198">
        <f t="shared" si="8"/>
        <v>1160000</v>
      </c>
      <c r="AH33" s="11">
        <v>1160000</v>
      </c>
      <c r="AI33" s="11"/>
      <c r="AJ33" s="198">
        <f t="shared" si="9"/>
        <v>1160000</v>
      </c>
      <c r="AK33" s="11">
        <v>1160000</v>
      </c>
      <c r="AL33" s="11"/>
      <c r="AM33" s="198">
        <f t="shared" si="10"/>
        <v>1160000</v>
      </c>
      <c r="AN33" s="11">
        <v>1160000</v>
      </c>
      <c r="AO33" s="11"/>
      <c r="AP33" s="60">
        <f t="shared" si="11"/>
        <v>1160000</v>
      </c>
      <c r="AQ33" s="11">
        <v>1220000</v>
      </c>
      <c r="AR33" s="11"/>
      <c r="AS33" s="60">
        <f t="shared" si="12"/>
        <v>1220000</v>
      </c>
      <c r="AT33" s="55">
        <v>1220000</v>
      </c>
      <c r="AU33" s="11"/>
      <c r="AV33" s="55">
        <f t="shared" si="13"/>
        <v>1220000</v>
      </c>
      <c r="AW33" s="11"/>
      <c r="AX33" s="11"/>
      <c r="AY33" s="55"/>
      <c r="AZ33" s="32"/>
    </row>
    <row r="34" spans="1:52" x14ac:dyDescent="0.2">
      <c r="A34" s="36">
        <v>28</v>
      </c>
      <c r="B34" s="5"/>
      <c r="C34" s="57" t="s">
        <v>401</v>
      </c>
      <c r="D34" s="9"/>
      <c r="E34" s="11">
        <v>13000000</v>
      </c>
      <c r="F34" s="11"/>
      <c r="G34" s="11"/>
      <c r="H34" s="55">
        <f t="shared" si="0"/>
        <v>13000000</v>
      </c>
      <c r="I34" s="55">
        <v>5000000</v>
      </c>
      <c r="J34" s="11"/>
      <c r="K34" s="11"/>
      <c r="L34" s="198">
        <f t="shared" si="1"/>
        <v>0</v>
      </c>
      <c r="M34" s="11"/>
      <c r="N34" s="11"/>
      <c r="O34" s="60">
        <f t="shared" si="2"/>
        <v>0</v>
      </c>
      <c r="P34" s="11">
        <v>880000</v>
      </c>
      <c r="Q34" s="11">
        <v>880000</v>
      </c>
      <c r="R34" s="198">
        <f t="shared" si="3"/>
        <v>0</v>
      </c>
      <c r="S34" s="11">
        <v>880000</v>
      </c>
      <c r="T34" s="11">
        <v>880000</v>
      </c>
      <c r="U34" s="198">
        <f t="shared" si="4"/>
        <v>0</v>
      </c>
      <c r="V34" s="11">
        <v>880000</v>
      </c>
      <c r="W34" s="11">
        <f>720000+160000</f>
        <v>880000</v>
      </c>
      <c r="X34" s="198">
        <f t="shared" si="5"/>
        <v>0</v>
      </c>
      <c r="Y34" s="11">
        <v>880000</v>
      </c>
      <c r="Z34" s="11">
        <v>880000</v>
      </c>
      <c r="AA34" s="198">
        <f t="shared" si="6"/>
        <v>0</v>
      </c>
      <c r="AB34" s="11">
        <v>880000</v>
      </c>
      <c r="AC34" s="11"/>
      <c r="AD34" s="198">
        <f t="shared" si="7"/>
        <v>880000</v>
      </c>
      <c r="AE34" s="11">
        <v>880000</v>
      </c>
      <c r="AF34" s="11"/>
      <c r="AG34" s="198">
        <f t="shared" si="8"/>
        <v>880000</v>
      </c>
      <c r="AH34" s="11">
        <v>880000</v>
      </c>
      <c r="AI34" s="11"/>
      <c r="AJ34" s="198">
        <f t="shared" si="9"/>
        <v>880000</v>
      </c>
      <c r="AK34" s="11">
        <v>88000</v>
      </c>
      <c r="AL34" s="11"/>
      <c r="AM34" s="198">
        <f t="shared" si="10"/>
        <v>88000</v>
      </c>
      <c r="AN34" s="11">
        <v>960000</v>
      </c>
      <c r="AO34" s="11"/>
      <c r="AP34" s="60">
        <f t="shared" si="11"/>
        <v>960000</v>
      </c>
      <c r="AQ34" s="11"/>
      <c r="AR34" s="11"/>
      <c r="AS34" s="60">
        <f t="shared" si="12"/>
        <v>0</v>
      </c>
      <c r="AT34" s="55"/>
      <c r="AU34" s="11"/>
      <c r="AV34" s="55">
        <f t="shared" si="13"/>
        <v>0</v>
      </c>
      <c r="AW34" s="11"/>
      <c r="AX34" s="11"/>
      <c r="AY34" s="55"/>
      <c r="AZ34" s="32">
        <f t="shared" ref="AZ34:AZ138" si="16">+J34+M34+P34+S34+V34+Y34+AB34+AE34+AH34+AK34+AN34</f>
        <v>7208000</v>
      </c>
    </row>
    <row r="35" spans="1:52" x14ac:dyDescent="0.2">
      <c r="A35" s="36">
        <v>29</v>
      </c>
      <c r="B35" s="5"/>
      <c r="C35" s="57" t="s">
        <v>132</v>
      </c>
      <c r="D35" s="9"/>
      <c r="E35" s="11">
        <v>13000000</v>
      </c>
      <c r="F35" s="11"/>
      <c r="G35" s="11">
        <v>500000</v>
      </c>
      <c r="H35" s="55">
        <f t="shared" si="0"/>
        <v>12500000</v>
      </c>
      <c r="I35" s="55">
        <v>5000000</v>
      </c>
      <c r="J35" s="11"/>
      <c r="K35" s="11"/>
      <c r="L35" s="198">
        <f t="shared" si="1"/>
        <v>0</v>
      </c>
      <c r="M35" s="11">
        <v>750000</v>
      </c>
      <c r="N35" s="11">
        <v>750000</v>
      </c>
      <c r="O35" s="60">
        <f t="shared" si="2"/>
        <v>0</v>
      </c>
      <c r="P35" s="11">
        <v>750000</v>
      </c>
      <c r="Q35" s="11">
        <v>750000</v>
      </c>
      <c r="R35" s="198">
        <f t="shared" si="3"/>
        <v>0</v>
      </c>
      <c r="S35" s="11">
        <v>750000</v>
      </c>
      <c r="T35" s="11">
        <v>750000</v>
      </c>
      <c r="U35" s="198">
        <f t="shared" si="4"/>
        <v>0</v>
      </c>
      <c r="V35" s="11">
        <v>750000</v>
      </c>
      <c r="W35" s="11">
        <f>250000+500000</f>
        <v>750000</v>
      </c>
      <c r="X35" s="198">
        <f t="shared" si="5"/>
        <v>0</v>
      </c>
      <c r="Y35" s="11">
        <v>750000</v>
      </c>
      <c r="Z35" s="11">
        <v>750000</v>
      </c>
      <c r="AA35" s="198">
        <f t="shared" si="6"/>
        <v>0</v>
      </c>
      <c r="AB35" s="11">
        <v>750000</v>
      </c>
      <c r="AC35" s="11">
        <v>750000</v>
      </c>
      <c r="AD35" s="198">
        <f t="shared" si="7"/>
        <v>0</v>
      </c>
      <c r="AE35" s="11">
        <v>750000</v>
      </c>
      <c r="AF35" s="11">
        <v>750000</v>
      </c>
      <c r="AG35" s="198">
        <f t="shared" si="8"/>
        <v>0</v>
      </c>
      <c r="AH35" s="11">
        <v>750000</v>
      </c>
      <c r="AI35" s="11">
        <v>750000</v>
      </c>
      <c r="AJ35" s="198">
        <f t="shared" si="9"/>
        <v>0</v>
      </c>
      <c r="AK35" s="11">
        <v>750000</v>
      </c>
      <c r="AL35" s="11">
        <f>250000+500000</f>
        <v>750000</v>
      </c>
      <c r="AM35" s="198">
        <f t="shared" si="10"/>
        <v>0</v>
      </c>
      <c r="AN35" s="11">
        <v>750000</v>
      </c>
      <c r="AO35" s="11">
        <v>500000</v>
      </c>
      <c r="AP35" s="60">
        <f t="shared" si="11"/>
        <v>250000</v>
      </c>
      <c r="AQ35" s="11"/>
      <c r="AR35" s="11"/>
      <c r="AS35" s="60">
        <f t="shared" si="12"/>
        <v>0</v>
      </c>
      <c r="AT35" s="55"/>
      <c r="AU35" s="11"/>
      <c r="AV35" s="55">
        <f t="shared" si="13"/>
        <v>0</v>
      </c>
      <c r="AW35" s="11"/>
      <c r="AX35" s="11"/>
      <c r="AY35" s="55">
        <f>AW35-AX35</f>
        <v>0</v>
      </c>
      <c r="AZ35" s="32">
        <f t="shared" si="16"/>
        <v>7500000</v>
      </c>
    </row>
    <row r="36" spans="1:52" x14ac:dyDescent="0.2">
      <c r="A36" s="36">
        <v>30</v>
      </c>
      <c r="B36" s="5"/>
      <c r="C36" s="57" t="s">
        <v>198</v>
      </c>
      <c r="D36" s="9"/>
      <c r="E36" s="11">
        <v>13000000</v>
      </c>
      <c r="F36" s="11"/>
      <c r="G36" s="11"/>
      <c r="H36" s="55">
        <f t="shared" si="0"/>
        <v>13000000</v>
      </c>
      <c r="I36" s="55">
        <v>5000000</v>
      </c>
      <c r="J36" s="11"/>
      <c r="K36" s="11"/>
      <c r="L36" s="198">
        <f t="shared" si="1"/>
        <v>0</v>
      </c>
      <c r="M36" s="11">
        <v>800000</v>
      </c>
      <c r="N36" s="11">
        <v>800000</v>
      </c>
      <c r="O36" s="60">
        <f t="shared" si="2"/>
        <v>0</v>
      </c>
      <c r="P36" s="11">
        <v>800000</v>
      </c>
      <c r="Q36" s="11">
        <f>700000+100000</f>
        <v>800000</v>
      </c>
      <c r="R36" s="198">
        <f t="shared" si="3"/>
        <v>0</v>
      </c>
      <c r="S36" s="11">
        <v>800000</v>
      </c>
      <c r="T36" s="11">
        <f>400000+400000</f>
        <v>800000</v>
      </c>
      <c r="U36" s="198">
        <f t="shared" si="4"/>
        <v>0</v>
      </c>
      <c r="V36" s="11">
        <v>800000</v>
      </c>
      <c r="W36" s="11">
        <f>100000+700000</f>
        <v>800000</v>
      </c>
      <c r="X36" s="198">
        <f t="shared" si="5"/>
        <v>0</v>
      </c>
      <c r="Y36" s="11">
        <v>800000</v>
      </c>
      <c r="Z36" s="11">
        <v>800000</v>
      </c>
      <c r="AA36" s="198">
        <f t="shared" si="6"/>
        <v>0</v>
      </c>
      <c r="AB36" s="11">
        <v>800000</v>
      </c>
      <c r="AC36" s="11">
        <v>800000</v>
      </c>
      <c r="AD36" s="198">
        <f t="shared" si="7"/>
        <v>0</v>
      </c>
      <c r="AE36" s="11">
        <v>800000</v>
      </c>
      <c r="AF36" s="11">
        <v>800000</v>
      </c>
      <c r="AG36" s="198">
        <f t="shared" si="8"/>
        <v>0</v>
      </c>
      <c r="AH36" s="11">
        <v>800000</v>
      </c>
      <c r="AI36" s="11">
        <v>800000</v>
      </c>
      <c r="AJ36" s="198">
        <f t="shared" si="9"/>
        <v>0</v>
      </c>
      <c r="AK36" s="11">
        <v>800000</v>
      </c>
      <c r="AL36" s="11">
        <f>100000+700000</f>
        <v>800000</v>
      </c>
      <c r="AM36" s="198">
        <f t="shared" si="10"/>
        <v>0</v>
      </c>
      <c r="AN36" s="11">
        <v>800000</v>
      </c>
      <c r="AO36" s="11">
        <v>800000</v>
      </c>
      <c r="AP36" s="60">
        <f t="shared" si="11"/>
        <v>0</v>
      </c>
      <c r="AQ36" s="11"/>
      <c r="AR36" s="11"/>
      <c r="AS36" s="60">
        <f t="shared" si="12"/>
        <v>0</v>
      </c>
      <c r="AT36" s="55"/>
      <c r="AU36" s="11"/>
      <c r="AV36" s="55">
        <f t="shared" si="13"/>
        <v>0</v>
      </c>
      <c r="AW36" s="11"/>
      <c r="AX36" s="11"/>
      <c r="AY36" s="55">
        <f>AW36-AX36</f>
        <v>0</v>
      </c>
      <c r="AZ36" s="32">
        <f t="shared" si="16"/>
        <v>8000000</v>
      </c>
    </row>
    <row r="37" spans="1:52" x14ac:dyDescent="0.2">
      <c r="A37" s="36">
        <v>31</v>
      </c>
      <c r="B37" s="5"/>
      <c r="C37" s="57" t="s">
        <v>188</v>
      </c>
      <c r="D37" s="9"/>
      <c r="E37" s="11">
        <v>13000000</v>
      </c>
      <c r="F37" s="11"/>
      <c r="G37" s="11"/>
      <c r="H37" s="55">
        <f t="shared" si="0"/>
        <v>13000000</v>
      </c>
      <c r="I37" s="55">
        <v>5000000</v>
      </c>
      <c r="J37" s="11"/>
      <c r="K37" s="11"/>
      <c r="L37" s="198">
        <f t="shared" si="1"/>
        <v>0</v>
      </c>
      <c r="M37" s="11">
        <v>800000</v>
      </c>
      <c r="N37" s="11">
        <v>800000</v>
      </c>
      <c r="O37" s="60">
        <f t="shared" si="2"/>
        <v>0</v>
      </c>
      <c r="P37" s="11">
        <v>800000</v>
      </c>
      <c r="Q37" s="11">
        <v>800000</v>
      </c>
      <c r="R37" s="198">
        <f t="shared" si="3"/>
        <v>0</v>
      </c>
      <c r="S37" s="11">
        <v>800000</v>
      </c>
      <c r="T37" s="11">
        <v>800000</v>
      </c>
      <c r="U37" s="198">
        <f t="shared" si="4"/>
        <v>0</v>
      </c>
      <c r="V37" s="11">
        <v>800000</v>
      </c>
      <c r="W37" s="11">
        <v>800000</v>
      </c>
      <c r="X37" s="198">
        <f t="shared" si="5"/>
        <v>0</v>
      </c>
      <c r="Y37" s="11">
        <v>800000</v>
      </c>
      <c r="Z37" s="11">
        <v>800000</v>
      </c>
      <c r="AA37" s="198">
        <f t="shared" si="6"/>
        <v>0</v>
      </c>
      <c r="AB37" s="11">
        <v>800000</v>
      </c>
      <c r="AC37" s="11"/>
      <c r="AD37" s="198">
        <f t="shared" si="7"/>
        <v>800000</v>
      </c>
      <c r="AE37" s="11">
        <v>800000</v>
      </c>
      <c r="AF37" s="11"/>
      <c r="AG37" s="198">
        <f t="shared" si="8"/>
        <v>800000</v>
      </c>
      <c r="AH37" s="11">
        <v>800000</v>
      </c>
      <c r="AI37" s="11"/>
      <c r="AJ37" s="198">
        <f t="shared" si="9"/>
        <v>800000</v>
      </c>
      <c r="AK37" s="11">
        <v>800000</v>
      </c>
      <c r="AL37" s="11"/>
      <c r="AM37" s="198">
        <f t="shared" si="10"/>
        <v>800000</v>
      </c>
      <c r="AN37" s="11">
        <v>800000</v>
      </c>
      <c r="AO37" s="11"/>
      <c r="AP37" s="60">
        <f t="shared" si="11"/>
        <v>800000</v>
      </c>
      <c r="AQ37" s="11"/>
      <c r="AR37" s="11"/>
      <c r="AS37" s="60">
        <f t="shared" si="12"/>
        <v>0</v>
      </c>
      <c r="AT37" s="55"/>
      <c r="AU37" s="11"/>
      <c r="AV37" s="55">
        <f t="shared" si="13"/>
        <v>0</v>
      </c>
      <c r="AW37" s="11"/>
      <c r="AX37" s="11"/>
      <c r="AY37" s="55">
        <f>AW37-AX37</f>
        <v>0</v>
      </c>
      <c r="AZ37" s="32">
        <f t="shared" si="16"/>
        <v>8000000</v>
      </c>
    </row>
    <row r="38" spans="1:52" x14ac:dyDescent="0.2">
      <c r="A38" s="36">
        <v>32</v>
      </c>
      <c r="B38" s="5"/>
      <c r="C38" s="57" t="s">
        <v>162</v>
      </c>
      <c r="D38" s="9"/>
      <c r="E38" s="11">
        <v>13000000</v>
      </c>
      <c r="F38" s="11"/>
      <c r="G38" s="11"/>
      <c r="H38" s="55">
        <f t="shared" si="0"/>
        <v>13000000</v>
      </c>
      <c r="I38" s="55">
        <v>5000000</v>
      </c>
      <c r="J38" s="11"/>
      <c r="K38" s="11"/>
      <c r="L38" s="198">
        <f t="shared" si="1"/>
        <v>0</v>
      </c>
      <c r="M38" s="11">
        <v>800000</v>
      </c>
      <c r="N38" s="11">
        <v>800000</v>
      </c>
      <c r="O38" s="60">
        <f t="shared" si="2"/>
        <v>0</v>
      </c>
      <c r="P38" s="11">
        <v>800000</v>
      </c>
      <c r="Q38" s="11">
        <v>800000</v>
      </c>
      <c r="R38" s="198">
        <f t="shared" si="3"/>
        <v>0</v>
      </c>
      <c r="S38" s="11">
        <v>800000</v>
      </c>
      <c r="T38" s="11">
        <v>800000</v>
      </c>
      <c r="U38" s="198">
        <f t="shared" si="4"/>
        <v>0</v>
      </c>
      <c r="V38" s="11">
        <v>800000</v>
      </c>
      <c r="W38" s="11">
        <v>800000</v>
      </c>
      <c r="X38" s="198">
        <f t="shared" si="5"/>
        <v>0</v>
      </c>
      <c r="Y38" s="11">
        <v>800000</v>
      </c>
      <c r="Z38" s="11">
        <v>800000</v>
      </c>
      <c r="AA38" s="198">
        <f t="shared" si="6"/>
        <v>0</v>
      </c>
      <c r="AB38" s="11">
        <v>800000</v>
      </c>
      <c r="AC38" s="11">
        <v>800000</v>
      </c>
      <c r="AD38" s="198">
        <f t="shared" si="7"/>
        <v>0</v>
      </c>
      <c r="AE38" s="11">
        <v>800000</v>
      </c>
      <c r="AF38" s="11"/>
      <c r="AG38" s="198">
        <f t="shared" si="8"/>
        <v>800000</v>
      </c>
      <c r="AH38" s="11">
        <v>800000</v>
      </c>
      <c r="AI38" s="11"/>
      <c r="AJ38" s="198">
        <f t="shared" si="9"/>
        <v>800000</v>
      </c>
      <c r="AK38" s="11">
        <v>800000</v>
      </c>
      <c r="AL38" s="11"/>
      <c r="AM38" s="198">
        <f t="shared" si="10"/>
        <v>800000</v>
      </c>
      <c r="AN38" s="11">
        <v>800000</v>
      </c>
      <c r="AO38" s="11"/>
      <c r="AP38" s="60">
        <f t="shared" si="11"/>
        <v>800000</v>
      </c>
      <c r="AQ38" s="11"/>
      <c r="AR38" s="11"/>
      <c r="AS38" s="60">
        <f t="shared" si="12"/>
        <v>0</v>
      </c>
      <c r="AT38" s="55"/>
      <c r="AU38" s="11"/>
      <c r="AV38" s="55">
        <f t="shared" si="13"/>
        <v>0</v>
      </c>
      <c r="AW38" s="11"/>
      <c r="AX38" s="11"/>
      <c r="AY38" s="55">
        <f>AW38-AX38</f>
        <v>0</v>
      </c>
      <c r="AZ38" s="32">
        <f>+I38+M38+P38+S38+V38+Y38+AB38+AE38+AH38+AK38+AN38</f>
        <v>13000000</v>
      </c>
    </row>
    <row r="39" spans="1:52" x14ac:dyDescent="0.2">
      <c r="A39" s="36">
        <v>33</v>
      </c>
      <c r="B39" s="5"/>
      <c r="C39" s="57" t="s">
        <v>370</v>
      </c>
      <c r="D39" s="9"/>
      <c r="E39" s="11">
        <v>13000000</v>
      </c>
      <c r="F39" s="11"/>
      <c r="G39" s="11"/>
      <c r="H39" s="55">
        <f t="shared" ref="H39:H70" si="17">E39-F39-G39</f>
        <v>13000000</v>
      </c>
      <c r="I39" s="55">
        <v>5000000</v>
      </c>
      <c r="J39" s="11"/>
      <c r="K39" s="11"/>
      <c r="L39" s="198">
        <f t="shared" ref="L39:L64" si="18">J39-K39</f>
        <v>0</v>
      </c>
      <c r="M39" s="11">
        <v>800000</v>
      </c>
      <c r="N39" s="11">
        <v>800000</v>
      </c>
      <c r="O39" s="60">
        <f t="shared" ref="O39:O64" si="19">M39-N39</f>
        <v>0</v>
      </c>
      <c r="P39" s="11">
        <v>800000</v>
      </c>
      <c r="Q39" s="11">
        <v>800000</v>
      </c>
      <c r="R39" s="198">
        <f t="shared" ref="R39:R70" si="20">P39-Q39</f>
        <v>0</v>
      </c>
      <c r="S39" s="11">
        <v>800000</v>
      </c>
      <c r="T39" s="11">
        <f>650000+150000</f>
        <v>800000</v>
      </c>
      <c r="U39" s="198">
        <f t="shared" ref="U39:U70" si="21">S39-T39</f>
        <v>0</v>
      </c>
      <c r="V39" s="11">
        <v>800000</v>
      </c>
      <c r="W39" s="11">
        <f>750000+50000</f>
        <v>800000</v>
      </c>
      <c r="X39" s="198">
        <f t="shared" ref="X39:X70" si="22">V39-W39</f>
        <v>0</v>
      </c>
      <c r="Y39" s="11">
        <v>800000</v>
      </c>
      <c r="Z39" s="11">
        <v>800000</v>
      </c>
      <c r="AA39" s="198">
        <f t="shared" ref="AA39:AA70" si="23">Y39-Z39</f>
        <v>0</v>
      </c>
      <c r="AB39" s="11">
        <v>800000</v>
      </c>
      <c r="AC39" s="11">
        <v>800000</v>
      </c>
      <c r="AD39" s="198">
        <f t="shared" ref="AD39:AD70" si="24">AB39-AC39</f>
        <v>0</v>
      </c>
      <c r="AE39" s="11">
        <v>800000</v>
      </c>
      <c r="AF39" s="11">
        <v>800000</v>
      </c>
      <c r="AG39" s="198">
        <f t="shared" ref="AG39:AG70" si="25">AE39-AF39</f>
        <v>0</v>
      </c>
      <c r="AH39" s="11">
        <v>800000</v>
      </c>
      <c r="AI39" s="11"/>
      <c r="AJ39" s="198">
        <f t="shared" ref="AJ39:AJ70" si="26">AH39-AI39</f>
        <v>800000</v>
      </c>
      <c r="AK39" s="11">
        <v>800000</v>
      </c>
      <c r="AL39" s="11"/>
      <c r="AM39" s="198">
        <f t="shared" ref="AM39:AM70" si="27">AK39-AL39</f>
        <v>800000</v>
      </c>
      <c r="AN39" s="11">
        <v>800000</v>
      </c>
      <c r="AO39" s="11"/>
      <c r="AP39" s="60">
        <f t="shared" ref="AP39:AP70" si="28">AN39-AO39</f>
        <v>800000</v>
      </c>
      <c r="AQ39" s="11"/>
      <c r="AR39" s="11"/>
      <c r="AS39" s="60">
        <f t="shared" ref="AS39:AS70" si="29">AQ39-AR39</f>
        <v>0</v>
      </c>
      <c r="AT39" s="55"/>
      <c r="AU39" s="11"/>
      <c r="AV39" s="55">
        <f t="shared" ref="AV39:AV70" si="30">AT39-AU39</f>
        <v>0</v>
      </c>
      <c r="AW39" s="11"/>
      <c r="AX39" s="11"/>
      <c r="AY39" s="55"/>
      <c r="AZ39" s="32">
        <f t="shared" si="16"/>
        <v>8000000</v>
      </c>
    </row>
    <row r="40" spans="1:52" x14ac:dyDescent="0.2">
      <c r="A40" s="36">
        <v>34</v>
      </c>
      <c r="B40" s="5"/>
      <c r="C40" s="57" t="s">
        <v>130</v>
      </c>
      <c r="D40" s="9"/>
      <c r="E40" s="11">
        <v>13000000</v>
      </c>
      <c r="F40" s="11"/>
      <c r="G40" s="11">
        <v>500000</v>
      </c>
      <c r="H40" s="55">
        <f t="shared" si="17"/>
        <v>12500000</v>
      </c>
      <c r="I40" s="55">
        <v>4500000</v>
      </c>
      <c r="J40" s="11">
        <v>500000</v>
      </c>
      <c r="K40" s="11">
        <v>500000</v>
      </c>
      <c r="L40" s="198">
        <f t="shared" si="18"/>
        <v>0</v>
      </c>
      <c r="M40" s="11">
        <v>750000</v>
      </c>
      <c r="N40" s="11">
        <v>750000</v>
      </c>
      <c r="O40" s="97">
        <f t="shared" si="19"/>
        <v>0</v>
      </c>
      <c r="P40" s="11">
        <v>750000</v>
      </c>
      <c r="Q40" s="11">
        <v>750000</v>
      </c>
      <c r="R40" s="200">
        <f t="shared" si="20"/>
        <v>0</v>
      </c>
      <c r="S40" s="11">
        <v>750000</v>
      </c>
      <c r="T40" s="11">
        <v>750000</v>
      </c>
      <c r="U40" s="200">
        <f t="shared" si="21"/>
        <v>0</v>
      </c>
      <c r="V40" s="11">
        <v>750000</v>
      </c>
      <c r="W40" s="11">
        <v>750000</v>
      </c>
      <c r="X40" s="200">
        <f t="shared" si="22"/>
        <v>0</v>
      </c>
      <c r="Y40" s="11">
        <v>750000</v>
      </c>
      <c r="Z40" s="11">
        <v>750000</v>
      </c>
      <c r="AA40" s="200">
        <f t="shared" si="23"/>
        <v>0</v>
      </c>
      <c r="AB40" s="11">
        <v>750000</v>
      </c>
      <c r="AC40" s="11">
        <v>750000</v>
      </c>
      <c r="AD40" s="200">
        <f t="shared" si="24"/>
        <v>0</v>
      </c>
      <c r="AE40" s="11">
        <v>750000</v>
      </c>
      <c r="AF40" s="11">
        <v>750000</v>
      </c>
      <c r="AG40" s="200">
        <f t="shared" si="25"/>
        <v>0</v>
      </c>
      <c r="AH40" s="11">
        <v>750000</v>
      </c>
      <c r="AI40" s="11"/>
      <c r="AJ40" s="200">
        <f t="shared" si="26"/>
        <v>750000</v>
      </c>
      <c r="AK40" s="11">
        <v>750000</v>
      </c>
      <c r="AL40" s="11"/>
      <c r="AM40" s="200">
        <f t="shared" si="27"/>
        <v>750000</v>
      </c>
      <c r="AN40" s="11">
        <v>750000</v>
      </c>
      <c r="AO40" s="11"/>
      <c r="AP40" s="97">
        <f t="shared" si="28"/>
        <v>750000</v>
      </c>
      <c r="AQ40" s="11"/>
      <c r="AR40" s="11"/>
      <c r="AS40" s="60">
        <f t="shared" si="29"/>
        <v>0</v>
      </c>
      <c r="AT40" s="55"/>
      <c r="AU40" s="11"/>
      <c r="AV40" s="55">
        <f t="shared" si="30"/>
        <v>0</v>
      </c>
      <c r="AW40" s="11"/>
      <c r="AX40" s="11"/>
      <c r="AY40" s="55"/>
      <c r="AZ40" s="32">
        <f t="shared" si="16"/>
        <v>8000000</v>
      </c>
    </row>
    <row r="41" spans="1:52" x14ac:dyDescent="0.2">
      <c r="A41" s="36">
        <v>35</v>
      </c>
      <c r="B41" s="5"/>
      <c r="C41" s="57" t="s">
        <v>265</v>
      </c>
      <c r="D41" s="9"/>
      <c r="E41" s="11">
        <v>13000000</v>
      </c>
      <c r="F41" s="11"/>
      <c r="G41" s="11"/>
      <c r="H41" s="55">
        <f t="shared" si="17"/>
        <v>13000000</v>
      </c>
      <c r="I41" s="55">
        <v>5000000</v>
      </c>
      <c r="J41" s="11"/>
      <c r="K41" s="11"/>
      <c r="L41" s="198">
        <f t="shared" si="18"/>
        <v>0</v>
      </c>
      <c r="M41" s="11">
        <v>800000</v>
      </c>
      <c r="N41" s="11">
        <v>800000</v>
      </c>
      <c r="O41" s="60">
        <f t="shared" si="19"/>
        <v>0</v>
      </c>
      <c r="P41" s="11">
        <v>800000</v>
      </c>
      <c r="Q41" s="11">
        <v>800000</v>
      </c>
      <c r="R41" s="198">
        <f t="shared" si="20"/>
        <v>0</v>
      </c>
      <c r="S41" s="11">
        <v>800000</v>
      </c>
      <c r="T41" s="11">
        <v>800000</v>
      </c>
      <c r="U41" s="198">
        <f t="shared" si="21"/>
        <v>0</v>
      </c>
      <c r="V41" s="11">
        <v>800000</v>
      </c>
      <c r="W41" s="11"/>
      <c r="X41" s="198">
        <f t="shared" si="22"/>
        <v>800000</v>
      </c>
      <c r="Y41" s="11">
        <v>800000</v>
      </c>
      <c r="Z41" s="11"/>
      <c r="AA41" s="198">
        <f t="shared" si="23"/>
        <v>800000</v>
      </c>
      <c r="AB41" s="11">
        <v>800000</v>
      </c>
      <c r="AC41" s="11"/>
      <c r="AD41" s="198">
        <f t="shared" si="24"/>
        <v>800000</v>
      </c>
      <c r="AE41" s="11">
        <v>800000</v>
      </c>
      <c r="AF41" s="11"/>
      <c r="AG41" s="198">
        <f t="shared" si="25"/>
        <v>800000</v>
      </c>
      <c r="AH41" s="11">
        <v>800000</v>
      </c>
      <c r="AI41" s="11"/>
      <c r="AJ41" s="198">
        <f t="shared" si="26"/>
        <v>800000</v>
      </c>
      <c r="AK41" s="11">
        <v>800000</v>
      </c>
      <c r="AL41" s="11"/>
      <c r="AM41" s="198">
        <f t="shared" si="27"/>
        <v>800000</v>
      </c>
      <c r="AN41" s="11">
        <v>800000</v>
      </c>
      <c r="AO41" s="11"/>
      <c r="AP41" s="60">
        <f t="shared" si="28"/>
        <v>800000</v>
      </c>
      <c r="AQ41" s="11"/>
      <c r="AR41" s="11"/>
      <c r="AS41" s="60">
        <f t="shared" si="29"/>
        <v>0</v>
      </c>
      <c r="AT41" s="55"/>
      <c r="AU41" s="11"/>
      <c r="AV41" s="55">
        <f t="shared" si="30"/>
        <v>0</v>
      </c>
      <c r="AW41" s="11"/>
      <c r="AX41" s="11"/>
      <c r="AY41" s="55">
        <f>AW41-AX41</f>
        <v>0</v>
      </c>
      <c r="AZ41" s="32">
        <f t="shared" si="16"/>
        <v>8000000</v>
      </c>
    </row>
    <row r="42" spans="1:52" s="99" customFormat="1" x14ac:dyDescent="0.2">
      <c r="A42" s="36">
        <v>36</v>
      </c>
      <c r="B42" s="5"/>
      <c r="C42" s="57" t="s">
        <v>145</v>
      </c>
      <c r="D42" s="9"/>
      <c r="E42" s="11">
        <v>13000000</v>
      </c>
      <c r="F42" s="11"/>
      <c r="G42" s="11">
        <v>500000</v>
      </c>
      <c r="H42" s="55">
        <f t="shared" si="17"/>
        <v>12500000</v>
      </c>
      <c r="I42" s="55">
        <v>5000000</v>
      </c>
      <c r="J42" s="11"/>
      <c r="K42" s="11"/>
      <c r="L42" s="198">
        <f t="shared" si="18"/>
        <v>0</v>
      </c>
      <c r="M42" s="11">
        <v>750000</v>
      </c>
      <c r="N42" s="11">
        <v>750000</v>
      </c>
      <c r="O42" s="60">
        <f t="shared" si="19"/>
        <v>0</v>
      </c>
      <c r="P42" s="11">
        <v>750000</v>
      </c>
      <c r="Q42" s="11">
        <v>750000</v>
      </c>
      <c r="R42" s="198">
        <f t="shared" si="20"/>
        <v>0</v>
      </c>
      <c r="S42" s="11">
        <v>750000</v>
      </c>
      <c r="T42" s="11">
        <v>750000</v>
      </c>
      <c r="U42" s="198">
        <f t="shared" si="21"/>
        <v>0</v>
      </c>
      <c r="V42" s="11">
        <v>750000</v>
      </c>
      <c r="W42" s="11">
        <v>750000</v>
      </c>
      <c r="X42" s="198">
        <f t="shared" si="22"/>
        <v>0</v>
      </c>
      <c r="Y42" s="11">
        <v>750000</v>
      </c>
      <c r="Z42" s="11">
        <v>750000</v>
      </c>
      <c r="AA42" s="198">
        <f t="shared" si="23"/>
        <v>0</v>
      </c>
      <c r="AB42" s="11">
        <v>750000</v>
      </c>
      <c r="AC42" s="11">
        <v>750000</v>
      </c>
      <c r="AD42" s="198">
        <f t="shared" si="24"/>
        <v>0</v>
      </c>
      <c r="AE42" s="11">
        <v>750000</v>
      </c>
      <c r="AF42" s="11"/>
      <c r="AG42" s="198">
        <f t="shared" si="25"/>
        <v>750000</v>
      </c>
      <c r="AH42" s="11">
        <v>750000</v>
      </c>
      <c r="AI42" s="11"/>
      <c r="AJ42" s="198">
        <f t="shared" si="26"/>
        <v>750000</v>
      </c>
      <c r="AK42" s="11">
        <v>750000</v>
      </c>
      <c r="AL42" s="11"/>
      <c r="AM42" s="198">
        <f t="shared" si="27"/>
        <v>750000</v>
      </c>
      <c r="AN42" s="11">
        <v>750000</v>
      </c>
      <c r="AO42" s="11"/>
      <c r="AP42" s="60">
        <f t="shared" si="28"/>
        <v>750000</v>
      </c>
      <c r="AQ42" s="11"/>
      <c r="AR42" s="11"/>
      <c r="AS42" s="60">
        <f t="shared" si="29"/>
        <v>0</v>
      </c>
      <c r="AT42" s="55"/>
      <c r="AU42" s="11"/>
      <c r="AV42" s="55">
        <f t="shared" si="30"/>
        <v>0</v>
      </c>
      <c r="AW42" s="11"/>
      <c r="AX42" s="11"/>
      <c r="AY42" s="55">
        <f>AW42-AX42</f>
        <v>0</v>
      </c>
      <c r="AZ42" s="98">
        <f t="shared" si="16"/>
        <v>7500000</v>
      </c>
    </row>
    <row r="43" spans="1:52" x14ac:dyDescent="0.2">
      <c r="A43" s="36">
        <v>37</v>
      </c>
      <c r="B43" s="5"/>
      <c r="C43" s="57" t="s">
        <v>452</v>
      </c>
      <c r="D43" s="9"/>
      <c r="E43" s="11">
        <v>13000000</v>
      </c>
      <c r="F43" s="11"/>
      <c r="G43" s="11"/>
      <c r="H43" s="55">
        <f t="shared" si="17"/>
        <v>13000000</v>
      </c>
      <c r="I43" s="55">
        <v>3000000</v>
      </c>
      <c r="J43" s="11"/>
      <c r="K43" s="11"/>
      <c r="L43" s="198">
        <f t="shared" si="18"/>
        <v>0</v>
      </c>
      <c r="M43" s="11">
        <v>600000</v>
      </c>
      <c r="N43" s="11">
        <v>600000</v>
      </c>
      <c r="O43" s="60">
        <f t="shared" si="19"/>
        <v>0</v>
      </c>
      <c r="P43" s="11">
        <v>600000</v>
      </c>
      <c r="Q43" s="11">
        <v>600000</v>
      </c>
      <c r="R43" s="198">
        <f t="shared" si="20"/>
        <v>0</v>
      </c>
      <c r="S43" s="11">
        <v>600000</v>
      </c>
      <c r="T43" s="11">
        <f>350000+250000</f>
        <v>600000</v>
      </c>
      <c r="U43" s="198">
        <f t="shared" si="21"/>
        <v>0</v>
      </c>
      <c r="V43" s="11">
        <v>600000</v>
      </c>
      <c r="W43" s="11">
        <v>350000</v>
      </c>
      <c r="X43" s="198">
        <f t="shared" si="22"/>
        <v>250000</v>
      </c>
      <c r="Y43" s="11">
        <v>600000</v>
      </c>
      <c r="Z43" s="11"/>
      <c r="AA43" s="198">
        <f t="shared" si="23"/>
        <v>600000</v>
      </c>
      <c r="AB43" s="11">
        <v>4600000</v>
      </c>
      <c r="AC43" s="11"/>
      <c r="AD43" s="198">
        <f t="shared" si="24"/>
        <v>4600000</v>
      </c>
      <c r="AE43" s="11">
        <v>600000</v>
      </c>
      <c r="AF43" s="11"/>
      <c r="AG43" s="198">
        <f t="shared" si="25"/>
        <v>600000</v>
      </c>
      <c r="AH43" s="11">
        <v>600000</v>
      </c>
      <c r="AI43" s="11"/>
      <c r="AJ43" s="198">
        <f t="shared" si="26"/>
        <v>600000</v>
      </c>
      <c r="AK43" s="11">
        <v>600000</v>
      </c>
      <c r="AL43" s="11"/>
      <c r="AM43" s="198">
        <f t="shared" si="27"/>
        <v>600000</v>
      </c>
      <c r="AN43" s="11">
        <v>600000</v>
      </c>
      <c r="AO43" s="11"/>
      <c r="AP43" s="60">
        <f t="shared" si="28"/>
        <v>600000</v>
      </c>
      <c r="AQ43" s="11"/>
      <c r="AR43" s="11"/>
      <c r="AS43" s="60">
        <f t="shared" si="29"/>
        <v>0</v>
      </c>
      <c r="AT43" s="55"/>
      <c r="AU43" s="11"/>
      <c r="AV43" s="55">
        <f t="shared" si="30"/>
        <v>0</v>
      </c>
      <c r="AW43" s="11"/>
      <c r="AX43" s="11"/>
      <c r="AY43" s="55"/>
      <c r="AZ43" s="32">
        <f t="shared" si="16"/>
        <v>10000000</v>
      </c>
    </row>
    <row r="44" spans="1:52" x14ac:dyDescent="0.2">
      <c r="A44" s="36">
        <v>38</v>
      </c>
      <c r="B44" s="5"/>
      <c r="C44" s="208" t="s">
        <v>159</v>
      </c>
      <c r="D44" s="95"/>
      <c r="E44" s="93">
        <v>13000000</v>
      </c>
      <c r="F44" s="93">
        <v>1300000</v>
      </c>
      <c r="G44" s="93"/>
      <c r="H44" s="96">
        <f t="shared" si="17"/>
        <v>11700000</v>
      </c>
      <c r="I44" s="96">
        <v>11700000</v>
      </c>
      <c r="J44" s="93"/>
      <c r="K44" s="93"/>
      <c r="L44" s="200">
        <f t="shared" si="18"/>
        <v>0</v>
      </c>
      <c r="M44" s="93"/>
      <c r="N44" s="93"/>
      <c r="O44" s="97">
        <f t="shared" si="19"/>
        <v>0</v>
      </c>
      <c r="P44" s="93"/>
      <c r="Q44" s="93"/>
      <c r="R44" s="200">
        <f t="shared" si="20"/>
        <v>0</v>
      </c>
      <c r="S44" s="93"/>
      <c r="T44" s="93"/>
      <c r="U44" s="200">
        <f t="shared" si="21"/>
        <v>0</v>
      </c>
      <c r="V44" s="93"/>
      <c r="W44" s="93"/>
      <c r="X44" s="200">
        <f t="shared" si="22"/>
        <v>0</v>
      </c>
      <c r="Y44" s="93"/>
      <c r="Z44" s="93"/>
      <c r="AA44" s="200">
        <f t="shared" si="23"/>
        <v>0</v>
      </c>
      <c r="AB44" s="93"/>
      <c r="AC44" s="93"/>
      <c r="AD44" s="200">
        <f t="shared" si="24"/>
        <v>0</v>
      </c>
      <c r="AE44" s="93"/>
      <c r="AF44" s="93"/>
      <c r="AG44" s="200">
        <f t="shared" si="25"/>
        <v>0</v>
      </c>
      <c r="AH44" s="93"/>
      <c r="AI44" s="93"/>
      <c r="AJ44" s="200">
        <f t="shared" si="26"/>
        <v>0</v>
      </c>
      <c r="AK44" s="93"/>
      <c r="AL44" s="93"/>
      <c r="AM44" s="200">
        <f t="shared" si="27"/>
        <v>0</v>
      </c>
      <c r="AN44" s="93"/>
      <c r="AO44" s="93"/>
      <c r="AP44" s="97">
        <f t="shared" si="28"/>
        <v>0</v>
      </c>
      <c r="AQ44" s="93"/>
      <c r="AR44" s="93"/>
      <c r="AS44" s="60">
        <f t="shared" si="29"/>
        <v>0</v>
      </c>
      <c r="AT44" s="55"/>
      <c r="AU44" s="93"/>
      <c r="AV44" s="55">
        <f t="shared" si="30"/>
        <v>0</v>
      </c>
      <c r="AW44" s="93"/>
      <c r="AX44" s="93"/>
      <c r="AY44" s="96">
        <f>AW44-AX44</f>
        <v>0</v>
      </c>
      <c r="AZ44" s="32">
        <f t="shared" si="16"/>
        <v>0</v>
      </c>
    </row>
    <row r="45" spans="1:52" s="99" customFormat="1" x14ac:dyDescent="0.2">
      <c r="A45" s="319">
        <v>39</v>
      </c>
      <c r="B45" s="320"/>
      <c r="C45" s="208" t="s">
        <v>218</v>
      </c>
      <c r="D45" s="95"/>
      <c r="E45" s="93">
        <v>13000000</v>
      </c>
      <c r="F45" s="93"/>
      <c r="G45" s="93"/>
      <c r="H45" s="96">
        <f t="shared" si="17"/>
        <v>13000000</v>
      </c>
      <c r="I45" s="96">
        <v>5000000</v>
      </c>
      <c r="J45" s="93"/>
      <c r="K45" s="93"/>
      <c r="L45" s="200">
        <f t="shared" si="18"/>
        <v>0</v>
      </c>
      <c r="M45" s="93">
        <v>800000</v>
      </c>
      <c r="N45" s="93">
        <v>800000</v>
      </c>
      <c r="O45" s="97">
        <f t="shared" si="19"/>
        <v>0</v>
      </c>
      <c r="P45" s="93">
        <v>800000</v>
      </c>
      <c r="Q45" s="93">
        <v>800000</v>
      </c>
      <c r="R45" s="200">
        <f t="shared" si="20"/>
        <v>0</v>
      </c>
      <c r="S45" s="93">
        <v>800000</v>
      </c>
      <c r="T45" s="93">
        <f>400000+400000</f>
        <v>800000</v>
      </c>
      <c r="U45" s="200">
        <f t="shared" si="21"/>
        <v>0</v>
      </c>
      <c r="V45" s="93">
        <v>800000</v>
      </c>
      <c r="W45" s="93">
        <v>800000</v>
      </c>
      <c r="X45" s="200">
        <f t="shared" si="22"/>
        <v>0</v>
      </c>
      <c r="Y45" s="93">
        <v>800000</v>
      </c>
      <c r="Z45" s="93">
        <v>800000</v>
      </c>
      <c r="AA45" s="200">
        <f t="shared" si="23"/>
        <v>0</v>
      </c>
      <c r="AB45" s="93">
        <v>800000</v>
      </c>
      <c r="AC45" s="93">
        <v>800000</v>
      </c>
      <c r="AD45" s="200">
        <f t="shared" si="24"/>
        <v>0</v>
      </c>
      <c r="AE45" s="93">
        <v>800000</v>
      </c>
      <c r="AF45" s="93">
        <f>200000+600000</f>
        <v>800000</v>
      </c>
      <c r="AG45" s="200">
        <f t="shared" si="25"/>
        <v>0</v>
      </c>
      <c r="AH45" s="93">
        <v>800000</v>
      </c>
      <c r="AI45" s="93">
        <f>400000+400000</f>
        <v>800000</v>
      </c>
      <c r="AJ45" s="200">
        <f t="shared" si="26"/>
        <v>0</v>
      </c>
      <c r="AK45" s="93">
        <v>800000</v>
      </c>
      <c r="AL45" s="93">
        <f>600000+200000</f>
        <v>800000</v>
      </c>
      <c r="AM45" s="200">
        <f t="shared" si="27"/>
        <v>0</v>
      </c>
      <c r="AN45" s="93">
        <v>800000</v>
      </c>
      <c r="AO45" s="93">
        <v>800000</v>
      </c>
      <c r="AP45" s="97">
        <f t="shared" si="28"/>
        <v>0</v>
      </c>
      <c r="AQ45" s="93"/>
      <c r="AR45" s="93"/>
      <c r="AS45" s="97">
        <f t="shared" si="29"/>
        <v>0</v>
      </c>
      <c r="AT45" s="96"/>
      <c r="AU45" s="93"/>
      <c r="AV45" s="96">
        <f t="shared" si="30"/>
        <v>0</v>
      </c>
      <c r="AW45" s="93"/>
      <c r="AX45" s="93"/>
      <c r="AY45" s="96">
        <f>AW45-AX45</f>
        <v>0</v>
      </c>
      <c r="AZ45" s="98"/>
    </row>
    <row r="46" spans="1:52" x14ac:dyDescent="0.2">
      <c r="A46" s="36">
        <v>40</v>
      </c>
      <c r="B46" s="5"/>
      <c r="C46" s="57" t="s">
        <v>459</v>
      </c>
      <c r="D46" s="9"/>
      <c r="E46" s="11">
        <v>13000000</v>
      </c>
      <c r="F46" s="11"/>
      <c r="G46" s="11"/>
      <c r="H46" s="55">
        <f t="shared" si="17"/>
        <v>13000000</v>
      </c>
      <c r="I46" s="55">
        <v>5000000</v>
      </c>
      <c r="J46" s="11"/>
      <c r="K46" s="11"/>
      <c r="L46" s="198">
        <f t="shared" si="18"/>
        <v>0</v>
      </c>
      <c r="M46" s="11">
        <v>800000</v>
      </c>
      <c r="N46" s="11">
        <v>800000</v>
      </c>
      <c r="O46" s="60">
        <f t="shared" si="19"/>
        <v>0</v>
      </c>
      <c r="P46" s="11">
        <v>800000</v>
      </c>
      <c r="Q46" s="11">
        <v>800000</v>
      </c>
      <c r="R46" s="198">
        <f t="shared" si="20"/>
        <v>0</v>
      </c>
      <c r="S46" s="11">
        <v>800000</v>
      </c>
      <c r="T46" s="11">
        <v>800000</v>
      </c>
      <c r="U46" s="198">
        <f t="shared" si="21"/>
        <v>0</v>
      </c>
      <c r="V46" s="11">
        <v>800000</v>
      </c>
      <c r="W46" s="11">
        <v>800000</v>
      </c>
      <c r="X46" s="198">
        <f t="shared" si="22"/>
        <v>0</v>
      </c>
      <c r="Y46" s="11">
        <v>800000</v>
      </c>
      <c r="Z46" s="11">
        <v>800000</v>
      </c>
      <c r="AA46" s="198">
        <f t="shared" si="23"/>
        <v>0</v>
      </c>
      <c r="AB46" s="11">
        <v>800000</v>
      </c>
      <c r="AC46" s="11">
        <v>800000</v>
      </c>
      <c r="AD46" s="198">
        <f t="shared" si="24"/>
        <v>0</v>
      </c>
      <c r="AE46" s="11">
        <v>800000</v>
      </c>
      <c r="AF46" s="11"/>
      <c r="AG46" s="198">
        <f t="shared" si="25"/>
        <v>800000</v>
      </c>
      <c r="AH46" s="11">
        <v>800000</v>
      </c>
      <c r="AI46" s="11"/>
      <c r="AJ46" s="198">
        <f t="shared" si="26"/>
        <v>800000</v>
      </c>
      <c r="AK46" s="11">
        <v>800000</v>
      </c>
      <c r="AL46" s="11"/>
      <c r="AM46" s="198">
        <f t="shared" si="27"/>
        <v>800000</v>
      </c>
      <c r="AN46" s="11">
        <v>800000</v>
      </c>
      <c r="AO46" s="11"/>
      <c r="AP46" s="60">
        <f t="shared" si="28"/>
        <v>800000</v>
      </c>
      <c r="AQ46" s="11"/>
      <c r="AR46" s="11"/>
      <c r="AS46" s="60">
        <f t="shared" si="29"/>
        <v>0</v>
      </c>
      <c r="AT46" s="55"/>
      <c r="AU46" s="11"/>
      <c r="AV46" s="55">
        <f t="shared" si="30"/>
        <v>0</v>
      </c>
      <c r="AW46" s="11"/>
      <c r="AX46" s="11"/>
      <c r="AY46" s="55"/>
      <c r="AZ46" s="32">
        <f t="shared" si="16"/>
        <v>8000000</v>
      </c>
    </row>
    <row r="47" spans="1:52" x14ac:dyDescent="0.2">
      <c r="A47" s="36">
        <v>41</v>
      </c>
      <c r="B47" s="5"/>
      <c r="C47" s="57" t="s">
        <v>281</v>
      </c>
      <c r="D47" s="9"/>
      <c r="E47" s="11">
        <v>13000000</v>
      </c>
      <c r="F47" s="11"/>
      <c r="G47" s="11"/>
      <c r="H47" s="55">
        <f t="shared" si="17"/>
        <v>13000000</v>
      </c>
      <c r="I47" s="55">
        <v>5000000</v>
      </c>
      <c r="J47" s="11"/>
      <c r="K47" s="11"/>
      <c r="L47" s="198">
        <f t="shared" si="18"/>
        <v>0</v>
      </c>
      <c r="M47" s="11">
        <v>800000</v>
      </c>
      <c r="N47" s="11">
        <v>800000</v>
      </c>
      <c r="O47" s="60">
        <f t="shared" si="19"/>
        <v>0</v>
      </c>
      <c r="P47" s="11">
        <v>800000</v>
      </c>
      <c r="Q47" s="11">
        <v>800000</v>
      </c>
      <c r="R47" s="198">
        <f t="shared" si="20"/>
        <v>0</v>
      </c>
      <c r="S47" s="11">
        <v>800000</v>
      </c>
      <c r="T47" s="11">
        <v>800000</v>
      </c>
      <c r="U47" s="198">
        <f t="shared" si="21"/>
        <v>0</v>
      </c>
      <c r="V47" s="11">
        <v>800000</v>
      </c>
      <c r="W47" s="11">
        <v>800000</v>
      </c>
      <c r="X47" s="198">
        <f t="shared" si="22"/>
        <v>0</v>
      </c>
      <c r="Y47" s="11">
        <v>800000</v>
      </c>
      <c r="Z47" s="11">
        <v>800000</v>
      </c>
      <c r="AA47" s="198">
        <f t="shared" si="23"/>
        <v>0</v>
      </c>
      <c r="AB47" s="11">
        <v>800000</v>
      </c>
      <c r="AC47" s="11">
        <v>800000</v>
      </c>
      <c r="AD47" s="198">
        <f t="shared" si="24"/>
        <v>0</v>
      </c>
      <c r="AE47" s="11">
        <v>800000</v>
      </c>
      <c r="AF47" s="11"/>
      <c r="AG47" s="198">
        <f t="shared" si="25"/>
        <v>800000</v>
      </c>
      <c r="AH47" s="11">
        <v>800000</v>
      </c>
      <c r="AI47" s="11"/>
      <c r="AJ47" s="198">
        <f t="shared" si="26"/>
        <v>800000</v>
      </c>
      <c r="AK47" s="11">
        <v>800000</v>
      </c>
      <c r="AL47" s="11"/>
      <c r="AM47" s="198">
        <f t="shared" si="27"/>
        <v>800000</v>
      </c>
      <c r="AN47" s="11">
        <v>800000</v>
      </c>
      <c r="AO47" s="11"/>
      <c r="AP47" s="60">
        <f t="shared" si="28"/>
        <v>800000</v>
      </c>
      <c r="AQ47" s="11"/>
      <c r="AR47" s="11"/>
      <c r="AS47" s="60">
        <f t="shared" si="29"/>
        <v>0</v>
      </c>
      <c r="AT47" s="55"/>
      <c r="AU47" s="11"/>
      <c r="AV47" s="55">
        <f t="shared" si="30"/>
        <v>0</v>
      </c>
      <c r="AW47" s="11"/>
      <c r="AX47" s="11"/>
      <c r="AY47" s="55">
        <f>AW47-AX47</f>
        <v>0</v>
      </c>
      <c r="AZ47" s="32">
        <f t="shared" si="16"/>
        <v>8000000</v>
      </c>
    </row>
    <row r="48" spans="1:52" x14ac:dyDescent="0.2">
      <c r="A48" s="36">
        <v>42</v>
      </c>
      <c r="B48" s="5"/>
      <c r="C48" s="57" t="s">
        <v>407</v>
      </c>
      <c r="D48" s="9"/>
      <c r="E48" s="11">
        <v>13000000</v>
      </c>
      <c r="F48" s="11"/>
      <c r="G48" s="11"/>
      <c r="H48" s="55">
        <f t="shared" si="17"/>
        <v>13000000</v>
      </c>
      <c r="I48" s="55">
        <v>3000000</v>
      </c>
      <c r="J48" s="11"/>
      <c r="K48" s="11"/>
      <c r="L48" s="198">
        <f t="shared" si="18"/>
        <v>0</v>
      </c>
      <c r="M48" s="11">
        <v>800000</v>
      </c>
      <c r="N48" s="11">
        <v>800000</v>
      </c>
      <c r="O48" s="60">
        <f t="shared" si="19"/>
        <v>0</v>
      </c>
      <c r="P48" s="11">
        <v>800000</v>
      </c>
      <c r="Q48" s="11">
        <v>800000</v>
      </c>
      <c r="R48" s="198">
        <f t="shared" si="20"/>
        <v>0</v>
      </c>
      <c r="S48" s="11">
        <v>800000</v>
      </c>
      <c r="T48" s="11">
        <v>800000</v>
      </c>
      <c r="U48" s="198">
        <f t="shared" si="21"/>
        <v>0</v>
      </c>
      <c r="V48" s="11">
        <v>800000</v>
      </c>
      <c r="W48" s="11">
        <f>100000+700000</f>
        <v>800000</v>
      </c>
      <c r="X48" s="198">
        <f t="shared" si="22"/>
        <v>0</v>
      </c>
      <c r="Y48" s="11">
        <v>800000</v>
      </c>
      <c r="Z48" s="11">
        <f>400000+400000</f>
        <v>800000</v>
      </c>
      <c r="AA48" s="198">
        <f t="shared" si="23"/>
        <v>0</v>
      </c>
      <c r="AB48" s="11">
        <v>800000</v>
      </c>
      <c r="AC48" s="11">
        <v>700000</v>
      </c>
      <c r="AD48" s="198">
        <f t="shared" si="24"/>
        <v>100000</v>
      </c>
      <c r="AE48" s="11">
        <v>800000</v>
      </c>
      <c r="AF48" s="11"/>
      <c r="AG48" s="198">
        <f t="shared" si="25"/>
        <v>800000</v>
      </c>
      <c r="AH48" s="11">
        <v>800000</v>
      </c>
      <c r="AI48" s="11"/>
      <c r="AJ48" s="198">
        <f t="shared" si="26"/>
        <v>800000</v>
      </c>
      <c r="AK48" s="11">
        <v>800000</v>
      </c>
      <c r="AL48" s="11"/>
      <c r="AM48" s="198">
        <f t="shared" si="27"/>
        <v>800000</v>
      </c>
      <c r="AN48" s="11">
        <v>800000</v>
      </c>
      <c r="AO48" s="11"/>
      <c r="AP48" s="60">
        <f t="shared" si="28"/>
        <v>800000</v>
      </c>
      <c r="AQ48" s="11"/>
      <c r="AR48" s="11"/>
      <c r="AS48" s="60">
        <f t="shared" si="29"/>
        <v>0</v>
      </c>
      <c r="AT48" s="55"/>
      <c r="AU48" s="11"/>
      <c r="AV48" s="55">
        <f t="shared" si="30"/>
        <v>0</v>
      </c>
      <c r="AW48" s="11"/>
      <c r="AX48" s="11"/>
      <c r="AY48" s="55"/>
      <c r="AZ48" s="32">
        <f t="shared" si="16"/>
        <v>8000000</v>
      </c>
    </row>
    <row r="49" spans="1:52" x14ac:dyDescent="0.2">
      <c r="A49" s="36">
        <v>43</v>
      </c>
      <c r="B49" s="5"/>
      <c r="C49" s="57" t="s">
        <v>394</v>
      </c>
      <c r="D49" s="9"/>
      <c r="E49" s="11">
        <v>13000000</v>
      </c>
      <c r="F49" s="11"/>
      <c r="G49" s="11"/>
      <c r="H49" s="55">
        <f t="shared" si="17"/>
        <v>13000000</v>
      </c>
      <c r="I49" s="55">
        <v>2000000</v>
      </c>
      <c r="J49" s="11"/>
      <c r="K49" s="11"/>
      <c r="L49" s="198">
        <f t="shared" si="18"/>
        <v>0</v>
      </c>
      <c r="M49" s="11"/>
      <c r="N49" s="11"/>
      <c r="O49" s="60">
        <f t="shared" si="19"/>
        <v>0</v>
      </c>
      <c r="P49" s="11">
        <v>1220000</v>
      </c>
      <c r="Q49" s="11">
        <v>1220000</v>
      </c>
      <c r="R49" s="198">
        <f t="shared" si="20"/>
        <v>0</v>
      </c>
      <c r="S49" s="11">
        <v>1220000</v>
      </c>
      <c r="T49" s="11">
        <f>280000+940000</f>
        <v>1220000</v>
      </c>
      <c r="U49" s="198">
        <f t="shared" si="21"/>
        <v>0</v>
      </c>
      <c r="V49" s="11">
        <v>1220000</v>
      </c>
      <c r="W49" s="11">
        <v>1220000</v>
      </c>
      <c r="X49" s="198">
        <f t="shared" si="22"/>
        <v>0</v>
      </c>
      <c r="Y49" s="11">
        <v>1220000</v>
      </c>
      <c r="Z49" s="11">
        <v>340000</v>
      </c>
      <c r="AA49" s="198">
        <f t="shared" si="23"/>
        <v>880000</v>
      </c>
      <c r="AB49" s="11">
        <v>1220000</v>
      </c>
      <c r="AC49" s="11"/>
      <c r="AD49" s="198">
        <f t="shared" si="24"/>
        <v>1220000</v>
      </c>
      <c r="AE49" s="11">
        <v>1120000</v>
      </c>
      <c r="AF49" s="11"/>
      <c r="AG49" s="198">
        <f t="shared" si="25"/>
        <v>1120000</v>
      </c>
      <c r="AH49" s="11">
        <v>1120000</v>
      </c>
      <c r="AI49" s="11"/>
      <c r="AJ49" s="198">
        <f t="shared" si="26"/>
        <v>1120000</v>
      </c>
      <c r="AK49" s="11">
        <v>1120000</v>
      </c>
      <c r="AL49" s="11"/>
      <c r="AM49" s="198">
        <f t="shared" si="27"/>
        <v>1120000</v>
      </c>
      <c r="AN49" s="11">
        <v>1140000</v>
      </c>
      <c r="AO49" s="11"/>
      <c r="AP49" s="60">
        <f t="shared" si="28"/>
        <v>1140000</v>
      </c>
      <c r="AQ49" s="11"/>
      <c r="AR49" s="11"/>
      <c r="AS49" s="60">
        <f t="shared" si="29"/>
        <v>0</v>
      </c>
      <c r="AT49" s="55"/>
      <c r="AU49" s="11"/>
      <c r="AV49" s="55">
        <f t="shared" si="30"/>
        <v>0</v>
      </c>
      <c r="AW49" s="11"/>
      <c r="AX49" s="11"/>
      <c r="AY49" s="55"/>
      <c r="AZ49" s="32">
        <f t="shared" si="16"/>
        <v>10600000</v>
      </c>
    </row>
    <row r="50" spans="1:52" ht="11.25" customHeight="1" x14ac:dyDescent="0.2">
      <c r="A50" s="36">
        <v>44</v>
      </c>
      <c r="B50" s="5"/>
      <c r="C50" s="57" t="s">
        <v>242</v>
      </c>
      <c r="D50" s="9"/>
      <c r="E50" s="11">
        <v>13000000</v>
      </c>
      <c r="F50" s="11"/>
      <c r="G50" s="11"/>
      <c r="H50" s="55">
        <f t="shared" si="17"/>
        <v>13000000</v>
      </c>
      <c r="I50" s="55">
        <v>1000000</v>
      </c>
      <c r="J50" s="11">
        <v>4000000</v>
      </c>
      <c r="K50" s="11">
        <f>3000000+1000000</f>
        <v>4000000</v>
      </c>
      <c r="L50" s="198">
        <f t="shared" si="18"/>
        <v>0</v>
      </c>
      <c r="M50" s="11">
        <v>800000</v>
      </c>
      <c r="N50" s="11">
        <v>800000</v>
      </c>
      <c r="O50" s="60">
        <f t="shared" si="19"/>
        <v>0</v>
      </c>
      <c r="P50" s="11">
        <v>800000</v>
      </c>
      <c r="Q50" s="11">
        <v>800000</v>
      </c>
      <c r="R50" s="198">
        <f t="shared" si="20"/>
        <v>0</v>
      </c>
      <c r="S50" s="11">
        <v>800000</v>
      </c>
      <c r="T50" s="11">
        <f>400000+400000</f>
        <v>800000</v>
      </c>
      <c r="U50" s="198">
        <f t="shared" si="21"/>
        <v>0</v>
      </c>
      <c r="V50" s="11">
        <v>800000</v>
      </c>
      <c r="W50" s="11">
        <v>800000</v>
      </c>
      <c r="X50" s="198">
        <f t="shared" si="22"/>
        <v>0</v>
      </c>
      <c r="Y50" s="11">
        <v>800000</v>
      </c>
      <c r="Z50" s="11">
        <v>800000</v>
      </c>
      <c r="AA50" s="198">
        <f t="shared" si="23"/>
        <v>0</v>
      </c>
      <c r="AB50" s="11">
        <v>800000</v>
      </c>
      <c r="AC50" s="11"/>
      <c r="AD50" s="198">
        <f t="shared" si="24"/>
        <v>800000</v>
      </c>
      <c r="AE50" s="11">
        <v>800000</v>
      </c>
      <c r="AF50" s="11"/>
      <c r="AG50" s="198">
        <f t="shared" si="25"/>
        <v>800000</v>
      </c>
      <c r="AH50" s="11">
        <v>800000</v>
      </c>
      <c r="AI50" s="11"/>
      <c r="AJ50" s="198">
        <f t="shared" si="26"/>
        <v>800000</v>
      </c>
      <c r="AK50" s="11">
        <v>800000</v>
      </c>
      <c r="AL50" s="11"/>
      <c r="AM50" s="198">
        <f t="shared" si="27"/>
        <v>800000</v>
      </c>
      <c r="AN50" s="11">
        <v>800000</v>
      </c>
      <c r="AO50" s="11"/>
      <c r="AP50" s="60">
        <f t="shared" si="28"/>
        <v>800000</v>
      </c>
      <c r="AQ50" s="11"/>
      <c r="AR50" s="11"/>
      <c r="AS50" s="60">
        <f t="shared" si="29"/>
        <v>0</v>
      </c>
      <c r="AT50" s="55"/>
      <c r="AU50" s="11"/>
      <c r="AV50" s="55">
        <f t="shared" si="30"/>
        <v>0</v>
      </c>
      <c r="AW50" s="11"/>
      <c r="AX50" s="11"/>
      <c r="AY50" s="55">
        <f>AW50-AX50</f>
        <v>0</v>
      </c>
      <c r="AZ50" s="32">
        <f t="shared" si="16"/>
        <v>12000000</v>
      </c>
    </row>
    <row r="51" spans="1:52" x14ac:dyDescent="0.2">
      <c r="A51" s="36">
        <v>45</v>
      </c>
      <c r="B51" s="5"/>
      <c r="C51" s="57" t="s">
        <v>215</v>
      </c>
      <c r="D51" s="9"/>
      <c r="E51" s="11">
        <v>13000000</v>
      </c>
      <c r="F51" s="11"/>
      <c r="G51" s="11"/>
      <c r="H51" s="55">
        <f t="shared" si="17"/>
        <v>13000000</v>
      </c>
      <c r="I51" s="55">
        <v>5000000</v>
      </c>
      <c r="J51" s="11"/>
      <c r="K51" s="11"/>
      <c r="L51" s="198">
        <f t="shared" si="18"/>
        <v>0</v>
      </c>
      <c r="M51" s="11">
        <v>800000</v>
      </c>
      <c r="N51" s="11">
        <v>800000</v>
      </c>
      <c r="O51" s="60">
        <f t="shared" si="19"/>
        <v>0</v>
      </c>
      <c r="P51" s="11">
        <v>800000</v>
      </c>
      <c r="Q51" s="11">
        <v>800000</v>
      </c>
      <c r="R51" s="198">
        <f t="shared" si="20"/>
        <v>0</v>
      </c>
      <c r="S51" s="11">
        <v>800000</v>
      </c>
      <c r="T51" s="11">
        <v>800000</v>
      </c>
      <c r="U51" s="198">
        <f t="shared" si="21"/>
        <v>0</v>
      </c>
      <c r="V51" s="11">
        <v>800000</v>
      </c>
      <c r="W51" s="11">
        <f>600000+200000</f>
        <v>800000</v>
      </c>
      <c r="X51" s="198">
        <f t="shared" si="22"/>
        <v>0</v>
      </c>
      <c r="Y51" s="11">
        <v>800000</v>
      </c>
      <c r="Z51" s="11">
        <v>800000</v>
      </c>
      <c r="AA51" s="198">
        <f t="shared" si="23"/>
        <v>0</v>
      </c>
      <c r="AB51" s="11">
        <v>800000</v>
      </c>
      <c r="AC51" s="11">
        <v>800000</v>
      </c>
      <c r="AD51" s="198">
        <f t="shared" si="24"/>
        <v>0</v>
      </c>
      <c r="AE51" s="11">
        <v>800000</v>
      </c>
      <c r="AF51" s="11">
        <v>800000</v>
      </c>
      <c r="AG51" s="198">
        <f t="shared" si="25"/>
        <v>0</v>
      </c>
      <c r="AH51" s="11">
        <v>800000</v>
      </c>
      <c r="AI51" s="11">
        <v>400000</v>
      </c>
      <c r="AJ51" s="198">
        <f t="shared" si="26"/>
        <v>400000</v>
      </c>
      <c r="AK51" s="11">
        <v>800000</v>
      </c>
      <c r="AL51" s="11"/>
      <c r="AM51" s="198">
        <f t="shared" si="27"/>
        <v>800000</v>
      </c>
      <c r="AN51" s="11">
        <v>800000</v>
      </c>
      <c r="AO51" s="11"/>
      <c r="AP51" s="60">
        <f t="shared" si="28"/>
        <v>800000</v>
      </c>
      <c r="AQ51" s="11"/>
      <c r="AR51" s="11"/>
      <c r="AS51" s="60">
        <f t="shared" si="29"/>
        <v>0</v>
      </c>
      <c r="AT51" s="55"/>
      <c r="AU51" s="11"/>
      <c r="AV51" s="55">
        <f t="shared" si="30"/>
        <v>0</v>
      </c>
      <c r="AW51" s="11"/>
      <c r="AX51" s="11"/>
      <c r="AY51" s="55">
        <f>AW51-AX51</f>
        <v>0</v>
      </c>
      <c r="AZ51" s="32">
        <f t="shared" si="16"/>
        <v>8000000</v>
      </c>
    </row>
    <row r="52" spans="1:52" ht="11.25" customHeight="1" x14ac:dyDescent="0.2">
      <c r="A52" s="36">
        <v>46</v>
      </c>
      <c r="B52" s="5"/>
      <c r="C52" s="57" t="s">
        <v>230</v>
      </c>
      <c r="D52" s="9"/>
      <c r="E52" s="11">
        <v>13000000</v>
      </c>
      <c r="F52" s="11"/>
      <c r="G52" s="11"/>
      <c r="H52" s="55">
        <f t="shared" si="17"/>
        <v>13000000</v>
      </c>
      <c r="I52" s="55">
        <v>5000000</v>
      </c>
      <c r="J52" s="11"/>
      <c r="K52" s="11"/>
      <c r="L52" s="198">
        <f t="shared" si="18"/>
        <v>0</v>
      </c>
      <c r="M52" s="11">
        <v>800000</v>
      </c>
      <c r="N52" s="11">
        <v>800000</v>
      </c>
      <c r="O52" s="60">
        <f t="shared" si="19"/>
        <v>0</v>
      </c>
      <c r="P52" s="11">
        <v>800000</v>
      </c>
      <c r="Q52" s="11">
        <v>800000</v>
      </c>
      <c r="R52" s="198">
        <f t="shared" si="20"/>
        <v>0</v>
      </c>
      <c r="S52" s="11">
        <v>800000</v>
      </c>
      <c r="T52" s="11">
        <v>800000</v>
      </c>
      <c r="U52" s="198">
        <f t="shared" si="21"/>
        <v>0</v>
      </c>
      <c r="V52" s="11">
        <v>800000</v>
      </c>
      <c r="W52" s="11">
        <v>800000</v>
      </c>
      <c r="X52" s="198">
        <f t="shared" si="22"/>
        <v>0</v>
      </c>
      <c r="Y52" s="11">
        <v>800000</v>
      </c>
      <c r="Z52" s="11">
        <v>800000</v>
      </c>
      <c r="AA52" s="198">
        <f t="shared" si="23"/>
        <v>0</v>
      </c>
      <c r="AB52" s="11">
        <v>800000</v>
      </c>
      <c r="AC52" s="11">
        <v>800000</v>
      </c>
      <c r="AD52" s="198">
        <f t="shared" si="24"/>
        <v>0</v>
      </c>
      <c r="AE52" s="11">
        <v>800000</v>
      </c>
      <c r="AF52" s="11"/>
      <c r="AG52" s="198">
        <f t="shared" si="25"/>
        <v>800000</v>
      </c>
      <c r="AH52" s="11">
        <v>800000</v>
      </c>
      <c r="AI52" s="11"/>
      <c r="AJ52" s="198">
        <f t="shared" si="26"/>
        <v>800000</v>
      </c>
      <c r="AK52" s="11">
        <v>800000</v>
      </c>
      <c r="AL52" s="11"/>
      <c r="AM52" s="198">
        <f t="shared" si="27"/>
        <v>800000</v>
      </c>
      <c r="AN52" s="11">
        <v>800000</v>
      </c>
      <c r="AO52" s="11"/>
      <c r="AP52" s="60">
        <f t="shared" si="28"/>
        <v>800000</v>
      </c>
      <c r="AQ52" s="11"/>
      <c r="AR52" s="11"/>
      <c r="AS52" s="60">
        <f t="shared" si="29"/>
        <v>0</v>
      </c>
      <c r="AT52" s="55"/>
      <c r="AU52" s="11"/>
      <c r="AV52" s="55">
        <f t="shared" si="30"/>
        <v>0</v>
      </c>
      <c r="AW52" s="11"/>
      <c r="AX52" s="11"/>
      <c r="AY52" s="55">
        <f>AW52-AX52</f>
        <v>0</v>
      </c>
      <c r="AZ52" s="32">
        <f t="shared" si="16"/>
        <v>8000000</v>
      </c>
    </row>
    <row r="53" spans="1:52" x14ac:dyDescent="0.2">
      <c r="A53" s="36">
        <v>47</v>
      </c>
      <c r="B53" s="5"/>
      <c r="C53" s="57" t="s">
        <v>155</v>
      </c>
      <c r="D53" s="9"/>
      <c r="E53" s="11">
        <v>13000000</v>
      </c>
      <c r="F53" s="11"/>
      <c r="G53" s="11"/>
      <c r="H53" s="55">
        <f t="shared" si="17"/>
        <v>13000000</v>
      </c>
      <c r="I53" s="55">
        <v>3000000</v>
      </c>
      <c r="J53" s="11">
        <v>2000000</v>
      </c>
      <c r="K53" s="11">
        <v>2000000</v>
      </c>
      <c r="L53" s="198">
        <f t="shared" si="18"/>
        <v>0</v>
      </c>
      <c r="M53" s="11">
        <v>800000</v>
      </c>
      <c r="N53" s="11">
        <v>800000</v>
      </c>
      <c r="O53" s="60">
        <f t="shared" si="19"/>
        <v>0</v>
      </c>
      <c r="P53" s="11">
        <v>800000</v>
      </c>
      <c r="Q53" s="11">
        <v>800000</v>
      </c>
      <c r="R53" s="198">
        <f t="shared" si="20"/>
        <v>0</v>
      </c>
      <c r="S53" s="11">
        <v>800000</v>
      </c>
      <c r="T53" s="11">
        <v>800000</v>
      </c>
      <c r="U53" s="198">
        <f t="shared" si="21"/>
        <v>0</v>
      </c>
      <c r="V53" s="11">
        <v>800000</v>
      </c>
      <c r="W53" s="11">
        <v>800000</v>
      </c>
      <c r="X53" s="198">
        <f t="shared" si="22"/>
        <v>0</v>
      </c>
      <c r="Y53" s="11">
        <v>800000</v>
      </c>
      <c r="Z53" s="11">
        <v>800000</v>
      </c>
      <c r="AA53" s="198">
        <f t="shared" si="23"/>
        <v>0</v>
      </c>
      <c r="AB53" s="11">
        <v>800000</v>
      </c>
      <c r="AC53" s="11">
        <v>800000</v>
      </c>
      <c r="AD53" s="198">
        <f t="shared" si="24"/>
        <v>0</v>
      </c>
      <c r="AE53" s="11">
        <v>800000</v>
      </c>
      <c r="AF53" s="11"/>
      <c r="AG53" s="198">
        <f t="shared" si="25"/>
        <v>800000</v>
      </c>
      <c r="AH53" s="11">
        <v>800000</v>
      </c>
      <c r="AI53" s="11"/>
      <c r="AJ53" s="198">
        <f t="shared" si="26"/>
        <v>800000</v>
      </c>
      <c r="AK53" s="11">
        <v>800000</v>
      </c>
      <c r="AL53" s="11"/>
      <c r="AM53" s="198">
        <f t="shared" si="27"/>
        <v>800000</v>
      </c>
      <c r="AN53" s="11">
        <v>800000</v>
      </c>
      <c r="AO53" s="11"/>
      <c r="AP53" s="60">
        <f t="shared" si="28"/>
        <v>800000</v>
      </c>
      <c r="AQ53" s="11"/>
      <c r="AR53" s="11"/>
      <c r="AS53" s="60">
        <f t="shared" si="29"/>
        <v>0</v>
      </c>
      <c r="AT53" s="55"/>
      <c r="AU53" s="11"/>
      <c r="AV53" s="55">
        <f t="shared" si="30"/>
        <v>0</v>
      </c>
      <c r="AW53" s="11"/>
      <c r="AX53" s="11"/>
      <c r="AY53" s="55">
        <f>AW53-AX53</f>
        <v>0</v>
      </c>
      <c r="AZ53" s="32">
        <f t="shared" si="16"/>
        <v>10000000</v>
      </c>
    </row>
    <row r="54" spans="1:52" x14ac:dyDescent="0.2">
      <c r="A54" s="36">
        <v>48</v>
      </c>
      <c r="B54" s="5"/>
      <c r="C54" s="208" t="s">
        <v>411</v>
      </c>
      <c r="D54" s="95"/>
      <c r="E54" s="93">
        <v>13000000</v>
      </c>
      <c r="F54" s="93">
        <v>1300000</v>
      </c>
      <c r="G54" s="93"/>
      <c r="H54" s="96">
        <f t="shared" si="17"/>
        <v>11700000</v>
      </c>
      <c r="I54" s="96">
        <v>5000000</v>
      </c>
      <c r="J54" s="93">
        <v>6700000</v>
      </c>
      <c r="K54" s="93">
        <v>6700000</v>
      </c>
      <c r="L54" s="200">
        <f t="shared" si="18"/>
        <v>0</v>
      </c>
      <c r="M54" s="93"/>
      <c r="N54" s="93"/>
      <c r="O54" s="97">
        <f t="shared" si="19"/>
        <v>0</v>
      </c>
      <c r="P54" s="93"/>
      <c r="Q54" s="93"/>
      <c r="R54" s="200">
        <f t="shared" si="20"/>
        <v>0</v>
      </c>
      <c r="S54" s="93"/>
      <c r="T54" s="93"/>
      <c r="U54" s="200">
        <f t="shared" si="21"/>
        <v>0</v>
      </c>
      <c r="V54" s="93"/>
      <c r="W54" s="93"/>
      <c r="X54" s="200">
        <f t="shared" si="22"/>
        <v>0</v>
      </c>
      <c r="Y54" s="93"/>
      <c r="Z54" s="93"/>
      <c r="AA54" s="200">
        <f t="shared" si="23"/>
        <v>0</v>
      </c>
      <c r="AB54" s="93"/>
      <c r="AC54" s="93"/>
      <c r="AD54" s="200">
        <f t="shared" si="24"/>
        <v>0</v>
      </c>
      <c r="AE54" s="93"/>
      <c r="AF54" s="93"/>
      <c r="AG54" s="200">
        <f t="shared" si="25"/>
        <v>0</v>
      </c>
      <c r="AH54" s="93"/>
      <c r="AI54" s="93"/>
      <c r="AJ54" s="200">
        <f t="shared" si="26"/>
        <v>0</v>
      </c>
      <c r="AK54" s="93"/>
      <c r="AL54" s="93"/>
      <c r="AM54" s="200">
        <f t="shared" si="27"/>
        <v>0</v>
      </c>
      <c r="AN54" s="93"/>
      <c r="AO54" s="93"/>
      <c r="AP54" s="97">
        <f t="shared" si="28"/>
        <v>0</v>
      </c>
      <c r="AQ54" s="93"/>
      <c r="AR54" s="93"/>
      <c r="AS54" s="60">
        <f t="shared" si="29"/>
        <v>0</v>
      </c>
      <c r="AT54" s="55"/>
      <c r="AU54" s="93"/>
      <c r="AV54" s="55">
        <f t="shared" si="30"/>
        <v>0</v>
      </c>
      <c r="AW54" s="93"/>
      <c r="AX54" s="93"/>
      <c r="AY54" s="96"/>
      <c r="AZ54" s="32">
        <f t="shared" si="16"/>
        <v>6700000</v>
      </c>
    </row>
    <row r="55" spans="1:52" x14ac:dyDescent="0.2">
      <c r="A55" s="36">
        <v>49</v>
      </c>
      <c r="B55" s="5"/>
      <c r="C55" s="57" t="s">
        <v>319</v>
      </c>
      <c r="D55" s="9"/>
      <c r="E55" s="11">
        <v>13000000</v>
      </c>
      <c r="F55" s="11"/>
      <c r="G55" s="11"/>
      <c r="H55" s="55">
        <f t="shared" si="17"/>
        <v>13000000</v>
      </c>
      <c r="I55" s="55">
        <v>5000000</v>
      </c>
      <c r="J55" s="11"/>
      <c r="K55" s="11"/>
      <c r="L55" s="198">
        <f t="shared" si="18"/>
        <v>0</v>
      </c>
      <c r="M55" s="11">
        <v>800000</v>
      </c>
      <c r="N55" s="11">
        <v>800000</v>
      </c>
      <c r="O55" s="60">
        <f t="shared" si="19"/>
        <v>0</v>
      </c>
      <c r="P55" s="11">
        <v>800000</v>
      </c>
      <c r="Q55" s="11">
        <v>800000</v>
      </c>
      <c r="R55" s="198">
        <f t="shared" si="20"/>
        <v>0</v>
      </c>
      <c r="S55" s="11">
        <v>800000</v>
      </c>
      <c r="T55" s="11">
        <v>800000</v>
      </c>
      <c r="U55" s="198">
        <f t="shared" si="21"/>
        <v>0</v>
      </c>
      <c r="V55" s="11">
        <v>800000</v>
      </c>
      <c r="W55" s="11">
        <v>800000</v>
      </c>
      <c r="X55" s="198">
        <f t="shared" si="22"/>
        <v>0</v>
      </c>
      <c r="Y55" s="11">
        <v>800000</v>
      </c>
      <c r="Z55" s="11">
        <v>800000</v>
      </c>
      <c r="AA55" s="198">
        <f t="shared" si="23"/>
        <v>0</v>
      </c>
      <c r="AB55" s="11">
        <v>800000</v>
      </c>
      <c r="AC55" s="11">
        <v>800000</v>
      </c>
      <c r="AD55" s="198">
        <f t="shared" si="24"/>
        <v>0</v>
      </c>
      <c r="AE55" s="11">
        <v>800000</v>
      </c>
      <c r="AF55" s="11"/>
      <c r="AG55" s="198">
        <f t="shared" si="25"/>
        <v>800000</v>
      </c>
      <c r="AH55" s="11">
        <v>800000</v>
      </c>
      <c r="AI55" s="11"/>
      <c r="AJ55" s="198">
        <f t="shared" si="26"/>
        <v>800000</v>
      </c>
      <c r="AK55" s="11">
        <v>800000</v>
      </c>
      <c r="AL55" s="11"/>
      <c r="AM55" s="198">
        <f t="shared" si="27"/>
        <v>800000</v>
      </c>
      <c r="AN55" s="11">
        <v>800000</v>
      </c>
      <c r="AO55" s="11"/>
      <c r="AP55" s="60">
        <f t="shared" si="28"/>
        <v>800000</v>
      </c>
      <c r="AQ55" s="11"/>
      <c r="AR55" s="11"/>
      <c r="AS55" s="60">
        <f t="shared" si="29"/>
        <v>0</v>
      </c>
      <c r="AT55" s="55"/>
      <c r="AU55" s="11"/>
      <c r="AV55" s="55">
        <f t="shared" si="30"/>
        <v>0</v>
      </c>
      <c r="AW55" s="11"/>
      <c r="AX55" s="11"/>
      <c r="AY55" s="55">
        <f>AW55-AX55</f>
        <v>0</v>
      </c>
      <c r="AZ55" s="32">
        <f t="shared" si="16"/>
        <v>8000000</v>
      </c>
    </row>
    <row r="56" spans="1:52" x14ac:dyDescent="0.2">
      <c r="A56" s="36">
        <v>50</v>
      </c>
      <c r="B56" s="5"/>
      <c r="C56" s="57" t="s">
        <v>429</v>
      </c>
      <c r="D56" s="9"/>
      <c r="E56" s="11">
        <v>13000000</v>
      </c>
      <c r="F56" s="11"/>
      <c r="G56" s="11"/>
      <c r="H56" s="55">
        <f t="shared" si="17"/>
        <v>13000000</v>
      </c>
      <c r="I56" s="55">
        <v>5000000</v>
      </c>
      <c r="J56" s="11"/>
      <c r="K56" s="11"/>
      <c r="L56" s="198">
        <f t="shared" si="18"/>
        <v>0</v>
      </c>
      <c r="M56" s="11"/>
      <c r="N56" s="11"/>
      <c r="O56" s="60">
        <f t="shared" si="19"/>
        <v>0</v>
      </c>
      <c r="P56" s="11">
        <v>880000</v>
      </c>
      <c r="Q56" s="11">
        <v>880000</v>
      </c>
      <c r="R56" s="198">
        <f t="shared" si="20"/>
        <v>0</v>
      </c>
      <c r="S56" s="11">
        <v>880000</v>
      </c>
      <c r="T56" s="11">
        <v>880000</v>
      </c>
      <c r="U56" s="198">
        <f t="shared" si="21"/>
        <v>0</v>
      </c>
      <c r="V56" s="11">
        <v>880000</v>
      </c>
      <c r="W56" s="11">
        <v>880000</v>
      </c>
      <c r="X56" s="198">
        <f t="shared" si="22"/>
        <v>0</v>
      </c>
      <c r="Y56" s="11">
        <v>880000</v>
      </c>
      <c r="Z56" s="11">
        <v>880000</v>
      </c>
      <c r="AA56" s="198">
        <f t="shared" si="23"/>
        <v>0</v>
      </c>
      <c r="AB56" s="11">
        <v>880000</v>
      </c>
      <c r="AC56" s="11">
        <v>880000</v>
      </c>
      <c r="AD56" s="198">
        <f t="shared" si="24"/>
        <v>0</v>
      </c>
      <c r="AE56" s="11">
        <v>880000</v>
      </c>
      <c r="AF56" s="11"/>
      <c r="AG56" s="198">
        <f t="shared" si="25"/>
        <v>880000</v>
      </c>
      <c r="AH56" s="11">
        <v>880000</v>
      </c>
      <c r="AI56" s="11"/>
      <c r="AJ56" s="198">
        <f t="shared" si="26"/>
        <v>880000</v>
      </c>
      <c r="AK56" s="11">
        <v>880000</v>
      </c>
      <c r="AL56" s="11"/>
      <c r="AM56" s="198">
        <f t="shared" si="27"/>
        <v>880000</v>
      </c>
      <c r="AN56" s="11">
        <v>960000</v>
      </c>
      <c r="AO56" s="11"/>
      <c r="AP56" s="60">
        <f t="shared" si="28"/>
        <v>960000</v>
      </c>
      <c r="AQ56" s="11"/>
      <c r="AR56" s="11"/>
      <c r="AS56" s="60">
        <f t="shared" si="29"/>
        <v>0</v>
      </c>
      <c r="AT56" s="55"/>
      <c r="AU56" s="11"/>
      <c r="AV56" s="55">
        <f t="shared" si="30"/>
        <v>0</v>
      </c>
      <c r="AW56" s="11"/>
      <c r="AX56" s="11"/>
      <c r="AY56" s="55"/>
      <c r="AZ56" s="32">
        <f t="shared" si="16"/>
        <v>8000000</v>
      </c>
    </row>
    <row r="57" spans="1:52" x14ac:dyDescent="0.2">
      <c r="A57" s="36">
        <v>51</v>
      </c>
      <c r="B57" s="5"/>
      <c r="C57" s="208" t="s">
        <v>181</v>
      </c>
      <c r="D57" s="95"/>
      <c r="E57" s="93">
        <v>13000000</v>
      </c>
      <c r="F57" s="93">
        <v>1300000</v>
      </c>
      <c r="G57" s="93"/>
      <c r="H57" s="96">
        <f t="shared" si="17"/>
        <v>11700000</v>
      </c>
      <c r="I57" s="96">
        <v>11700000</v>
      </c>
      <c r="J57" s="93"/>
      <c r="K57" s="93"/>
      <c r="L57" s="198">
        <f t="shared" si="18"/>
        <v>0</v>
      </c>
      <c r="M57" s="93"/>
      <c r="N57" s="93"/>
      <c r="O57" s="97">
        <f t="shared" si="19"/>
        <v>0</v>
      </c>
      <c r="P57" s="93"/>
      <c r="Q57" s="93"/>
      <c r="R57" s="200">
        <f t="shared" si="20"/>
        <v>0</v>
      </c>
      <c r="S57" s="93"/>
      <c r="T57" s="93"/>
      <c r="U57" s="200">
        <f t="shared" si="21"/>
        <v>0</v>
      </c>
      <c r="V57" s="93"/>
      <c r="W57" s="93"/>
      <c r="X57" s="200">
        <f t="shared" si="22"/>
        <v>0</v>
      </c>
      <c r="Y57" s="93"/>
      <c r="Z57" s="93"/>
      <c r="AA57" s="200">
        <f t="shared" si="23"/>
        <v>0</v>
      </c>
      <c r="AB57" s="93"/>
      <c r="AC57" s="93"/>
      <c r="AD57" s="200">
        <f t="shared" si="24"/>
        <v>0</v>
      </c>
      <c r="AE57" s="93"/>
      <c r="AF57" s="93"/>
      <c r="AG57" s="200">
        <f t="shared" si="25"/>
        <v>0</v>
      </c>
      <c r="AH57" s="93"/>
      <c r="AI57" s="93"/>
      <c r="AJ57" s="200">
        <f t="shared" si="26"/>
        <v>0</v>
      </c>
      <c r="AK57" s="93"/>
      <c r="AL57" s="93"/>
      <c r="AM57" s="200">
        <f t="shared" si="27"/>
        <v>0</v>
      </c>
      <c r="AN57" s="93"/>
      <c r="AO57" s="93"/>
      <c r="AP57" s="97">
        <f t="shared" si="28"/>
        <v>0</v>
      </c>
      <c r="AQ57" s="93"/>
      <c r="AR57" s="93"/>
      <c r="AS57" s="60">
        <f t="shared" si="29"/>
        <v>0</v>
      </c>
      <c r="AT57" s="55"/>
      <c r="AU57" s="93"/>
      <c r="AV57" s="55">
        <f t="shared" si="30"/>
        <v>0</v>
      </c>
      <c r="AW57" s="93"/>
      <c r="AX57" s="93"/>
      <c r="AY57" s="96">
        <f>AW57-AX57</f>
        <v>0</v>
      </c>
      <c r="AZ57" s="32">
        <f t="shared" si="16"/>
        <v>0</v>
      </c>
    </row>
    <row r="58" spans="1:52" x14ac:dyDescent="0.2">
      <c r="A58" s="36">
        <v>52</v>
      </c>
      <c r="B58" s="5"/>
      <c r="C58" s="57" t="s">
        <v>344</v>
      </c>
      <c r="D58" s="9"/>
      <c r="E58" s="11">
        <v>13000000</v>
      </c>
      <c r="F58" s="11"/>
      <c r="G58" s="11"/>
      <c r="H58" s="55">
        <f t="shared" si="17"/>
        <v>13000000</v>
      </c>
      <c r="I58" s="55">
        <v>1000000</v>
      </c>
      <c r="J58" s="11">
        <v>4000000</v>
      </c>
      <c r="K58" s="11">
        <f>2000000+2000000</f>
        <v>4000000</v>
      </c>
      <c r="L58" s="198">
        <f t="shared" si="18"/>
        <v>0</v>
      </c>
      <c r="M58" s="11">
        <v>800000</v>
      </c>
      <c r="N58" s="11">
        <v>800000</v>
      </c>
      <c r="O58" s="60">
        <f t="shared" si="19"/>
        <v>0</v>
      </c>
      <c r="P58" s="11">
        <v>800000</v>
      </c>
      <c r="Q58" s="11">
        <v>800000</v>
      </c>
      <c r="R58" s="198">
        <f t="shared" si="20"/>
        <v>0</v>
      </c>
      <c r="S58" s="11">
        <v>800000</v>
      </c>
      <c r="T58" s="11">
        <v>800000</v>
      </c>
      <c r="U58" s="198">
        <f t="shared" si="21"/>
        <v>0</v>
      </c>
      <c r="V58" s="11">
        <v>800000</v>
      </c>
      <c r="W58" s="11">
        <v>800000</v>
      </c>
      <c r="X58" s="198">
        <f t="shared" si="22"/>
        <v>0</v>
      </c>
      <c r="Y58" s="11">
        <v>800000</v>
      </c>
      <c r="Z58" s="11">
        <v>300000</v>
      </c>
      <c r="AA58" s="198">
        <f t="shared" si="23"/>
        <v>500000</v>
      </c>
      <c r="AB58" s="11">
        <v>800000</v>
      </c>
      <c r="AC58" s="11"/>
      <c r="AD58" s="198">
        <f t="shared" si="24"/>
        <v>800000</v>
      </c>
      <c r="AE58" s="11">
        <v>800000</v>
      </c>
      <c r="AF58" s="11"/>
      <c r="AG58" s="198">
        <f t="shared" si="25"/>
        <v>800000</v>
      </c>
      <c r="AH58" s="11">
        <v>800000</v>
      </c>
      <c r="AI58" s="11"/>
      <c r="AJ58" s="198">
        <f t="shared" si="26"/>
        <v>800000</v>
      </c>
      <c r="AK58" s="11">
        <v>800000</v>
      </c>
      <c r="AL58" s="11"/>
      <c r="AM58" s="198">
        <f t="shared" si="27"/>
        <v>800000</v>
      </c>
      <c r="AN58" s="11">
        <v>800000</v>
      </c>
      <c r="AO58" s="11"/>
      <c r="AP58" s="60">
        <f t="shared" si="28"/>
        <v>800000</v>
      </c>
      <c r="AQ58" s="11"/>
      <c r="AR58" s="11"/>
      <c r="AS58" s="60">
        <f t="shared" si="29"/>
        <v>0</v>
      </c>
      <c r="AT58" s="55"/>
      <c r="AU58" s="11"/>
      <c r="AV58" s="55">
        <f t="shared" si="30"/>
        <v>0</v>
      </c>
      <c r="AW58" s="11"/>
      <c r="AX58" s="11"/>
      <c r="AY58" s="55">
        <f>AW58-AX58</f>
        <v>0</v>
      </c>
      <c r="AZ58" s="32">
        <f t="shared" si="16"/>
        <v>12000000</v>
      </c>
    </row>
    <row r="59" spans="1:52" x14ac:dyDescent="0.2">
      <c r="A59" s="36">
        <v>53</v>
      </c>
      <c r="B59" s="5"/>
      <c r="C59" s="57" t="s">
        <v>408</v>
      </c>
      <c r="D59" s="9"/>
      <c r="E59" s="11">
        <v>13000000</v>
      </c>
      <c r="F59" s="11"/>
      <c r="G59" s="11"/>
      <c r="H59" s="55">
        <f t="shared" si="17"/>
        <v>13000000</v>
      </c>
      <c r="I59" s="55">
        <v>3000000</v>
      </c>
      <c r="J59" s="11">
        <v>2000000</v>
      </c>
      <c r="K59" s="11">
        <v>2000000</v>
      </c>
      <c r="L59" s="198">
        <f t="shared" si="18"/>
        <v>0</v>
      </c>
      <c r="M59" s="11">
        <v>800000</v>
      </c>
      <c r="N59" s="11">
        <f>700000+100000</f>
        <v>800000</v>
      </c>
      <c r="O59" s="60">
        <f t="shared" si="19"/>
        <v>0</v>
      </c>
      <c r="P59" s="11">
        <v>800000</v>
      </c>
      <c r="Q59" s="11">
        <v>800000</v>
      </c>
      <c r="R59" s="198">
        <f t="shared" si="20"/>
        <v>0</v>
      </c>
      <c r="S59" s="11">
        <v>800000</v>
      </c>
      <c r="T59" s="11">
        <v>800000</v>
      </c>
      <c r="U59" s="198">
        <f t="shared" si="21"/>
        <v>0</v>
      </c>
      <c r="V59" s="11">
        <v>800000</v>
      </c>
      <c r="W59" s="11">
        <v>800000</v>
      </c>
      <c r="X59" s="198">
        <f t="shared" si="22"/>
        <v>0</v>
      </c>
      <c r="Y59" s="11">
        <v>800000</v>
      </c>
      <c r="Z59" s="11">
        <v>500000</v>
      </c>
      <c r="AA59" s="198">
        <f t="shared" si="23"/>
        <v>300000</v>
      </c>
      <c r="AB59" s="11">
        <v>800000</v>
      </c>
      <c r="AC59" s="11"/>
      <c r="AD59" s="198">
        <f t="shared" si="24"/>
        <v>800000</v>
      </c>
      <c r="AE59" s="11">
        <v>800000</v>
      </c>
      <c r="AF59" s="11"/>
      <c r="AG59" s="198">
        <f t="shared" si="25"/>
        <v>800000</v>
      </c>
      <c r="AH59" s="11">
        <v>800000</v>
      </c>
      <c r="AI59" s="11"/>
      <c r="AJ59" s="198">
        <f t="shared" si="26"/>
        <v>800000</v>
      </c>
      <c r="AK59" s="11">
        <v>800000</v>
      </c>
      <c r="AL59" s="11"/>
      <c r="AM59" s="198">
        <f t="shared" si="27"/>
        <v>800000</v>
      </c>
      <c r="AN59" s="11">
        <v>800000</v>
      </c>
      <c r="AO59" s="11"/>
      <c r="AP59" s="60">
        <f t="shared" si="28"/>
        <v>800000</v>
      </c>
      <c r="AQ59" s="11"/>
      <c r="AR59" s="11"/>
      <c r="AS59" s="60">
        <f t="shared" si="29"/>
        <v>0</v>
      </c>
      <c r="AT59" s="55"/>
      <c r="AU59" s="11"/>
      <c r="AV59" s="55">
        <f t="shared" si="30"/>
        <v>0</v>
      </c>
      <c r="AW59" s="11"/>
      <c r="AX59" s="11"/>
      <c r="AY59" s="55"/>
      <c r="AZ59" s="32">
        <f t="shared" si="16"/>
        <v>10000000</v>
      </c>
    </row>
    <row r="60" spans="1:52" s="99" customFormat="1" x14ac:dyDescent="0.2">
      <c r="A60" s="36">
        <v>54</v>
      </c>
      <c r="B60" s="5"/>
      <c r="C60" s="57" t="s">
        <v>308</v>
      </c>
      <c r="D60" s="9"/>
      <c r="E60" s="11">
        <v>13000000</v>
      </c>
      <c r="F60" s="11"/>
      <c r="G60" s="11"/>
      <c r="H60" s="55">
        <f t="shared" si="17"/>
        <v>13000000</v>
      </c>
      <c r="I60" s="55">
        <v>5000000</v>
      </c>
      <c r="J60" s="11"/>
      <c r="K60" s="11"/>
      <c r="L60" s="198">
        <f t="shared" si="18"/>
        <v>0</v>
      </c>
      <c r="M60" s="11">
        <v>600000</v>
      </c>
      <c r="N60" s="11">
        <v>600000</v>
      </c>
      <c r="O60" s="60">
        <f t="shared" si="19"/>
        <v>0</v>
      </c>
      <c r="P60" s="11">
        <v>600000</v>
      </c>
      <c r="Q60" s="11">
        <v>600000</v>
      </c>
      <c r="R60" s="198">
        <f t="shared" si="20"/>
        <v>0</v>
      </c>
      <c r="S60" s="11">
        <v>600000</v>
      </c>
      <c r="T60" s="11">
        <v>600000</v>
      </c>
      <c r="U60" s="198">
        <f t="shared" si="21"/>
        <v>0</v>
      </c>
      <c r="V60" s="11">
        <v>600000</v>
      </c>
      <c r="W60" s="11">
        <v>600000</v>
      </c>
      <c r="X60" s="198">
        <f t="shared" si="22"/>
        <v>0</v>
      </c>
      <c r="Y60" s="11">
        <v>600000</v>
      </c>
      <c r="Z60" s="11">
        <v>600000</v>
      </c>
      <c r="AA60" s="198">
        <f t="shared" si="23"/>
        <v>0</v>
      </c>
      <c r="AB60" s="11">
        <v>2600000</v>
      </c>
      <c r="AC60" s="11"/>
      <c r="AD60" s="198">
        <f t="shared" si="24"/>
        <v>2600000</v>
      </c>
      <c r="AE60" s="11">
        <v>600000</v>
      </c>
      <c r="AF60" s="11"/>
      <c r="AG60" s="198">
        <f t="shared" si="25"/>
        <v>600000</v>
      </c>
      <c r="AH60" s="11">
        <v>600000</v>
      </c>
      <c r="AI60" s="11"/>
      <c r="AJ60" s="198">
        <f t="shared" si="26"/>
        <v>600000</v>
      </c>
      <c r="AK60" s="11">
        <v>600000</v>
      </c>
      <c r="AL60" s="11"/>
      <c r="AM60" s="198">
        <f t="shared" si="27"/>
        <v>600000</v>
      </c>
      <c r="AN60" s="11">
        <v>600000</v>
      </c>
      <c r="AO60" s="11"/>
      <c r="AP60" s="60">
        <f t="shared" si="28"/>
        <v>600000</v>
      </c>
      <c r="AQ60" s="11"/>
      <c r="AR60" s="11"/>
      <c r="AS60" s="60">
        <f t="shared" si="29"/>
        <v>0</v>
      </c>
      <c r="AT60" s="55"/>
      <c r="AU60" s="11"/>
      <c r="AV60" s="55">
        <f t="shared" si="30"/>
        <v>0</v>
      </c>
      <c r="AW60" s="11"/>
      <c r="AX60" s="11"/>
      <c r="AY60" s="55">
        <f>AW60-AX60</f>
        <v>0</v>
      </c>
      <c r="AZ60" s="98">
        <f t="shared" si="16"/>
        <v>8000000</v>
      </c>
    </row>
    <row r="61" spans="1:52" x14ac:dyDescent="0.2">
      <c r="A61" s="36">
        <v>55</v>
      </c>
      <c r="B61" s="5"/>
      <c r="C61" s="57" t="s">
        <v>357</v>
      </c>
      <c r="D61" s="9"/>
      <c r="E61" s="11">
        <v>13000000</v>
      </c>
      <c r="F61" s="11"/>
      <c r="G61" s="11"/>
      <c r="H61" s="55">
        <f t="shared" si="17"/>
        <v>13000000</v>
      </c>
      <c r="I61" s="55">
        <v>2000000</v>
      </c>
      <c r="J61" s="11"/>
      <c r="K61" s="11"/>
      <c r="L61" s="198">
        <f t="shared" si="18"/>
        <v>0</v>
      </c>
      <c r="M61" s="11">
        <v>1000000</v>
      </c>
      <c r="N61" s="11">
        <v>1000000</v>
      </c>
      <c r="O61" s="60">
        <f t="shared" si="19"/>
        <v>0</v>
      </c>
      <c r="P61" s="11">
        <v>1000000</v>
      </c>
      <c r="Q61" s="11">
        <v>1000000</v>
      </c>
      <c r="R61" s="198">
        <f t="shared" si="20"/>
        <v>0</v>
      </c>
      <c r="S61" s="11">
        <v>1000000</v>
      </c>
      <c r="T61" s="11">
        <v>1000000</v>
      </c>
      <c r="U61" s="198">
        <f t="shared" si="21"/>
        <v>0</v>
      </c>
      <c r="V61" s="11">
        <v>1000000</v>
      </c>
      <c r="W61" s="11">
        <v>1000000</v>
      </c>
      <c r="X61" s="198">
        <f t="shared" si="22"/>
        <v>0</v>
      </c>
      <c r="Y61" s="11">
        <v>1000000</v>
      </c>
      <c r="Z61" s="11">
        <v>1000000</v>
      </c>
      <c r="AA61" s="198">
        <f t="shared" si="23"/>
        <v>0</v>
      </c>
      <c r="AB61" s="11">
        <v>1000000</v>
      </c>
      <c r="AC61" s="11">
        <v>1000000</v>
      </c>
      <c r="AD61" s="198">
        <f t="shared" si="24"/>
        <v>0</v>
      </c>
      <c r="AE61" s="11">
        <v>1000000</v>
      </c>
      <c r="AF61" s="11">
        <v>1000000</v>
      </c>
      <c r="AG61" s="198">
        <f t="shared" si="25"/>
        <v>0</v>
      </c>
      <c r="AH61" s="11">
        <v>1000000</v>
      </c>
      <c r="AI61" s="11"/>
      <c r="AJ61" s="198">
        <f t="shared" si="26"/>
        <v>1000000</v>
      </c>
      <c r="AK61" s="11">
        <v>1000000</v>
      </c>
      <c r="AL61" s="11"/>
      <c r="AM61" s="198">
        <f t="shared" si="27"/>
        <v>1000000</v>
      </c>
      <c r="AN61" s="11">
        <v>1000000</v>
      </c>
      <c r="AO61" s="11"/>
      <c r="AP61" s="60">
        <f t="shared" si="28"/>
        <v>1000000</v>
      </c>
      <c r="AQ61" s="11"/>
      <c r="AR61" s="11"/>
      <c r="AS61" s="60">
        <f t="shared" si="29"/>
        <v>0</v>
      </c>
      <c r="AT61" s="55"/>
      <c r="AU61" s="11"/>
      <c r="AV61" s="55">
        <f t="shared" si="30"/>
        <v>0</v>
      </c>
      <c r="AW61" s="11"/>
      <c r="AX61" s="11"/>
      <c r="AY61" s="55">
        <f>AW61-AX61</f>
        <v>0</v>
      </c>
      <c r="AZ61" s="32">
        <f t="shared" si="16"/>
        <v>10000000</v>
      </c>
    </row>
    <row r="62" spans="1:52" s="99" customFormat="1" x14ac:dyDescent="0.2">
      <c r="A62" s="319">
        <v>56</v>
      </c>
      <c r="B62" s="320"/>
      <c r="C62" s="208" t="s">
        <v>385</v>
      </c>
      <c r="D62" s="95"/>
      <c r="E62" s="93">
        <v>13000000</v>
      </c>
      <c r="F62" s="93"/>
      <c r="G62" s="93"/>
      <c r="H62" s="96">
        <f t="shared" si="17"/>
        <v>13000000</v>
      </c>
      <c r="I62" s="96">
        <v>3000000</v>
      </c>
      <c r="J62" s="93">
        <v>2000000</v>
      </c>
      <c r="K62" s="93">
        <v>2000000</v>
      </c>
      <c r="L62" s="200">
        <f t="shared" si="18"/>
        <v>0</v>
      </c>
      <c r="M62" s="93">
        <v>800000</v>
      </c>
      <c r="N62" s="93">
        <v>800000</v>
      </c>
      <c r="O62" s="97">
        <f t="shared" si="19"/>
        <v>0</v>
      </c>
      <c r="P62" s="93">
        <v>800000</v>
      </c>
      <c r="Q62" s="93">
        <v>800000</v>
      </c>
      <c r="R62" s="200">
        <f t="shared" si="20"/>
        <v>0</v>
      </c>
      <c r="S62" s="93">
        <v>800000</v>
      </c>
      <c r="T62" s="93">
        <v>800000</v>
      </c>
      <c r="U62" s="200">
        <f t="shared" si="21"/>
        <v>0</v>
      </c>
      <c r="V62" s="93">
        <v>800000</v>
      </c>
      <c r="W62" s="93">
        <v>800000</v>
      </c>
      <c r="X62" s="200">
        <f t="shared" si="22"/>
        <v>0</v>
      </c>
      <c r="Y62" s="93">
        <v>800000</v>
      </c>
      <c r="Z62" s="93">
        <v>800000</v>
      </c>
      <c r="AA62" s="200">
        <f t="shared" si="23"/>
        <v>0</v>
      </c>
      <c r="AB62" s="93">
        <v>800000</v>
      </c>
      <c r="AC62" s="93">
        <v>800000</v>
      </c>
      <c r="AD62" s="200">
        <f t="shared" si="24"/>
        <v>0</v>
      </c>
      <c r="AE62" s="93">
        <v>800000</v>
      </c>
      <c r="AF62" s="93">
        <v>800000</v>
      </c>
      <c r="AG62" s="200">
        <f t="shared" si="25"/>
        <v>0</v>
      </c>
      <c r="AH62" s="93">
        <v>800000</v>
      </c>
      <c r="AI62" s="93">
        <v>800000</v>
      </c>
      <c r="AJ62" s="200">
        <f t="shared" si="26"/>
        <v>0</v>
      </c>
      <c r="AK62" s="93">
        <v>800000</v>
      </c>
      <c r="AL62" s="93">
        <v>800000</v>
      </c>
      <c r="AM62" s="200">
        <f t="shared" si="27"/>
        <v>0</v>
      </c>
      <c r="AN62" s="93">
        <v>800000</v>
      </c>
      <c r="AO62" s="93">
        <v>800000</v>
      </c>
      <c r="AP62" s="97">
        <f t="shared" si="28"/>
        <v>0</v>
      </c>
      <c r="AQ62" s="93"/>
      <c r="AR62" s="93"/>
      <c r="AS62" s="97">
        <f t="shared" si="29"/>
        <v>0</v>
      </c>
      <c r="AT62" s="96"/>
      <c r="AU62" s="93"/>
      <c r="AV62" s="96">
        <f t="shared" si="30"/>
        <v>0</v>
      </c>
      <c r="AW62" s="93"/>
      <c r="AX62" s="93"/>
      <c r="AY62" s="96"/>
      <c r="AZ62" s="98">
        <f t="shared" si="16"/>
        <v>10000000</v>
      </c>
    </row>
    <row r="63" spans="1:52" s="99" customFormat="1" x14ac:dyDescent="0.2">
      <c r="A63" s="36">
        <v>57</v>
      </c>
      <c r="B63" s="5"/>
      <c r="C63" s="57" t="s">
        <v>400</v>
      </c>
      <c r="D63" s="9"/>
      <c r="E63" s="11">
        <v>13000000</v>
      </c>
      <c r="F63" s="11"/>
      <c r="G63" s="11"/>
      <c r="H63" s="55">
        <f t="shared" si="17"/>
        <v>13000000</v>
      </c>
      <c r="I63" s="55">
        <v>5000000</v>
      </c>
      <c r="J63" s="11"/>
      <c r="K63" s="11"/>
      <c r="L63" s="198">
        <f t="shared" si="18"/>
        <v>0</v>
      </c>
      <c r="M63" s="11"/>
      <c r="N63" s="11"/>
      <c r="O63" s="60">
        <f t="shared" si="19"/>
        <v>0</v>
      </c>
      <c r="P63" s="11">
        <v>880000</v>
      </c>
      <c r="Q63" s="11">
        <v>880000</v>
      </c>
      <c r="R63" s="198">
        <f t="shared" si="20"/>
        <v>0</v>
      </c>
      <c r="S63" s="11">
        <v>880000</v>
      </c>
      <c r="T63" s="11">
        <v>880000</v>
      </c>
      <c r="U63" s="198">
        <f t="shared" si="21"/>
        <v>0</v>
      </c>
      <c r="V63" s="11">
        <v>880000</v>
      </c>
      <c r="W63" s="11">
        <v>880000</v>
      </c>
      <c r="X63" s="198">
        <f t="shared" si="22"/>
        <v>0</v>
      </c>
      <c r="Y63" s="11">
        <v>880000</v>
      </c>
      <c r="Z63" s="11">
        <v>880000</v>
      </c>
      <c r="AA63" s="198">
        <f t="shared" si="23"/>
        <v>0</v>
      </c>
      <c r="AB63" s="11">
        <v>880000</v>
      </c>
      <c r="AC63" s="11">
        <v>880000</v>
      </c>
      <c r="AD63" s="198">
        <f t="shared" si="24"/>
        <v>0</v>
      </c>
      <c r="AE63" s="11">
        <v>880000</v>
      </c>
      <c r="AF63" s="11"/>
      <c r="AG63" s="198">
        <f t="shared" si="25"/>
        <v>880000</v>
      </c>
      <c r="AH63" s="11">
        <v>880000</v>
      </c>
      <c r="AI63" s="11"/>
      <c r="AJ63" s="198">
        <f t="shared" si="26"/>
        <v>880000</v>
      </c>
      <c r="AK63" s="11">
        <v>88000</v>
      </c>
      <c r="AL63" s="11"/>
      <c r="AM63" s="198">
        <f t="shared" si="27"/>
        <v>88000</v>
      </c>
      <c r="AN63" s="11">
        <v>960000</v>
      </c>
      <c r="AO63" s="11"/>
      <c r="AP63" s="60">
        <f t="shared" si="28"/>
        <v>960000</v>
      </c>
      <c r="AQ63" s="11"/>
      <c r="AR63" s="11"/>
      <c r="AS63" s="60">
        <f t="shared" si="29"/>
        <v>0</v>
      </c>
      <c r="AT63" s="55"/>
      <c r="AU63" s="11"/>
      <c r="AV63" s="55">
        <f t="shared" si="30"/>
        <v>0</v>
      </c>
      <c r="AW63" s="11"/>
      <c r="AX63" s="11"/>
      <c r="AY63" s="55"/>
      <c r="AZ63" s="98">
        <f>+J63+M63+P63+S63+V63+Y63+AB63+AE63+AH63+AK63+AN63</f>
        <v>7208000</v>
      </c>
    </row>
    <row r="64" spans="1:52" s="99" customFormat="1" x14ac:dyDescent="0.2">
      <c r="A64" s="36">
        <v>58</v>
      </c>
      <c r="B64" s="5"/>
      <c r="C64" s="57" t="s">
        <v>315</v>
      </c>
      <c r="D64" s="9"/>
      <c r="E64" s="11">
        <v>13000000</v>
      </c>
      <c r="F64" s="11"/>
      <c r="G64" s="11"/>
      <c r="H64" s="55">
        <f t="shared" si="17"/>
        <v>13000000</v>
      </c>
      <c r="I64" s="55">
        <v>3000000</v>
      </c>
      <c r="J64" s="11"/>
      <c r="K64" s="11"/>
      <c r="L64" s="198">
        <f t="shared" si="18"/>
        <v>0</v>
      </c>
      <c r="M64" s="11">
        <v>1000000</v>
      </c>
      <c r="N64" s="11">
        <v>1000000</v>
      </c>
      <c r="O64" s="60">
        <f t="shared" si="19"/>
        <v>0</v>
      </c>
      <c r="P64" s="11">
        <v>1000000</v>
      </c>
      <c r="Q64" s="11">
        <v>1000000</v>
      </c>
      <c r="R64" s="198">
        <f t="shared" si="20"/>
        <v>0</v>
      </c>
      <c r="S64" s="11">
        <v>1000000</v>
      </c>
      <c r="T64" s="11"/>
      <c r="U64" s="198">
        <f t="shared" si="21"/>
        <v>1000000</v>
      </c>
      <c r="V64" s="11">
        <v>1000000</v>
      </c>
      <c r="W64" s="11"/>
      <c r="X64" s="198">
        <f t="shared" si="22"/>
        <v>1000000</v>
      </c>
      <c r="Y64" s="11">
        <v>1000000</v>
      </c>
      <c r="Z64" s="11"/>
      <c r="AA64" s="198">
        <f t="shared" si="23"/>
        <v>1000000</v>
      </c>
      <c r="AB64" s="11">
        <v>1000000</v>
      </c>
      <c r="AC64" s="11"/>
      <c r="AD64" s="198">
        <f t="shared" si="24"/>
        <v>1000000</v>
      </c>
      <c r="AE64" s="11">
        <v>1000000</v>
      </c>
      <c r="AF64" s="11"/>
      <c r="AG64" s="198">
        <f t="shared" si="25"/>
        <v>1000000</v>
      </c>
      <c r="AH64" s="11">
        <v>1000000</v>
      </c>
      <c r="AI64" s="11"/>
      <c r="AJ64" s="198">
        <f t="shared" si="26"/>
        <v>1000000</v>
      </c>
      <c r="AK64" s="11">
        <v>1000000</v>
      </c>
      <c r="AL64" s="11"/>
      <c r="AM64" s="198">
        <f t="shared" si="27"/>
        <v>1000000</v>
      </c>
      <c r="AN64" s="11">
        <v>1000000</v>
      </c>
      <c r="AO64" s="11"/>
      <c r="AP64" s="60">
        <f t="shared" si="28"/>
        <v>1000000</v>
      </c>
      <c r="AQ64" s="11"/>
      <c r="AR64" s="11"/>
      <c r="AS64" s="60">
        <f t="shared" si="29"/>
        <v>0</v>
      </c>
      <c r="AT64" s="55"/>
      <c r="AU64" s="11"/>
      <c r="AV64" s="55">
        <f t="shared" si="30"/>
        <v>0</v>
      </c>
      <c r="AW64" s="11"/>
      <c r="AX64" s="11"/>
      <c r="AY64" s="55">
        <f>AW64-AX64</f>
        <v>0</v>
      </c>
      <c r="AZ64" s="98">
        <f t="shared" si="16"/>
        <v>10000000</v>
      </c>
    </row>
    <row r="65" spans="1:52" x14ac:dyDescent="0.2">
      <c r="A65" s="36">
        <v>59</v>
      </c>
      <c r="B65" s="5"/>
      <c r="C65" s="208" t="s">
        <v>118</v>
      </c>
      <c r="D65" s="95"/>
      <c r="E65" s="93">
        <v>13000000</v>
      </c>
      <c r="F65" s="93">
        <v>1250000</v>
      </c>
      <c r="G65" s="93">
        <v>500000</v>
      </c>
      <c r="H65" s="96">
        <f t="shared" si="17"/>
        <v>11250000</v>
      </c>
      <c r="I65" s="96">
        <v>11250000</v>
      </c>
      <c r="J65" s="93"/>
      <c r="K65" s="93"/>
      <c r="L65" s="200"/>
      <c r="M65" s="93"/>
      <c r="N65" s="93"/>
      <c r="O65" s="97"/>
      <c r="P65" s="93"/>
      <c r="Q65" s="93"/>
      <c r="R65" s="200">
        <f t="shared" si="20"/>
        <v>0</v>
      </c>
      <c r="S65" s="93"/>
      <c r="T65" s="93"/>
      <c r="U65" s="200">
        <f t="shared" si="21"/>
        <v>0</v>
      </c>
      <c r="V65" s="93"/>
      <c r="W65" s="93"/>
      <c r="X65" s="200">
        <f t="shared" si="22"/>
        <v>0</v>
      </c>
      <c r="Y65" s="93"/>
      <c r="Z65" s="93"/>
      <c r="AA65" s="200">
        <f t="shared" si="23"/>
        <v>0</v>
      </c>
      <c r="AB65" s="93"/>
      <c r="AC65" s="93"/>
      <c r="AD65" s="200">
        <f t="shared" si="24"/>
        <v>0</v>
      </c>
      <c r="AE65" s="93"/>
      <c r="AF65" s="93"/>
      <c r="AG65" s="200">
        <f t="shared" si="25"/>
        <v>0</v>
      </c>
      <c r="AH65" s="93"/>
      <c r="AI65" s="93"/>
      <c r="AJ65" s="200">
        <f t="shared" si="26"/>
        <v>0</v>
      </c>
      <c r="AK65" s="93"/>
      <c r="AL65" s="93"/>
      <c r="AM65" s="200">
        <f t="shared" si="27"/>
        <v>0</v>
      </c>
      <c r="AN65" s="93"/>
      <c r="AO65" s="93"/>
      <c r="AP65" s="97">
        <f t="shared" si="28"/>
        <v>0</v>
      </c>
      <c r="AQ65" s="93"/>
      <c r="AR65" s="93"/>
      <c r="AS65" s="60">
        <f t="shared" si="29"/>
        <v>0</v>
      </c>
      <c r="AT65" s="55"/>
      <c r="AU65" s="93"/>
      <c r="AV65" s="55">
        <f t="shared" si="30"/>
        <v>0</v>
      </c>
      <c r="AW65" s="93"/>
      <c r="AX65" s="93"/>
      <c r="AY65" s="96">
        <f>AW65-AX65</f>
        <v>0</v>
      </c>
      <c r="AZ65" s="32">
        <f t="shared" si="16"/>
        <v>0</v>
      </c>
    </row>
    <row r="66" spans="1:52" x14ac:dyDescent="0.2">
      <c r="A66" s="36">
        <v>60</v>
      </c>
      <c r="B66" s="5"/>
      <c r="C66" s="57" t="s">
        <v>393</v>
      </c>
      <c r="D66" s="9"/>
      <c r="E66" s="11">
        <v>13000000</v>
      </c>
      <c r="F66" s="11"/>
      <c r="G66" s="11"/>
      <c r="H66" s="55">
        <f t="shared" si="17"/>
        <v>13000000</v>
      </c>
      <c r="I66" s="55">
        <v>2000000</v>
      </c>
      <c r="J66" s="11"/>
      <c r="K66" s="11"/>
      <c r="L66" s="198">
        <f t="shared" ref="L66:L73" si="31">J66-K66</f>
        <v>0</v>
      </c>
      <c r="M66" s="11"/>
      <c r="N66" s="11"/>
      <c r="O66" s="60">
        <f t="shared" ref="O66:O97" si="32">M66-N66</f>
        <v>0</v>
      </c>
      <c r="P66" s="11">
        <v>1220000</v>
      </c>
      <c r="Q66" s="11">
        <f>1000000+220000</f>
        <v>1220000</v>
      </c>
      <c r="R66" s="198">
        <f t="shared" si="20"/>
        <v>0</v>
      </c>
      <c r="S66" s="11">
        <v>1220000</v>
      </c>
      <c r="T66" s="11">
        <f>780000+440000</f>
        <v>1220000</v>
      </c>
      <c r="U66" s="198">
        <f t="shared" si="21"/>
        <v>0</v>
      </c>
      <c r="V66" s="11">
        <v>1220000</v>
      </c>
      <c r="W66" s="11">
        <f>560000+660000</f>
        <v>1220000</v>
      </c>
      <c r="X66" s="198">
        <f t="shared" si="22"/>
        <v>0</v>
      </c>
      <c r="Y66" s="11">
        <v>1220000</v>
      </c>
      <c r="Z66" s="11">
        <v>540000</v>
      </c>
      <c r="AA66" s="198">
        <f t="shared" si="23"/>
        <v>680000</v>
      </c>
      <c r="AB66" s="11">
        <v>1220000</v>
      </c>
      <c r="AC66" s="11"/>
      <c r="AD66" s="198">
        <f t="shared" si="24"/>
        <v>1220000</v>
      </c>
      <c r="AE66" s="11">
        <v>1120000</v>
      </c>
      <c r="AF66" s="11"/>
      <c r="AG66" s="198">
        <f t="shared" si="25"/>
        <v>1120000</v>
      </c>
      <c r="AH66" s="11">
        <v>1120000</v>
      </c>
      <c r="AI66" s="11"/>
      <c r="AJ66" s="198">
        <f t="shared" si="26"/>
        <v>1120000</v>
      </c>
      <c r="AK66" s="11">
        <v>1120000</v>
      </c>
      <c r="AL66" s="11"/>
      <c r="AM66" s="198">
        <f t="shared" si="27"/>
        <v>1120000</v>
      </c>
      <c r="AN66" s="11">
        <v>1140000</v>
      </c>
      <c r="AO66" s="11"/>
      <c r="AP66" s="60">
        <f t="shared" si="28"/>
        <v>1140000</v>
      </c>
      <c r="AQ66" s="11"/>
      <c r="AR66" s="11"/>
      <c r="AS66" s="60">
        <f t="shared" si="29"/>
        <v>0</v>
      </c>
      <c r="AT66" s="55"/>
      <c r="AU66" s="11"/>
      <c r="AV66" s="55">
        <f t="shared" si="30"/>
        <v>0</v>
      </c>
      <c r="AW66" s="11"/>
      <c r="AX66" s="11"/>
      <c r="AY66" s="55"/>
      <c r="AZ66" s="32">
        <f t="shared" si="16"/>
        <v>10600000</v>
      </c>
    </row>
    <row r="67" spans="1:52" x14ac:dyDescent="0.2">
      <c r="A67" s="36">
        <v>61</v>
      </c>
      <c r="B67" s="12"/>
      <c r="C67" s="58" t="s">
        <v>404</v>
      </c>
      <c r="D67" s="9"/>
      <c r="E67" s="52">
        <v>13000000</v>
      </c>
      <c r="F67" s="52"/>
      <c r="G67" s="52"/>
      <c r="H67" s="55">
        <f t="shared" si="17"/>
        <v>13000000</v>
      </c>
      <c r="I67" s="55">
        <v>3000000</v>
      </c>
      <c r="J67" s="52">
        <v>2000000</v>
      </c>
      <c r="K67" s="52">
        <v>2000000</v>
      </c>
      <c r="L67" s="198">
        <f t="shared" si="31"/>
        <v>0</v>
      </c>
      <c r="M67" s="11">
        <v>800000</v>
      </c>
      <c r="N67" s="11">
        <v>800000</v>
      </c>
      <c r="O67" s="60">
        <f t="shared" si="32"/>
        <v>0</v>
      </c>
      <c r="P67" s="11">
        <v>800000</v>
      </c>
      <c r="Q67" s="11">
        <v>800000</v>
      </c>
      <c r="R67" s="198">
        <f t="shared" si="20"/>
        <v>0</v>
      </c>
      <c r="S67" s="11">
        <v>800000</v>
      </c>
      <c r="T67" s="11">
        <v>800000</v>
      </c>
      <c r="U67" s="198">
        <f t="shared" si="21"/>
        <v>0</v>
      </c>
      <c r="V67" s="11">
        <v>800000</v>
      </c>
      <c r="W67" s="11">
        <v>800000</v>
      </c>
      <c r="X67" s="198">
        <f t="shared" si="22"/>
        <v>0</v>
      </c>
      <c r="Y67" s="11">
        <v>800000</v>
      </c>
      <c r="Z67" s="11">
        <f>200000+600000</f>
        <v>800000</v>
      </c>
      <c r="AA67" s="198">
        <f t="shared" si="23"/>
        <v>0</v>
      </c>
      <c r="AB67" s="11">
        <v>800000</v>
      </c>
      <c r="AC67" s="11">
        <v>800000</v>
      </c>
      <c r="AD67" s="198">
        <f t="shared" si="24"/>
        <v>0</v>
      </c>
      <c r="AE67" s="11">
        <v>800000</v>
      </c>
      <c r="AF67" s="11">
        <v>800000</v>
      </c>
      <c r="AG67" s="198">
        <f t="shared" si="25"/>
        <v>0</v>
      </c>
      <c r="AH67" s="11">
        <v>800000</v>
      </c>
      <c r="AI67" s="11">
        <v>200000</v>
      </c>
      <c r="AJ67" s="198">
        <f t="shared" si="26"/>
        <v>600000</v>
      </c>
      <c r="AK67" s="11">
        <v>800000</v>
      </c>
      <c r="AL67" s="11"/>
      <c r="AM67" s="198">
        <f t="shared" si="27"/>
        <v>800000</v>
      </c>
      <c r="AN67" s="11">
        <v>800000</v>
      </c>
      <c r="AO67" s="11"/>
      <c r="AP67" s="60">
        <f t="shared" si="28"/>
        <v>800000</v>
      </c>
      <c r="AQ67" s="52"/>
      <c r="AR67" s="52"/>
      <c r="AS67" s="60">
        <f t="shared" si="29"/>
        <v>0</v>
      </c>
      <c r="AT67" s="55"/>
      <c r="AU67" s="52"/>
      <c r="AV67" s="55">
        <f t="shared" si="30"/>
        <v>0</v>
      </c>
      <c r="AW67" s="52"/>
      <c r="AX67" s="52"/>
      <c r="AY67" s="55"/>
      <c r="AZ67" s="32">
        <f t="shared" si="16"/>
        <v>10000000</v>
      </c>
    </row>
    <row r="68" spans="1:52" x14ac:dyDescent="0.2">
      <c r="A68" s="36">
        <v>62</v>
      </c>
      <c r="B68" s="12"/>
      <c r="C68" s="58" t="s">
        <v>409</v>
      </c>
      <c r="D68" s="9"/>
      <c r="E68" s="52">
        <v>13000000</v>
      </c>
      <c r="F68" s="52"/>
      <c r="G68" s="52"/>
      <c r="H68" s="55">
        <f t="shared" si="17"/>
        <v>13000000</v>
      </c>
      <c r="I68" s="55">
        <v>5000000</v>
      </c>
      <c r="J68" s="52"/>
      <c r="K68" s="52"/>
      <c r="L68" s="198">
        <f t="shared" si="31"/>
        <v>0</v>
      </c>
      <c r="M68" s="11"/>
      <c r="N68" s="11"/>
      <c r="O68" s="60">
        <f t="shared" si="32"/>
        <v>0</v>
      </c>
      <c r="P68" s="11">
        <v>880000</v>
      </c>
      <c r="Q68" s="11">
        <v>880000</v>
      </c>
      <c r="R68" s="198">
        <f t="shared" si="20"/>
        <v>0</v>
      </c>
      <c r="S68" s="11">
        <v>880000</v>
      </c>
      <c r="T68" s="11">
        <v>880000</v>
      </c>
      <c r="U68" s="198">
        <f t="shared" si="21"/>
        <v>0</v>
      </c>
      <c r="V68" s="11">
        <v>880000</v>
      </c>
      <c r="W68" s="11">
        <v>880000</v>
      </c>
      <c r="X68" s="198">
        <f t="shared" si="22"/>
        <v>0</v>
      </c>
      <c r="Y68" s="11">
        <v>880000</v>
      </c>
      <c r="Z68" s="11">
        <v>880000</v>
      </c>
      <c r="AA68" s="198">
        <f t="shared" si="23"/>
        <v>0</v>
      </c>
      <c r="AB68" s="11">
        <v>880000</v>
      </c>
      <c r="AC68" s="11">
        <v>880000</v>
      </c>
      <c r="AD68" s="198">
        <f t="shared" si="24"/>
        <v>0</v>
      </c>
      <c r="AE68" s="11">
        <v>880000</v>
      </c>
      <c r="AF68" s="11"/>
      <c r="AG68" s="198">
        <f t="shared" si="25"/>
        <v>880000</v>
      </c>
      <c r="AH68" s="11">
        <v>880000</v>
      </c>
      <c r="AI68" s="11"/>
      <c r="AJ68" s="198">
        <f t="shared" si="26"/>
        <v>880000</v>
      </c>
      <c r="AK68" s="11">
        <v>880000</v>
      </c>
      <c r="AL68" s="11"/>
      <c r="AM68" s="198">
        <f t="shared" si="27"/>
        <v>880000</v>
      </c>
      <c r="AN68" s="11">
        <v>960000</v>
      </c>
      <c r="AO68" s="11"/>
      <c r="AP68" s="60">
        <f t="shared" si="28"/>
        <v>960000</v>
      </c>
      <c r="AQ68" s="52"/>
      <c r="AR68" s="52"/>
      <c r="AS68" s="60">
        <f t="shared" si="29"/>
        <v>0</v>
      </c>
      <c r="AT68" s="55"/>
      <c r="AU68" s="52"/>
      <c r="AV68" s="55">
        <f t="shared" si="30"/>
        <v>0</v>
      </c>
      <c r="AW68" s="52"/>
      <c r="AX68" s="52"/>
      <c r="AY68" s="55"/>
      <c r="AZ68" s="32">
        <f t="shared" si="16"/>
        <v>8000000</v>
      </c>
    </row>
    <row r="69" spans="1:52" x14ac:dyDescent="0.2">
      <c r="A69" s="36">
        <v>63</v>
      </c>
      <c r="B69" s="12"/>
      <c r="C69" s="247" t="s">
        <v>297</v>
      </c>
      <c r="D69" s="95"/>
      <c r="E69" s="228">
        <v>13000000</v>
      </c>
      <c r="F69" s="228">
        <v>1300000</v>
      </c>
      <c r="G69" s="228"/>
      <c r="H69" s="96">
        <f t="shared" si="17"/>
        <v>11700000</v>
      </c>
      <c r="I69" s="96">
        <v>11700000</v>
      </c>
      <c r="J69" s="228"/>
      <c r="K69" s="228"/>
      <c r="L69" s="198">
        <f t="shared" si="31"/>
        <v>0</v>
      </c>
      <c r="M69" s="93"/>
      <c r="N69" s="93"/>
      <c r="O69" s="97">
        <f t="shared" si="32"/>
        <v>0</v>
      </c>
      <c r="P69" s="93"/>
      <c r="Q69" s="93"/>
      <c r="R69" s="200">
        <f t="shared" si="20"/>
        <v>0</v>
      </c>
      <c r="S69" s="93"/>
      <c r="T69" s="93"/>
      <c r="U69" s="200">
        <f t="shared" si="21"/>
        <v>0</v>
      </c>
      <c r="V69" s="93"/>
      <c r="W69" s="93"/>
      <c r="X69" s="200">
        <f t="shared" si="22"/>
        <v>0</v>
      </c>
      <c r="Y69" s="93"/>
      <c r="Z69" s="93"/>
      <c r="AA69" s="200">
        <f t="shared" si="23"/>
        <v>0</v>
      </c>
      <c r="AB69" s="93"/>
      <c r="AC69" s="93"/>
      <c r="AD69" s="200">
        <f t="shared" si="24"/>
        <v>0</v>
      </c>
      <c r="AE69" s="93"/>
      <c r="AF69" s="93"/>
      <c r="AG69" s="200">
        <f t="shared" si="25"/>
        <v>0</v>
      </c>
      <c r="AH69" s="93"/>
      <c r="AI69" s="93"/>
      <c r="AJ69" s="200">
        <f t="shared" si="26"/>
        <v>0</v>
      </c>
      <c r="AK69" s="93"/>
      <c r="AL69" s="93"/>
      <c r="AM69" s="200">
        <f t="shared" si="27"/>
        <v>0</v>
      </c>
      <c r="AN69" s="93"/>
      <c r="AO69" s="93"/>
      <c r="AP69" s="97">
        <f t="shared" si="28"/>
        <v>0</v>
      </c>
      <c r="AQ69" s="228"/>
      <c r="AR69" s="228"/>
      <c r="AS69" s="60">
        <f t="shared" si="29"/>
        <v>0</v>
      </c>
      <c r="AT69" s="55"/>
      <c r="AU69" s="228"/>
      <c r="AV69" s="55">
        <f t="shared" si="30"/>
        <v>0</v>
      </c>
      <c r="AW69" s="228"/>
      <c r="AX69" s="228"/>
      <c r="AY69" s="96">
        <f>AW69-AX69</f>
        <v>0</v>
      </c>
      <c r="AZ69" s="32">
        <f t="shared" si="16"/>
        <v>0</v>
      </c>
    </row>
    <row r="70" spans="1:52" s="99" customFormat="1" x14ac:dyDescent="0.2">
      <c r="A70" s="36">
        <v>64</v>
      </c>
      <c r="B70" s="12"/>
      <c r="C70" s="58" t="s">
        <v>418</v>
      </c>
      <c r="D70" s="9"/>
      <c r="E70" s="52">
        <v>13000000</v>
      </c>
      <c r="F70" s="52"/>
      <c r="G70" s="52"/>
      <c r="H70" s="55">
        <f t="shared" si="17"/>
        <v>13000000</v>
      </c>
      <c r="I70" s="55">
        <v>5000000</v>
      </c>
      <c r="J70" s="52"/>
      <c r="K70" s="52"/>
      <c r="L70" s="198">
        <f t="shared" si="31"/>
        <v>0</v>
      </c>
      <c r="M70" s="52"/>
      <c r="N70" s="52"/>
      <c r="O70" s="60">
        <f t="shared" si="32"/>
        <v>0</v>
      </c>
      <c r="P70" s="52">
        <v>880000</v>
      </c>
      <c r="Q70" s="52">
        <v>880000</v>
      </c>
      <c r="R70" s="198">
        <f t="shared" si="20"/>
        <v>0</v>
      </c>
      <c r="S70" s="52">
        <v>880000</v>
      </c>
      <c r="T70" s="52">
        <v>880000</v>
      </c>
      <c r="U70" s="198">
        <f t="shared" si="21"/>
        <v>0</v>
      </c>
      <c r="V70" s="52">
        <v>880000</v>
      </c>
      <c r="W70" s="52">
        <v>880000</v>
      </c>
      <c r="X70" s="198">
        <f t="shared" si="22"/>
        <v>0</v>
      </c>
      <c r="Y70" s="52">
        <v>880000</v>
      </c>
      <c r="Z70" s="52">
        <v>880000</v>
      </c>
      <c r="AA70" s="198">
        <f t="shared" si="23"/>
        <v>0</v>
      </c>
      <c r="AB70" s="52">
        <v>880000</v>
      </c>
      <c r="AC70" s="52">
        <v>880000</v>
      </c>
      <c r="AD70" s="198">
        <f t="shared" si="24"/>
        <v>0</v>
      </c>
      <c r="AE70" s="52">
        <v>880000</v>
      </c>
      <c r="AF70" s="52"/>
      <c r="AG70" s="198">
        <f t="shared" si="25"/>
        <v>880000</v>
      </c>
      <c r="AH70" s="52">
        <v>880000</v>
      </c>
      <c r="AI70" s="52"/>
      <c r="AJ70" s="198">
        <f t="shared" si="26"/>
        <v>880000</v>
      </c>
      <c r="AK70" s="52">
        <v>880000</v>
      </c>
      <c r="AL70" s="52"/>
      <c r="AM70" s="198">
        <f t="shared" si="27"/>
        <v>880000</v>
      </c>
      <c r="AN70" s="52">
        <v>960000</v>
      </c>
      <c r="AO70" s="52"/>
      <c r="AP70" s="60">
        <f t="shared" si="28"/>
        <v>960000</v>
      </c>
      <c r="AQ70" s="52"/>
      <c r="AR70" s="52"/>
      <c r="AS70" s="60">
        <f t="shared" si="29"/>
        <v>0</v>
      </c>
      <c r="AT70" s="55"/>
      <c r="AU70" s="52"/>
      <c r="AV70" s="55">
        <f t="shared" si="30"/>
        <v>0</v>
      </c>
      <c r="AW70" s="52"/>
      <c r="AX70" s="52"/>
      <c r="AY70" s="55"/>
      <c r="AZ70" s="98">
        <f t="shared" si="16"/>
        <v>8000000</v>
      </c>
    </row>
    <row r="71" spans="1:52" x14ac:dyDescent="0.2">
      <c r="A71" s="36">
        <v>65</v>
      </c>
      <c r="B71" s="12"/>
      <c r="C71" s="58" t="s">
        <v>373</v>
      </c>
      <c r="D71" s="9"/>
      <c r="E71" s="52">
        <v>13000000</v>
      </c>
      <c r="F71" s="52"/>
      <c r="G71" s="52"/>
      <c r="H71" s="55">
        <f t="shared" ref="H71:H102" si="33">E71-F71-G71</f>
        <v>13000000</v>
      </c>
      <c r="I71" s="55">
        <v>3000000</v>
      </c>
      <c r="J71" s="52"/>
      <c r="K71" s="52"/>
      <c r="L71" s="198">
        <f t="shared" si="31"/>
        <v>0</v>
      </c>
      <c r="M71" s="52">
        <v>1000000</v>
      </c>
      <c r="N71" s="52">
        <v>1000000</v>
      </c>
      <c r="O71" s="60">
        <f t="shared" si="32"/>
        <v>0</v>
      </c>
      <c r="P71" s="52">
        <v>1000000</v>
      </c>
      <c r="Q71" s="52">
        <v>1000000</v>
      </c>
      <c r="R71" s="198">
        <f t="shared" ref="R71:R102" si="34">P71-Q71</f>
        <v>0</v>
      </c>
      <c r="S71" s="52">
        <v>1000000</v>
      </c>
      <c r="T71" s="52">
        <v>1000000</v>
      </c>
      <c r="U71" s="198">
        <f t="shared" ref="U71:U102" si="35">S71-T71</f>
        <v>0</v>
      </c>
      <c r="V71" s="52">
        <v>1000000</v>
      </c>
      <c r="W71" s="52">
        <v>6</v>
      </c>
      <c r="X71" s="198">
        <f t="shared" ref="X71:X102" si="36">V71-W71</f>
        <v>999994</v>
      </c>
      <c r="Y71" s="52">
        <v>1000000</v>
      </c>
      <c r="Z71" s="52"/>
      <c r="AA71" s="198">
        <f t="shared" ref="AA71:AA102" si="37">Y71-Z71</f>
        <v>1000000</v>
      </c>
      <c r="AB71" s="52">
        <v>1000000</v>
      </c>
      <c r="AC71" s="52"/>
      <c r="AD71" s="198">
        <f t="shared" ref="AD71:AD102" si="38">AB71-AC71</f>
        <v>1000000</v>
      </c>
      <c r="AE71" s="52">
        <v>1000000</v>
      </c>
      <c r="AF71" s="52"/>
      <c r="AG71" s="198">
        <f t="shared" ref="AG71:AG102" si="39">AE71-AF71</f>
        <v>1000000</v>
      </c>
      <c r="AH71" s="52">
        <v>1000000</v>
      </c>
      <c r="AI71" s="52"/>
      <c r="AJ71" s="198">
        <f t="shared" ref="AJ71:AJ102" si="40">AH71-AI71</f>
        <v>1000000</v>
      </c>
      <c r="AK71" s="52">
        <v>1000000</v>
      </c>
      <c r="AL71" s="52"/>
      <c r="AM71" s="198">
        <f t="shared" ref="AM71:AM102" si="41">AK71-AL71</f>
        <v>1000000</v>
      </c>
      <c r="AN71" s="52">
        <v>1000000</v>
      </c>
      <c r="AO71" s="52"/>
      <c r="AP71" s="60">
        <f t="shared" ref="AP71:AP102" si="42">AN71-AO71</f>
        <v>1000000</v>
      </c>
      <c r="AQ71" s="52"/>
      <c r="AR71" s="52"/>
      <c r="AS71" s="60">
        <f t="shared" ref="AS71:AS102" si="43">AQ71-AR71</f>
        <v>0</v>
      </c>
      <c r="AT71" s="55"/>
      <c r="AU71" s="52"/>
      <c r="AV71" s="55">
        <f t="shared" ref="AV71:AV102" si="44">AT71-AU71</f>
        <v>0</v>
      </c>
      <c r="AW71" s="52"/>
      <c r="AX71" s="52"/>
      <c r="AY71" s="55"/>
      <c r="AZ71" s="32">
        <f t="shared" si="16"/>
        <v>10000000</v>
      </c>
    </row>
    <row r="72" spans="1:52" x14ac:dyDescent="0.2">
      <c r="A72" s="36">
        <v>66</v>
      </c>
      <c r="B72" s="12"/>
      <c r="C72" s="58" t="s">
        <v>403</v>
      </c>
      <c r="D72" s="9"/>
      <c r="E72" s="52">
        <v>13000000</v>
      </c>
      <c r="F72" s="52"/>
      <c r="G72" s="52"/>
      <c r="H72" s="55">
        <f t="shared" si="33"/>
        <v>13000000</v>
      </c>
      <c r="I72" s="55">
        <v>2000000</v>
      </c>
      <c r="J72" s="52">
        <v>3000000</v>
      </c>
      <c r="K72" s="52">
        <f>2000000+1000000</f>
        <v>3000000</v>
      </c>
      <c r="L72" s="198">
        <f t="shared" si="31"/>
        <v>0</v>
      </c>
      <c r="M72" s="52"/>
      <c r="N72" s="52"/>
      <c r="O72" s="60">
        <f t="shared" si="32"/>
        <v>0</v>
      </c>
      <c r="P72" s="52">
        <v>880000</v>
      </c>
      <c r="Q72" s="52">
        <v>880000</v>
      </c>
      <c r="R72" s="198">
        <f t="shared" si="34"/>
        <v>0</v>
      </c>
      <c r="S72" s="52">
        <v>880000</v>
      </c>
      <c r="T72" s="52">
        <v>880000</v>
      </c>
      <c r="U72" s="198">
        <f t="shared" si="35"/>
        <v>0</v>
      </c>
      <c r="V72" s="52">
        <v>880000</v>
      </c>
      <c r="W72" s="52">
        <v>880000</v>
      </c>
      <c r="X72" s="198">
        <f t="shared" si="36"/>
        <v>0</v>
      </c>
      <c r="Y72" s="52">
        <v>880000</v>
      </c>
      <c r="Z72" s="52">
        <v>880000</v>
      </c>
      <c r="AA72" s="198">
        <f t="shared" si="37"/>
        <v>0</v>
      </c>
      <c r="AB72" s="52">
        <v>880000</v>
      </c>
      <c r="AC72" s="52">
        <v>880000</v>
      </c>
      <c r="AD72" s="198">
        <f t="shared" si="38"/>
        <v>0</v>
      </c>
      <c r="AE72" s="52">
        <v>880000</v>
      </c>
      <c r="AF72" s="52">
        <v>600000</v>
      </c>
      <c r="AG72" s="198">
        <f t="shared" si="39"/>
        <v>280000</v>
      </c>
      <c r="AH72" s="52">
        <v>880000</v>
      </c>
      <c r="AI72" s="52"/>
      <c r="AJ72" s="198">
        <f t="shared" si="40"/>
        <v>880000</v>
      </c>
      <c r="AK72" s="52">
        <v>88000</v>
      </c>
      <c r="AL72" s="52"/>
      <c r="AM72" s="198">
        <f t="shared" si="41"/>
        <v>88000</v>
      </c>
      <c r="AN72" s="52">
        <v>960000</v>
      </c>
      <c r="AO72" s="52"/>
      <c r="AP72" s="60">
        <f t="shared" si="42"/>
        <v>960000</v>
      </c>
      <c r="AQ72" s="52"/>
      <c r="AR72" s="52"/>
      <c r="AS72" s="60">
        <f t="shared" si="43"/>
        <v>0</v>
      </c>
      <c r="AT72" s="55"/>
      <c r="AU72" s="52"/>
      <c r="AV72" s="55">
        <f t="shared" si="44"/>
        <v>0</v>
      </c>
      <c r="AW72" s="52"/>
      <c r="AX72" s="52"/>
      <c r="AY72" s="55"/>
      <c r="AZ72" s="32">
        <f t="shared" si="16"/>
        <v>10208000</v>
      </c>
    </row>
    <row r="73" spans="1:52" x14ac:dyDescent="0.2">
      <c r="A73" s="36">
        <v>67</v>
      </c>
      <c r="B73" s="12"/>
      <c r="C73" s="58" t="s">
        <v>152</v>
      </c>
      <c r="D73" s="9"/>
      <c r="E73" s="52">
        <v>13000000</v>
      </c>
      <c r="F73" s="52"/>
      <c r="G73" s="52"/>
      <c r="H73" s="55">
        <f t="shared" si="33"/>
        <v>13000000</v>
      </c>
      <c r="I73" s="55">
        <v>5000000</v>
      </c>
      <c r="J73" s="52"/>
      <c r="K73" s="52"/>
      <c r="L73" s="198">
        <f t="shared" si="31"/>
        <v>0</v>
      </c>
      <c r="M73" s="52">
        <v>800000</v>
      </c>
      <c r="N73" s="52">
        <v>800000</v>
      </c>
      <c r="O73" s="60">
        <f t="shared" si="32"/>
        <v>0</v>
      </c>
      <c r="P73" s="52">
        <v>800000</v>
      </c>
      <c r="Q73" s="52">
        <v>800000</v>
      </c>
      <c r="R73" s="198">
        <f t="shared" si="34"/>
        <v>0</v>
      </c>
      <c r="S73" s="52">
        <v>800000</v>
      </c>
      <c r="T73" s="52">
        <v>800000</v>
      </c>
      <c r="U73" s="198">
        <f t="shared" si="35"/>
        <v>0</v>
      </c>
      <c r="V73" s="52">
        <v>800000</v>
      </c>
      <c r="W73" s="52">
        <v>800000</v>
      </c>
      <c r="X73" s="198">
        <f t="shared" si="36"/>
        <v>0</v>
      </c>
      <c r="Y73" s="52">
        <v>800000</v>
      </c>
      <c r="Z73" s="52">
        <v>800000</v>
      </c>
      <c r="AA73" s="198">
        <f t="shared" si="37"/>
        <v>0</v>
      </c>
      <c r="AB73" s="52">
        <v>800000</v>
      </c>
      <c r="AC73" s="52"/>
      <c r="AD73" s="198">
        <f t="shared" si="38"/>
        <v>800000</v>
      </c>
      <c r="AE73" s="52">
        <v>800000</v>
      </c>
      <c r="AF73" s="52"/>
      <c r="AG73" s="198">
        <f t="shared" si="39"/>
        <v>800000</v>
      </c>
      <c r="AH73" s="52">
        <v>800000</v>
      </c>
      <c r="AI73" s="52"/>
      <c r="AJ73" s="198">
        <f t="shared" si="40"/>
        <v>800000</v>
      </c>
      <c r="AK73" s="52">
        <v>800000</v>
      </c>
      <c r="AL73" s="52"/>
      <c r="AM73" s="198">
        <f t="shared" si="41"/>
        <v>800000</v>
      </c>
      <c r="AN73" s="52">
        <v>800000</v>
      </c>
      <c r="AO73" s="52"/>
      <c r="AP73" s="60">
        <f t="shared" si="42"/>
        <v>800000</v>
      </c>
      <c r="AQ73" s="52"/>
      <c r="AR73" s="52"/>
      <c r="AS73" s="60">
        <f t="shared" si="43"/>
        <v>0</v>
      </c>
      <c r="AT73" s="55"/>
      <c r="AU73" s="52"/>
      <c r="AV73" s="55">
        <f t="shared" si="44"/>
        <v>0</v>
      </c>
      <c r="AW73" s="52"/>
      <c r="AX73" s="52"/>
      <c r="AY73" s="55">
        <f>AW73-AX73</f>
        <v>0</v>
      </c>
      <c r="AZ73" s="32">
        <f t="shared" si="16"/>
        <v>8000000</v>
      </c>
    </row>
    <row r="74" spans="1:52" x14ac:dyDescent="0.2">
      <c r="A74" s="36">
        <v>68</v>
      </c>
      <c r="B74" s="12"/>
      <c r="C74" s="58" t="s">
        <v>213</v>
      </c>
      <c r="D74" s="9"/>
      <c r="E74" s="52">
        <v>13000000</v>
      </c>
      <c r="F74" s="52"/>
      <c r="G74" s="52"/>
      <c r="H74" s="55">
        <f t="shared" si="33"/>
        <v>13000000</v>
      </c>
      <c r="I74" s="55">
        <v>5000000</v>
      </c>
      <c r="J74" s="52"/>
      <c r="K74" s="52"/>
      <c r="L74" s="198"/>
      <c r="M74" s="52">
        <v>800000</v>
      </c>
      <c r="N74" s="52">
        <v>800000</v>
      </c>
      <c r="O74" s="60">
        <f t="shared" si="32"/>
        <v>0</v>
      </c>
      <c r="P74" s="52">
        <v>800000</v>
      </c>
      <c r="Q74" s="52">
        <v>800000</v>
      </c>
      <c r="R74" s="198">
        <f t="shared" si="34"/>
        <v>0</v>
      </c>
      <c r="S74" s="52">
        <v>800000</v>
      </c>
      <c r="T74" s="52">
        <v>800000</v>
      </c>
      <c r="U74" s="198">
        <f t="shared" si="35"/>
        <v>0</v>
      </c>
      <c r="V74" s="52">
        <v>800000</v>
      </c>
      <c r="W74" s="52">
        <v>800000</v>
      </c>
      <c r="X74" s="198">
        <f t="shared" si="36"/>
        <v>0</v>
      </c>
      <c r="Y74" s="52">
        <v>800000</v>
      </c>
      <c r="Z74" s="52">
        <v>800000</v>
      </c>
      <c r="AA74" s="198">
        <f t="shared" si="37"/>
        <v>0</v>
      </c>
      <c r="AB74" s="52">
        <v>800000</v>
      </c>
      <c r="AC74" s="52">
        <v>800000</v>
      </c>
      <c r="AD74" s="198">
        <f t="shared" si="38"/>
        <v>0</v>
      </c>
      <c r="AE74" s="52">
        <v>800000</v>
      </c>
      <c r="AF74" s="52">
        <v>800000</v>
      </c>
      <c r="AG74" s="198">
        <f t="shared" si="39"/>
        <v>0</v>
      </c>
      <c r="AH74" s="52">
        <v>800000</v>
      </c>
      <c r="AI74" s="52"/>
      <c r="AJ74" s="198">
        <f t="shared" si="40"/>
        <v>800000</v>
      </c>
      <c r="AK74" s="52">
        <v>800000</v>
      </c>
      <c r="AL74" s="52"/>
      <c r="AM74" s="198">
        <f t="shared" si="41"/>
        <v>800000</v>
      </c>
      <c r="AN74" s="52">
        <v>800000</v>
      </c>
      <c r="AO74" s="52"/>
      <c r="AP74" s="60">
        <f t="shared" si="42"/>
        <v>800000</v>
      </c>
      <c r="AQ74" s="52"/>
      <c r="AR74" s="52"/>
      <c r="AS74" s="60">
        <f t="shared" si="43"/>
        <v>0</v>
      </c>
      <c r="AT74" s="55"/>
      <c r="AU74" s="52"/>
      <c r="AV74" s="55">
        <f t="shared" si="44"/>
        <v>0</v>
      </c>
      <c r="AW74" s="52"/>
      <c r="AX74" s="52"/>
      <c r="AY74" s="55"/>
      <c r="AZ74" s="32">
        <f t="shared" si="16"/>
        <v>8000000</v>
      </c>
    </row>
    <row r="75" spans="1:52" x14ac:dyDescent="0.2">
      <c r="A75" s="36">
        <v>69</v>
      </c>
      <c r="B75" s="12"/>
      <c r="C75" s="247" t="s">
        <v>199</v>
      </c>
      <c r="D75" s="95"/>
      <c r="E75" s="228">
        <v>13000000</v>
      </c>
      <c r="F75" s="228">
        <v>1300000</v>
      </c>
      <c r="G75" s="228"/>
      <c r="H75" s="96">
        <f t="shared" si="33"/>
        <v>11700000</v>
      </c>
      <c r="I75" s="96">
        <v>11700000</v>
      </c>
      <c r="J75" s="228"/>
      <c r="K75" s="228"/>
      <c r="L75" s="200">
        <f t="shared" ref="L75:L106" si="45">J75-K75</f>
        <v>0</v>
      </c>
      <c r="M75" s="228"/>
      <c r="N75" s="228"/>
      <c r="O75" s="97">
        <f t="shared" si="32"/>
        <v>0</v>
      </c>
      <c r="P75" s="228"/>
      <c r="Q75" s="228"/>
      <c r="R75" s="200">
        <f t="shared" si="34"/>
        <v>0</v>
      </c>
      <c r="S75" s="228"/>
      <c r="T75" s="228"/>
      <c r="U75" s="200">
        <f t="shared" si="35"/>
        <v>0</v>
      </c>
      <c r="V75" s="228"/>
      <c r="W75" s="228"/>
      <c r="X75" s="200">
        <f t="shared" si="36"/>
        <v>0</v>
      </c>
      <c r="Y75" s="228"/>
      <c r="Z75" s="228"/>
      <c r="AA75" s="200">
        <f t="shared" si="37"/>
        <v>0</v>
      </c>
      <c r="AB75" s="228"/>
      <c r="AC75" s="228"/>
      <c r="AD75" s="200">
        <f t="shared" si="38"/>
        <v>0</v>
      </c>
      <c r="AE75" s="228"/>
      <c r="AF75" s="228"/>
      <c r="AG75" s="200">
        <f t="shared" si="39"/>
        <v>0</v>
      </c>
      <c r="AH75" s="228"/>
      <c r="AI75" s="228"/>
      <c r="AJ75" s="200">
        <f t="shared" si="40"/>
        <v>0</v>
      </c>
      <c r="AK75" s="228"/>
      <c r="AL75" s="228"/>
      <c r="AM75" s="200">
        <f t="shared" si="41"/>
        <v>0</v>
      </c>
      <c r="AN75" s="228"/>
      <c r="AO75" s="228"/>
      <c r="AP75" s="97">
        <f t="shared" si="42"/>
        <v>0</v>
      </c>
      <c r="AQ75" s="228"/>
      <c r="AR75" s="228"/>
      <c r="AS75" s="60">
        <f t="shared" si="43"/>
        <v>0</v>
      </c>
      <c r="AT75" s="55"/>
      <c r="AU75" s="228"/>
      <c r="AV75" s="55">
        <f t="shared" si="44"/>
        <v>0</v>
      </c>
      <c r="AW75" s="228"/>
      <c r="AX75" s="228"/>
      <c r="AY75" s="96">
        <f>AW75-AX75</f>
        <v>0</v>
      </c>
      <c r="AZ75" s="32">
        <f t="shared" si="16"/>
        <v>0</v>
      </c>
    </row>
    <row r="76" spans="1:52" x14ac:dyDescent="0.2">
      <c r="A76" s="36">
        <v>70</v>
      </c>
      <c r="B76" s="12"/>
      <c r="C76" s="58" t="s">
        <v>271</v>
      </c>
      <c r="D76" s="9"/>
      <c r="E76" s="52">
        <v>13000000</v>
      </c>
      <c r="F76" s="52"/>
      <c r="G76" s="52"/>
      <c r="H76" s="55">
        <f t="shared" si="33"/>
        <v>13000000</v>
      </c>
      <c r="I76" s="55">
        <v>2000000</v>
      </c>
      <c r="J76" s="52">
        <v>3000000</v>
      </c>
      <c r="K76" s="52">
        <v>3000000</v>
      </c>
      <c r="L76" s="198">
        <f t="shared" si="45"/>
        <v>0</v>
      </c>
      <c r="M76" s="52">
        <v>800000</v>
      </c>
      <c r="N76" s="52">
        <v>100000</v>
      </c>
      <c r="O76" s="60">
        <f t="shared" si="32"/>
        <v>700000</v>
      </c>
      <c r="P76" s="52">
        <v>800000</v>
      </c>
      <c r="Q76" s="52"/>
      <c r="R76" s="198">
        <f t="shared" si="34"/>
        <v>800000</v>
      </c>
      <c r="S76" s="52">
        <v>800000</v>
      </c>
      <c r="T76" s="52"/>
      <c r="U76" s="198">
        <f t="shared" si="35"/>
        <v>800000</v>
      </c>
      <c r="V76" s="52">
        <v>800000</v>
      </c>
      <c r="W76" s="52"/>
      <c r="X76" s="198">
        <f t="shared" si="36"/>
        <v>800000</v>
      </c>
      <c r="Y76" s="52">
        <v>800000</v>
      </c>
      <c r="Z76" s="52"/>
      <c r="AA76" s="198">
        <f t="shared" si="37"/>
        <v>800000</v>
      </c>
      <c r="AB76" s="52">
        <v>800000</v>
      </c>
      <c r="AC76" s="52"/>
      <c r="AD76" s="198">
        <f t="shared" si="38"/>
        <v>800000</v>
      </c>
      <c r="AE76" s="52">
        <v>800000</v>
      </c>
      <c r="AF76" s="52"/>
      <c r="AG76" s="198">
        <f t="shared" si="39"/>
        <v>800000</v>
      </c>
      <c r="AH76" s="52">
        <v>800000</v>
      </c>
      <c r="AI76" s="52"/>
      <c r="AJ76" s="198">
        <f t="shared" si="40"/>
        <v>800000</v>
      </c>
      <c r="AK76" s="52">
        <v>800000</v>
      </c>
      <c r="AL76" s="52"/>
      <c r="AM76" s="198">
        <f t="shared" si="41"/>
        <v>800000</v>
      </c>
      <c r="AN76" s="52">
        <v>800000</v>
      </c>
      <c r="AO76" s="52"/>
      <c r="AP76" s="60">
        <f t="shared" si="42"/>
        <v>800000</v>
      </c>
      <c r="AQ76" s="52"/>
      <c r="AR76" s="52"/>
      <c r="AS76" s="60">
        <f t="shared" si="43"/>
        <v>0</v>
      </c>
      <c r="AT76" s="55"/>
      <c r="AU76" s="52"/>
      <c r="AV76" s="55">
        <f t="shared" si="44"/>
        <v>0</v>
      </c>
      <c r="AW76" s="52"/>
      <c r="AX76" s="52"/>
      <c r="AY76" s="55">
        <f>AW76-AX76</f>
        <v>0</v>
      </c>
      <c r="AZ76" s="32">
        <f t="shared" si="16"/>
        <v>11000000</v>
      </c>
    </row>
    <row r="77" spans="1:52" s="99" customFormat="1" x14ac:dyDescent="0.2">
      <c r="A77" s="36">
        <v>71</v>
      </c>
      <c r="B77" s="12"/>
      <c r="C77" s="247" t="s">
        <v>367</v>
      </c>
      <c r="D77" s="95"/>
      <c r="E77" s="228">
        <v>13000000</v>
      </c>
      <c r="F77" s="228">
        <v>1300000</v>
      </c>
      <c r="G77" s="228"/>
      <c r="H77" s="96">
        <f t="shared" si="33"/>
        <v>11700000</v>
      </c>
      <c r="I77" s="96">
        <v>11700000</v>
      </c>
      <c r="J77" s="228"/>
      <c r="K77" s="228"/>
      <c r="L77" s="200">
        <f t="shared" si="45"/>
        <v>0</v>
      </c>
      <c r="M77" s="228"/>
      <c r="N77" s="228"/>
      <c r="O77" s="97">
        <f t="shared" si="32"/>
        <v>0</v>
      </c>
      <c r="P77" s="228"/>
      <c r="Q77" s="228"/>
      <c r="R77" s="200">
        <f t="shared" si="34"/>
        <v>0</v>
      </c>
      <c r="S77" s="228"/>
      <c r="T77" s="228"/>
      <c r="U77" s="200">
        <f t="shared" si="35"/>
        <v>0</v>
      </c>
      <c r="V77" s="228"/>
      <c r="W77" s="228"/>
      <c r="X77" s="200">
        <f t="shared" si="36"/>
        <v>0</v>
      </c>
      <c r="Y77" s="228"/>
      <c r="Z77" s="228"/>
      <c r="AA77" s="200">
        <f t="shared" si="37"/>
        <v>0</v>
      </c>
      <c r="AB77" s="228"/>
      <c r="AC77" s="228"/>
      <c r="AD77" s="200">
        <f t="shared" si="38"/>
        <v>0</v>
      </c>
      <c r="AE77" s="228"/>
      <c r="AF77" s="228"/>
      <c r="AG77" s="200">
        <f t="shared" si="39"/>
        <v>0</v>
      </c>
      <c r="AH77" s="228"/>
      <c r="AI77" s="228"/>
      <c r="AJ77" s="200">
        <f t="shared" si="40"/>
        <v>0</v>
      </c>
      <c r="AK77" s="228"/>
      <c r="AL77" s="228"/>
      <c r="AM77" s="200">
        <f t="shared" si="41"/>
        <v>0</v>
      </c>
      <c r="AN77" s="228"/>
      <c r="AO77" s="228"/>
      <c r="AP77" s="97">
        <f t="shared" si="42"/>
        <v>0</v>
      </c>
      <c r="AQ77" s="228"/>
      <c r="AR77" s="228"/>
      <c r="AS77" s="60">
        <f t="shared" si="43"/>
        <v>0</v>
      </c>
      <c r="AT77" s="55"/>
      <c r="AU77" s="228"/>
      <c r="AV77" s="55">
        <f t="shared" si="44"/>
        <v>0</v>
      </c>
      <c r="AW77" s="228"/>
      <c r="AX77" s="228"/>
      <c r="AY77" s="96"/>
      <c r="AZ77" s="98">
        <f t="shared" si="16"/>
        <v>0</v>
      </c>
    </row>
    <row r="78" spans="1:52" x14ac:dyDescent="0.2">
      <c r="A78" s="36">
        <v>72</v>
      </c>
      <c r="B78" s="12"/>
      <c r="C78" s="58" t="s">
        <v>415</v>
      </c>
      <c r="D78" s="9"/>
      <c r="E78" s="52">
        <v>13000000</v>
      </c>
      <c r="F78" s="52"/>
      <c r="G78" s="52"/>
      <c r="H78" s="55">
        <f t="shared" si="33"/>
        <v>13000000</v>
      </c>
      <c r="I78" s="55">
        <v>2500000</v>
      </c>
      <c r="J78" s="52">
        <v>2500000</v>
      </c>
      <c r="K78" s="52">
        <v>2500000</v>
      </c>
      <c r="L78" s="198">
        <f t="shared" si="45"/>
        <v>0</v>
      </c>
      <c r="M78" s="52"/>
      <c r="N78" s="52"/>
      <c r="O78" s="60">
        <f t="shared" si="32"/>
        <v>0</v>
      </c>
      <c r="P78" s="52">
        <v>880000</v>
      </c>
      <c r="Q78" s="52">
        <f>500000+380000</f>
        <v>880000</v>
      </c>
      <c r="R78" s="198">
        <f t="shared" si="34"/>
        <v>0</v>
      </c>
      <c r="S78" s="52">
        <v>880000</v>
      </c>
      <c r="T78" s="52">
        <v>880000</v>
      </c>
      <c r="U78" s="198">
        <f t="shared" si="35"/>
        <v>0</v>
      </c>
      <c r="V78" s="52">
        <v>880000</v>
      </c>
      <c r="W78" s="52">
        <f>240000+500000</f>
        <v>740000</v>
      </c>
      <c r="X78" s="198">
        <f t="shared" si="36"/>
        <v>140000</v>
      </c>
      <c r="Y78" s="52">
        <v>880000</v>
      </c>
      <c r="Z78" s="52"/>
      <c r="AA78" s="198">
        <f t="shared" si="37"/>
        <v>880000</v>
      </c>
      <c r="AB78" s="52">
        <v>880000</v>
      </c>
      <c r="AC78" s="52"/>
      <c r="AD78" s="198">
        <f t="shared" si="38"/>
        <v>880000</v>
      </c>
      <c r="AE78" s="52">
        <v>880000</v>
      </c>
      <c r="AF78" s="52"/>
      <c r="AG78" s="198">
        <f t="shared" si="39"/>
        <v>880000</v>
      </c>
      <c r="AH78" s="52">
        <v>880000</v>
      </c>
      <c r="AI78" s="52"/>
      <c r="AJ78" s="198">
        <f t="shared" si="40"/>
        <v>880000</v>
      </c>
      <c r="AK78" s="52">
        <v>880000</v>
      </c>
      <c r="AL78" s="52"/>
      <c r="AM78" s="198">
        <f t="shared" si="41"/>
        <v>880000</v>
      </c>
      <c r="AN78" s="52">
        <v>960000</v>
      </c>
      <c r="AO78" s="52"/>
      <c r="AP78" s="60">
        <f t="shared" si="42"/>
        <v>960000</v>
      </c>
      <c r="AQ78" s="52"/>
      <c r="AR78" s="52"/>
      <c r="AS78" s="60">
        <f t="shared" si="43"/>
        <v>0</v>
      </c>
      <c r="AT78" s="55"/>
      <c r="AU78" s="52"/>
      <c r="AV78" s="55">
        <f t="shared" si="44"/>
        <v>0</v>
      </c>
      <c r="AW78" s="52"/>
      <c r="AX78" s="52"/>
      <c r="AY78" s="55"/>
      <c r="AZ78" s="32">
        <f t="shared" si="16"/>
        <v>10500000</v>
      </c>
    </row>
    <row r="79" spans="1:52" x14ac:dyDescent="0.2">
      <c r="A79" s="36">
        <v>73</v>
      </c>
      <c r="B79" s="12"/>
      <c r="C79" s="58" t="s">
        <v>346</v>
      </c>
      <c r="D79" s="9"/>
      <c r="E79" s="52">
        <v>13000000</v>
      </c>
      <c r="F79" s="52"/>
      <c r="G79" s="52"/>
      <c r="H79" s="55">
        <f t="shared" si="33"/>
        <v>13000000</v>
      </c>
      <c r="I79" s="55">
        <v>3000000</v>
      </c>
      <c r="J79" s="52">
        <v>2000000</v>
      </c>
      <c r="K79" s="52">
        <v>2000000</v>
      </c>
      <c r="L79" s="198">
        <f t="shared" si="45"/>
        <v>0</v>
      </c>
      <c r="M79" s="52">
        <v>800000</v>
      </c>
      <c r="N79" s="52">
        <v>800000</v>
      </c>
      <c r="O79" s="60">
        <f t="shared" si="32"/>
        <v>0</v>
      </c>
      <c r="P79" s="52">
        <v>800000</v>
      </c>
      <c r="Q79" s="52">
        <v>800000</v>
      </c>
      <c r="R79" s="198">
        <f t="shared" si="34"/>
        <v>0</v>
      </c>
      <c r="S79" s="52">
        <v>800000</v>
      </c>
      <c r="T79" s="52">
        <f>100000+700000</f>
        <v>800000</v>
      </c>
      <c r="U79" s="198">
        <f t="shared" si="35"/>
        <v>0</v>
      </c>
      <c r="V79" s="52">
        <v>800000</v>
      </c>
      <c r="W79" s="52">
        <v>800000</v>
      </c>
      <c r="X79" s="198">
        <f t="shared" si="36"/>
        <v>0</v>
      </c>
      <c r="Y79" s="52">
        <v>800000</v>
      </c>
      <c r="Z79" s="52">
        <v>800000</v>
      </c>
      <c r="AA79" s="198">
        <f t="shared" si="37"/>
        <v>0</v>
      </c>
      <c r="AB79" s="52">
        <v>800000</v>
      </c>
      <c r="AC79" s="52">
        <v>700000</v>
      </c>
      <c r="AD79" s="198">
        <f t="shared" si="38"/>
        <v>100000</v>
      </c>
      <c r="AE79" s="52">
        <v>800000</v>
      </c>
      <c r="AF79" s="52"/>
      <c r="AG79" s="198">
        <f t="shared" si="39"/>
        <v>800000</v>
      </c>
      <c r="AH79" s="52">
        <v>800000</v>
      </c>
      <c r="AI79" s="52"/>
      <c r="AJ79" s="198">
        <f t="shared" si="40"/>
        <v>800000</v>
      </c>
      <c r="AK79" s="52">
        <v>800000</v>
      </c>
      <c r="AL79" s="52"/>
      <c r="AM79" s="198">
        <f t="shared" si="41"/>
        <v>800000</v>
      </c>
      <c r="AN79" s="52">
        <v>800000</v>
      </c>
      <c r="AO79" s="52"/>
      <c r="AP79" s="60">
        <f t="shared" si="42"/>
        <v>800000</v>
      </c>
      <c r="AQ79" s="52"/>
      <c r="AR79" s="52"/>
      <c r="AS79" s="60">
        <f t="shared" si="43"/>
        <v>0</v>
      </c>
      <c r="AT79" s="55"/>
      <c r="AU79" s="52"/>
      <c r="AV79" s="55">
        <f t="shared" si="44"/>
        <v>0</v>
      </c>
      <c r="AW79" s="52"/>
      <c r="AX79" s="52"/>
      <c r="AY79" s="55">
        <f>AW79-AX79</f>
        <v>0</v>
      </c>
      <c r="AZ79" s="32">
        <f t="shared" si="16"/>
        <v>10000000</v>
      </c>
    </row>
    <row r="80" spans="1:52" x14ac:dyDescent="0.2">
      <c r="A80" s="36">
        <v>74</v>
      </c>
      <c r="B80" s="12"/>
      <c r="C80" s="58" t="s">
        <v>364</v>
      </c>
      <c r="D80" s="9"/>
      <c r="E80" s="52">
        <v>13000000</v>
      </c>
      <c r="F80" s="52"/>
      <c r="G80" s="52"/>
      <c r="H80" s="55">
        <f t="shared" si="33"/>
        <v>13000000</v>
      </c>
      <c r="I80" s="55">
        <v>5000000</v>
      </c>
      <c r="J80" s="52"/>
      <c r="K80" s="52"/>
      <c r="L80" s="198">
        <f t="shared" si="45"/>
        <v>0</v>
      </c>
      <c r="M80" s="52">
        <v>800000</v>
      </c>
      <c r="N80" s="52">
        <v>800000</v>
      </c>
      <c r="O80" s="60">
        <f t="shared" si="32"/>
        <v>0</v>
      </c>
      <c r="P80" s="52">
        <v>800000</v>
      </c>
      <c r="Q80" s="52">
        <v>800000</v>
      </c>
      <c r="R80" s="198">
        <f t="shared" si="34"/>
        <v>0</v>
      </c>
      <c r="S80" s="52">
        <v>800000</v>
      </c>
      <c r="T80" s="52">
        <v>800000</v>
      </c>
      <c r="U80" s="198">
        <f t="shared" si="35"/>
        <v>0</v>
      </c>
      <c r="V80" s="52">
        <v>800000</v>
      </c>
      <c r="W80" s="52">
        <v>800000</v>
      </c>
      <c r="X80" s="198">
        <f t="shared" si="36"/>
        <v>0</v>
      </c>
      <c r="Y80" s="52">
        <v>800000</v>
      </c>
      <c r="Z80" s="52">
        <v>800000</v>
      </c>
      <c r="AA80" s="198">
        <f t="shared" si="37"/>
        <v>0</v>
      </c>
      <c r="AB80" s="52">
        <v>800000</v>
      </c>
      <c r="AC80" s="52">
        <v>800000</v>
      </c>
      <c r="AD80" s="198">
        <f t="shared" si="38"/>
        <v>0</v>
      </c>
      <c r="AE80" s="52">
        <v>800000</v>
      </c>
      <c r="AF80" s="52"/>
      <c r="AG80" s="198">
        <f t="shared" si="39"/>
        <v>800000</v>
      </c>
      <c r="AH80" s="52">
        <v>800000</v>
      </c>
      <c r="AI80" s="52"/>
      <c r="AJ80" s="198">
        <f t="shared" si="40"/>
        <v>800000</v>
      </c>
      <c r="AK80" s="52">
        <v>800000</v>
      </c>
      <c r="AL80" s="52"/>
      <c r="AM80" s="198">
        <f t="shared" si="41"/>
        <v>800000</v>
      </c>
      <c r="AN80" s="52">
        <v>800000</v>
      </c>
      <c r="AO80" s="52"/>
      <c r="AP80" s="60">
        <f t="shared" si="42"/>
        <v>800000</v>
      </c>
      <c r="AQ80" s="52"/>
      <c r="AR80" s="52"/>
      <c r="AS80" s="60">
        <f t="shared" si="43"/>
        <v>0</v>
      </c>
      <c r="AT80" s="55"/>
      <c r="AU80" s="52"/>
      <c r="AV80" s="55">
        <f t="shared" si="44"/>
        <v>0</v>
      </c>
      <c r="AW80" s="52"/>
      <c r="AX80" s="52"/>
      <c r="AY80" s="55"/>
      <c r="AZ80" s="32"/>
    </row>
    <row r="81" spans="1:52" x14ac:dyDescent="0.2">
      <c r="A81" s="36">
        <v>75</v>
      </c>
      <c r="B81" s="12"/>
      <c r="C81" s="58" t="s">
        <v>283</v>
      </c>
      <c r="D81" s="9"/>
      <c r="E81" s="52">
        <v>13000000</v>
      </c>
      <c r="F81" s="52"/>
      <c r="G81" s="52"/>
      <c r="H81" s="55">
        <f t="shared" si="33"/>
        <v>13000000</v>
      </c>
      <c r="I81" s="55">
        <v>5000000</v>
      </c>
      <c r="J81" s="52"/>
      <c r="K81" s="52"/>
      <c r="L81" s="198">
        <f t="shared" si="45"/>
        <v>0</v>
      </c>
      <c r="M81" s="52">
        <v>800000</v>
      </c>
      <c r="N81" s="52">
        <v>800000</v>
      </c>
      <c r="O81" s="60">
        <f t="shared" si="32"/>
        <v>0</v>
      </c>
      <c r="P81" s="52">
        <v>800000</v>
      </c>
      <c r="Q81" s="52">
        <v>800000</v>
      </c>
      <c r="R81" s="198">
        <f t="shared" si="34"/>
        <v>0</v>
      </c>
      <c r="S81" s="52">
        <v>800000</v>
      </c>
      <c r="T81" s="52">
        <v>800000</v>
      </c>
      <c r="U81" s="198">
        <f t="shared" si="35"/>
        <v>0</v>
      </c>
      <c r="V81" s="52">
        <v>800000</v>
      </c>
      <c r="W81" s="52">
        <v>800000</v>
      </c>
      <c r="X81" s="198">
        <f t="shared" si="36"/>
        <v>0</v>
      </c>
      <c r="Y81" s="52">
        <v>800000</v>
      </c>
      <c r="Z81" s="52">
        <v>800000</v>
      </c>
      <c r="AA81" s="198">
        <f t="shared" si="37"/>
        <v>0</v>
      </c>
      <c r="AB81" s="52">
        <v>800000</v>
      </c>
      <c r="AC81" s="52">
        <v>800000</v>
      </c>
      <c r="AD81" s="198">
        <f t="shared" si="38"/>
        <v>0</v>
      </c>
      <c r="AE81" s="52">
        <v>800000</v>
      </c>
      <c r="AF81" s="52"/>
      <c r="AG81" s="198">
        <f t="shared" si="39"/>
        <v>800000</v>
      </c>
      <c r="AH81" s="52">
        <v>800000</v>
      </c>
      <c r="AI81" s="52"/>
      <c r="AJ81" s="198">
        <f t="shared" si="40"/>
        <v>800000</v>
      </c>
      <c r="AK81" s="52">
        <v>800000</v>
      </c>
      <c r="AL81" s="52"/>
      <c r="AM81" s="198">
        <f t="shared" si="41"/>
        <v>800000</v>
      </c>
      <c r="AN81" s="52">
        <v>800000</v>
      </c>
      <c r="AO81" s="52"/>
      <c r="AP81" s="60">
        <f t="shared" si="42"/>
        <v>800000</v>
      </c>
      <c r="AQ81" s="52"/>
      <c r="AR81" s="52"/>
      <c r="AS81" s="60">
        <f t="shared" si="43"/>
        <v>0</v>
      </c>
      <c r="AT81" s="55"/>
      <c r="AU81" s="52"/>
      <c r="AV81" s="55">
        <f t="shared" si="44"/>
        <v>0</v>
      </c>
      <c r="AW81" s="52"/>
      <c r="AX81" s="52"/>
      <c r="AY81" s="55">
        <f>AW81-AX81</f>
        <v>0</v>
      </c>
      <c r="AZ81" s="32">
        <f t="shared" si="16"/>
        <v>8000000</v>
      </c>
    </row>
    <row r="82" spans="1:52" x14ac:dyDescent="0.2">
      <c r="A82" s="36">
        <v>76</v>
      </c>
      <c r="B82" s="12"/>
      <c r="C82" s="247" t="s">
        <v>124</v>
      </c>
      <c r="D82" s="95"/>
      <c r="E82" s="228">
        <v>13000000</v>
      </c>
      <c r="F82" s="228">
        <v>1250000</v>
      </c>
      <c r="G82" s="228">
        <v>500000</v>
      </c>
      <c r="H82" s="96">
        <f t="shared" si="33"/>
        <v>11250000</v>
      </c>
      <c r="I82" s="96">
        <v>11250000</v>
      </c>
      <c r="J82" s="228"/>
      <c r="K82" s="228"/>
      <c r="L82" s="200">
        <f t="shared" si="45"/>
        <v>0</v>
      </c>
      <c r="M82" s="228"/>
      <c r="N82" s="228"/>
      <c r="O82" s="97">
        <f t="shared" si="32"/>
        <v>0</v>
      </c>
      <c r="P82" s="228"/>
      <c r="Q82" s="228"/>
      <c r="R82" s="200">
        <f t="shared" si="34"/>
        <v>0</v>
      </c>
      <c r="S82" s="228"/>
      <c r="T82" s="228"/>
      <c r="U82" s="200">
        <f t="shared" si="35"/>
        <v>0</v>
      </c>
      <c r="V82" s="228"/>
      <c r="W82" s="228"/>
      <c r="X82" s="200">
        <f t="shared" si="36"/>
        <v>0</v>
      </c>
      <c r="Y82" s="228"/>
      <c r="Z82" s="228"/>
      <c r="AA82" s="200">
        <f t="shared" si="37"/>
        <v>0</v>
      </c>
      <c r="AB82" s="228"/>
      <c r="AC82" s="228"/>
      <c r="AD82" s="200">
        <f t="shared" si="38"/>
        <v>0</v>
      </c>
      <c r="AE82" s="228"/>
      <c r="AF82" s="228"/>
      <c r="AG82" s="200">
        <f t="shared" si="39"/>
        <v>0</v>
      </c>
      <c r="AH82" s="228"/>
      <c r="AI82" s="228"/>
      <c r="AJ82" s="200">
        <f t="shared" si="40"/>
        <v>0</v>
      </c>
      <c r="AK82" s="228"/>
      <c r="AL82" s="228"/>
      <c r="AM82" s="200">
        <f t="shared" si="41"/>
        <v>0</v>
      </c>
      <c r="AN82" s="228"/>
      <c r="AO82" s="228"/>
      <c r="AP82" s="97">
        <f t="shared" si="42"/>
        <v>0</v>
      </c>
      <c r="AQ82" s="228"/>
      <c r="AR82" s="228"/>
      <c r="AS82" s="60">
        <f t="shared" si="43"/>
        <v>0</v>
      </c>
      <c r="AT82" s="55"/>
      <c r="AU82" s="228"/>
      <c r="AV82" s="55">
        <f t="shared" si="44"/>
        <v>0</v>
      </c>
      <c r="AW82" s="228"/>
      <c r="AX82" s="228"/>
      <c r="AY82" s="96">
        <f>AW82-AX82</f>
        <v>0</v>
      </c>
      <c r="AZ82" s="32">
        <f t="shared" si="16"/>
        <v>0</v>
      </c>
    </row>
    <row r="83" spans="1:52" s="99" customFormat="1" x14ac:dyDescent="0.2">
      <c r="A83" s="319">
        <v>77</v>
      </c>
      <c r="B83" s="330"/>
      <c r="C83" s="247" t="s">
        <v>154</v>
      </c>
      <c r="D83" s="95"/>
      <c r="E83" s="228">
        <v>13000000</v>
      </c>
      <c r="F83" s="228"/>
      <c r="G83" s="228"/>
      <c r="H83" s="96">
        <f t="shared" si="33"/>
        <v>13000000</v>
      </c>
      <c r="I83" s="96">
        <v>5000000</v>
      </c>
      <c r="J83" s="228"/>
      <c r="K83" s="228"/>
      <c r="L83" s="200">
        <f t="shared" si="45"/>
        <v>0</v>
      </c>
      <c r="M83" s="228">
        <v>800000</v>
      </c>
      <c r="N83" s="228">
        <v>800000</v>
      </c>
      <c r="O83" s="97">
        <f t="shared" si="32"/>
        <v>0</v>
      </c>
      <c r="P83" s="228">
        <v>800000</v>
      </c>
      <c r="Q83" s="228">
        <v>800000</v>
      </c>
      <c r="R83" s="200">
        <f t="shared" si="34"/>
        <v>0</v>
      </c>
      <c r="S83" s="228">
        <v>800000</v>
      </c>
      <c r="T83" s="228">
        <v>800000</v>
      </c>
      <c r="U83" s="200">
        <f t="shared" si="35"/>
        <v>0</v>
      </c>
      <c r="V83" s="228">
        <v>800000</v>
      </c>
      <c r="W83" s="228">
        <v>800000</v>
      </c>
      <c r="X83" s="200">
        <f t="shared" si="36"/>
        <v>0</v>
      </c>
      <c r="Y83" s="228">
        <v>800000</v>
      </c>
      <c r="Z83" s="228">
        <v>800000</v>
      </c>
      <c r="AA83" s="200">
        <f t="shared" si="37"/>
        <v>0</v>
      </c>
      <c r="AB83" s="228">
        <v>800000</v>
      </c>
      <c r="AC83" s="228">
        <v>800000</v>
      </c>
      <c r="AD83" s="200">
        <f t="shared" si="38"/>
        <v>0</v>
      </c>
      <c r="AE83" s="228">
        <v>800000</v>
      </c>
      <c r="AF83" s="228">
        <v>800000</v>
      </c>
      <c r="AG83" s="200">
        <f t="shared" si="39"/>
        <v>0</v>
      </c>
      <c r="AH83" s="228">
        <v>800000</v>
      </c>
      <c r="AI83" s="228">
        <v>800000</v>
      </c>
      <c r="AJ83" s="200">
        <f t="shared" si="40"/>
        <v>0</v>
      </c>
      <c r="AK83" s="228">
        <v>800000</v>
      </c>
      <c r="AL83" s="228">
        <v>800000</v>
      </c>
      <c r="AM83" s="200">
        <f t="shared" si="41"/>
        <v>0</v>
      </c>
      <c r="AN83" s="228">
        <v>800000</v>
      </c>
      <c r="AO83" s="228">
        <v>800000</v>
      </c>
      <c r="AP83" s="97">
        <f t="shared" si="42"/>
        <v>0</v>
      </c>
      <c r="AQ83" s="228"/>
      <c r="AR83" s="228"/>
      <c r="AS83" s="97">
        <f t="shared" si="43"/>
        <v>0</v>
      </c>
      <c r="AT83" s="96"/>
      <c r="AU83" s="228"/>
      <c r="AV83" s="96">
        <f t="shared" si="44"/>
        <v>0</v>
      </c>
      <c r="AW83" s="228"/>
      <c r="AX83" s="228"/>
      <c r="AY83" s="96">
        <f>AW83-AX83</f>
        <v>0</v>
      </c>
      <c r="AZ83" s="98">
        <f t="shared" si="16"/>
        <v>8000000</v>
      </c>
    </row>
    <row r="84" spans="1:52" x14ac:dyDescent="0.2">
      <c r="A84" s="36">
        <v>78</v>
      </c>
      <c r="B84" s="12"/>
      <c r="C84" s="58" t="s">
        <v>423</v>
      </c>
      <c r="D84" s="9"/>
      <c r="E84" s="52">
        <v>13000000</v>
      </c>
      <c r="F84" s="52"/>
      <c r="G84" s="52"/>
      <c r="H84" s="55">
        <f t="shared" si="33"/>
        <v>13000000</v>
      </c>
      <c r="I84" s="55">
        <v>1625000</v>
      </c>
      <c r="J84" s="52"/>
      <c r="K84" s="52"/>
      <c r="L84" s="198">
        <f t="shared" si="45"/>
        <v>0</v>
      </c>
      <c r="M84" s="52"/>
      <c r="N84" s="52"/>
      <c r="O84" s="60">
        <f t="shared" si="32"/>
        <v>0</v>
      </c>
      <c r="P84" s="52"/>
      <c r="Q84" s="52"/>
      <c r="R84" s="198">
        <f t="shared" si="34"/>
        <v>0</v>
      </c>
      <c r="S84" s="52">
        <v>1625000</v>
      </c>
      <c r="T84" s="52">
        <v>1625000</v>
      </c>
      <c r="U84" s="198">
        <f t="shared" si="35"/>
        <v>0</v>
      </c>
      <c r="V84" s="52">
        <v>1625000</v>
      </c>
      <c r="W84" s="52">
        <v>1625000</v>
      </c>
      <c r="X84" s="198">
        <f t="shared" si="36"/>
        <v>0</v>
      </c>
      <c r="Y84" s="52">
        <v>1625000</v>
      </c>
      <c r="Z84" s="52">
        <v>1625000</v>
      </c>
      <c r="AA84" s="198">
        <f t="shared" si="37"/>
        <v>0</v>
      </c>
      <c r="AB84" s="52">
        <v>1625000</v>
      </c>
      <c r="AC84" s="52"/>
      <c r="AD84" s="198">
        <f t="shared" si="38"/>
        <v>1625000</v>
      </c>
      <c r="AE84" s="52">
        <v>1625000</v>
      </c>
      <c r="AF84" s="52"/>
      <c r="AG84" s="198">
        <f t="shared" si="39"/>
        <v>1625000</v>
      </c>
      <c r="AH84" s="52">
        <v>1625000</v>
      </c>
      <c r="AI84" s="52"/>
      <c r="AJ84" s="198">
        <f t="shared" si="40"/>
        <v>1625000</v>
      </c>
      <c r="AK84" s="52">
        <v>1625000</v>
      </c>
      <c r="AL84" s="52"/>
      <c r="AM84" s="198">
        <f t="shared" si="41"/>
        <v>1625000</v>
      </c>
      <c r="AN84" s="52">
        <v>1625000</v>
      </c>
      <c r="AO84" s="52"/>
      <c r="AP84" s="60">
        <f t="shared" si="42"/>
        <v>1625000</v>
      </c>
      <c r="AQ84" s="52"/>
      <c r="AR84" s="52"/>
      <c r="AS84" s="60">
        <f t="shared" si="43"/>
        <v>0</v>
      </c>
      <c r="AT84" s="55"/>
      <c r="AU84" s="52"/>
      <c r="AV84" s="55">
        <f t="shared" si="44"/>
        <v>0</v>
      </c>
      <c r="AW84" s="52"/>
      <c r="AX84" s="52"/>
      <c r="AY84" s="55"/>
      <c r="AZ84" s="32">
        <f t="shared" si="16"/>
        <v>13000000</v>
      </c>
    </row>
    <row r="85" spans="1:52" x14ac:dyDescent="0.2">
      <c r="A85" s="36">
        <v>79</v>
      </c>
      <c r="B85" s="12"/>
      <c r="C85" s="58" t="s">
        <v>305</v>
      </c>
      <c r="D85" s="9"/>
      <c r="E85" s="52">
        <v>13000000</v>
      </c>
      <c r="F85" s="52"/>
      <c r="G85" s="52"/>
      <c r="H85" s="55">
        <f t="shared" si="33"/>
        <v>13000000</v>
      </c>
      <c r="I85" s="55">
        <v>4500000</v>
      </c>
      <c r="J85" s="52"/>
      <c r="K85" s="52"/>
      <c r="L85" s="198">
        <f t="shared" si="45"/>
        <v>0</v>
      </c>
      <c r="M85" s="52">
        <v>850000</v>
      </c>
      <c r="N85" s="52">
        <v>850000</v>
      </c>
      <c r="O85" s="60">
        <f t="shared" si="32"/>
        <v>0</v>
      </c>
      <c r="P85" s="52">
        <v>850000</v>
      </c>
      <c r="Q85" s="52">
        <v>850000</v>
      </c>
      <c r="R85" s="198">
        <f t="shared" si="34"/>
        <v>0</v>
      </c>
      <c r="S85" s="52">
        <v>850000</v>
      </c>
      <c r="T85" s="52">
        <f>300000+550000</f>
        <v>850000</v>
      </c>
      <c r="U85" s="198">
        <f t="shared" si="35"/>
        <v>0</v>
      </c>
      <c r="V85" s="52">
        <v>850000</v>
      </c>
      <c r="W85" s="52">
        <v>850000</v>
      </c>
      <c r="X85" s="198">
        <f t="shared" si="36"/>
        <v>0</v>
      </c>
      <c r="Y85" s="52">
        <v>850000</v>
      </c>
      <c r="Z85" s="52">
        <f>600000+250000</f>
        <v>850000</v>
      </c>
      <c r="AA85" s="198">
        <f t="shared" si="37"/>
        <v>0</v>
      </c>
      <c r="AB85" s="52">
        <v>850000</v>
      </c>
      <c r="AC85" s="52">
        <v>850000</v>
      </c>
      <c r="AD85" s="198">
        <f t="shared" si="38"/>
        <v>0</v>
      </c>
      <c r="AE85" s="52">
        <v>850000</v>
      </c>
      <c r="AF85" s="52">
        <v>600000</v>
      </c>
      <c r="AG85" s="198">
        <f t="shared" si="39"/>
        <v>250000</v>
      </c>
      <c r="AH85" s="52">
        <v>850000</v>
      </c>
      <c r="AI85" s="52"/>
      <c r="AJ85" s="198">
        <f t="shared" si="40"/>
        <v>850000</v>
      </c>
      <c r="AK85" s="52">
        <v>850000</v>
      </c>
      <c r="AL85" s="52"/>
      <c r="AM85" s="198">
        <f t="shared" si="41"/>
        <v>850000</v>
      </c>
      <c r="AN85" s="52">
        <v>850000</v>
      </c>
      <c r="AO85" s="52"/>
      <c r="AP85" s="60">
        <f t="shared" si="42"/>
        <v>850000</v>
      </c>
      <c r="AQ85" s="52"/>
      <c r="AR85" s="52"/>
      <c r="AS85" s="60">
        <f t="shared" si="43"/>
        <v>0</v>
      </c>
      <c r="AT85" s="55"/>
      <c r="AU85" s="52"/>
      <c r="AV85" s="55">
        <f t="shared" si="44"/>
        <v>0</v>
      </c>
      <c r="AW85" s="52"/>
      <c r="AX85" s="52"/>
      <c r="AY85" s="55"/>
      <c r="AZ85" s="32">
        <f t="shared" si="16"/>
        <v>8500000</v>
      </c>
    </row>
    <row r="86" spans="1:52" x14ac:dyDescent="0.2">
      <c r="A86" s="36">
        <v>80</v>
      </c>
      <c r="B86" s="12"/>
      <c r="C86" s="247" t="s">
        <v>348</v>
      </c>
      <c r="D86" s="95"/>
      <c r="E86" s="228">
        <v>13000000</v>
      </c>
      <c r="F86" s="228"/>
      <c r="G86" s="228">
        <v>3900000</v>
      </c>
      <c r="H86" s="96">
        <f t="shared" si="33"/>
        <v>9100000</v>
      </c>
      <c r="I86" s="96">
        <v>5000000</v>
      </c>
      <c r="J86" s="228"/>
      <c r="K86" s="228"/>
      <c r="L86" s="200">
        <f t="shared" si="45"/>
        <v>0</v>
      </c>
      <c r="M86" s="228">
        <v>410000</v>
      </c>
      <c r="N86" s="228">
        <v>410000</v>
      </c>
      <c r="O86" s="97">
        <f t="shared" si="32"/>
        <v>0</v>
      </c>
      <c r="P86" s="228">
        <v>410000</v>
      </c>
      <c r="Q86" s="228">
        <v>410000</v>
      </c>
      <c r="R86" s="200">
        <f t="shared" si="34"/>
        <v>0</v>
      </c>
      <c r="S86" s="228">
        <v>410000</v>
      </c>
      <c r="T86" s="228">
        <v>410000</v>
      </c>
      <c r="U86" s="200">
        <f t="shared" si="35"/>
        <v>0</v>
      </c>
      <c r="V86" s="228">
        <v>410000</v>
      </c>
      <c r="W86" s="228">
        <v>410000</v>
      </c>
      <c r="X86" s="200">
        <f t="shared" si="36"/>
        <v>0</v>
      </c>
      <c r="Y86" s="228">
        <v>410000</v>
      </c>
      <c r="Z86" s="228">
        <v>410000</v>
      </c>
      <c r="AA86" s="200">
        <f t="shared" si="37"/>
        <v>0</v>
      </c>
      <c r="AB86" s="228">
        <v>410000</v>
      </c>
      <c r="AC86" s="228">
        <v>410000</v>
      </c>
      <c r="AD86" s="200">
        <f t="shared" si="38"/>
        <v>0</v>
      </c>
      <c r="AE86" s="228">
        <v>410000</v>
      </c>
      <c r="AF86" s="228">
        <v>410000</v>
      </c>
      <c r="AG86" s="200">
        <f t="shared" si="39"/>
        <v>0</v>
      </c>
      <c r="AH86" s="228">
        <v>410000</v>
      </c>
      <c r="AI86" s="228">
        <v>410000</v>
      </c>
      <c r="AJ86" s="200">
        <f t="shared" si="40"/>
        <v>0</v>
      </c>
      <c r="AK86" s="228">
        <v>410000</v>
      </c>
      <c r="AL86" s="228">
        <v>410000</v>
      </c>
      <c r="AM86" s="200">
        <f t="shared" si="41"/>
        <v>0</v>
      </c>
      <c r="AN86" s="228">
        <v>410000</v>
      </c>
      <c r="AO86" s="228">
        <v>410000</v>
      </c>
      <c r="AP86" s="97">
        <f t="shared" si="42"/>
        <v>0</v>
      </c>
      <c r="AQ86" s="228"/>
      <c r="AR86" s="228"/>
      <c r="AS86" s="97">
        <f t="shared" si="43"/>
        <v>0</v>
      </c>
      <c r="AT86" s="96"/>
      <c r="AU86" s="228"/>
      <c r="AV86" s="96">
        <f t="shared" si="44"/>
        <v>0</v>
      </c>
      <c r="AW86" s="228"/>
      <c r="AX86" s="228"/>
      <c r="AY86" s="96">
        <f t="shared" ref="AY86:AY92" si="46">AW86-AX86</f>
        <v>0</v>
      </c>
      <c r="AZ86" s="32">
        <f t="shared" si="16"/>
        <v>4100000</v>
      </c>
    </row>
    <row r="87" spans="1:52" x14ac:dyDescent="0.2">
      <c r="A87" s="36">
        <v>81</v>
      </c>
      <c r="B87" s="12"/>
      <c r="C87" s="58" t="s">
        <v>325</v>
      </c>
      <c r="D87" s="9"/>
      <c r="E87" s="52">
        <v>13000000</v>
      </c>
      <c r="F87" s="52"/>
      <c r="G87" s="52"/>
      <c r="H87" s="55">
        <f t="shared" si="33"/>
        <v>13000000</v>
      </c>
      <c r="I87" s="55">
        <v>3000000</v>
      </c>
      <c r="J87" s="52"/>
      <c r="K87" s="52"/>
      <c r="L87" s="198">
        <f t="shared" si="45"/>
        <v>0</v>
      </c>
      <c r="M87" s="52">
        <v>1000000</v>
      </c>
      <c r="N87" s="52">
        <v>1000000</v>
      </c>
      <c r="O87" s="60">
        <f t="shared" si="32"/>
        <v>0</v>
      </c>
      <c r="P87" s="52">
        <v>1000000</v>
      </c>
      <c r="Q87" s="52">
        <v>1000000</v>
      </c>
      <c r="R87" s="198">
        <f t="shared" si="34"/>
        <v>0</v>
      </c>
      <c r="S87" s="52">
        <v>1000000</v>
      </c>
      <c r="T87" s="52">
        <v>1000000</v>
      </c>
      <c r="U87" s="198">
        <f t="shared" si="35"/>
        <v>0</v>
      </c>
      <c r="V87" s="52">
        <v>1000000</v>
      </c>
      <c r="W87" s="52">
        <v>1000000</v>
      </c>
      <c r="X87" s="198">
        <f t="shared" si="36"/>
        <v>0</v>
      </c>
      <c r="Y87" s="52">
        <v>1000000</v>
      </c>
      <c r="Z87" s="52">
        <v>1000000</v>
      </c>
      <c r="AA87" s="198">
        <f t="shared" si="37"/>
        <v>0</v>
      </c>
      <c r="AB87" s="52">
        <v>1000000</v>
      </c>
      <c r="AC87" s="52">
        <v>1000000</v>
      </c>
      <c r="AD87" s="198">
        <f t="shared" si="38"/>
        <v>0</v>
      </c>
      <c r="AE87" s="52">
        <v>1000000</v>
      </c>
      <c r="AF87" s="52"/>
      <c r="AG87" s="198">
        <f t="shared" si="39"/>
        <v>1000000</v>
      </c>
      <c r="AH87" s="52">
        <v>1000000</v>
      </c>
      <c r="AI87" s="52"/>
      <c r="AJ87" s="198">
        <f t="shared" si="40"/>
        <v>1000000</v>
      </c>
      <c r="AK87" s="52">
        <v>1000000</v>
      </c>
      <c r="AL87" s="52"/>
      <c r="AM87" s="198">
        <f t="shared" si="41"/>
        <v>1000000</v>
      </c>
      <c r="AN87" s="52">
        <v>1000000</v>
      </c>
      <c r="AO87" s="52"/>
      <c r="AP87" s="60">
        <f t="shared" si="42"/>
        <v>1000000</v>
      </c>
      <c r="AQ87" s="52"/>
      <c r="AR87" s="52"/>
      <c r="AS87" s="60">
        <f t="shared" si="43"/>
        <v>0</v>
      </c>
      <c r="AT87" s="55"/>
      <c r="AU87" s="52"/>
      <c r="AV87" s="55">
        <f t="shared" si="44"/>
        <v>0</v>
      </c>
      <c r="AW87" s="52"/>
      <c r="AX87" s="52"/>
      <c r="AY87" s="55">
        <f t="shared" si="46"/>
        <v>0</v>
      </c>
      <c r="AZ87" s="32">
        <f t="shared" si="16"/>
        <v>10000000</v>
      </c>
    </row>
    <row r="88" spans="1:52" x14ac:dyDescent="0.2">
      <c r="A88" s="36">
        <v>82</v>
      </c>
      <c r="B88" s="12"/>
      <c r="C88" s="58" t="s">
        <v>465</v>
      </c>
      <c r="D88" s="9"/>
      <c r="E88" s="52">
        <v>13000000</v>
      </c>
      <c r="F88" s="52"/>
      <c r="G88" s="52"/>
      <c r="H88" s="55">
        <f t="shared" si="33"/>
        <v>13000000</v>
      </c>
      <c r="I88" s="55">
        <v>5000000</v>
      </c>
      <c r="J88" s="52"/>
      <c r="K88" s="52"/>
      <c r="L88" s="198">
        <f t="shared" si="45"/>
        <v>0</v>
      </c>
      <c r="M88" s="52">
        <v>800000</v>
      </c>
      <c r="N88" s="52">
        <v>800000</v>
      </c>
      <c r="O88" s="60">
        <f t="shared" si="32"/>
        <v>0</v>
      </c>
      <c r="P88" s="52">
        <v>800000</v>
      </c>
      <c r="Q88" s="52">
        <v>800000</v>
      </c>
      <c r="R88" s="198">
        <f t="shared" si="34"/>
        <v>0</v>
      </c>
      <c r="S88" s="52">
        <v>800000</v>
      </c>
      <c r="T88" s="52">
        <v>800000</v>
      </c>
      <c r="U88" s="198">
        <f t="shared" si="35"/>
        <v>0</v>
      </c>
      <c r="V88" s="52">
        <v>800000</v>
      </c>
      <c r="W88" s="52">
        <v>800000</v>
      </c>
      <c r="X88" s="198">
        <f t="shared" si="36"/>
        <v>0</v>
      </c>
      <c r="Y88" s="52">
        <v>800000</v>
      </c>
      <c r="Z88" s="52">
        <v>800000</v>
      </c>
      <c r="AA88" s="198">
        <f t="shared" si="37"/>
        <v>0</v>
      </c>
      <c r="AB88" s="52">
        <v>800000</v>
      </c>
      <c r="AC88" s="52"/>
      <c r="AD88" s="198">
        <f t="shared" si="38"/>
        <v>800000</v>
      </c>
      <c r="AE88" s="52">
        <v>800000</v>
      </c>
      <c r="AF88" s="52"/>
      <c r="AG88" s="198">
        <f t="shared" si="39"/>
        <v>800000</v>
      </c>
      <c r="AH88" s="52">
        <v>800000</v>
      </c>
      <c r="AI88" s="52"/>
      <c r="AJ88" s="198">
        <f t="shared" si="40"/>
        <v>800000</v>
      </c>
      <c r="AK88" s="52">
        <v>800000</v>
      </c>
      <c r="AL88" s="52"/>
      <c r="AM88" s="198">
        <f t="shared" si="41"/>
        <v>800000</v>
      </c>
      <c r="AN88" s="52">
        <v>800000</v>
      </c>
      <c r="AO88" s="52"/>
      <c r="AP88" s="60">
        <f t="shared" si="42"/>
        <v>800000</v>
      </c>
      <c r="AQ88" s="52"/>
      <c r="AR88" s="52"/>
      <c r="AS88" s="60">
        <f t="shared" si="43"/>
        <v>0</v>
      </c>
      <c r="AT88" s="55"/>
      <c r="AU88" s="52"/>
      <c r="AV88" s="55">
        <f t="shared" si="44"/>
        <v>0</v>
      </c>
      <c r="AW88" s="52"/>
      <c r="AX88" s="52"/>
      <c r="AY88" s="55">
        <f t="shared" si="46"/>
        <v>0</v>
      </c>
      <c r="AZ88" s="32">
        <f t="shared" si="16"/>
        <v>8000000</v>
      </c>
    </row>
    <row r="89" spans="1:52" x14ac:dyDescent="0.2">
      <c r="A89" s="36">
        <v>83</v>
      </c>
      <c r="B89" s="12"/>
      <c r="C89" s="58" t="s">
        <v>123</v>
      </c>
      <c r="D89" s="9"/>
      <c r="E89" s="52">
        <v>13000000</v>
      </c>
      <c r="F89" s="52"/>
      <c r="G89" s="52">
        <v>500000</v>
      </c>
      <c r="H89" s="55">
        <f t="shared" si="33"/>
        <v>12500000</v>
      </c>
      <c r="I89" s="55">
        <v>4500000</v>
      </c>
      <c r="J89" s="52">
        <v>500000</v>
      </c>
      <c r="K89" s="52">
        <v>500000</v>
      </c>
      <c r="L89" s="198">
        <f t="shared" si="45"/>
        <v>0</v>
      </c>
      <c r="M89" s="52">
        <v>750000</v>
      </c>
      <c r="N89" s="52">
        <f>500000+250000</f>
        <v>750000</v>
      </c>
      <c r="O89" s="60">
        <f t="shared" si="32"/>
        <v>0</v>
      </c>
      <c r="P89" s="52">
        <v>750000</v>
      </c>
      <c r="Q89" s="52">
        <v>750000</v>
      </c>
      <c r="R89" s="198">
        <f t="shared" si="34"/>
        <v>0</v>
      </c>
      <c r="S89" s="52">
        <v>750000</v>
      </c>
      <c r="T89" s="52">
        <f>500000+250000</f>
        <v>750000</v>
      </c>
      <c r="U89" s="198">
        <f t="shared" si="35"/>
        <v>0</v>
      </c>
      <c r="V89" s="52">
        <v>750000</v>
      </c>
      <c r="W89" s="52">
        <v>750000</v>
      </c>
      <c r="X89" s="198">
        <f t="shared" si="36"/>
        <v>0</v>
      </c>
      <c r="Y89" s="52">
        <v>750000</v>
      </c>
      <c r="Z89" s="52">
        <v>750000</v>
      </c>
      <c r="AA89" s="198">
        <f t="shared" si="37"/>
        <v>0</v>
      </c>
      <c r="AB89" s="52">
        <v>750000</v>
      </c>
      <c r="AC89" s="52">
        <v>750000</v>
      </c>
      <c r="AD89" s="198">
        <f t="shared" si="38"/>
        <v>0</v>
      </c>
      <c r="AE89" s="52">
        <v>750000</v>
      </c>
      <c r="AF89" s="52">
        <f>500000+250000</f>
        <v>750000</v>
      </c>
      <c r="AG89" s="198">
        <f t="shared" si="39"/>
        <v>0</v>
      </c>
      <c r="AH89" s="52">
        <v>750000</v>
      </c>
      <c r="AI89" s="52">
        <v>750000</v>
      </c>
      <c r="AJ89" s="198">
        <f t="shared" si="40"/>
        <v>0</v>
      </c>
      <c r="AK89" s="52">
        <v>750000</v>
      </c>
      <c r="AL89" s="52">
        <v>500000</v>
      </c>
      <c r="AM89" s="198">
        <f t="shared" si="41"/>
        <v>250000</v>
      </c>
      <c r="AN89" s="52">
        <v>750000</v>
      </c>
      <c r="AO89" s="52"/>
      <c r="AP89" s="60">
        <f t="shared" si="42"/>
        <v>750000</v>
      </c>
      <c r="AQ89" s="52"/>
      <c r="AR89" s="52"/>
      <c r="AS89" s="60">
        <f t="shared" si="43"/>
        <v>0</v>
      </c>
      <c r="AT89" s="55"/>
      <c r="AU89" s="52"/>
      <c r="AV89" s="55">
        <f t="shared" si="44"/>
        <v>0</v>
      </c>
      <c r="AW89" s="52"/>
      <c r="AX89" s="52"/>
      <c r="AY89" s="55">
        <f t="shared" si="46"/>
        <v>0</v>
      </c>
      <c r="AZ89" s="32">
        <f t="shared" si="16"/>
        <v>8000000</v>
      </c>
    </row>
    <row r="90" spans="1:52" x14ac:dyDescent="0.2">
      <c r="A90" s="36">
        <v>84</v>
      </c>
      <c r="B90" s="12"/>
      <c r="C90" s="58" t="s">
        <v>241</v>
      </c>
      <c r="D90" s="9"/>
      <c r="E90" s="52">
        <v>13000000</v>
      </c>
      <c r="F90" s="52"/>
      <c r="G90" s="52"/>
      <c r="H90" s="55">
        <f t="shared" si="33"/>
        <v>13000000</v>
      </c>
      <c r="I90" s="55">
        <v>4000000</v>
      </c>
      <c r="J90" s="52"/>
      <c r="K90" s="52"/>
      <c r="L90" s="198">
        <f t="shared" si="45"/>
        <v>0</v>
      </c>
      <c r="M90" s="52">
        <v>900000</v>
      </c>
      <c r="N90" s="52">
        <v>900000</v>
      </c>
      <c r="O90" s="60">
        <f t="shared" si="32"/>
        <v>0</v>
      </c>
      <c r="P90" s="52">
        <v>900000</v>
      </c>
      <c r="Q90" s="52">
        <v>900000</v>
      </c>
      <c r="R90" s="198">
        <f t="shared" si="34"/>
        <v>0</v>
      </c>
      <c r="S90" s="52">
        <v>900000</v>
      </c>
      <c r="T90" s="52">
        <f>200000+700000</f>
        <v>900000</v>
      </c>
      <c r="U90" s="198">
        <f t="shared" si="35"/>
        <v>0</v>
      </c>
      <c r="V90" s="52">
        <v>900000</v>
      </c>
      <c r="W90" s="52">
        <f>300000+600000</f>
        <v>900000</v>
      </c>
      <c r="X90" s="198">
        <f t="shared" si="36"/>
        <v>0</v>
      </c>
      <c r="Y90" s="52">
        <v>900000</v>
      </c>
      <c r="Z90" s="52">
        <f>400000+500000</f>
        <v>900000</v>
      </c>
      <c r="AA90" s="198">
        <f t="shared" si="37"/>
        <v>0</v>
      </c>
      <c r="AB90" s="52">
        <v>900000</v>
      </c>
      <c r="AC90" s="52">
        <f>500000+400000</f>
        <v>900000</v>
      </c>
      <c r="AD90" s="198">
        <f t="shared" si="38"/>
        <v>0</v>
      </c>
      <c r="AE90" s="52">
        <v>900000</v>
      </c>
      <c r="AF90" s="52">
        <v>100000</v>
      </c>
      <c r="AG90" s="198">
        <f t="shared" si="39"/>
        <v>800000</v>
      </c>
      <c r="AH90" s="52">
        <v>900000</v>
      </c>
      <c r="AI90" s="52"/>
      <c r="AJ90" s="198">
        <f t="shared" si="40"/>
        <v>900000</v>
      </c>
      <c r="AK90" s="52">
        <v>900000</v>
      </c>
      <c r="AL90" s="52"/>
      <c r="AM90" s="198">
        <f t="shared" si="41"/>
        <v>900000</v>
      </c>
      <c r="AN90" s="52">
        <v>900000</v>
      </c>
      <c r="AO90" s="52"/>
      <c r="AP90" s="60">
        <f t="shared" si="42"/>
        <v>900000</v>
      </c>
      <c r="AQ90" s="52"/>
      <c r="AR90" s="52"/>
      <c r="AS90" s="60">
        <f t="shared" si="43"/>
        <v>0</v>
      </c>
      <c r="AT90" s="55"/>
      <c r="AU90" s="52"/>
      <c r="AV90" s="55">
        <f t="shared" si="44"/>
        <v>0</v>
      </c>
      <c r="AW90" s="52"/>
      <c r="AX90" s="52"/>
      <c r="AY90" s="55">
        <f t="shared" si="46"/>
        <v>0</v>
      </c>
      <c r="AZ90" s="32">
        <f t="shared" si="16"/>
        <v>9000000</v>
      </c>
    </row>
    <row r="91" spans="1:52" x14ac:dyDescent="0.2">
      <c r="A91" s="36">
        <v>85</v>
      </c>
      <c r="B91" s="12"/>
      <c r="C91" s="58" t="s">
        <v>191</v>
      </c>
      <c r="D91" s="9"/>
      <c r="E91" s="52">
        <v>13000000</v>
      </c>
      <c r="F91" s="52"/>
      <c r="G91" s="52"/>
      <c r="H91" s="55">
        <f t="shared" si="33"/>
        <v>13000000</v>
      </c>
      <c r="I91" s="55">
        <v>6000000</v>
      </c>
      <c r="J91" s="52"/>
      <c r="K91" s="52"/>
      <c r="L91" s="198">
        <f t="shared" si="45"/>
        <v>0</v>
      </c>
      <c r="M91" s="52">
        <v>700000</v>
      </c>
      <c r="N91" s="52">
        <v>700000</v>
      </c>
      <c r="O91" s="60">
        <f t="shared" si="32"/>
        <v>0</v>
      </c>
      <c r="P91" s="52">
        <v>700000</v>
      </c>
      <c r="Q91" s="52">
        <v>700000</v>
      </c>
      <c r="R91" s="198">
        <f t="shared" si="34"/>
        <v>0</v>
      </c>
      <c r="S91" s="52">
        <v>700000</v>
      </c>
      <c r="T91" s="52">
        <v>700000</v>
      </c>
      <c r="U91" s="198">
        <f t="shared" si="35"/>
        <v>0</v>
      </c>
      <c r="V91" s="52">
        <v>700000</v>
      </c>
      <c r="W91" s="52"/>
      <c r="X91" s="198">
        <f t="shared" si="36"/>
        <v>700000</v>
      </c>
      <c r="Y91" s="52">
        <v>700000</v>
      </c>
      <c r="Z91" s="52"/>
      <c r="AA91" s="198">
        <f t="shared" si="37"/>
        <v>700000</v>
      </c>
      <c r="AB91" s="52">
        <v>700000</v>
      </c>
      <c r="AC91" s="52"/>
      <c r="AD91" s="198">
        <f t="shared" si="38"/>
        <v>700000</v>
      </c>
      <c r="AE91" s="52">
        <v>700000</v>
      </c>
      <c r="AF91" s="52"/>
      <c r="AG91" s="198">
        <f t="shared" si="39"/>
        <v>700000</v>
      </c>
      <c r="AH91" s="52">
        <v>700000</v>
      </c>
      <c r="AI91" s="52"/>
      <c r="AJ91" s="198">
        <f t="shared" si="40"/>
        <v>700000</v>
      </c>
      <c r="AK91" s="52">
        <v>700000</v>
      </c>
      <c r="AL91" s="52"/>
      <c r="AM91" s="198">
        <f t="shared" si="41"/>
        <v>700000</v>
      </c>
      <c r="AN91" s="52">
        <v>700000</v>
      </c>
      <c r="AO91" s="52"/>
      <c r="AP91" s="60">
        <f t="shared" si="42"/>
        <v>700000</v>
      </c>
      <c r="AQ91" s="52"/>
      <c r="AR91" s="52"/>
      <c r="AS91" s="60">
        <f t="shared" si="43"/>
        <v>0</v>
      </c>
      <c r="AT91" s="55"/>
      <c r="AU91" s="52"/>
      <c r="AV91" s="55">
        <f t="shared" si="44"/>
        <v>0</v>
      </c>
      <c r="AW91" s="52"/>
      <c r="AX91" s="52"/>
      <c r="AY91" s="55">
        <f t="shared" si="46"/>
        <v>0</v>
      </c>
      <c r="AZ91" s="32">
        <f t="shared" si="16"/>
        <v>7000000</v>
      </c>
    </row>
    <row r="92" spans="1:52" x14ac:dyDescent="0.2">
      <c r="A92" s="36">
        <v>86</v>
      </c>
      <c r="B92" s="12"/>
      <c r="C92" s="58" t="s">
        <v>296</v>
      </c>
      <c r="D92" s="9"/>
      <c r="E92" s="52">
        <v>13000000</v>
      </c>
      <c r="F92" s="52"/>
      <c r="G92" s="52"/>
      <c r="H92" s="55">
        <f t="shared" si="33"/>
        <v>13000000</v>
      </c>
      <c r="I92" s="55">
        <v>5000000</v>
      </c>
      <c r="J92" s="52"/>
      <c r="K92" s="52"/>
      <c r="L92" s="198">
        <f t="shared" si="45"/>
        <v>0</v>
      </c>
      <c r="M92" s="52">
        <v>500000</v>
      </c>
      <c r="N92" s="52">
        <v>500000</v>
      </c>
      <c r="O92" s="60">
        <f t="shared" si="32"/>
        <v>0</v>
      </c>
      <c r="P92" s="52">
        <v>500000</v>
      </c>
      <c r="Q92" s="52">
        <v>500000</v>
      </c>
      <c r="R92" s="198">
        <f t="shared" si="34"/>
        <v>0</v>
      </c>
      <c r="S92" s="52">
        <v>500000</v>
      </c>
      <c r="T92" s="52">
        <v>500000</v>
      </c>
      <c r="U92" s="198">
        <f t="shared" si="35"/>
        <v>0</v>
      </c>
      <c r="V92" s="52">
        <v>500000</v>
      </c>
      <c r="W92" s="52">
        <v>500000</v>
      </c>
      <c r="X92" s="198">
        <f t="shared" si="36"/>
        <v>0</v>
      </c>
      <c r="Y92" s="52">
        <v>500000</v>
      </c>
      <c r="Z92" s="52">
        <v>500000</v>
      </c>
      <c r="AA92" s="198">
        <f t="shared" si="37"/>
        <v>0</v>
      </c>
      <c r="AB92" s="52">
        <v>3500000</v>
      </c>
      <c r="AC92" s="52">
        <f>2500000+1000000</f>
        <v>3500000</v>
      </c>
      <c r="AD92" s="198">
        <f t="shared" si="38"/>
        <v>0</v>
      </c>
      <c r="AE92" s="52">
        <v>500000</v>
      </c>
      <c r="AF92" s="52">
        <v>300000</v>
      </c>
      <c r="AG92" s="198">
        <f t="shared" si="39"/>
        <v>200000</v>
      </c>
      <c r="AH92" s="52">
        <v>500000</v>
      </c>
      <c r="AI92" s="52"/>
      <c r="AJ92" s="198">
        <f t="shared" si="40"/>
        <v>500000</v>
      </c>
      <c r="AK92" s="52">
        <v>500000</v>
      </c>
      <c r="AL92" s="52"/>
      <c r="AM92" s="198">
        <f t="shared" si="41"/>
        <v>500000</v>
      </c>
      <c r="AN92" s="52">
        <v>500000</v>
      </c>
      <c r="AO92" s="52"/>
      <c r="AP92" s="60">
        <f t="shared" si="42"/>
        <v>500000</v>
      </c>
      <c r="AQ92" s="52"/>
      <c r="AR92" s="52"/>
      <c r="AS92" s="60">
        <f t="shared" si="43"/>
        <v>0</v>
      </c>
      <c r="AT92" s="55"/>
      <c r="AU92" s="52"/>
      <c r="AV92" s="55">
        <f t="shared" si="44"/>
        <v>0</v>
      </c>
      <c r="AW92" s="52"/>
      <c r="AX92" s="52"/>
      <c r="AY92" s="55">
        <f t="shared" si="46"/>
        <v>0</v>
      </c>
      <c r="AZ92" s="32">
        <f t="shared" si="16"/>
        <v>8000000</v>
      </c>
    </row>
    <row r="93" spans="1:52" s="99" customFormat="1" x14ac:dyDescent="0.2">
      <c r="A93" s="319">
        <v>87</v>
      </c>
      <c r="B93" s="330"/>
      <c r="C93" s="247" t="s">
        <v>417</v>
      </c>
      <c r="D93" s="95"/>
      <c r="E93" s="228">
        <v>13000000</v>
      </c>
      <c r="F93" s="228"/>
      <c r="G93" s="228"/>
      <c r="H93" s="96">
        <f t="shared" si="33"/>
        <v>13000000</v>
      </c>
      <c r="I93" s="96">
        <v>5000000</v>
      </c>
      <c r="J93" s="228"/>
      <c r="K93" s="228"/>
      <c r="L93" s="200">
        <f t="shared" si="45"/>
        <v>0</v>
      </c>
      <c r="M93" s="228">
        <v>500000</v>
      </c>
      <c r="N93" s="228">
        <v>500000</v>
      </c>
      <c r="O93" s="97">
        <f t="shared" si="32"/>
        <v>0</v>
      </c>
      <c r="P93" s="228">
        <v>500000</v>
      </c>
      <c r="Q93" s="228">
        <v>500000</v>
      </c>
      <c r="R93" s="200">
        <f t="shared" si="34"/>
        <v>0</v>
      </c>
      <c r="S93" s="228">
        <v>500000</v>
      </c>
      <c r="T93" s="228">
        <v>500000</v>
      </c>
      <c r="U93" s="200">
        <f t="shared" si="35"/>
        <v>0</v>
      </c>
      <c r="V93" s="228">
        <v>500000</v>
      </c>
      <c r="W93" s="228">
        <v>500000</v>
      </c>
      <c r="X93" s="200">
        <f t="shared" si="36"/>
        <v>0</v>
      </c>
      <c r="Y93" s="228">
        <v>500000</v>
      </c>
      <c r="Z93" s="228">
        <v>500000</v>
      </c>
      <c r="AA93" s="200">
        <f t="shared" si="37"/>
        <v>0</v>
      </c>
      <c r="AB93" s="228">
        <v>3500000</v>
      </c>
      <c r="AC93" s="228">
        <v>3500000</v>
      </c>
      <c r="AD93" s="200">
        <f t="shared" si="38"/>
        <v>0</v>
      </c>
      <c r="AE93" s="228">
        <v>500000</v>
      </c>
      <c r="AF93" s="228">
        <v>500000</v>
      </c>
      <c r="AG93" s="200">
        <f t="shared" si="39"/>
        <v>0</v>
      </c>
      <c r="AH93" s="228">
        <v>500000</v>
      </c>
      <c r="AI93" s="228">
        <v>500000</v>
      </c>
      <c r="AJ93" s="200">
        <f t="shared" si="40"/>
        <v>0</v>
      </c>
      <c r="AK93" s="228">
        <v>500000</v>
      </c>
      <c r="AL93" s="228">
        <v>500000</v>
      </c>
      <c r="AM93" s="200">
        <f t="shared" si="41"/>
        <v>0</v>
      </c>
      <c r="AN93" s="228">
        <v>500000</v>
      </c>
      <c r="AO93" s="228">
        <v>500000</v>
      </c>
      <c r="AP93" s="97">
        <f t="shared" si="42"/>
        <v>0</v>
      </c>
      <c r="AQ93" s="228"/>
      <c r="AR93" s="228"/>
      <c r="AS93" s="97">
        <f t="shared" si="43"/>
        <v>0</v>
      </c>
      <c r="AT93" s="96"/>
      <c r="AU93" s="228"/>
      <c r="AV93" s="96">
        <f t="shared" si="44"/>
        <v>0</v>
      </c>
      <c r="AW93" s="228"/>
      <c r="AX93" s="228"/>
      <c r="AY93" s="96"/>
      <c r="AZ93" s="98">
        <f t="shared" si="16"/>
        <v>8000000</v>
      </c>
    </row>
    <row r="94" spans="1:52" x14ac:dyDescent="0.2">
      <c r="A94" s="36">
        <v>88</v>
      </c>
      <c r="B94" s="12"/>
      <c r="C94" s="58" t="s">
        <v>238</v>
      </c>
      <c r="D94" s="9"/>
      <c r="E94" s="52">
        <v>13000000</v>
      </c>
      <c r="F94" s="52"/>
      <c r="G94" s="52"/>
      <c r="H94" s="55">
        <f t="shared" si="33"/>
        <v>13000000</v>
      </c>
      <c r="I94" s="55">
        <v>5000000</v>
      </c>
      <c r="J94" s="52"/>
      <c r="K94" s="52"/>
      <c r="L94" s="198">
        <f t="shared" si="45"/>
        <v>0</v>
      </c>
      <c r="M94" s="52">
        <v>800000</v>
      </c>
      <c r="N94" s="52">
        <v>800000</v>
      </c>
      <c r="O94" s="60">
        <f t="shared" si="32"/>
        <v>0</v>
      </c>
      <c r="P94" s="52">
        <v>800000</v>
      </c>
      <c r="Q94" s="52">
        <v>800000</v>
      </c>
      <c r="R94" s="198">
        <f t="shared" si="34"/>
        <v>0</v>
      </c>
      <c r="S94" s="52">
        <v>800000</v>
      </c>
      <c r="T94" s="52">
        <v>800000</v>
      </c>
      <c r="U94" s="198">
        <f t="shared" si="35"/>
        <v>0</v>
      </c>
      <c r="V94" s="52">
        <v>800000</v>
      </c>
      <c r="W94" s="52">
        <v>800000</v>
      </c>
      <c r="X94" s="198">
        <f t="shared" si="36"/>
        <v>0</v>
      </c>
      <c r="Y94" s="52">
        <v>800000</v>
      </c>
      <c r="Z94" s="52">
        <v>800000</v>
      </c>
      <c r="AA94" s="198">
        <f t="shared" si="37"/>
        <v>0</v>
      </c>
      <c r="AB94" s="52">
        <v>800000</v>
      </c>
      <c r="AC94" s="52">
        <v>800000</v>
      </c>
      <c r="AD94" s="198">
        <f t="shared" si="38"/>
        <v>0</v>
      </c>
      <c r="AE94" s="52">
        <v>800000</v>
      </c>
      <c r="AF94" s="52"/>
      <c r="AG94" s="198">
        <f t="shared" si="39"/>
        <v>800000</v>
      </c>
      <c r="AH94" s="52">
        <v>800000</v>
      </c>
      <c r="AI94" s="52"/>
      <c r="AJ94" s="198">
        <f t="shared" si="40"/>
        <v>800000</v>
      </c>
      <c r="AK94" s="52">
        <v>800000</v>
      </c>
      <c r="AL94" s="52"/>
      <c r="AM94" s="198">
        <f t="shared" si="41"/>
        <v>800000</v>
      </c>
      <c r="AN94" s="52">
        <v>800000</v>
      </c>
      <c r="AO94" s="52"/>
      <c r="AP94" s="60">
        <f t="shared" si="42"/>
        <v>800000</v>
      </c>
      <c r="AQ94" s="52"/>
      <c r="AR94" s="52"/>
      <c r="AS94" s="60">
        <f t="shared" si="43"/>
        <v>0</v>
      </c>
      <c r="AT94" s="55"/>
      <c r="AU94" s="52"/>
      <c r="AV94" s="55">
        <f t="shared" si="44"/>
        <v>0</v>
      </c>
      <c r="AW94" s="52"/>
      <c r="AX94" s="52"/>
      <c r="AY94" s="55">
        <f>AW94-AX94</f>
        <v>0</v>
      </c>
      <c r="AZ94" s="32">
        <f t="shared" si="16"/>
        <v>8000000</v>
      </c>
    </row>
    <row r="95" spans="1:52" x14ac:dyDescent="0.2">
      <c r="A95" s="36">
        <v>89</v>
      </c>
      <c r="B95" s="12"/>
      <c r="C95" s="58" t="s">
        <v>362</v>
      </c>
      <c r="D95" s="9"/>
      <c r="E95" s="52">
        <v>13000000</v>
      </c>
      <c r="F95" s="52"/>
      <c r="G95" s="52"/>
      <c r="H95" s="55">
        <f t="shared" si="33"/>
        <v>13000000</v>
      </c>
      <c r="I95" s="55">
        <v>5000000</v>
      </c>
      <c r="J95" s="52"/>
      <c r="K95" s="52"/>
      <c r="L95" s="198">
        <f t="shared" si="45"/>
        <v>0</v>
      </c>
      <c r="M95" s="52">
        <v>800000</v>
      </c>
      <c r="N95" s="52">
        <v>800000</v>
      </c>
      <c r="O95" s="60">
        <f t="shared" si="32"/>
        <v>0</v>
      </c>
      <c r="P95" s="52">
        <v>800000</v>
      </c>
      <c r="Q95" s="52">
        <v>800000</v>
      </c>
      <c r="R95" s="198">
        <f t="shared" si="34"/>
        <v>0</v>
      </c>
      <c r="S95" s="52">
        <v>800000</v>
      </c>
      <c r="T95" s="52">
        <f>400000+400000</f>
        <v>800000</v>
      </c>
      <c r="U95" s="198">
        <f t="shared" si="35"/>
        <v>0</v>
      </c>
      <c r="V95" s="52">
        <v>800000</v>
      </c>
      <c r="W95" s="52">
        <f>600000+200000</f>
        <v>800000</v>
      </c>
      <c r="X95" s="198">
        <f t="shared" si="36"/>
        <v>0</v>
      </c>
      <c r="Y95" s="52">
        <v>800000</v>
      </c>
      <c r="Z95" s="52">
        <v>800000</v>
      </c>
      <c r="AA95" s="198">
        <f t="shared" si="37"/>
        <v>0</v>
      </c>
      <c r="AB95" s="52">
        <v>800000</v>
      </c>
      <c r="AC95" s="52">
        <v>800000</v>
      </c>
      <c r="AD95" s="198">
        <f t="shared" si="38"/>
        <v>0</v>
      </c>
      <c r="AE95" s="52">
        <v>800000</v>
      </c>
      <c r="AF95" s="52">
        <v>800000</v>
      </c>
      <c r="AG95" s="198">
        <f t="shared" si="39"/>
        <v>0</v>
      </c>
      <c r="AH95" s="52">
        <v>800000</v>
      </c>
      <c r="AI95" s="52">
        <v>400000</v>
      </c>
      <c r="AJ95" s="198">
        <f t="shared" si="40"/>
        <v>400000</v>
      </c>
      <c r="AK95" s="52">
        <v>800000</v>
      </c>
      <c r="AL95" s="52"/>
      <c r="AM95" s="198">
        <f t="shared" si="41"/>
        <v>800000</v>
      </c>
      <c r="AN95" s="52">
        <v>800000</v>
      </c>
      <c r="AO95" s="52"/>
      <c r="AP95" s="60">
        <f t="shared" si="42"/>
        <v>800000</v>
      </c>
      <c r="AQ95" s="52"/>
      <c r="AR95" s="52"/>
      <c r="AS95" s="60">
        <f t="shared" si="43"/>
        <v>0</v>
      </c>
      <c r="AT95" s="55"/>
      <c r="AU95" s="52"/>
      <c r="AV95" s="55">
        <f t="shared" si="44"/>
        <v>0</v>
      </c>
      <c r="AW95" s="52"/>
      <c r="AX95" s="52"/>
      <c r="AY95" s="55"/>
      <c r="AZ95" s="32"/>
    </row>
    <row r="96" spans="1:52" x14ac:dyDescent="0.2">
      <c r="A96" s="36">
        <v>90</v>
      </c>
      <c r="B96" s="12"/>
      <c r="C96" s="58" t="s">
        <v>384</v>
      </c>
      <c r="D96" s="9"/>
      <c r="E96" s="52">
        <v>13000000</v>
      </c>
      <c r="F96" s="52"/>
      <c r="G96" s="52"/>
      <c r="H96" s="55">
        <f t="shared" si="33"/>
        <v>13000000</v>
      </c>
      <c r="I96" s="55">
        <v>5000000</v>
      </c>
      <c r="J96" s="52"/>
      <c r="K96" s="52"/>
      <c r="L96" s="198">
        <f t="shared" si="45"/>
        <v>0</v>
      </c>
      <c r="M96" s="52">
        <v>600000</v>
      </c>
      <c r="N96" s="52">
        <v>600000</v>
      </c>
      <c r="O96" s="60">
        <f t="shared" si="32"/>
        <v>0</v>
      </c>
      <c r="P96" s="52">
        <v>600000</v>
      </c>
      <c r="Q96" s="52">
        <v>600000</v>
      </c>
      <c r="R96" s="198">
        <f t="shared" si="34"/>
        <v>0</v>
      </c>
      <c r="S96" s="52">
        <v>600000</v>
      </c>
      <c r="T96" s="52">
        <v>600000</v>
      </c>
      <c r="U96" s="198">
        <f t="shared" si="35"/>
        <v>0</v>
      </c>
      <c r="V96" s="52">
        <v>600000</v>
      </c>
      <c r="W96" s="52">
        <v>600000</v>
      </c>
      <c r="X96" s="198">
        <f t="shared" si="36"/>
        <v>0</v>
      </c>
      <c r="Y96" s="52">
        <v>600000</v>
      </c>
      <c r="Z96" s="52">
        <v>600000</v>
      </c>
      <c r="AA96" s="198">
        <f t="shared" si="37"/>
        <v>0</v>
      </c>
      <c r="AB96" s="52">
        <v>2600000</v>
      </c>
      <c r="AC96" s="52">
        <v>1950000</v>
      </c>
      <c r="AD96" s="198">
        <f t="shared" si="38"/>
        <v>650000</v>
      </c>
      <c r="AE96" s="52">
        <v>600000</v>
      </c>
      <c r="AF96" s="52"/>
      <c r="AG96" s="198">
        <f t="shared" si="39"/>
        <v>600000</v>
      </c>
      <c r="AH96" s="52">
        <v>600000</v>
      </c>
      <c r="AI96" s="52"/>
      <c r="AJ96" s="198">
        <f t="shared" si="40"/>
        <v>600000</v>
      </c>
      <c r="AK96" s="52">
        <v>600000</v>
      </c>
      <c r="AL96" s="52"/>
      <c r="AM96" s="198">
        <f t="shared" si="41"/>
        <v>600000</v>
      </c>
      <c r="AN96" s="52">
        <v>600000</v>
      </c>
      <c r="AO96" s="52"/>
      <c r="AP96" s="60">
        <f t="shared" si="42"/>
        <v>600000</v>
      </c>
      <c r="AQ96" s="52"/>
      <c r="AR96" s="52"/>
      <c r="AS96" s="60">
        <f t="shared" si="43"/>
        <v>0</v>
      </c>
      <c r="AT96" s="55"/>
      <c r="AU96" s="52"/>
      <c r="AV96" s="55">
        <f t="shared" si="44"/>
        <v>0</v>
      </c>
      <c r="AW96" s="52"/>
      <c r="AX96" s="52"/>
      <c r="AY96" s="55"/>
      <c r="AZ96" s="32"/>
    </row>
    <row r="97" spans="1:52" x14ac:dyDescent="0.2">
      <c r="A97" s="36">
        <v>91</v>
      </c>
      <c r="B97" s="12"/>
      <c r="C97" s="58" t="s">
        <v>386</v>
      </c>
      <c r="D97" s="9"/>
      <c r="E97" s="52">
        <v>13000000</v>
      </c>
      <c r="F97" s="52"/>
      <c r="G97" s="52">
        <v>3900000</v>
      </c>
      <c r="H97" s="55">
        <f t="shared" si="33"/>
        <v>9100000</v>
      </c>
      <c r="I97" s="55">
        <v>2000000</v>
      </c>
      <c r="J97" s="52">
        <v>2000000</v>
      </c>
      <c r="K97" s="52">
        <v>2000000</v>
      </c>
      <c r="L97" s="198">
        <f t="shared" si="45"/>
        <v>0</v>
      </c>
      <c r="M97" s="52">
        <v>510000</v>
      </c>
      <c r="N97" s="52">
        <v>510000</v>
      </c>
      <c r="O97" s="60">
        <f t="shared" si="32"/>
        <v>0</v>
      </c>
      <c r="P97" s="52">
        <v>510000</v>
      </c>
      <c r="Q97" s="52">
        <v>510000</v>
      </c>
      <c r="R97" s="198">
        <f t="shared" si="34"/>
        <v>0</v>
      </c>
      <c r="S97" s="52">
        <v>510000</v>
      </c>
      <c r="T97" s="52">
        <v>510000</v>
      </c>
      <c r="U97" s="198">
        <f t="shared" si="35"/>
        <v>0</v>
      </c>
      <c r="V97" s="52">
        <v>510000</v>
      </c>
      <c r="W97" s="52">
        <v>510000</v>
      </c>
      <c r="X97" s="198">
        <f t="shared" si="36"/>
        <v>0</v>
      </c>
      <c r="Y97" s="52">
        <v>510000</v>
      </c>
      <c r="Z97" s="52">
        <v>510000</v>
      </c>
      <c r="AA97" s="198">
        <f t="shared" si="37"/>
        <v>0</v>
      </c>
      <c r="AB97" s="52">
        <v>510000</v>
      </c>
      <c r="AC97" s="52"/>
      <c r="AD97" s="198">
        <f t="shared" si="38"/>
        <v>510000</v>
      </c>
      <c r="AE97" s="52">
        <v>510000</v>
      </c>
      <c r="AF97" s="52"/>
      <c r="AG97" s="198">
        <f t="shared" si="39"/>
        <v>510000</v>
      </c>
      <c r="AH97" s="52">
        <v>510000</v>
      </c>
      <c r="AI97" s="52"/>
      <c r="AJ97" s="198">
        <f t="shared" si="40"/>
        <v>510000</v>
      </c>
      <c r="AK97" s="52">
        <v>510000</v>
      </c>
      <c r="AL97" s="52"/>
      <c r="AM97" s="198">
        <f t="shared" si="41"/>
        <v>510000</v>
      </c>
      <c r="AN97" s="52">
        <v>510000</v>
      </c>
      <c r="AO97" s="52"/>
      <c r="AP97" s="60">
        <f t="shared" si="42"/>
        <v>510000</v>
      </c>
      <c r="AQ97" s="52"/>
      <c r="AR97" s="52"/>
      <c r="AS97" s="60">
        <f t="shared" si="43"/>
        <v>0</v>
      </c>
      <c r="AT97" s="55"/>
      <c r="AU97" s="52"/>
      <c r="AV97" s="55">
        <f t="shared" si="44"/>
        <v>0</v>
      </c>
      <c r="AW97" s="52"/>
      <c r="AX97" s="52"/>
      <c r="AY97" s="55">
        <f>AW97-AX97</f>
        <v>0</v>
      </c>
      <c r="AZ97" s="32"/>
    </row>
    <row r="98" spans="1:52" x14ac:dyDescent="0.2">
      <c r="A98" s="36">
        <v>92</v>
      </c>
      <c r="B98" s="12"/>
      <c r="C98" s="58" t="s">
        <v>416</v>
      </c>
      <c r="D98" s="9"/>
      <c r="E98" s="52">
        <v>13000000</v>
      </c>
      <c r="F98" s="52"/>
      <c r="G98" s="52"/>
      <c r="H98" s="55">
        <f t="shared" si="33"/>
        <v>13000000</v>
      </c>
      <c r="I98" s="55">
        <v>3000000</v>
      </c>
      <c r="J98" s="52"/>
      <c r="K98" s="52"/>
      <c r="L98" s="198">
        <f t="shared" si="45"/>
        <v>0</v>
      </c>
      <c r="M98" s="52"/>
      <c r="N98" s="52"/>
      <c r="O98" s="60">
        <f t="shared" ref="O98:O129" si="47">M98-N98</f>
        <v>0</v>
      </c>
      <c r="P98" s="52">
        <v>1100000</v>
      </c>
      <c r="Q98" s="52">
        <v>1100000</v>
      </c>
      <c r="R98" s="198">
        <f t="shared" si="34"/>
        <v>0</v>
      </c>
      <c r="S98" s="52">
        <v>1100000</v>
      </c>
      <c r="T98" s="52">
        <v>1100000</v>
      </c>
      <c r="U98" s="198">
        <f t="shared" si="35"/>
        <v>0</v>
      </c>
      <c r="V98" s="52">
        <v>1100000</v>
      </c>
      <c r="W98" s="52">
        <v>1100000</v>
      </c>
      <c r="X98" s="198">
        <f t="shared" si="36"/>
        <v>0</v>
      </c>
      <c r="Y98" s="52">
        <v>1100000</v>
      </c>
      <c r="Z98" s="52">
        <v>1100000</v>
      </c>
      <c r="AA98" s="198">
        <f t="shared" si="37"/>
        <v>0</v>
      </c>
      <c r="AB98" s="52">
        <v>1100000</v>
      </c>
      <c r="AC98" s="52">
        <v>300000</v>
      </c>
      <c r="AD98" s="198">
        <f t="shared" si="38"/>
        <v>800000</v>
      </c>
      <c r="AE98" s="52">
        <v>1100000</v>
      </c>
      <c r="AF98" s="52"/>
      <c r="AG98" s="198">
        <f t="shared" si="39"/>
        <v>1100000</v>
      </c>
      <c r="AH98" s="52">
        <v>1100000</v>
      </c>
      <c r="AI98" s="52"/>
      <c r="AJ98" s="198">
        <f t="shared" si="40"/>
        <v>1100000</v>
      </c>
      <c r="AK98" s="52">
        <v>1100000</v>
      </c>
      <c r="AL98" s="52"/>
      <c r="AM98" s="198">
        <f t="shared" si="41"/>
        <v>1100000</v>
      </c>
      <c r="AN98" s="52">
        <v>1200000</v>
      </c>
      <c r="AO98" s="52"/>
      <c r="AP98" s="60">
        <f t="shared" si="42"/>
        <v>1200000</v>
      </c>
      <c r="AQ98" s="52"/>
      <c r="AR98" s="52"/>
      <c r="AS98" s="60">
        <f t="shared" si="43"/>
        <v>0</v>
      </c>
      <c r="AT98" s="55"/>
      <c r="AU98" s="52"/>
      <c r="AV98" s="55">
        <f t="shared" si="44"/>
        <v>0</v>
      </c>
      <c r="AW98" s="52"/>
      <c r="AX98" s="52"/>
      <c r="AY98" s="55"/>
      <c r="AZ98" s="32"/>
    </row>
    <row r="99" spans="1:52" x14ac:dyDescent="0.2">
      <c r="A99" s="36">
        <v>93</v>
      </c>
      <c r="B99" s="12"/>
      <c r="C99" s="58" t="s">
        <v>454</v>
      </c>
      <c r="D99" s="9"/>
      <c r="E99" s="52">
        <v>13000000</v>
      </c>
      <c r="F99" s="52"/>
      <c r="G99" s="52"/>
      <c r="H99" s="55">
        <f t="shared" si="33"/>
        <v>13000000</v>
      </c>
      <c r="I99" s="55">
        <v>1000000</v>
      </c>
      <c r="J99" s="52"/>
      <c r="K99" s="52"/>
      <c r="L99" s="198">
        <f t="shared" si="45"/>
        <v>0</v>
      </c>
      <c r="M99" s="52"/>
      <c r="N99" s="52"/>
      <c r="O99" s="60">
        <f t="shared" si="47"/>
        <v>0</v>
      </c>
      <c r="P99" s="52"/>
      <c r="Q99" s="52"/>
      <c r="R99" s="198">
        <f t="shared" si="34"/>
        <v>0</v>
      </c>
      <c r="S99" s="52">
        <v>1330000</v>
      </c>
      <c r="T99" s="52">
        <v>1330000</v>
      </c>
      <c r="U99" s="198">
        <f t="shared" si="35"/>
        <v>0</v>
      </c>
      <c r="V99" s="52">
        <v>1330000</v>
      </c>
      <c r="W99" s="52">
        <f>700000+630000</f>
        <v>1330000</v>
      </c>
      <c r="X99" s="198">
        <f t="shared" si="36"/>
        <v>0</v>
      </c>
      <c r="Y99" s="52">
        <v>1330000</v>
      </c>
      <c r="Z99" s="52">
        <f>70000+1260000</f>
        <v>1330000</v>
      </c>
      <c r="AA99" s="198">
        <f t="shared" si="37"/>
        <v>0</v>
      </c>
      <c r="AB99" s="52">
        <v>1330000</v>
      </c>
      <c r="AC99" s="52">
        <v>720000</v>
      </c>
      <c r="AD99" s="198">
        <f t="shared" si="38"/>
        <v>610000</v>
      </c>
      <c r="AE99" s="52">
        <v>1330000</v>
      </c>
      <c r="AF99" s="52"/>
      <c r="AG99" s="198">
        <f t="shared" si="39"/>
        <v>1330000</v>
      </c>
      <c r="AH99" s="52">
        <v>1330000</v>
      </c>
      <c r="AI99" s="52"/>
      <c r="AJ99" s="198">
        <f t="shared" si="40"/>
        <v>1330000</v>
      </c>
      <c r="AK99" s="52">
        <v>1330000</v>
      </c>
      <c r="AL99" s="52"/>
      <c r="AM99" s="198">
        <f t="shared" si="41"/>
        <v>1330000</v>
      </c>
      <c r="AN99" s="52">
        <v>1330000</v>
      </c>
      <c r="AO99" s="52"/>
      <c r="AP99" s="60">
        <f t="shared" si="42"/>
        <v>1330000</v>
      </c>
      <c r="AQ99" s="52">
        <v>1360000</v>
      </c>
      <c r="AR99" s="52"/>
      <c r="AS99" s="60">
        <f t="shared" si="43"/>
        <v>1360000</v>
      </c>
      <c r="AT99" s="55">
        <v>1360000</v>
      </c>
      <c r="AU99" s="52"/>
      <c r="AV99" s="55">
        <f t="shared" si="44"/>
        <v>1360000</v>
      </c>
      <c r="AW99" s="52"/>
      <c r="AX99" s="52"/>
      <c r="AY99" s="55"/>
      <c r="AZ99" s="32"/>
    </row>
    <row r="100" spans="1:52" x14ac:dyDescent="0.2">
      <c r="A100" s="36">
        <v>94</v>
      </c>
      <c r="B100" s="12"/>
      <c r="C100" s="58" t="s">
        <v>164</v>
      </c>
      <c r="D100" s="9"/>
      <c r="E100" s="52">
        <v>13000000</v>
      </c>
      <c r="F100" s="52"/>
      <c r="G100" s="52"/>
      <c r="H100" s="55">
        <f t="shared" si="33"/>
        <v>13000000</v>
      </c>
      <c r="I100" s="55">
        <v>3000000</v>
      </c>
      <c r="J100" s="52"/>
      <c r="K100" s="52"/>
      <c r="L100" s="198">
        <f t="shared" si="45"/>
        <v>0</v>
      </c>
      <c r="M100" s="52">
        <v>1000000</v>
      </c>
      <c r="N100" s="52">
        <v>1000000</v>
      </c>
      <c r="O100" s="60">
        <f t="shared" si="47"/>
        <v>0</v>
      </c>
      <c r="P100" s="52">
        <v>1000000</v>
      </c>
      <c r="Q100" s="52">
        <f>700000+300000</f>
        <v>1000000</v>
      </c>
      <c r="R100" s="198">
        <f t="shared" si="34"/>
        <v>0</v>
      </c>
      <c r="S100" s="52">
        <v>1000000</v>
      </c>
      <c r="T100" s="52">
        <f>700000+300000</f>
        <v>1000000</v>
      </c>
      <c r="U100" s="198">
        <f t="shared" si="35"/>
        <v>0</v>
      </c>
      <c r="V100" s="52">
        <v>1000000</v>
      </c>
      <c r="W100" s="52">
        <f>800000+200000</f>
        <v>1000000</v>
      </c>
      <c r="X100" s="198">
        <f t="shared" si="36"/>
        <v>0</v>
      </c>
      <c r="Y100" s="52">
        <v>1000000</v>
      </c>
      <c r="Z100" s="52">
        <f>800000+200000</f>
        <v>1000000</v>
      </c>
      <c r="AA100" s="198">
        <f t="shared" si="37"/>
        <v>0</v>
      </c>
      <c r="AB100" s="52">
        <v>1000000</v>
      </c>
      <c r="AC100" s="52">
        <v>700000</v>
      </c>
      <c r="AD100" s="198">
        <f t="shared" si="38"/>
        <v>300000</v>
      </c>
      <c r="AE100" s="52">
        <v>1000000</v>
      </c>
      <c r="AF100" s="52"/>
      <c r="AG100" s="198">
        <f t="shared" si="39"/>
        <v>1000000</v>
      </c>
      <c r="AH100" s="52">
        <v>1000000</v>
      </c>
      <c r="AI100" s="52"/>
      <c r="AJ100" s="198">
        <f t="shared" si="40"/>
        <v>1000000</v>
      </c>
      <c r="AK100" s="52">
        <v>1000000</v>
      </c>
      <c r="AL100" s="52"/>
      <c r="AM100" s="198">
        <f t="shared" si="41"/>
        <v>1000000</v>
      </c>
      <c r="AN100" s="52">
        <v>1000000</v>
      </c>
      <c r="AO100" s="52"/>
      <c r="AP100" s="60">
        <f t="shared" si="42"/>
        <v>1000000</v>
      </c>
      <c r="AQ100" s="52"/>
      <c r="AR100" s="52"/>
      <c r="AS100" s="60">
        <f t="shared" si="43"/>
        <v>0</v>
      </c>
      <c r="AT100" s="55"/>
      <c r="AU100" s="52"/>
      <c r="AV100" s="55">
        <f t="shared" si="44"/>
        <v>0</v>
      </c>
      <c r="AW100" s="52"/>
      <c r="AX100" s="52"/>
      <c r="AY100" s="55">
        <f>AW100-AX100</f>
        <v>0</v>
      </c>
      <c r="AZ100" s="32"/>
    </row>
    <row r="101" spans="1:52" s="99" customFormat="1" x14ac:dyDescent="0.2">
      <c r="A101" s="36">
        <v>95</v>
      </c>
      <c r="B101" s="12"/>
      <c r="C101" s="58" t="s">
        <v>358</v>
      </c>
      <c r="D101" s="9"/>
      <c r="E101" s="52">
        <v>13000000</v>
      </c>
      <c r="F101" s="52"/>
      <c r="G101" s="52"/>
      <c r="H101" s="55">
        <f t="shared" si="33"/>
        <v>13000000</v>
      </c>
      <c r="I101" s="55">
        <v>3000000</v>
      </c>
      <c r="J101" s="52">
        <v>2000000</v>
      </c>
      <c r="K101" s="52">
        <v>2000000</v>
      </c>
      <c r="L101" s="198">
        <f t="shared" si="45"/>
        <v>0</v>
      </c>
      <c r="M101" s="52">
        <v>800000</v>
      </c>
      <c r="N101" s="52">
        <v>800000</v>
      </c>
      <c r="O101" s="60">
        <f t="shared" si="47"/>
        <v>0</v>
      </c>
      <c r="P101" s="52">
        <v>800000</v>
      </c>
      <c r="Q101" s="52">
        <f>600000+200000</f>
        <v>800000</v>
      </c>
      <c r="R101" s="198">
        <f t="shared" si="34"/>
        <v>0</v>
      </c>
      <c r="S101" s="52">
        <v>800000</v>
      </c>
      <c r="T101" s="52">
        <f>400000+400000</f>
        <v>800000</v>
      </c>
      <c r="U101" s="198">
        <f t="shared" si="35"/>
        <v>0</v>
      </c>
      <c r="V101" s="52">
        <v>800000</v>
      </c>
      <c r="W101" s="52">
        <f>200000+600000</f>
        <v>800000</v>
      </c>
      <c r="X101" s="198">
        <f t="shared" si="36"/>
        <v>0</v>
      </c>
      <c r="Y101" s="52">
        <v>800000</v>
      </c>
      <c r="Z101" s="52">
        <v>800000</v>
      </c>
      <c r="AA101" s="198">
        <f t="shared" si="37"/>
        <v>0</v>
      </c>
      <c r="AB101" s="52">
        <v>800000</v>
      </c>
      <c r="AC101" s="52">
        <v>800000</v>
      </c>
      <c r="AD101" s="198">
        <f t="shared" si="38"/>
        <v>0</v>
      </c>
      <c r="AE101" s="52">
        <v>800000</v>
      </c>
      <c r="AF101" s="52">
        <v>800000</v>
      </c>
      <c r="AG101" s="198">
        <f t="shared" si="39"/>
        <v>0</v>
      </c>
      <c r="AH101" s="52">
        <v>800000</v>
      </c>
      <c r="AI101" s="52">
        <v>800000</v>
      </c>
      <c r="AJ101" s="198">
        <f t="shared" si="40"/>
        <v>0</v>
      </c>
      <c r="AK101" s="52">
        <v>800000</v>
      </c>
      <c r="AL101" s="52">
        <v>800000</v>
      </c>
      <c r="AM101" s="198">
        <f t="shared" si="41"/>
        <v>0</v>
      </c>
      <c r="AN101" s="52">
        <v>800000</v>
      </c>
      <c r="AO101" s="52">
        <f>400000+300000</f>
        <v>700000</v>
      </c>
      <c r="AP101" s="60">
        <f t="shared" si="42"/>
        <v>100000</v>
      </c>
      <c r="AQ101" s="52"/>
      <c r="AR101" s="52"/>
      <c r="AS101" s="60">
        <f t="shared" si="43"/>
        <v>0</v>
      </c>
      <c r="AT101" s="55"/>
      <c r="AU101" s="52"/>
      <c r="AV101" s="55">
        <f t="shared" si="44"/>
        <v>0</v>
      </c>
      <c r="AW101" s="52"/>
      <c r="AX101" s="52"/>
      <c r="AY101" s="55"/>
      <c r="AZ101" s="98"/>
    </row>
    <row r="102" spans="1:52" x14ac:dyDescent="0.2">
      <c r="A102" s="36">
        <v>96</v>
      </c>
      <c r="B102" s="12"/>
      <c r="C102" s="58" t="s">
        <v>135</v>
      </c>
      <c r="D102" s="9"/>
      <c r="E102" s="52">
        <v>13000000</v>
      </c>
      <c r="F102" s="52"/>
      <c r="G102" s="52">
        <v>500000</v>
      </c>
      <c r="H102" s="55">
        <f t="shared" si="33"/>
        <v>12500000</v>
      </c>
      <c r="I102" s="55">
        <v>5000000</v>
      </c>
      <c r="J102" s="52"/>
      <c r="K102" s="52"/>
      <c r="L102" s="198">
        <f t="shared" si="45"/>
        <v>0</v>
      </c>
      <c r="M102" s="52">
        <v>750000</v>
      </c>
      <c r="N102" s="52">
        <v>750000</v>
      </c>
      <c r="O102" s="60">
        <f t="shared" si="47"/>
        <v>0</v>
      </c>
      <c r="P102" s="52">
        <v>750000</v>
      </c>
      <c r="Q102" s="52">
        <v>750000</v>
      </c>
      <c r="R102" s="198">
        <f t="shared" si="34"/>
        <v>0</v>
      </c>
      <c r="S102" s="52">
        <v>750000</v>
      </c>
      <c r="T102" s="52">
        <v>750000</v>
      </c>
      <c r="U102" s="198">
        <f t="shared" si="35"/>
        <v>0</v>
      </c>
      <c r="V102" s="52">
        <v>750000</v>
      </c>
      <c r="W102" s="52">
        <v>750000</v>
      </c>
      <c r="X102" s="198">
        <f t="shared" si="36"/>
        <v>0</v>
      </c>
      <c r="Y102" s="52">
        <v>750000</v>
      </c>
      <c r="Z102" s="52"/>
      <c r="AA102" s="198">
        <f t="shared" si="37"/>
        <v>750000</v>
      </c>
      <c r="AB102" s="52">
        <v>750000</v>
      </c>
      <c r="AC102" s="52"/>
      <c r="AD102" s="198">
        <f t="shared" si="38"/>
        <v>750000</v>
      </c>
      <c r="AE102" s="52">
        <v>750000</v>
      </c>
      <c r="AF102" s="52"/>
      <c r="AG102" s="198">
        <f t="shared" si="39"/>
        <v>750000</v>
      </c>
      <c r="AH102" s="52">
        <v>750000</v>
      </c>
      <c r="AI102" s="52"/>
      <c r="AJ102" s="198">
        <f t="shared" si="40"/>
        <v>750000</v>
      </c>
      <c r="AK102" s="52">
        <v>750000</v>
      </c>
      <c r="AL102" s="52"/>
      <c r="AM102" s="198">
        <f t="shared" si="41"/>
        <v>750000</v>
      </c>
      <c r="AN102" s="52">
        <v>750000</v>
      </c>
      <c r="AO102" s="52"/>
      <c r="AP102" s="60">
        <f t="shared" si="42"/>
        <v>750000</v>
      </c>
      <c r="AQ102" s="52"/>
      <c r="AR102" s="52"/>
      <c r="AS102" s="60">
        <f t="shared" si="43"/>
        <v>0</v>
      </c>
      <c r="AT102" s="55"/>
      <c r="AU102" s="52"/>
      <c r="AV102" s="55">
        <f t="shared" si="44"/>
        <v>0</v>
      </c>
      <c r="AW102" s="52"/>
      <c r="AX102" s="52"/>
      <c r="AY102" s="55"/>
      <c r="AZ102" s="32"/>
    </row>
    <row r="103" spans="1:52" s="99" customFormat="1" x14ac:dyDescent="0.2">
      <c r="A103" s="36">
        <v>97</v>
      </c>
      <c r="B103" s="12"/>
      <c r="C103" s="58" t="s">
        <v>244</v>
      </c>
      <c r="D103" s="9"/>
      <c r="E103" s="52">
        <v>13000000</v>
      </c>
      <c r="F103" s="52"/>
      <c r="G103" s="52"/>
      <c r="H103" s="55">
        <f t="shared" ref="H103:H134" si="48">E103-F103-G103</f>
        <v>13000000</v>
      </c>
      <c r="I103" s="55">
        <v>4000000</v>
      </c>
      <c r="J103" s="52">
        <v>1000000</v>
      </c>
      <c r="K103" s="52">
        <v>1000000</v>
      </c>
      <c r="L103" s="198">
        <f t="shared" si="45"/>
        <v>0</v>
      </c>
      <c r="M103" s="52">
        <v>600000</v>
      </c>
      <c r="N103" s="52">
        <v>600000</v>
      </c>
      <c r="O103" s="60">
        <f t="shared" si="47"/>
        <v>0</v>
      </c>
      <c r="P103" s="52">
        <v>600000</v>
      </c>
      <c r="Q103" s="52">
        <v>600000</v>
      </c>
      <c r="R103" s="198">
        <f t="shared" ref="R103:R134" si="49">P103-Q103</f>
        <v>0</v>
      </c>
      <c r="S103" s="52">
        <v>600000</v>
      </c>
      <c r="T103" s="52">
        <v>600000</v>
      </c>
      <c r="U103" s="198">
        <f t="shared" ref="U103:U134" si="50">S103-T103</f>
        <v>0</v>
      </c>
      <c r="V103" s="52">
        <v>600000</v>
      </c>
      <c r="W103" s="52">
        <v>600000</v>
      </c>
      <c r="X103" s="198">
        <f t="shared" ref="X103:X134" si="51">V103-W103</f>
        <v>0</v>
      </c>
      <c r="Y103" s="52">
        <v>600000</v>
      </c>
      <c r="Z103" s="52">
        <v>600000</v>
      </c>
      <c r="AA103" s="198">
        <f t="shared" ref="AA103:AA134" si="52">Y103-Z103</f>
        <v>0</v>
      </c>
      <c r="AB103" s="52">
        <v>3600000</v>
      </c>
      <c r="AC103" s="52">
        <v>3600000</v>
      </c>
      <c r="AD103" s="198">
        <f t="shared" ref="AD103:AD134" si="53">AB103-AC103</f>
        <v>0</v>
      </c>
      <c r="AE103" s="52">
        <v>600000</v>
      </c>
      <c r="AF103" s="52">
        <v>600000</v>
      </c>
      <c r="AG103" s="198">
        <f t="shared" ref="AG103:AG134" si="54">AE103-AF103</f>
        <v>0</v>
      </c>
      <c r="AH103" s="52">
        <v>600000</v>
      </c>
      <c r="AI103" s="52"/>
      <c r="AJ103" s="198">
        <f t="shared" ref="AJ103:AJ134" si="55">AH103-AI103</f>
        <v>600000</v>
      </c>
      <c r="AK103" s="52">
        <v>600000</v>
      </c>
      <c r="AL103" s="52"/>
      <c r="AM103" s="198">
        <f t="shared" ref="AM103:AM134" si="56">AK103-AL103</f>
        <v>600000</v>
      </c>
      <c r="AN103" s="52">
        <v>600000</v>
      </c>
      <c r="AO103" s="52"/>
      <c r="AP103" s="60">
        <f t="shared" ref="AP103:AP134" si="57">AN103-AO103</f>
        <v>600000</v>
      </c>
      <c r="AQ103" s="52"/>
      <c r="AR103" s="52"/>
      <c r="AS103" s="60">
        <f t="shared" ref="AS103:AS134" si="58">AQ103-AR103</f>
        <v>0</v>
      </c>
      <c r="AT103" s="55"/>
      <c r="AU103" s="52"/>
      <c r="AV103" s="55">
        <f t="shared" ref="AV103:AV134" si="59">AT103-AU103</f>
        <v>0</v>
      </c>
      <c r="AW103" s="52"/>
      <c r="AX103" s="52"/>
      <c r="AY103" s="55">
        <f>AW103-AX103</f>
        <v>0</v>
      </c>
      <c r="AZ103" s="98"/>
    </row>
    <row r="104" spans="1:52" x14ac:dyDescent="0.2">
      <c r="A104" s="36">
        <v>98</v>
      </c>
      <c r="B104" s="12"/>
      <c r="C104" s="58" t="s">
        <v>399</v>
      </c>
      <c r="D104" s="9"/>
      <c r="E104" s="52">
        <v>13000000</v>
      </c>
      <c r="F104" s="52"/>
      <c r="G104" s="52"/>
      <c r="H104" s="55">
        <f t="shared" si="48"/>
        <v>13000000</v>
      </c>
      <c r="I104" s="55">
        <v>4000000</v>
      </c>
      <c r="J104" s="52">
        <v>1000000</v>
      </c>
      <c r="K104" s="52">
        <f>500000+500000</f>
        <v>1000000</v>
      </c>
      <c r="L104" s="198">
        <f t="shared" si="45"/>
        <v>0</v>
      </c>
      <c r="M104" s="52"/>
      <c r="N104" s="52"/>
      <c r="O104" s="60">
        <f t="shared" si="47"/>
        <v>0</v>
      </c>
      <c r="P104" s="52">
        <v>500000</v>
      </c>
      <c r="Q104" s="52">
        <v>500000</v>
      </c>
      <c r="R104" s="198">
        <f t="shared" si="49"/>
        <v>0</v>
      </c>
      <c r="S104" s="52">
        <v>500000</v>
      </c>
      <c r="T104" s="52">
        <v>500000</v>
      </c>
      <c r="U104" s="198">
        <f t="shared" si="50"/>
        <v>0</v>
      </c>
      <c r="V104" s="52">
        <v>500000</v>
      </c>
      <c r="W104" s="52">
        <v>500000</v>
      </c>
      <c r="X104" s="198">
        <f t="shared" si="51"/>
        <v>0</v>
      </c>
      <c r="Y104" s="52">
        <v>500000</v>
      </c>
      <c r="Z104" s="52">
        <v>500000</v>
      </c>
      <c r="AA104" s="198">
        <f t="shared" si="52"/>
        <v>0</v>
      </c>
      <c r="AB104" s="52">
        <v>3500000</v>
      </c>
      <c r="AC104" s="52">
        <v>3000000</v>
      </c>
      <c r="AD104" s="198">
        <f t="shared" si="53"/>
        <v>500000</v>
      </c>
      <c r="AE104" s="52">
        <v>500000</v>
      </c>
      <c r="AF104" s="52"/>
      <c r="AG104" s="198">
        <f t="shared" si="54"/>
        <v>500000</v>
      </c>
      <c r="AH104" s="52">
        <v>500000</v>
      </c>
      <c r="AI104" s="52"/>
      <c r="AJ104" s="198">
        <f t="shared" si="55"/>
        <v>500000</v>
      </c>
      <c r="AK104" s="52">
        <v>500000</v>
      </c>
      <c r="AL104" s="52"/>
      <c r="AM104" s="198">
        <f t="shared" si="56"/>
        <v>500000</v>
      </c>
      <c r="AN104" s="52">
        <v>500000</v>
      </c>
      <c r="AO104" s="52"/>
      <c r="AP104" s="60">
        <f t="shared" si="57"/>
        <v>500000</v>
      </c>
      <c r="AQ104" s="52"/>
      <c r="AR104" s="52"/>
      <c r="AS104" s="60">
        <f t="shared" si="58"/>
        <v>0</v>
      </c>
      <c r="AT104" s="55"/>
      <c r="AU104" s="52"/>
      <c r="AV104" s="55">
        <f t="shared" si="59"/>
        <v>0</v>
      </c>
      <c r="AW104" s="52"/>
      <c r="AX104" s="52"/>
      <c r="AY104" s="55"/>
      <c r="AZ104" s="32"/>
    </row>
    <row r="105" spans="1:52" x14ac:dyDescent="0.2">
      <c r="A105" s="36">
        <v>99</v>
      </c>
      <c r="B105" s="12"/>
      <c r="C105" s="58" t="s">
        <v>189</v>
      </c>
      <c r="D105" s="9"/>
      <c r="E105" s="52">
        <v>13000000</v>
      </c>
      <c r="F105" s="52"/>
      <c r="G105" s="52"/>
      <c r="H105" s="55">
        <f t="shared" si="48"/>
        <v>13000000</v>
      </c>
      <c r="I105" s="55">
        <v>5000000</v>
      </c>
      <c r="J105" s="52"/>
      <c r="K105" s="52"/>
      <c r="L105" s="198">
        <f t="shared" si="45"/>
        <v>0</v>
      </c>
      <c r="M105" s="52">
        <v>800000</v>
      </c>
      <c r="N105" s="52">
        <v>800000</v>
      </c>
      <c r="O105" s="60">
        <f t="shared" si="47"/>
        <v>0</v>
      </c>
      <c r="P105" s="52">
        <v>800000</v>
      </c>
      <c r="Q105" s="52">
        <v>800000</v>
      </c>
      <c r="R105" s="198">
        <f t="shared" si="49"/>
        <v>0</v>
      </c>
      <c r="S105" s="52">
        <v>800000</v>
      </c>
      <c r="T105" s="52">
        <v>800000</v>
      </c>
      <c r="U105" s="198">
        <f t="shared" si="50"/>
        <v>0</v>
      </c>
      <c r="V105" s="52">
        <v>800000</v>
      </c>
      <c r="W105" s="52">
        <v>800000</v>
      </c>
      <c r="X105" s="198">
        <f t="shared" si="51"/>
        <v>0</v>
      </c>
      <c r="Y105" s="52">
        <v>800000</v>
      </c>
      <c r="Z105" s="52">
        <v>800000</v>
      </c>
      <c r="AA105" s="198">
        <f t="shared" si="52"/>
        <v>0</v>
      </c>
      <c r="AB105" s="52">
        <v>800000</v>
      </c>
      <c r="AC105" s="52">
        <v>800000</v>
      </c>
      <c r="AD105" s="198">
        <f t="shared" si="53"/>
        <v>0</v>
      </c>
      <c r="AE105" s="52">
        <v>800000</v>
      </c>
      <c r="AF105" s="52">
        <v>800000</v>
      </c>
      <c r="AG105" s="198">
        <f t="shared" si="54"/>
        <v>0</v>
      </c>
      <c r="AH105" s="52">
        <v>800000</v>
      </c>
      <c r="AI105" s="52"/>
      <c r="AJ105" s="198">
        <f t="shared" si="55"/>
        <v>800000</v>
      </c>
      <c r="AK105" s="52">
        <v>800000</v>
      </c>
      <c r="AL105" s="52"/>
      <c r="AM105" s="198">
        <f t="shared" si="56"/>
        <v>800000</v>
      </c>
      <c r="AN105" s="52">
        <v>800000</v>
      </c>
      <c r="AO105" s="52"/>
      <c r="AP105" s="60">
        <f t="shared" si="57"/>
        <v>800000</v>
      </c>
      <c r="AQ105" s="52"/>
      <c r="AR105" s="52"/>
      <c r="AS105" s="60">
        <f t="shared" si="58"/>
        <v>0</v>
      </c>
      <c r="AT105" s="55"/>
      <c r="AU105" s="52"/>
      <c r="AV105" s="55">
        <f t="shared" si="59"/>
        <v>0</v>
      </c>
      <c r="AW105" s="52"/>
      <c r="AX105" s="52"/>
      <c r="AY105" s="55">
        <f>AW105-AX105</f>
        <v>0</v>
      </c>
      <c r="AZ105" s="32"/>
    </row>
    <row r="106" spans="1:52" x14ac:dyDescent="0.2">
      <c r="A106" s="36">
        <v>100</v>
      </c>
      <c r="B106" s="12"/>
      <c r="C106" s="58" t="s">
        <v>313</v>
      </c>
      <c r="D106" s="9"/>
      <c r="E106" s="52">
        <v>13000000</v>
      </c>
      <c r="F106" s="52"/>
      <c r="G106" s="52"/>
      <c r="H106" s="55">
        <f t="shared" si="48"/>
        <v>13000000</v>
      </c>
      <c r="I106" s="55">
        <v>5000000</v>
      </c>
      <c r="J106" s="52"/>
      <c r="K106" s="52"/>
      <c r="L106" s="198">
        <f t="shared" si="45"/>
        <v>0</v>
      </c>
      <c r="M106" s="52">
        <v>800000</v>
      </c>
      <c r="N106" s="52">
        <v>800000</v>
      </c>
      <c r="O106" s="60">
        <f t="shared" si="47"/>
        <v>0</v>
      </c>
      <c r="P106" s="52">
        <v>800000</v>
      </c>
      <c r="Q106" s="52">
        <v>800000</v>
      </c>
      <c r="R106" s="198">
        <f t="shared" si="49"/>
        <v>0</v>
      </c>
      <c r="S106" s="52">
        <v>800000</v>
      </c>
      <c r="T106" s="52">
        <v>800000</v>
      </c>
      <c r="U106" s="198">
        <f t="shared" si="50"/>
        <v>0</v>
      </c>
      <c r="V106" s="52">
        <v>800000</v>
      </c>
      <c r="W106" s="52">
        <v>800000</v>
      </c>
      <c r="X106" s="198">
        <f t="shared" si="51"/>
        <v>0</v>
      </c>
      <c r="Y106" s="52">
        <v>800000</v>
      </c>
      <c r="Z106" s="52">
        <v>800000</v>
      </c>
      <c r="AA106" s="198">
        <f t="shared" si="52"/>
        <v>0</v>
      </c>
      <c r="AB106" s="52">
        <v>800000</v>
      </c>
      <c r="AC106" s="52">
        <v>800000</v>
      </c>
      <c r="AD106" s="198">
        <f t="shared" si="53"/>
        <v>0</v>
      </c>
      <c r="AE106" s="52">
        <v>800000</v>
      </c>
      <c r="AF106" s="52">
        <v>800000</v>
      </c>
      <c r="AG106" s="198">
        <f t="shared" si="54"/>
        <v>0</v>
      </c>
      <c r="AH106" s="52">
        <v>800000</v>
      </c>
      <c r="AI106" s="52"/>
      <c r="AJ106" s="198">
        <f t="shared" si="55"/>
        <v>800000</v>
      </c>
      <c r="AK106" s="52">
        <v>800000</v>
      </c>
      <c r="AL106" s="52"/>
      <c r="AM106" s="198">
        <f t="shared" si="56"/>
        <v>800000</v>
      </c>
      <c r="AN106" s="52">
        <v>800000</v>
      </c>
      <c r="AO106" s="52"/>
      <c r="AP106" s="60">
        <f t="shared" si="57"/>
        <v>800000</v>
      </c>
      <c r="AQ106" s="52"/>
      <c r="AR106" s="52"/>
      <c r="AS106" s="60">
        <f t="shared" si="58"/>
        <v>0</v>
      </c>
      <c r="AT106" s="55"/>
      <c r="AU106" s="52"/>
      <c r="AV106" s="55">
        <f t="shared" si="59"/>
        <v>0</v>
      </c>
      <c r="AW106" s="52"/>
      <c r="AX106" s="52"/>
      <c r="AY106" s="55">
        <f>AW106-AX106</f>
        <v>0</v>
      </c>
      <c r="AZ106" s="32"/>
    </row>
    <row r="107" spans="1:52" x14ac:dyDescent="0.2">
      <c r="A107" s="36">
        <v>101</v>
      </c>
      <c r="B107" s="12"/>
      <c r="C107" s="58" t="s">
        <v>326</v>
      </c>
      <c r="D107" s="9"/>
      <c r="E107" s="52">
        <v>13000000</v>
      </c>
      <c r="F107" s="52"/>
      <c r="G107" s="52"/>
      <c r="H107" s="55">
        <f t="shared" si="48"/>
        <v>13000000</v>
      </c>
      <c r="I107" s="55">
        <v>3000000</v>
      </c>
      <c r="J107" s="52">
        <v>2000000</v>
      </c>
      <c r="K107" s="52">
        <v>2000000</v>
      </c>
      <c r="L107" s="198">
        <f t="shared" ref="L107:L128" si="60">J107-K107</f>
        <v>0</v>
      </c>
      <c r="M107" s="52">
        <v>800000</v>
      </c>
      <c r="N107" s="52">
        <v>800000</v>
      </c>
      <c r="O107" s="60">
        <f t="shared" si="47"/>
        <v>0</v>
      </c>
      <c r="P107" s="52">
        <v>800000</v>
      </c>
      <c r="Q107" s="52">
        <v>800000</v>
      </c>
      <c r="R107" s="198">
        <f t="shared" si="49"/>
        <v>0</v>
      </c>
      <c r="S107" s="52">
        <v>800000</v>
      </c>
      <c r="T107" s="52">
        <v>800000</v>
      </c>
      <c r="U107" s="198">
        <f t="shared" si="50"/>
        <v>0</v>
      </c>
      <c r="V107" s="52">
        <v>800000</v>
      </c>
      <c r="W107" s="52">
        <v>800000</v>
      </c>
      <c r="X107" s="198">
        <f t="shared" si="51"/>
        <v>0</v>
      </c>
      <c r="Y107" s="52">
        <v>800000</v>
      </c>
      <c r="Z107" s="52"/>
      <c r="AA107" s="198">
        <f t="shared" si="52"/>
        <v>800000</v>
      </c>
      <c r="AB107" s="52">
        <v>800000</v>
      </c>
      <c r="AC107" s="52"/>
      <c r="AD107" s="198">
        <f t="shared" si="53"/>
        <v>800000</v>
      </c>
      <c r="AE107" s="52">
        <v>800000</v>
      </c>
      <c r="AF107" s="52"/>
      <c r="AG107" s="198">
        <f t="shared" si="54"/>
        <v>800000</v>
      </c>
      <c r="AH107" s="52">
        <v>800000</v>
      </c>
      <c r="AI107" s="52"/>
      <c r="AJ107" s="198">
        <f t="shared" si="55"/>
        <v>800000</v>
      </c>
      <c r="AK107" s="52">
        <v>800000</v>
      </c>
      <c r="AL107" s="52"/>
      <c r="AM107" s="198">
        <f t="shared" si="56"/>
        <v>800000</v>
      </c>
      <c r="AN107" s="52">
        <v>800000</v>
      </c>
      <c r="AO107" s="52"/>
      <c r="AP107" s="60">
        <f t="shared" si="57"/>
        <v>800000</v>
      </c>
      <c r="AQ107" s="52"/>
      <c r="AR107" s="52"/>
      <c r="AS107" s="60">
        <f t="shared" si="58"/>
        <v>0</v>
      </c>
      <c r="AT107" s="55"/>
      <c r="AU107" s="52"/>
      <c r="AV107" s="55">
        <f t="shared" si="59"/>
        <v>0</v>
      </c>
      <c r="AW107" s="52"/>
      <c r="AX107" s="52"/>
      <c r="AY107" s="55">
        <f>AW107-AX107</f>
        <v>0</v>
      </c>
      <c r="AZ107" s="32"/>
    </row>
    <row r="108" spans="1:52" x14ac:dyDescent="0.2">
      <c r="A108" s="36">
        <v>102</v>
      </c>
      <c r="B108" s="12"/>
      <c r="C108" s="58" t="s">
        <v>378</v>
      </c>
      <c r="D108" s="9"/>
      <c r="E108" s="52">
        <v>13000000</v>
      </c>
      <c r="F108" s="52"/>
      <c r="G108" s="52"/>
      <c r="H108" s="55">
        <f t="shared" si="48"/>
        <v>13000000</v>
      </c>
      <c r="I108" s="55">
        <v>4000000</v>
      </c>
      <c r="J108" s="52"/>
      <c r="K108" s="52"/>
      <c r="L108" s="198">
        <f t="shared" si="60"/>
        <v>0</v>
      </c>
      <c r="M108" s="52">
        <v>900000</v>
      </c>
      <c r="N108" s="52">
        <v>900000</v>
      </c>
      <c r="O108" s="60">
        <f t="shared" si="47"/>
        <v>0</v>
      </c>
      <c r="P108" s="52">
        <v>900000</v>
      </c>
      <c r="Q108" s="52">
        <v>900000</v>
      </c>
      <c r="R108" s="198">
        <f t="shared" si="49"/>
        <v>0</v>
      </c>
      <c r="S108" s="52">
        <v>900000</v>
      </c>
      <c r="T108" s="52">
        <v>900000</v>
      </c>
      <c r="U108" s="198">
        <f t="shared" si="50"/>
        <v>0</v>
      </c>
      <c r="V108" s="52">
        <v>900000</v>
      </c>
      <c r="W108" s="52">
        <v>900000</v>
      </c>
      <c r="X108" s="198">
        <f t="shared" si="51"/>
        <v>0</v>
      </c>
      <c r="Y108" s="52">
        <v>900000</v>
      </c>
      <c r="Z108" s="52">
        <v>900000</v>
      </c>
      <c r="AA108" s="198">
        <f t="shared" si="52"/>
        <v>0</v>
      </c>
      <c r="AB108" s="52">
        <v>900000</v>
      </c>
      <c r="AC108" s="52">
        <v>500000</v>
      </c>
      <c r="AD108" s="198">
        <f t="shared" si="53"/>
        <v>400000</v>
      </c>
      <c r="AE108" s="52">
        <v>900000</v>
      </c>
      <c r="AF108" s="52"/>
      <c r="AG108" s="198">
        <f t="shared" si="54"/>
        <v>900000</v>
      </c>
      <c r="AH108" s="52">
        <v>900000</v>
      </c>
      <c r="AI108" s="52"/>
      <c r="AJ108" s="198">
        <f t="shared" si="55"/>
        <v>900000</v>
      </c>
      <c r="AK108" s="52">
        <v>900000</v>
      </c>
      <c r="AL108" s="52"/>
      <c r="AM108" s="198">
        <f t="shared" si="56"/>
        <v>900000</v>
      </c>
      <c r="AN108" s="52">
        <v>900000</v>
      </c>
      <c r="AO108" s="52"/>
      <c r="AP108" s="60">
        <f t="shared" si="57"/>
        <v>900000</v>
      </c>
      <c r="AQ108" s="52"/>
      <c r="AR108" s="52"/>
      <c r="AS108" s="60">
        <f t="shared" si="58"/>
        <v>0</v>
      </c>
      <c r="AT108" s="55"/>
      <c r="AU108" s="52"/>
      <c r="AV108" s="55">
        <f t="shared" si="59"/>
        <v>0</v>
      </c>
      <c r="AW108" s="52"/>
      <c r="AX108" s="52"/>
      <c r="AY108" s="55"/>
      <c r="AZ108" s="32"/>
    </row>
    <row r="109" spans="1:52" x14ac:dyDescent="0.2">
      <c r="A109" s="36">
        <v>103</v>
      </c>
      <c r="B109" s="12"/>
      <c r="C109" s="58" t="s">
        <v>434</v>
      </c>
      <c r="D109" s="9"/>
      <c r="E109" s="52">
        <v>13000000</v>
      </c>
      <c r="F109" s="52"/>
      <c r="G109" s="52"/>
      <c r="H109" s="55">
        <f t="shared" si="48"/>
        <v>13000000</v>
      </c>
      <c r="I109" s="55">
        <v>5000000</v>
      </c>
      <c r="J109" s="52"/>
      <c r="K109" s="52"/>
      <c r="L109" s="198">
        <f t="shared" si="60"/>
        <v>0</v>
      </c>
      <c r="M109" s="52"/>
      <c r="N109" s="52"/>
      <c r="O109" s="60">
        <f t="shared" si="47"/>
        <v>0</v>
      </c>
      <c r="P109" s="52">
        <v>880000</v>
      </c>
      <c r="Q109" s="52">
        <v>880000</v>
      </c>
      <c r="R109" s="198">
        <f t="shared" si="49"/>
        <v>0</v>
      </c>
      <c r="S109" s="52">
        <v>880000</v>
      </c>
      <c r="T109" s="52">
        <v>880000</v>
      </c>
      <c r="U109" s="198">
        <f t="shared" si="50"/>
        <v>0</v>
      </c>
      <c r="V109" s="52">
        <v>880000</v>
      </c>
      <c r="W109" s="52">
        <v>880000</v>
      </c>
      <c r="X109" s="198">
        <f t="shared" si="51"/>
        <v>0</v>
      </c>
      <c r="Y109" s="52">
        <v>880000</v>
      </c>
      <c r="Z109" s="52">
        <v>880000</v>
      </c>
      <c r="AA109" s="198">
        <f t="shared" si="52"/>
        <v>0</v>
      </c>
      <c r="AB109" s="52">
        <v>880000</v>
      </c>
      <c r="AC109" s="52"/>
      <c r="AD109" s="198">
        <f t="shared" si="53"/>
        <v>880000</v>
      </c>
      <c r="AE109" s="52">
        <v>880000</v>
      </c>
      <c r="AF109" s="52"/>
      <c r="AG109" s="198">
        <f t="shared" si="54"/>
        <v>880000</v>
      </c>
      <c r="AH109" s="52">
        <v>880000</v>
      </c>
      <c r="AI109" s="52"/>
      <c r="AJ109" s="198">
        <f t="shared" si="55"/>
        <v>880000</v>
      </c>
      <c r="AK109" s="52">
        <v>880000</v>
      </c>
      <c r="AL109" s="52"/>
      <c r="AM109" s="198">
        <f t="shared" si="56"/>
        <v>880000</v>
      </c>
      <c r="AN109" s="52">
        <v>960000</v>
      </c>
      <c r="AO109" s="52"/>
      <c r="AP109" s="60">
        <f t="shared" si="57"/>
        <v>960000</v>
      </c>
      <c r="AQ109" s="52"/>
      <c r="AR109" s="52"/>
      <c r="AS109" s="60">
        <f t="shared" si="58"/>
        <v>0</v>
      </c>
      <c r="AT109" s="55"/>
      <c r="AU109" s="52"/>
      <c r="AV109" s="55">
        <f t="shared" si="59"/>
        <v>0</v>
      </c>
      <c r="AW109" s="52"/>
      <c r="AX109" s="52"/>
      <c r="AY109" s="55"/>
      <c r="AZ109" s="32"/>
    </row>
    <row r="110" spans="1:52" x14ac:dyDescent="0.2">
      <c r="A110" s="36">
        <v>104</v>
      </c>
      <c r="B110" s="12"/>
      <c r="C110" s="58" t="s">
        <v>196</v>
      </c>
      <c r="D110" s="9"/>
      <c r="E110" s="52">
        <v>13000000</v>
      </c>
      <c r="F110" s="52"/>
      <c r="G110" s="52"/>
      <c r="H110" s="55">
        <f t="shared" si="48"/>
        <v>13000000</v>
      </c>
      <c r="I110" s="55">
        <v>4000000</v>
      </c>
      <c r="J110" s="52">
        <v>1000000</v>
      </c>
      <c r="K110" s="52">
        <v>1000000</v>
      </c>
      <c r="L110" s="198">
        <f t="shared" si="60"/>
        <v>0</v>
      </c>
      <c r="M110" s="52">
        <v>800000</v>
      </c>
      <c r="N110" s="52">
        <v>800000</v>
      </c>
      <c r="O110" s="60">
        <f t="shared" si="47"/>
        <v>0</v>
      </c>
      <c r="P110" s="52">
        <v>800000</v>
      </c>
      <c r="Q110" s="52">
        <v>800000</v>
      </c>
      <c r="R110" s="198">
        <f t="shared" si="49"/>
        <v>0</v>
      </c>
      <c r="S110" s="52">
        <v>800000</v>
      </c>
      <c r="T110" s="52">
        <v>800000</v>
      </c>
      <c r="U110" s="198">
        <f t="shared" si="50"/>
        <v>0</v>
      </c>
      <c r="V110" s="52">
        <v>800000</v>
      </c>
      <c r="W110" s="52">
        <v>800000</v>
      </c>
      <c r="X110" s="198">
        <f t="shared" si="51"/>
        <v>0</v>
      </c>
      <c r="Y110" s="52">
        <v>800000</v>
      </c>
      <c r="Z110" s="52">
        <v>800000</v>
      </c>
      <c r="AA110" s="198">
        <f t="shared" si="52"/>
        <v>0</v>
      </c>
      <c r="AB110" s="52">
        <v>800000</v>
      </c>
      <c r="AC110" s="52">
        <v>800000</v>
      </c>
      <c r="AD110" s="198">
        <f t="shared" si="53"/>
        <v>0</v>
      </c>
      <c r="AE110" s="52">
        <v>800000</v>
      </c>
      <c r="AF110" s="52">
        <v>200000</v>
      </c>
      <c r="AG110" s="198">
        <f t="shared" si="54"/>
        <v>600000</v>
      </c>
      <c r="AH110" s="52">
        <v>800000</v>
      </c>
      <c r="AI110" s="52"/>
      <c r="AJ110" s="198">
        <f t="shared" si="55"/>
        <v>800000</v>
      </c>
      <c r="AK110" s="52">
        <v>800000</v>
      </c>
      <c r="AL110" s="52"/>
      <c r="AM110" s="198">
        <f t="shared" si="56"/>
        <v>800000</v>
      </c>
      <c r="AN110" s="52">
        <v>800000</v>
      </c>
      <c r="AO110" s="52"/>
      <c r="AP110" s="60">
        <f t="shared" si="57"/>
        <v>800000</v>
      </c>
      <c r="AQ110" s="52"/>
      <c r="AR110" s="52"/>
      <c r="AS110" s="60">
        <f t="shared" si="58"/>
        <v>0</v>
      </c>
      <c r="AT110" s="55"/>
      <c r="AU110" s="52"/>
      <c r="AV110" s="55">
        <f t="shared" si="59"/>
        <v>0</v>
      </c>
      <c r="AW110" s="52"/>
      <c r="AX110" s="52"/>
      <c r="AY110" s="55">
        <f>AW110-AX110</f>
        <v>0</v>
      </c>
      <c r="AZ110" s="32"/>
    </row>
    <row r="111" spans="1:52" x14ac:dyDescent="0.2">
      <c r="A111" s="36">
        <v>105</v>
      </c>
      <c r="B111" s="12"/>
      <c r="C111" s="58" t="s">
        <v>252</v>
      </c>
      <c r="D111" s="9"/>
      <c r="E111" s="52">
        <v>13000000</v>
      </c>
      <c r="F111" s="52"/>
      <c r="G111" s="52"/>
      <c r="H111" s="55">
        <f t="shared" si="48"/>
        <v>13000000</v>
      </c>
      <c r="I111" s="55">
        <v>5000000</v>
      </c>
      <c r="J111" s="52"/>
      <c r="K111" s="52"/>
      <c r="L111" s="198">
        <f t="shared" si="60"/>
        <v>0</v>
      </c>
      <c r="M111" s="52">
        <v>800000</v>
      </c>
      <c r="N111" s="52">
        <v>800000</v>
      </c>
      <c r="O111" s="60">
        <f t="shared" si="47"/>
        <v>0</v>
      </c>
      <c r="P111" s="52">
        <v>800000</v>
      </c>
      <c r="Q111" s="52">
        <v>800000</v>
      </c>
      <c r="R111" s="198">
        <f t="shared" si="49"/>
        <v>0</v>
      </c>
      <c r="S111" s="52">
        <v>800000</v>
      </c>
      <c r="T111" s="52">
        <v>800000</v>
      </c>
      <c r="U111" s="198">
        <f t="shared" si="50"/>
        <v>0</v>
      </c>
      <c r="V111" s="52">
        <v>800000</v>
      </c>
      <c r="W111" s="52">
        <v>800000</v>
      </c>
      <c r="X111" s="198">
        <f t="shared" si="51"/>
        <v>0</v>
      </c>
      <c r="Y111" s="52">
        <v>800000</v>
      </c>
      <c r="Z111" s="52">
        <v>800000</v>
      </c>
      <c r="AA111" s="198">
        <f t="shared" si="52"/>
        <v>0</v>
      </c>
      <c r="AB111" s="52">
        <v>800000</v>
      </c>
      <c r="AC111" s="52"/>
      <c r="AD111" s="198">
        <f t="shared" si="53"/>
        <v>800000</v>
      </c>
      <c r="AE111" s="52">
        <v>800000</v>
      </c>
      <c r="AF111" s="52"/>
      <c r="AG111" s="198">
        <f t="shared" si="54"/>
        <v>800000</v>
      </c>
      <c r="AH111" s="52">
        <v>800000</v>
      </c>
      <c r="AI111" s="52"/>
      <c r="AJ111" s="198">
        <f t="shared" si="55"/>
        <v>800000</v>
      </c>
      <c r="AK111" s="52">
        <v>800000</v>
      </c>
      <c r="AL111" s="52"/>
      <c r="AM111" s="198">
        <f t="shared" si="56"/>
        <v>800000</v>
      </c>
      <c r="AN111" s="52">
        <v>800000</v>
      </c>
      <c r="AO111" s="52"/>
      <c r="AP111" s="60">
        <f t="shared" si="57"/>
        <v>800000</v>
      </c>
      <c r="AQ111" s="52"/>
      <c r="AR111" s="52"/>
      <c r="AS111" s="60">
        <f t="shared" si="58"/>
        <v>0</v>
      </c>
      <c r="AT111" s="55"/>
      <c r="AU111" s="52"/>
      <c r="AV111" s="55">
        <f t="shared" si="59"/>
        <v>0</v>
      </c>
      <c r="AW111" s="52"/>
      <c r="AX111" s="52"/>
      <c r="AY111" s="55">
        <f>AW111-AX111</f>
        <v>0</v>
      </c>
      <c r="AZ111" s="32">
        <f t="shared" si="16"/>
        <v>8000000</v>
      </c>
    </row>
    <row r="112" spans="1:52" x14ac:dyDescent="0.2">
      <c r="A112" s="36">
        <v>106</v>
      </c>
      <c r="B112" s="12"/>
      <c r="C112" s="58" t="s">
        <v>180</v>
      </c>
      <c r="D112" s="9"/>
      <c r="E112" s="52">
        <v>13000000</v>
      </c>
      <c r="F112" s="52"/>
      <c r="G112" s="52"/>
      <c r="H112" s="55">
        <f t="shared" si="48"/>
        <v>13000000</v>
      </c>
      <c r="I112" s="55">
        <v>5000000</v>
      </c>
      <c r="J112" s="52"/>
      <c r="K112" s="52"/>
      <c r="L112" s="198">
        <f t="shared" si="60"/>
        <v>0</v>
      </c>
      <c r="M112" s="52">
        <v>800000</v>
      </c>
      <c r="N112" s="52">
        <v>800000</v>
      </c>
      <c r="O112" s="60">
        <f t="shared" si="47"/>
        <v>0</v>
      </c>
      <c r="P112" s="52">
        <v>800000</v>
      </c>
      <c r="Q112" s="52">
        <v>800000</v>
      </c>
      <c r="R112" s="198">
        <f t="shared" si="49"/>
        <v>0</v>
      </c>
      <c r="S112" s="52">
        <v>800000</v>
      </c>
      <c r="T112" s="52">
        <v>800000</v>
      </c>
      <c r="U112" s="198">
        <f t="shared" si="50"/>
        <v>0</v>
      </c>
      <c r="V112" s="52">
        <v>800000</v>
      </c>
      <c r="W112" s="52">
        <v>800000</v>
      </c>
      <c r="X112" s="198">
        <f t="shared" si="51"/>
        <v>0</v>
      </c>
      <c r="Y112" s="52">
        <v>800000</v>
      </c>
      <c r="Z112" s="52">
        <v>800000</v>
      </c>
      <c r="AA112" s="198">
        <f t="shared" si="52"/>
        <v>0</v>
      </c>
      <c r="AB112" s="52">
        <v>800000</v>
      </c>
      <c r="AC112" s="52">
        <v>800000</v>
      </c>
      <c r="AD112" s="198">
        <f t="shared" si="53"/>
        <v>0</v>
      </c>
      <c r="AE112" s="52">
        <v>800000</v>
      </c>
      <c r="AF112" s="52">
        <v>800000</v>
      </c>
      <c r="AG112" s="198">
        <f t="shared" si="54"/>
        <v>0</v>
      </c>
      <c r="AH112" s="52">
        <v>800000</v>
      </c>
      <c r="AI112" s="52"/>
      <c r="AJ112" s="198">
        <f t="shared" si="55"/>
        <v>800000</v>
      </c>
      <c r="AK112" s="52">
        <v>800000</v>
      </c>
      <c r="AL112" s="52"/>
      <c r="AM112" s="198">
        <f t="shared" si="56"/>
        <v>800000</v>
      </c>
      <c r="AN112" s="52">
        <v>800000</v>
      </c>
      <c r="AO112" s="52"/>
      <c r="AP112" s="60">
        <f t="shared" si="57"/>
        <v>800000</v>
      </c>
      <c r="AQ112" s="52"/>
      <c r="AR112" s="52"/>
      <c r="AS112" s="60">
        <f t="shared" si="58"/>
        <v>0</v>
      </c>
      <c r="AT112" s="55"/>
      <c r="AU112" s="52"/>
      <c r="AV112" s="55">
        <f t="shared" si="59"/>
        <v>0</v>
      </c>
      <c r="AW112" s="52"/>
      <c r="AX112" s="52"/>
      <c r="AY112" s="55">
        <f>AW112-AX112</f>
        <v>0</v>
      </c>
      <c r="AZ112" s="32"/>
    </row>
    <row r="113" spans="1:52" x14ac:dyDescent="0.2">
      <c r="A113" s="36">
        <v>107</v>
      </c>
      <c r="B113" s="12"/>
      <c r="C113" s="58" t="s">
        <v>285</v>
      </c>
      <c r="D113" s="9"/>
      <c r="E113" s="52">
        <v>13000000</v>
      </c>
      <c r="F113" s="52"/>
      <c r="G113" s="52"/>
      <c r="H113" s="55">
        <f t="shared" si="48"/>
        <v>13000000</v>
      </c>
      <c r="I113" s="55">
        <v>5000000</v>
      </c>
      <c r="J113" s="52"/>
      <c r="K113" s="52"/>
      <c r="L113" s="198">
        <f t="shared" si="60"/>
        <v>0</v>
      </c>
      <c r="M113" s="52">
        <v>800000</v>
      </c>
      <c r="N113" s="52">
        <v>800000</v>
      </c>
      <c r="O113" s="60">
        <f t="shared" si="47"/>
        <v>0</v>
      </c>
      <c r="P113" s="52">
        <v>800000</v>
      </c>
      <c r="Q113" s="52">
        <f>200000+600000</f>
        <v>800000</v>
      </c>
      <c r="R113" s="198">
        <f t="shared" si="49"/>
        <v>0</v>
      </c>
      <c r="S113" s="52">
        <v>800000</v>
      </c>
      <c r="T113" s="52">
        <v>800000</v>
      </c>
      <c r="U113" s="198">
        <f t="shared" si="50"/>
        <v>0</v>
      </c>
      <c r="V113" s="52">
        <v>800000</v>
      </c>
      <c r="W113" s="52">
        <v>800000</v>
      </c>
      <c r="X113" s="198">
        <f t="shared" si="51"/>
        <v>0</v>
      </c>
      <c r="Y113" s="52">
        <v>800000</v>
      </c>
      <c r="Z113" s="52">
        <v>800000</v>
      </c>
      <c r="AA113" s="198">
        <f t="shared" si="52"/>
        <v>0</v>
      </c>
      <c r="AB113" s="52">
        <v>800000</v>
      </c>
      <c r="AC113" s="52">
        <v>800000</v>
      </c>
      <c r="AD113" s="198">
        <f t="shared" si="53"/>
        <v>0</v>
      </c>
      <c r="AE113" s="52">
        <v>800000</v>
      </c>
      <c r="AF113" s="52"/>
      <c r="AG113" s="198">
        <f t="shared" si="54"/>
        <v>800000</v>
      </c>
      <c r="AH113" s="52">
        <v>800000</v>
      </c>
      <c r="AI113" s="52"/>
      <c r="AJ113" s="198">
        <f t="shared" si="55"/>
        <v>800000</v>
      </c>
      <c r="AK113" s="52">
        <v>800000</v>
      </c>
      <c r="AL113" s="52"/>
      <c r="AM113" s="198">
        <f t="shared" si="56"/>
        <v>800000</v>
      </c>
      <c r="AN113" s="52">
        <v>800000</v>
      </c>
      <c r="AO113" s="52"/>
      <c r="AP113" s="60">
        <f t="shared" si="57"/>
        <v>800000</v>
      </c>
      <c r="AQ113" s="52"/>
      <c r="AR113" s="52"/>
      <c r="AS113" s="60">
        <f t="shared" si="58"/>
        <v>0</v>
      </c>
      <c r="AT113" s="55"/>
      <c r="AU113" s="52"/>
      <c r="AV113" s="55">
        <f t="shared" si="59"/>
        <v>0</v>
      </c>
      <c r="AW113" s="52"/>
      <c r="AX113" s="52"/>
      <c r="AY113" s="55">
        <f>AW113-AX113</f>
        <v>0</v>
      </c>
      <c r="AZ113" s="32"/>
    </row>
    <row r="114" spans="1:52" x14ac:dyDescent="0.2">
      <c r="A114" s="36">
        <v>108</v>
      </c>
      <c r="B114" s="12"/>
      <c r="C114" s="58" t="s">
        <v>375</v>
      </c>
      <c r="D114" s="9"/>
      <c r="E114" s="52">
        <v>13000000</v>
      </c>
      <c r="F114" s="52"/>
      <c r="G114" s="52"/>
      <c r="H114" s="55">
        <f t="shared" si="48"/>
        <v>13000000</v>
      </c>
      <c r="I114" s="55">
        <v>5000000</v>
      </c>
      <c r="J114" s="52"/>
      <c r="K114" s="52"/>
      <c r="L114" s="198">
        <f t="shared" si="60"/>
        <v>0</v>
      </c>
      <c r="M114" s="52">
        <v>800000</v>
      </c>
      <c r="N114" s="52">
        <v>800000</v>
      </c>
      <c r="O114" s="60">
        <f t="shared" si="47"/>
        <v>0</v>
      </c>
      <c r="P114" s="52">
        <v>800000</v>
      </c>
      <c r="Q114" s="52">
        <v>800000</v>
      </c>
      <c r="R114" s="198">
        <f t="shared" si="49"/>
        <v>0</v>
      </c>
      <c r="S114" s="52">
        <v>800000</v>
      </c>
      <c r="T114" s="52">
        <v>800000</v>
      </c>
      <c r="U114" s="198">
        <f t="shared" si="50"/>
        <v>0</v>
      </c>
      <c r="V114" s="52">
        <v>800000</v>
      </c>
      <c r="W114" s="52">
        <v>800000</v>
      </c>
      <c r="X114" s="198">
        <f t="shared" si="51"/>
        <v>0</v>
      </c>
      <c r="Y114" s="52">
        <v>800000</v>
      </c>
      <c r="Z114" s="52">
        <v>800000</v>
      </c>
      <c r="AA114" s="198">
        <f t="shared" si="52"/>
        <v>0</v>
      </c>
      <c r="AB114" s="52">
        <v>800000</v>
      </c>
      <c r="AC114" s="52">
        <v>800000</v>
      </c>
      <c r="AD114" s="198">
        <f t="shared" si="53"/>
        <v>0</v>
      </c>
      <c r="AE114" s="52">
        <v>800000</v>
      </c>
      <c r="AF114" s="52">
        <v>800000</v>
      </c>
      <c r="AG114" s="198">
        <f t="shared" si="54"/>
        <v>0</v>
      </c>
      <c r="AH114" s="52">
        <v>800000</v>
      </c>
      <c r="AI114" s="52"/>
      <c r="AJ114" s="198">
        <f t="shared" si="55"/>
        <v>800000</v>
      </c>
      <c r="AK114" s="52">
        <v>800000</v>
      </c>
      <c r="AL114" s="52"/>
      <c r="AM114" s="198">
        <f t="shared" si="56"/>
        <v>800000</v>
      </c>
      <c r="AN114" s="52">
        <v>800000</v>
      </c>
      <c r="AO114" s="52"/>
      <c r="AP114" s="60">
        <f t="shared" si="57"/>
        <v>800000</v>
      </c>
      <c r="AQ114" s="52"/>
      <c r="AR114" s="52"/>
      <c r="AS114" s="60">
        <f t="shared" si="58"/>
        <v>0</v>
      </c>
      <c r="AT114" s="55"/>
      <c r="AU114" s="52"/>
      <c r="AV114" s="55">
        <f t="shared" si="59"/>
        <v>0</v>
      </c>
      <c r="AW114" s="52"/>
      <c r="AX114" s="52"/>
      <c r="AY114" s="55"/>
      <c r="AZ114" s="32"/>
    </row>
    <row r="115" spans="1:52" x14ac:dyDescent="0.2">
      <c r="A115" s="36">
        <v>109</v>
      </c>
      <c r="B115" s="12"/>
      <c r="C115" s="58" t="s">
        <v>227</v>
      </c>
      <c r="D115" s="9"/>
      <c r="E115" s="52">
        <v>13000000</v>
      </c>
      <c r="F115" s="52"/>
      <c r="G115" s="52"/>
      <c r="H115" s="55">
        <f t="shared" si="48"/>
        <v>13000000</v>
      </c>
      <c r="I115" s="55">
        <v>3000000</v>
      </c>
      <c r="J115" s="52">
        <v>2000000</v>
      </c>
      <c r="K115" s="52">
        <v>2000000</v>
      </c>
      <c r="L115" s="198">
        <f t="shared" si="60"/>
        <v>0</v>
      </c>
      <c r="M115" s="52">
        <v>800000</v>
      </c>
      <c r="N115" s="52">
        <v>800000</v>
      </c>
      <c r="O115" s="60">
        <f t="shared" si="47"/>
        <v>0</v>
      </c>
      <c r="P115" s="52">
        <v>800000</v>
      </c>
      <c r="Q115" s="52">
        <v>800000</v>
      </c>
      <c r="R115" s="198">
        <f t="shared" si="49"/>
        <v>0</v>
      </c>
      <c r="S115" s="52">
        <v>800000</v>
      </c>
      <c r="T115" s="52">
        <v>800000</v>
      </c>
      <c r="U115" s="198">
        <f t="shared" si="50"/>
        <v>0</v>
      </c>
      <c r="V115" s="52">
        <v>800000</v>
      </c>
      <c r="W115" s="52">
        <v>800000</v>
      </c>
      <c r="X115" s="198">
        <f t="shared" si="51"/>
        <v>0</v>
      </c>
      <c r="Y115" s="52">
        <v>800000</v>
      </c>
      <c r="Z115" s="52">
        <v>800000</v>
      </c>
      <c r="AA115" s="198">
        <f t="shared" si="52"/>
        <v>0</v>
      </c>
      <c r="AB115" s="52">
        <v>800000</v>
      </c>
      <c r="AC115" s="52">
        <v>800000</v>
      </c>
      <c r="AD115" s="198">
        <f t="shared" si="53"/>
        <v>0</v>
      </c>
      <c r="AE115" s="52">
        <v>800000</v>
      </c>
      <c r="AF115" s="52">
        <v>800000</v>
      </c>
      <c r="AG115" s="198">
        <f t="shared" si="54"/>
        <v>0</v>
      </c>
      <c r="AH115" s="52">
        <v>800000</v>
      </c>
      <c r="AI115" s="52"/>
      <c r="AJ115" s="198">
        <f t="shared" si="55"/>
        <v>800000</v>
      </c>
      <c r="AK115" s="52">
        <v>800000</v>
      </c>
      <c r="AL115" s="52"/>
      <c r="AM115" s="198">
        <f t="shared" si="56"/>
        <v>800000</v>
      </c>
      <c r="AN115" s="52">
        <v>800000</v>
      </c>
      <c r="AO115" s="52"/>
      <c r="AP115" s="60">
        <f t="shared" si="57"/>
        <v>800000</v>
      </c>
      <c r="AQ115" s="52"/>
      <c r="AR115" s="52"/>
      <c r="AS115" s="60">
        <f t="shared" si="58"/>
        <v>0</v>
      </c>
      <c r="AT115" s="55"/>
      <c r="AU115" s="52"/>
      <c r="AV115" s="55">
        <f t="shared" si="59"/>
        <v>0</v>
      </c>
      <c r="AW115" s="52"/>
      <c r="AX115" s="52"/>
      <c r="AY115" s="55">
        <f>AW115-AX115</f>
        <v>0</v>
      </c>
      <c r="AZ115" s="32"/>
    </row>
    <row r="116" spans="1:52" x14ac:dyDescent="0.2">
      <c r="A116" s="36">
        <v>110</v>
      </c>
      <c r="B116" s="12"/>
      <c r="C116" s="58" t="s">
        <v>153</v>
      </c>
      <c r="D116" s="9"/>
      <c r="E116" s="52">
        <v>13000000</v>
      </c>
      <c r="F116" s="52"/>
      <c r="G116" s="52"/>
      <c r="H116" s="55">
        <f t="shared" si="48"/>
        <v>13000000</v>
      </c>
      <c r="I116" s="55">
        <v>5000000</v>
      </c>
      <c r="J116" s="52"/>
      <c r="K116" s="52"/>
      <c r="L116" s="198">
        <f t="shared" si="60"/>
        <v>0</v>
      </c>
      <c r="M116" s="52">
        <v>800000</v>
      </c>
      <c r="N116" s="52">
        <v>800000</v>
      </c>
      <c r="O116" s="60">
        <f t="shared" si="47"/>
        <v>0</v>
      </c>
      <c r="P116" s="52">
        <v>800000</v>
      </c>
      <c r="Q116" s="52">
        <f>700000+100000</f>
        <v>800000</v>
      </c>
      <c r="R116" s="198">
        <f t="shared" si="49"/>
        <v>0</v>
      </c>
      <c r="S116" s="52">
        <v>800000</v>
      </c>
      <c r="T116" s="52">
        <v>800000</v>
      </c>
      <c r="U116" s="198">
        <f t="shared" si="50"/>
        <v>0</v>
      </c>
      <c r="V116" s="52">
        <v>800000</v>
      </c>
      <c r="W116" s="52">
        <v>800000</v>
      </c>
      <c r="X116" s="198">
        <f t="shared" si="51"/>
        <v>0</v>
      </c>
      <c r="Y116" s="52">
        <v>800000</v>
      </c>
      <c r="Z116" s="52">
        <v>800000</v>
      </c>
      <c r="AA116" s="198">
        <f t="shared" si="52"/>
        <v>0</v>
      </c>
      <c r="AB116" s="52">
        <v>800000</v>
      </c>
      <c r="AC116" s="52">
        <v>800000</v>
      </c>
      <c r="AD116" s="198">
        <f t="shared" si="53"/>
        <v>0</v>
      </c>
      <c r="AE116" s="52">
        <v>800000</v>
      </c>
      <c r="AF116" s="52"/>
      <c r="AG116" s="198">
        <f t="shared" si="54"/>
        <v>800000</v>
      </c>
      <c r="AH116" s="52">
        <v>800000</v>
      </c>
      <c r="AI116" s="52"/>
      <c r="AJ116" s="198">
        <f t="shared" si="55"/>
        <v>800000</v>
      </c>
      <c r="AK116" s="52">
        <v>800000</v>
      </c>
      <c r="AL116" s="52"/>
      <c r="AM116" s="198">
        <f t="shared" si="56"/>
        <v>800000</v>
      </c>
      <c r="AN116" s="52">
        <v>800000</v>
      </c>
      <c r="AO116" s="52"/>
      <c r="AP116" s="60">
        <f t="shared" si="57"/>
        <v>800000</v>
      </c>
      <c r="AQ116" s="52"/>
      <c r="AR116" s="52"/>
      <c r="AS116" s="60">
        <f t="shared" si="58"/>
        <v>0</v>
      </c>
      <c r="AT116" s="55"/>
      <c r="AU116" s="52"/>
      <c r="AV116" s="55">
        <f t="shared" si="59"/>
        <v>0</v>
      </c>
      <c r="AW116" s="52"/>
      <c r="AX116" s="52"/>
      <c r="AY116" s="55">
        <f>AW116-AX116</f>
        <v>0</v>
      </c>
      <c r="AZ116" s="32"/>
    </row>
    <row r="117" spans="1:52" x14ac:dyDescent="0.2">
      <c r="A117" s="36">
        <v>111</v>
      </c>
      <c r="B117" s="12"/>
      <c r="C117" s="51" t="s">
        <v>299</v>
      </c>
      <c r="D117" s="9"/>
      <c r="E117" s="52">
        <v>13000000</v>
      </c>
      <c r="F117" s="52"/>
      <c r="G117" s="52"/>
      <c r="H117" s="55">
        <f t="shared" si="48"/>
        <v>13000000</v>
      </c>
      <c r="I117" s="55">
        <v>5000000</v>
      </c>
      <c r="J117" s="52"/>
      <c r="K117" s="52"/>
      <c r="L117" s="198">
        <f t="shared" si="60"/>
        <v>0</v>
      </c>
      <c r="M117" s="52">
        <v>800000</v>
      </c>
      <c r="N117" s="52">
        <v>800000</v>
      </c>
      <c r="O117" s="60">
        <f t="shared" si="47"/>
        <v>0</v>
      </c>
      <c r="P117" s="52">
        <v>800000</v>
      </c>
      <c r="Q117" s="52">
        <v>800000</v>
      </c>
      <c r="R117" s="198">
        <f t="shared" si="49"/>
        <v>0</v>
      </c>
      <c r="S117" s="52">
        <v>800000</v>
      </c>
      <c r="T117" s="52">
        <v>800000</v>
      </c>
      <c r="U117" s="198">
        <f t="shared" si="50"/>
        <v>0</v>
      </c>
      <c r="V117" s="52">
        <v>800000</v>
      </c>
      <c r="W117" s="52">
        <v>600000</v>
      </c>
      <c r="X117" s="198">
        <f t="shared" si="51"/>
        <v>200000</v>
      </c>
      <c r="Y117" s="52">
        <v>800000</v>
      </c>
      <c r="Z117" s="52"/>
      <c r="AA117" s="198">
        <f t="shared" si="52"/>
        <v>800000</v>
      </c>
      <c r="AB117" s="52">
        <v>800000</v>
      </c>
      <c r="AC117" s="52"/>
      <c r="AD117" s="198">
        <f t="shared" si="53"/>
        <v>800000</v>
      </c>
      <c r="AE117" s="52">
        <v>800000</v>
      </c>
      <c r="AF117" s="52"/>
      <c r="AG117" s="198">
        <f t="shared" si="54"/>
        <v>800000</v>
      </c>
      <c r="AH117" s="52">
        <v>800000</v>
      </c>
      <c r="AI117" s="52"/>
      <c r="AJ117" s="198">
        <f t="shared" si="55"/>
        <v>800000</v>
      </c>
      <c r="AK117" s="52">
        <v>800000</v>
      </c>
      <c r="AL117" s="52"/>
      <c r="AM117" s="198">
        <f t="shared" si="56"/>
        <v>800000</v>
      </c>
      <c r="AN117" s="52">
        <v>800000</v>
      </c>
      <c r="AO117" s="52"/>
      <c r="AP117" s="60">
        <f t="shared" si="57"/>
        <v>800000</v>
      </c>
      <c r="AQ117" s="52"/>
      <c r="AR117" s="52"/>
      <c r="AS117" s="60">
        <f t="shared" si="58"/>
        <v>0</v>
      </c>
      <c r="AT117" s="55"/>
      <c r="AU117" s="52"/>
      <c r="AV117" s="55">
        <f t="shared" si="59"/>
        <v>0</v>
      </c>
      <c r="AW117" s="52"/>
      <c r="AX117" s="52"/>
      <c r="AY117" s="55">
        <f>AW117-AX117</f>
        <v>0</v>
      </c>
      <c r="AZ117" s="32"/>
    </row>
    <row r="118" spans="1:52" x14ac:dyDescent="0.2">
      <c r="A118" s="36">
        <v>112</v>
      </c>
      <c r="B118" s="12"/>
      <c r="C118" s="58" t="s">
        <v>163</v>
      </c>
      <c r="D118" s="9"/>
      <c r="E118" s="52">
        <v>13000000</v>
      </c>
      <c r="F118" s="52"/>
      <c r="G118" s="52"/>
      <c r="H118" s="55">
        <f t="shared" si="48"/>
        <v>13000000</v>
      </c>
      <c r="I118" s="55">
        <v>5000000</v>
      </c>
      <c r="J118" s="52"/>
      <c r="K118" s="52"/>
      <c r="L118" s="198">
        <f t="shared" si="60"/>
        <v>0</v>
      </c>
      <c r="M118" s="52">
        <v>800000</v>
      </c>
      <c r="N118" s="52">
        <v>800000</v>
      </c>
      <c r="O118" s="60">
        <f t="shared" si="47"/>
        <v>0</v>
      </c>
      <c r="P118" s="52">
        <v>800000</v>
      </c>
      <c r="Q118" s="52">
        <f>200000+600000</f>
        <v>800000</v>
      </c>
      <c r="R118" s="198">
        <f t="shared" si="49"/>
        <v>0</v>
      </c>
      <c r="S118" s="52">
        <v>800000</v>
      </c>
      <c r="T118" s="52">
        <v>800000</v>
      </c>
      <c r="U118" s="198">
        <f t="shared" si="50"/>
        <v>0</v>
      </c>
      <c r="V118" s="52">
        <v>800000</v>
      </c>
      <c r="W118" s="52">
        <v>800000</v>
      </c>
      <c r="X118" s="198">
        <f t="shared" si="51"/>
        <v>0</v>
      </c>
      <c r="Y118" s="52">
        <v>800000</v>
      </c>
      <c r="Z118" s="52">
        <v>800000</v>
      </c>
      <c r="AA118" s="198">
        <f t="shared" si="52"/>
        <v>0</v>
      </c>
      <c r="AB118" s="52">
        <v>800000</v>
      </c>
      <c r="AC118" s="52">
        <v>800000</v>
      </c>
      <c r="AD118" s="198">
        <f t="shared" si="53"/>
        <v>0</v>
      </c>
      <c r="AE118" s="52">
        <v>800000</v>
      </c>
      <c r="AF118" s="52">
        <v>800000</v>
      </c>
      <c r="AG118" s="198">
        <f t="shared" si="54"/>
        <v>0</v>
      </c>
      <c r="AH118" s="52">
        <v>800000</v>
      </c>
      <c r="AI118" s="52">
        <v>800000</v>
      </c>
      <c r="AJ118" s="198">
        <f t="shared" si="55"/>
        <v>0</v>
      </c>
      <c r="AK118" s="52">
        <v>800000</v>
      </c>
      <c r="AL118" s="52">
        <v>600000</v>
      </c>
      <c r="AM118" s="198">
        <f t="shared" si="56"/>
        <v>200000</v>
      </c>
      <c r="AN118" s="52">
        <v>800000</v>
      </c>
      <c r="AO118" s="52"/>
      <c r="AP118" s="60">
        <f t="shared" si="57"/>
        <v>800000</v>
      </c>
      <c r="AQ118" s="52"/>
      <c r="AR118" s="52"/>
      <c r="AS118" s="60">
        <f t="shared" si="58"/>
        <v>0</v>
      </c>
      <c r="AT118" s="55"/>
      <c r="AU118" s="52"/>
      <c r="AV118" s="55">
        <f t="shared" si="59"/>
        <v>0</v>
      </c>
      <c r="AW118" s="52"/>
      <c r="AX118" s="52"/>
      <c r="AY118" s="55">
        <f>AW118-AX118</f>
        <v>0</v>
      </c>
      <c r="AZ118" s="32"/>
    </row>
    <row r="119" spans="1:52" x14ac:dyDescent="0.2">
      <c r="A119" s="36">
        <v>113</v>
      </c>
      <c r="B119" s="12"/>
      <c r="C119" s="58" t="s">
        <v>182</v>
      </c>
      <c r="D119" s="9"/>
      <c r="E119" s="52">
        <v>13000000</v>
      </c>
      <c r="F119" s="52"/>
      <c r="G119" s="52"/>
      <c r="H119" s="55">
        <f t="shared" si="48"/>
        <v>13000000</v>
      </c>
      <c r="I119" s="55">
        <v>5000000</v>
      </c>
      <c r="J119" s="52"/>
      <c r="K119" s="52"/>
      <c r="L119" s="198">
        <f t="shared" si="60"/>
        <v>0</v>
      </c>
      <c r="M119" s="52">
        <v>800000</v>
      </c>
      <c r="N119" s="52">
        <v>800000</v>
      </c>
      <c r="O119" s="60">
        <f t="shared" si="47"/>
        <v>0</v>
      </c>
      <c r="P119" s="52">
        <v>800000</v>
      </c>
      <c r="Q119" s="52">
        <v>800000</v>
      </c>
      <c r="R119" s="198">
        <f t="shared" si="49"/>
        <v>0</v>
      </c>
      <c r="S119" s="52">
        <v>800000</v>
      </c>
      <c r="T119" s="52">
        <v>800000</v>
      </c>
      <c r="U119" s="198">
        <f t="shared" si="50"/>
        <v>0</v>
      </c>
      <c r="V119" s="52">
        <v>800000</v>
      </c>
      <c r="W119" s="52">
        <v>800000</v>
      </c>
      <c r="X119" s="198">
        <f t="shared" si="51"/>
        <v>0</v>
      </c>
      <c r="Y119" s="52">
        <v>800000</v>
      </c>
      <c r="Z119" s="52">
        <v>800000</v>
      </c>
      <c r="AA119" s="198">
        <f t="shared" si="52"/>
        <v>0</v>
      </c>
      <c r="AB119" s="52">
        <v>800000</v>
      </c>
      <c r="AC119" s="52">
        <v>800000</v>
      </c>
      <c r="AD119" s="198">
        <f t="shared" si="53"/>
        <v>0</v>
      </c>
      <c r="AE119" s="52">
        <v>800000</v>
      </c>
      <c r="AF119" s="52"/>
      <c r="AG119" s="198">
        <f t="shared" si="54"/>
        <v>800000</v>
      </c>
      <c r="AH119" s="52">
        <v>800000</v>
      </c>
      <c r="AI119" s="52"/>
      <c r="AJ119" s="198">
        <f t="shared" si="55"/>
        <v>800000</v>
      </c>
      <c r="AK119" s="52">
        <v>800000</v>
      </c>
      <c r="AL119" s="52"/>
      <c r="AM119" s="198">
        <f t="shared" si="56"/>
        <v>800000</v>
      </c>
      <c r="AN119" s="52">
        <v>800000</v>
      </c>
      <c r="AO119" s="52"/>
      <c r="AP119" s="60">
        <f t="shared" si="57"/>
        <v>800000</v>
      </c>
      <c r="AQ119" s="52"/>
      <c r="AR119" s="52"/>
      <c r="AS119" s="60">
        <f t="shared" si="58"/>
        <v>0</v>
      </c>
      <c r="AT119" s="55"/>
      <c r="AU119" s="52"/>
      <c r="AV119" s="55">
        <f t="shared" si="59"/>
        <v>0</v>
      </c>
      <c r="AW119" s="52"/>
      <c r="AX119" s="52"/>
      <c r="AY119" s="55"/>
      <c r="AZ119" s="32"/>
    </row>
    <row r="120" spans="1:52" x14ac:dyDescent="0.2">
      <c r="A120" s="36">
        <v>114</v>
      </c>
      <c r="B120" s="12"/>
      <c r="C120" s="58" t="s">
        <v>131</v>
      </c>
      <c r="D120" s="9"/>
      <c r="E120" s="52">
        <v>13000000</v>
      </c>
      <c r="F120" s="52"/>
      <c r="G120" s="52">
        <v>500000</v>
      </c>
      <c r="H120" s="55">
        <f t="shared" si="48"/>
        <v>12500000</v>
      </c>
      <c r="I120" s="55">
        <v>5000000</v>
      </c>
      <c r="J120" s="52"/>
      <c r="K120" s="52"/>
      <c r="L120" s="198">
        <f t="shared" si="60"/>
        <v>0</v>
      </c>
      <c r="M120" s="52">
        <v>750000</v>
      </c>
      <c r="N120" s="52">
        <v>750000</v>
      </c>
      <c r="O120" s="97">
        <f t="shared" si="47"/>
        <v>0</v>
      </c>
      <c r="P120" s="52">
        <v>750000</v>
      </c>
      <c r="Q120" s="52">
        <v>750000</v>
      </c>
      <c r="R120" s="200">
        <f t="shared" si="49"/>
        <v>0</v>
      </c>
      <c r="S120" s="52">
        <v>750000</v>
      </c>
      <c r="T120" s="52">
        <v>750000</v>
      </c>
      <c r="U120" s="200">
        <f t="shared" si="50"/>
        <v>0</v>
      </c>
      <c r="V120" s="52">
        <v>750000</v>
      </c>
      <c r="W120" s="52">
        <v>750000</v>
      </c>
      <c r="X120" s="200">
        <f t="shared" si="51"/>
        <v>0</v>
      </c>
      <c r="Y120" s="52">
        <v>750000</v>
      </c>
      <c r="Z120" s="52">
        <v>750000</v>
      </c>
      <c r="AA120" s="200">
        <f t="shared" si="52"/>
        <v>0</v>
      </c>
      <c r="AB120" s="52">
        <v>750000</v>
      </c>
      <c r="AC120" s="52">
        <v>750000</v>
      </c>
      <c r="AD120" s="200">
        <f t="shared" si="53"/>
        <v>0</v>
      </c>
      <c r="AE120" s="52">
        <v>750000</v>
      </c>
      <c r="AF120" s="52"/>
      <c r="AG120" s="200">
        <f t="shared" si="54"/>
        <v>750000</v>
      </c>
      <c r="AH120" s="52">
        <v>750000</v>
      </c>
      <c r="AI120" s="52"/>
      <c r="AJ120" s="200">
        <f t="shared" si="55"/>
        <v>750000</v>
      </c>
      <c r="AK120" s="52">
        <v>750000</v>
      </c>
      <c r="AL120" s="52"/>
      <c r="AM120" s="200">
        <f t="shared" si="56"/>
        <v>750000</v>
      </c>
      <c r="AN120" s="52">
        <v>750000</v>
      </c>
      <c r="AO120" s="52"/>
      <c r="AP120" s="97">
        <f t="shared" si="57"/>
        <v>750000</v>
      </c>
      <c r="AQ120" s="52"/>
      <c r="AR120" s="52"/>
      <c r="AS120" s="60">
        <f t="shared" si="58"/>
        <v>0</v>
      </c>
      <c r="AT120" s="55"/>
      <c r="AU120" s="52"/>
      <c r="AV120" s="55">
        <f t="shared" si="59"/>
        <v>0</v>
      </c>
      <c r="AW120" s="52"/>
      <c r="AX120" s="52"/>
      <c r="AY120" s="55">
        <f t="shared" ref="AY120:AY127" si="61">AW120-AX120</f>
        <v>0</v>
      </c>
      <c r="AZ120" s="32"/>
    </row>
    <row r="121" spans="1:52" x14ac:dyDescent="0.2">
      <c r="A121" s="36">
        <v>115</v>
      </c>
      <c r="B121" s="12"/>
      <c r="C121" s="58" t="s">
        <v>289</v>
      </c>
      <c r="D121" s="9"/>
      <c r="E121" s="52">
        <v>13000000</v>
      </c>
      <c r="F121" s="52"/>
      <c r="G121" s="52"/>
      <c r="H121" s="55">
        <f t="shared" si="48"/>
        <v>13000000</v>
      </c>
      <c r="I121" s="55">
        <v>2000000</v>
      </c>
      <c r="J121" s="52">
        <v>3000000</v>
      </c>
      <c r="K121" s="52">
        <v>3000000</v>
      </c>
      <c r="L121" s="198">
        <f t="shared" si="60"/>
        <v>0</v>
      </c>
      <c r="M121" s="52">
        <v>800000</v>
      </c>
      <c r="N121" s="52">
        <v>800000</v>
      </c>
      <c r="O121" s="60">
        <f t="shared" si="47"/>
        <v>0</v>
      </c>
      <c r="P121" s="52">
        <v>800000</v>
      </c>
      <c r="Q121" s="52">
        <f>200000+600000</f>
        <v>800000</v>
      </c>
      <c r="R121" s="198">
        <f t="shared" si="49"/>
        <v>0</v>
      </c>
      <c r="S121" s="52">
        <v>800000</v>
      </c>
      <c r="T121" s="52">
        <v>800000</v>
      </c>
      <c r="U121" s="198">
        <f t="shared" si="50"/>
        <v>0</v>
      </c>
      <c r="V121" s="52">
        <v>800000</v>
      </c>
      <c r="W121" s="52">
        <f>600000+200000</f>
        <v>800000</v>
      </c>
      <c r="X121" s="198">
        <f t="shared" si="51"/>
        <v>0</v>
      </c>
      <c r="Y121" s="52">
        <v>800000</v>
      </c>
      <c r="Z121" s="52">
        <f>100000+700000</f>
        <v>800000</v>
      </c>
      <c r="AA121" s="198">
        <f t="shared" si="52"/>
        <v>0</v>
      </c>
      <c r="AB121" s="52">
        <v>800000</v>
      </c>
      <c r="AC121" s="52">
        <v>800000</v>
      </c>
      <c r="AD121" s="198">
        <f t="shared" si="53"/>
        <v>0</v>
      </c>
      <c r="AE121" s="52">
        <v>800000</v>
      </c>
      <c r="AF121" s="52">
        <v>800000</v>
      </c>
      <c r="AG121" s="198">
        <f t="shared" si="54"/>
        <v>0</v>
      </c>
      <c r="AH121" s="52">
        <v>800000</v>
      </c>
      <c r="AI121" s="52">
        <v>200000</v>
      </c>
      <c r="AJ121" s="198">
        <f t="shared" si="55"/>
        <v>600000</v>
      </c>
      <c r="AK121" s="52">
        <v>800000</v>
      </c>
      <c r="AL121" s="52"/>
      <c r="AM121" s="198">
        <f t="shared" si="56"/>
        <v>800000</v>
      </c>
      <c r="AN121" s="52">
        <v>800000</v>
      </c>
      <c r="AO121" s="52"/>
      <c r="AP121" s="60">
        <f t="shared" si="57"/>
        <v>800000</v>
      </c>
      <c r="AQ121" s="52"/>
      <c r="AR121" s="52"/>
      <c r="AS121" s="60">
        <f t="shared" si="58"/>
        <v>0</v>
      </c>
      <c r="AT121" s="55"/>
      <c r="AU121" s="52"/>
      <c r="AV121" s="55">
        <f t="shared" si="59"/>
        <v>0</v>
      </c>
      <c r="AW121" s="52"/>
      <c r="AX121" s="52"/>
      <c r="AY121" s="55">
        <f t="shared" si="61"/>
        <v>0</v>
      </c>
      <c r="AZ121" s="32"/>
    </row>
    <row r="122" spans="1:52" x14ac:dyDescent="0.2">
      <c r="A122" s="36">
        <v>116</v>
      </c>
      <c r="B122" s="12"/>
      <c r="C122" s="58" t="s">
        <v>239</v>
      </c>
      <c r="D122" s="9"/>
      <c r="E122" s="52">
        <v>13000000</v>
      </c>
      <c r="F122" s="52"/>
      <c r="G122" s="52"/>
      <c r="H122" s="55">
        <f t="shared" si="48"/>
        <v>13000000</v>
      </c>
      <c r="I122" s="55">
        <v>2000000</v>
      </c>
      <c r="J122" s="52">
        <v>1000000</v>
      </c>
      <c r="K122" s="52">
        <v>400000</v>
      </c>
      <c r="L122" s="198">
        <f t="shared" si="60"/>
        <v>600000</v>
      </c>
      <c r="M122" s="52">
        <v>1000000</v>
      </c>
      <c r="N122" s="52"/>
      <c r="O122" s="60">
        <f t="shared" si="47"/>
        <v>1000000</v>
      </c>
      <c r="P122" s="52">
        <v>1000000</v>
      </c>
      <c r="Q122" s="52"/>
      <c r="R122" s="198">
        <f t="shared" si="49"/>
        <v>1000000</v>
      </c>
      <c r="S122" s="52">
        <v>1000000</v>
      </c>
      <c r="T122" s="52"/>
      <c r="U122" s="198">
        <f t="shared" si="50"/>
        <v>1000000</v>
      </c>
      <c r="V122" s="52">
        <v>1000000</v>
      </c>
      <c r="W122" s="52"/>
      <c r="X122" s="198">
        <f t="shared" si="51"/>
        <v>1000000</v>
      </c>
      <c r="Y122" s="52">
        <v>1000000</v>
      </c>
      <c r="Z122" s="52"/>
      <c r="AA122" s="198">
        <f t="shared" si="52"/>
        <v>1000000</v>
      </c>
      <c r="AB122" s="52">
        <v>1000000</v>
      </c>
      <c r="AC122" s="52"/>
      <c r="AD122" s="198">
        <f t="shared" si="53"/>
        <v>1000000</v>
      </c>
      <c r="AE122" s="52">
        <v>1000000</v>
      </c>
      <c r="AF122" s="52"/>
      <c r="AG122" s="198">
        <f t="shared" si="54"/>
        <v>1000000</v>
      </c>
      <c r="AH122" s="52">
        <v>1000000</v>
      </c>
      <c r="AI122" s="52"/>
      <c r="AJ122" s="198">
        <f t="shared" si="55"/>
        <v>1000000</v>
      </c>
      <c r="AK122" s="52">
        <v>1000000</v>
      </c>
      <c r="AL122" s="52"/>
      <c r="AM122" s="198">
        <f t="shared" si="56"/>
        <v>1000000</v>
      </c>
      <c r="AN122" s="52">
        <v>1000000</v>
      </c>
      <c r="AO122" s="52"/>
      <c r="AP122" s="60">
        <f t="shared" si="57"/>
        <v>1000000</v>
      </c>
      <c r="AQ122" s="52"/>
      <c r="AR122" s="52"/>
      <c r="AS122" s="60">
        <f t="shared" si="58"/>
        <v>0</v>
      </c>
      <c r="AT122" s="55"/>
      <c r="AU122" s="52"/>
      <c r="AV122" s="55">
        <f t="shared" si="59"/>
        <v>0</v>
      </c>
      <c r="AW122" s="52"/>
      <c r="AX122" s="52"/>
      <c r="AY122" s="55">
        <f t="shared" si="61"/>
        <v>0</v>
      </c>
      <c r="AZ122" s="32"/>
    </row>
    <row r="123" spans="1:52" x14ac:dyDescent="0.2">
      <c r="A123" s="36">
        <v>117</v>
      </c>
      <c r="B123" s="12"/>
      <c r="C123" s="58" t="s">
        <v>321</v>
      </c>
      <c r="D123" s="9"/>
      <c r="E123" s="52">
        <v>13000000</v>
      </c>
      <c r="F123" s="52"/>
      <c r="G123" s="52"/>
      <c r="H123" s="55">
        <f t="shared" si="48"/>
        <v>13000000</v>
      </c>
      <c r="I123" s="55">
        <v>2000000</v>
      </c>
      <c r="J123" s="52">
        <v>3000000</v>
      </c>
      <c r="K123" s="52">
        <v>3000000</v>
      </c>
      <c r="L123" s="198">
        <f t="shared" si="60"/>
        <v>0</v>
      </c>
      <c r="M123" s="52">
        <v>800000</v>
      </c>
      <c r="N123" s="52">
        <f>500000+300000</f>
        <v>800000</v>
      </c>
      <c r="O123" s="60">
        <f t="shared" si="47"/>
        <v>0</v>
      </c>
      <c r="P123" s="52">
        <v>800000</v>
      </c>
      <c r="Q123" s="52">
        <v>800000</v>
      </c>
      <c r="R123" s="198">
        <f t="shared" si="49"/>
        <v>0</v>
      </c>
      <c r="S123" s="52">
        <v>800000</v>
      </c>
      <c r="T123" s="52">
        <v>800000</v>
      </c>
      <c r="U123" s="198">
        <f t="shared" si="50"/>
        <v>0</v>
      </c>
      <c r="V123" s="52">
        <v>800000</v>
      </c>
      <c r="W123" s="52">
        <f>100000+700000</f>
        <v>800000</v>
      </c>
      <c r="X123" s="198">
        <f t="shared" si="51"/>
        <v>0</v>
      </c>
      <c r="Y123" s="52">
        <v>800000</v>
      </c>
      <c r="Z123" s="52">
        <v>800000</v>
      </c>
      <c r="AA123" s="198">
        <f t="shared" si="52"/>
        <v>0</v>
      </c>
      <c r="AB123" s="52">
        <v>800000</v>
      </c>
      <c r="AC123" s="52">
        <v>800000</v>
      </c>
      <c r="AD123" s="198">
        <f t="shared" si="53"/>
        <v>0</v>
      </c>
      <c r="AE123" s="52">
        <v>800000</v>
      </c>
      <c r="AF123" s="52">
        <v>800000</v>
      </c>
      <c r="AG123" s="198">
        <f t="shared" si="54"/>
        <v>0</v>
      </c>
      <c r="AH123" s="52">
        <v>800000</v>
      </c>
      <c r="AI123" s="52"/>
      <c r="AJ123" s="198">
        <f t="shared" si="55"/>
        <v>800000</v>
      </c>
      <c r="AK123" s="52">
        <v>800000</v>
      </c>
      <c r="AL123" s="52"/>
      <c r="AM123" s="198">
        <f t="shared" si="56"/>
        <v>800000</v>
      </c>
      <c r="AN123" s="52">
        <v>800000</v>
      </c>
      <c r="AO123" s="52"/>
      <c r="AP123" s="60">
        <f t="shared" si="57"/>
        <v>800000</v>
      </c>
      <c r="AQ123" s="52"/>
      <c r="AR123" s="52"/>
      <c r="AS123" s="60">
        <f t="shared" si="58"/>
        <v>0</v>
      </c>
      <c r="AT123" s="55"/>
      <c r="AU123" s="52"/>
      <c r="AV123" s="55">
        <f t="shared" si="59"/>
        <v>0</v>
      </c>
      <c r="AW123" s="52"/>
      <c r="AX123" s="52"/>
      <c r="AY123" s="55">
        <f t="shared" si="61"/>
        <v>0</v>
      </c>
      <c r="AZ123" s="32"/>
    </row>
    <row r="124" spans="1:52" s="99" customFormat="1" x14ac:dyDescent="0.2">
      <c r="A124" s="36">
        <v>118</v>
      </c>
      <c r="B124" s="12"/>
      <c r="C124" s="58" t="s">
        <v>144</v>
      </c>
      <c r="D124" s="9"/>
      <c r="E124" s="52">
        <v>13000000</v>
      </c>
      <c r="F124" s="52"/>
      <c r="G124" s="52">
        <v>500000</v>
      </c>
      <c r="H124" s="55">
        <f t="shared" si="48"/>
        <v>12500000</v>
      </c>
      <c r="I124" s="55">
        <v>4500000</v>
      </c>
      <c r="J124" s="52"/>
      <c r="K124" s="52"/>
      <c r="L124" s="198">
        <f t="shared" si="60"/>
        <v>0</v>
      </c>
      <c r="M124" s="52">
        <v>500000</v>
      </c>
      <c r="N124" s="52">
        <v>500000</v>
      </c>
      <c r="O124" s="60">
        <f t="shared" si="47"/>
        <v>0</v>
      </c>
      <c r="P124" s="52">
        <v>500000</v>
      </c>
      <c r="Q124" s="52">
        <v>500000</v>
      </c>
      <c r="R124" s="198">
        <f t="shared" si="49"/>
        <v>0</v>
      </c>
      <c r="S124" s="52">
        <v>500000</v>
      </c>
      <c r="T124" s="52">
        <v>500000</v>
      </c>
      <c r="U124" s="198">
        <f t="shared" si="50"/>
        <v>0</v>
      </c>
      <c r="V124" s="52">
        <v>500000</v>
      </c>
      <c r="W124" s="52">
        <v>500000</v>
      </c>
      <c r="X124" s="198">
        <f t="shared" si="51"/>
        <v>0</v>
      </c>
      <c r="Y124" s="52">
        <v>500000</v>
      </c>
      <c r="Z124" s="52">
        <v>500000</v>
      </c>
      <c r="AA124" s="198">
        <f t="shared" si="52"/>
        <v>0</v>
      </c>
      <c r="AB124" s="52">
        <v>3000000</v>
      </c>
      <c r="AC124" s="52"/>
      <c r="AD124" s="198">
        <f t="shared" si="53"/>
        <v>3000000</v>
      </c>
      <c r="AE124" s="52">
        <v>500000</v>
      </c>
      <c r="AF124" s="52"/>
      <c r="AG124" s="198">
        <f t="shared" si="54"/>
        <v>500000</v>
      </c>
      <c r="AH124" s="52">
        <v>500000</v>
      </c>
      <c r="AI124" s="52"/>
      <c r="AJ124" s="198">
        <f t="shared" si="55"/>
        <v>500000</v>
      </c>
      <c r="AK124" s="52">
        <v>500000</v>
      </c>
      <c r="AL124" s="52"/>
      <c r="AM124" s="198">
        <f t="shared" si="56"/>
        <v>500000</v>
      </c>
      <c r="AN124" s="52">
        <v>500000</v>
      </c>
      <c r="AO124" s="52"/>
      <c r="AP124" s="60">
        <f t="shared" si="57"/>
        <v>500000</v>
      </c>
      <c r="AQ124" s="52"/>
      <c r="AR124" s="52"/>
      <c r="AS124" s="60">
        <f t="shared" si="58"/>
        <v>0</v>
      </c>
      <c r="AT124" s="55"/>
      <c r="AU124" s="52"/>
      <c r="AV124" s="55">
        <f t="shared" si="59"/>
        <v>0</v>
      </c>
      <c r="AW124" s="52"/>
      <c r="AX124" s="52"/>
      <c r="AY124" s="55">
        <f t="shared" si="61"/>
        <v>0</v>
      </c>
      <c r="AZ124" s="98"/>
    </row>
    <row r="125" spans="1:52" x14ac:dyDescent="0.2">
      <c r="A125" s="36">
        <v>119</v>
      </c>
      <c r="B125" s="12"/>
      <c r="C125" s="247" t="s">
        <v>251</v>
      </c>
      <c r="D125" s="95"/>
      <c r="E125" s="228">
        <v>13000000</v>
      </c>
      <c r="F125" s="228">
        <v>1300000</v>
      </c>
      <c r="G125" s="228"/>
      <c r="H125" s="55">
        <f t="shared" si="48"/>
        <v>11700000</v>
      </c>
      <c r="I125" s="96">
        <v>11700000</v>
      </c>
      <c r="J125" s="228"/>
      <c r="K125" s="228"/>
      <c r="L125" s="200">
        <f t="shared" si="60"/>
        <v>0</v>
      </c>
      <c r="M125" s="228"/>
      <c r="N125" s="228"/>
      <c r="O125" s="60">
        <f t="shared" si="47"/>
        <v>0</v>
      </c>
      <c r="P125" s="228"/>
      <c r="Q125" s="228"/>
      <c r="R125" s="198">
        <f t="shared" si="49"/>
        <v>0</v>
      </c>
      <c r="S125" s="228"/>
      <c r="T125" s="228"/>
      <c r="U125" s="200">
        <f t="shared" si="50"/>
        <v>0</v>
      </c>
      <c r="V125" s="228"/>
      <c r="W125" s="228"/>
      <c r="X125" s="200">
        <f t="shared" si="51"/>
        <v>0</v>
      </c>
      <c r="Y125" s="228"/>
      <c r="Z125" s="228"/>
      <c r="AA125" s="198">
        <f t="shared" si="52"/>
        <v>0</v>
      </c>
      <c r="AB125" s="228"/>
      <c r="AC125" s="228"/>
      <c r="AD125" s="198">
        <f t="shared" si="53"/>
        <v>0</v>
      </c>
      <c r="AE125" s="228"/>
      <c r="AF125" s="228"/>
      <c r="AG125" s="198">
        <f t="shared" si="54"/>
        <v>0</v>
      </c>
      <c r="AH125" s="228"/>
      <c r="AI125" s="228"/>
      <c r="AJ125" s="198">
        <f t="shared" si="55"/>
        <v>0</v>
      </c>
      <c r="AK125" s="228"/>
      <c r="AL125" s="228"/>
      <c r="AM125" s="198">
        <f t="shared" si="56"/>
        <v>0</v>
      </c>
      <c r="AN125" s="228"/>
      <c r="AO125" s="228"/>
      <c r="AP125" s="60">
        <f t="shared" si="57"/>
        <v>0</v>
      </c>
      <c r="AQ125" s="228"/>
      <c r="AR125" s="228"/>
      <c r="AS125" s="60">
        <f t="shared" si="58"/>
        <v>0</v>
      </c>
      <c r="AT125" s="55"/>
      <c r="AU125" s="228"/>
      <c r="AV125" s="55">
        <f t="shared" si="59"/>
        <v>0</v>
      </c>
      <c r="AW125" s="228"/>
      <c r="AX125" s="228"/>
      <c r="AY125" s="96">
        <f t="shared" si="61"/>
        <v>0</v>
      </c>
      <c r="AZ125" s="32"/>
    </row>
    <row r="126" spans="1:52" x14ac:dyDescent="0.2">
      <c r="A126" s="36">
        <v>120</v>
      </c>
      <c r="B126" s="12"/>
      <c r="C126" s="302" t="s">
        <v>149</v>
      </c>
      <c r="D126" s="9"/>
      <c r="E126" s="52">
        <v>13000000</v>
      </c>
      <c r="F126" s="52"/>
      <c r="G126" s="52"/>
      <c r="H126" s="55">
        <f t="shared" si="48"/>
        <v>13000000</v>
      </c>
      <c r="I126" s="55">
        <v>5000000</v>
      </c>
      <c r="J126" s="52"/>
      <c r="K126" s="52"/>
      <c r="L126" s="198">
        <f t="shared" si="60"/>
        <v>0</v>
      </c>
      <c r="M126" s="52">
        <v>800000</v>
      </c>
      <c r="N126" s="52">
        <v>800000</v>
      </c>
      <c r="O126" s="60">
        <f t="shared" si="47"/>
        <v>0</v>
      </c>
      <c r="P126" s="52">
        <v>800000</v>
      </c>
      <c r="Q126" s="52">
        <v>800000</v>
      </c>
      <c r="R126" s="198">
        <f t="shared" si="49"/>
        <v>0</v>
      </c>
      <c r="S126" s="52">
        <v>800000</v>
      </c>
      <c r="T126" s="52">
        <f>400000+400000</f>
        <v>800000</v>
      </c>
      <c r="U126" s="198">
        <f t="shared" si="50"/>
        <v>0</v>
      </c>
      <c r="V126" s="52">
        <v>800000</v>
      </c>
      <c r="W126" s="52">
        <v>800000</v>
      </c>
      <c r="X126" s="198">
        <f t="shared" si="51"/>
        <v>0</v>
      </c>
      <c r="Y126" s="52">
        <v>800000</v>
      </c>
      <c r="Z126" s="52">
        <v>800000</v>
      </c>
      <c r="AA126" s="198">
        <f t="shared" si="52"/>
        <v>0</v>
      </c>
      <c r="AB126" s="52">
        <v>800000</v>
      </c>
      <c r="AC126" s="52">
        <v>800000</v>
      </c>
      <c r="AD126" s="198">
        <f t="shared" si="53"/>
        <v>0</v>
      </c>
      <c r="AE126" s="52">
        <v>800000</v>
      </c>
      <c r="AF126" s="52">
        <v>800000</v>
      </c>
      <c r="AG126" s="198">
        <f t="shared" si="54"/>
        <v>0</v>
      </c>
      <c r="AH126" s="52">
        <v>800000</v>
      </c>
      <c r="AI126" s="52">
        <f>400000+400000</f>
        <v>800000</v>
      </c>
      <c r="AJ126" s="198">
        <f t="shared" si="55"/>
        <v>0</v>
      </c>
      <c r="AK126" s="52">
        <v>800000</v>
      </c>
      <c r="AL126" s="52">
        <v>600000</v>
      </c>
      <c r="AM126" s="198">
        <f t="shared" si="56"/>
        <v>200000</v>
      </c>
      <c r="AN126" s="52">
        <v>800000</v>
      </c>
      <c r="AO126" s="52"/>
      <c r="AP126" s="60">
        <f t="shared" si="57"/>
        <v>800000</v>
      </c>
      <c r="AQ126" s="52"/>
      <c r="AR126" s="52"/>
      <c r="AS126" s="60">
        <f t="shared" si="58"/>
        <v>0</v>
      </c>
      <c r="AT126" s="55"/>
      <c r="AU126" s="52"/>
      <c r="AV126" s="55">
        <f t="shared" si="59"/>
        <v>0</v>
      </c>
      <c r="AW126" s="52"/>
      <c r="AX126" s="52"/>
      <c r="AY126" s="55">
        <f t="shared" si="61"/>
        <v>0</v>
      </c>
      <c r="AZ126" s="32"/>
    </row>
    <row r="127" spans="1:52" x14ac:dyDescent="0.2">
      <c r="A127" s="36">
        <v>121</v>
      </c>
      <c r="B127" s="12"/>
      <c r="C127" s="58" t="s">
        <v>173</v>
      </c>
      <c r="D127" s="9"/>
      <c r="E127" s="52">
        <v>13000000</v>
      </c>
      <c r="F127" s="52"/>
      <c r="G127" s="52"/>
      <c r="H127" s="55">
        <f t="shared" si="48"/>
        <v>13000000</v>
      </c>
      <c r="I127" s="55">
        <v>5000000</v>
      </c>
      <c r="J127" s="52"/>
      <c r="K127" s="52"/>
      <c r="L127" s="198">
        <f t="shared" si="60"/>
        <v>0</v>
      </c>
      <c r="M127" s="52">
        <v>800000</v>
      </c>
      <c r="N127" s="52">
        <v>800000</v>
      </c>
      <c r="O127" s="60">
        <f t="shared" si="47"/>
        <v>0</v>
      </c>
      <c r="P127" s="52">
        <v>800000</v>
      </c>
      <c r="Q127" s="52">
        <v>800000</v>
      </c>
      <c r="R127" s="198">
        <f t="shared" si="49"/>
        <v>0</v>
      </c>
      <c r="S127" s="52">
        <v>800000</v>
      </c>
      <c r="T127" s="52">
        <v>800000</v>
      </c>
      <c r="U127" s="198">
        <f t="shared" si="50"/>
        <v>0</v>
      </c>
      <c r="V127" s="52">
        <v>800000</v>
      </c>
      <c r="W127" s="52">
        <v>800000</v>
      </c>
      <c r="X127" s="198">
        <f t="shared" si="51"/>
        <v>0</v>
      </c>
      <c r="Y127" s="52">
        <v>800000</v>
      </c>
      <c r="Z127" s="52">
        <v>800000</v>
      </c>
      <c r="AA127" s="198">
        <f t="shared" si="52"/>
        <v>0</v>
      </c>
      <c r="AB127" s="52">
        <v>800000</v>
      </c>
      <c r="AC127" s="52">
        <v>800000</v>
      </c>
      <c r="AD127" s="198">
        <f t="shared" si="53"/>
        <v>0</v>
      </c>
      <c r="AE127" s="52">
        <v>800000</v>
      </c>
      <c r="AF127" s="52">
        <v>800000</v>
      </c>
      <c r="AG127" s="198">
        <f t="shared" si="54"/>
        <v>0</v>
      </c>
      <c r="AH127" s="52">
        <v>800000</v>
      </c>
      <c r="AI127" s="52"/>
      <c r="AJ127" s="198">
        <f t="shared" si="55"/>
        <v>800000</v>
      </c>
      <c r="AK127" s="52">
        <v>800000</v>
      </c>
      <c r="AL127" s="52"/>
      <c r="AM127" s="198">
        <f t="shared" si="56"/>
        <v>800000</v>
      </c>
      <c r="AN127" s="52">
        <v>800000</v>
      </c>
      <c r="AO127" s="52"/>
      <c r="AP127" s="60">
        <f t="shared" si="57"/>
        <v>800000</v>
      </c>
      <c r="AQ127" s="52"/>
      <c r="AR127" s="52"/>
      <c r="AS127" s="60">
        <f t="shared" si="58"/>
        <v>0</v>
      </c>
      <c r="AT127" s="55"/>
      <c r="AU127" s="52"/>
      <c r="AV127" s="55">
        <f t="shared" si="59"/>
        <v>0</v>
      </c>
      <c r="AW127" s="52"/>
      <c r="AX127" s="52"/>
      <c r="AY127" s="55">
        <f t="shared" si="61"/>
        <v>0</v>
      </c>
      <c r="AZ127" s="32"/>
    </row>
    <row r="128" spans="1:52" x14ac:dyDescent="0.2">
      <c r="A128" s="36">
        <v>122</v>
      </c>
      <c r="B128" s="12"/>
      <c r="C128" s="58" t="s">
        <v>360</v>
      </c>
      <c r="D128" s="9"/>
      <c r="E128" s="52">
        <v>13000000</v>
      </c>
      <c r="F128" s="52"/>
      <c r="G128" s="52"/>
      <c r="H128" s="55">
        <f t="shared" si="48"/>
        <v>13000000</v>
      </c>
      <c r="I128" s="55">
        <v>3000000</v>
      </c>
      <c r="J128" s="52"/>
      <c r="K128" s="52"/>
      <c r="L128" s="198">
        <f t="shared" si="60"/>
        <v>0</v>
      </c>
      <c r="M128" s="52">
        <v>1000000</v>
      </c>
      <c r="N128" s="52">
        <v>1000000</v>
      </c>
      <c r="O128" s="60">
        <f t="shared" si="47"/>
        <v>0</v>
      </c>
      <c r="P128" s="52">
        <v>1000000</v>
      </c>
      <c r="Q128" s="52">
        <v>1000000</v>
      </c>
      <c r="R128" s="198">
        <f t="shared" si="49"/>
        <v>0</v>
      </c>
      <c r="S128" s="52">
        <v>1000000</v>
      </c>
      <c r="T128" s="52">
        <f>800000+200000</f>
        <v>1000000</v>
      </c>
      <c r="U128" s="198">
        <f t="shared" si="50"/>
        <v>0</v>
      </c>
      <c r="V128" s="52">
        <v>1000000</v>
      </c>
      <c r="W128" s="52">
        <v>1000000</v>
      </c>
      <c r="X128" s="198">
        <f t="shared" si="51"/>
        <v>0</v>
      </c>
      <c r="Y128" s="52">
        <v>1000000</v>
      </c>
      <c r="Z128" s="52"/>
      <c r="AA128" s="198">
        <f t="shared" si="52"/>
        <v>1000000</v>
      </c>
      <c r="AB128" s="52">
        <v>1000000</v>
      </c>
      <c r="AC128" s="52"/>
      <c r="AD128" s="198">
        <f t="shared" si="53"/>
        <v>1000000</v>
      </c>
      <c r="AE128" s="52">
        <v>1000000</v>
      </c>
      <c r="AF128" s="52"/>
      <c r="AG128" s="198">
        <f t="shared" si="54"/>
        <v>1000000</v>
      </c>
      <c r="AH128" s="52">
        <v>1000000</v>
      </c>
      <c r="AI128" s="52"/>
      <c r="AJ128" s="198">
        <f t="shared" si="55"/>
        <v>1000000</v>
      </c>
      <c r="AK128" s="52">
        <v>1000000</v>
      </c>
      <c r="AL128" s="52"/>
      <c r="AM128" s="198">
        <f t="shared" si="56"/>
        <v>1000000</v>
      </c>
      <c r="AN128" s="52">
        <v>1000000</v>
      </c>
      <c r="AO128" s="52"/>
      <c r="AP128" s="60">
        <f t="shared" si="57"/>
        <v>1000000</v>
      </c>
      <c r="AQ128" s="52"/>
      <c r="AR128" s="52"/>
      <c r="AS128" s="60">
        <f t="shared" si="58"/>
        <v>0</v>
      </c>
      <c r="AT128" s="55"/>
      <c r="AU128" s="52"/>
      <c r="AV128" s="55">
        <f t="shared" si="59"/>
        <v>0</v>
      </c>
      <c r="AW128" s="52"/>
      <c r="AX128" s="52"/>
      <c r="AY128" s="55"/>
      <c r="AZ128" s="32"/>
    </row>
    <row r="129" spans="1:53" x14ac:dyDescent="0.2">
      <c r="A129" s="36">
        <v>123</v>
      </c>
      <c r="B129" s="12"/>
      <c r="C129" s="58" t="s">
        <v>127</v>
      </c>
      <c r="D129" s="9"/>
      <c r="E129" s="52">
        <v>13000000</v>
      </c>
      <c r="F129" s="52"/>
      <c r="G129" s="52">
        <v>500000</v>
      </c>
      <c r="H129" s="96">
        <f t="shared" si="48"/>
        <v>12500000</v>
      </c>
      <c r="I129" s="55">
        <v>5000000</v>
      </c>
      <c r="J129" s="52"/>
      <c r="K129" s="52"/>
      <c r="L129" s="198"/>
      <c r="M129" s="52">
        <v>750000</v>
      </c>
      <c r="N129" s="52">
        <v>750000</v>
      </c>
      <c r="O129" s="97">
        <f t="shared" si="47"/>
        <v>0</v>
      </c>
      <c r="P129" s="52">
        <v>750000</v>
      </c>
      <c r="Q129" s="52">
        <v>750000</v>
      </c>
      <c r="R129" s="200">
        <f t="shared" si="49"/>
        <v>0</v>
      </c>
      <c r="S129" s="52">
        <v>750000</v>
      </c>
      <c r="T129" s="52">
        <v>750000</v>
      </c>
      <c r="U129" s="200">
        <f t="shared" si="50"/>
        <v>0</v>
      </c>
      <c r="V129" s="52">
        <v>750000</v>
      </c>
      <c r="W129" s="52">
        <f>250000+500000</f>
        <v>750000</v>
      </c>
      <c r="X129" s="200">
        <f t="shared" si="51"/>
        <v>0</v>
      </c>
      <c r="Y129" s="52">
        <v>750000</v>
      </c>
      <c r="Z129" s="52">
        <v>750000</v>
      </c>
      <c r="AA129" s="200">
        <f t="shared" si="52"/>
        <v>0</v>
      </c>
      <c r="AB129" s="52">
        <v>750000</v>
      </c>
      <c r="AC129" s="52">
        <v>750000</v>
      </c>
      <c r="AD129" s="200">
        <f t="shared" si="53"/>
        <v>0</v>
      </c>
      <c r="AE129" s="52">
        <v>750000</v>
      </c>
      <c r="AF129" s="52">
        <v>750000</v>
      </c>
      <c r="AG129" s="200">
        <f t="shared" si="54"/>
        <v>0</v>
      </c>
      <c r="AH129" s="52">
        <v>750000</v>
      </c>
      <c r="AI129" s="52">
        <v>750000</v>
      </c>
      <c r="AJ129" s="200">
        <f t="shared" si="55"/>
        <v>0</v>
      </c>
      <c r="AK129" s="52">
        <v>750000</v>
      </c>
      <c r="AL129" s="52">
        <v>500000</v>
      </c>
      <c r="AM129" s="200">
        <f t="shared" si="56"/>
        <v>250000</v>
      </c>
      <c r="AN129" s="52">
        <v>750000</v>
      </c>
      <c r="AO129" s="52"/>
      <c r="AP129" s="97">
        <f t="shared" si="57"/>
        <v>750000</v>
      </c>
      <c r="AQ129" s="52"/>
      <c r="AR129" s="52"/>
      <c r="AS129" s="60">
        <f t="shared" si="58"/>
        <v>0</v>
      </c>
      <c r="AT129" s="55"/>
      <c r="AU129" s="52"/>
      <c r="AV129" s="55">
        <f t="shared" si="59"/>
        <v>0</v>
      </c>
      <c r="AW129" s="52"/>
      <c r="AX129" s="52"/>
      <c r="AY129" s="55"/>
      <c r="AZ129" s="32"/>
    </row>
    <row r="130" spans="1:53" x14ac:dyDescent="0.2">
      <c r="A130" s="36">
        <v>124</v>
      </c>
      <c r="B130" s="12"/>
      <c r="C130" s="58" t="s">
        <v>202</v>
      </c>
      <c r="D130" s="9"/>
      <c r="E130" s="52">
        <v>13000000</v>
      </c>
      <c r="F130" s="52"/>
      <c r="G130" s="52"/>
      <c r="H130" s="55">
        <f t="shared" si="48"/>
        <v>13000000</v>
      </c>
      <c r="I130" s="55">
        <v>5000000</v>
      </c>
      <c r="J130" s="52"/>
      <c r="K130" s="52"/>
      <c r="L130" s="198">
        <f t="shared" ref="L130:L138" si="62">J130-K130</f>
        <v>0</v>
      </c>
      <c r="M130" s="52">
        <v>800000</v>
      </c>
      <c r="N130" s="52">
        <v>800000</v>
      </c>
      <c r="O130" s="60">
        <f t="shared" ref="O130:O138" si="63">M130-N130</f>
        <v>0</v>
      </c>
      <c r="P130" s="52">
        <v>800000</v>
      </c>
      <c r="Q130" s="52">
        <v>800000</v>
      </c>
      <c r="R130" s="198">
        <f t="shared" si="49"/>
        <v>0</v>
      </c>
      <c r="S130" s="52">
        <v>800000</v>
      </c>
      <c r="T130" s="52">
        <f>400000+400000</f>
        <v>800000</v>
      </c>
      <c r="U130" s="198">
        <f t="shared" si="50"/>
        <v>0</v>
      </c>
      <c r="V130" s="52">
        <v>800000</v>
      </c>
      <c r="W130" s="52">
        <f>600000+200000</f>
        <v>800000</v>
      </c>
      <c r="X130" s="198">
        <f t="shared" si="51"/>
        <v>0</v>
      </c>
      <c r="Y130" s="52">
        <v>800000</v>
      </c>
      <c r="Z130" s="52">
        <v>800000</v>
      </c>
      <c r="AA130" s="198">
        <f t="shared" si="52"/>
        <v>0</v>
      </c>
      <c r="AB130" s="52">
        <v>800000</v>
      </c>
      <c r="AC130" s="52">
        <v>800000</v>
      </c>
      <c r="AD130" s="198">
        <f t="shared" si="53"/>
        <v>0</v>
      </c>
      <c r="AE130" s="52">
        <v>800000</v>
      </c>
      <c r="AF130" s="52"/>
      <c r="AG130" s="198">
        <f t="shared" si="54"/>
        <v>800000</v>
      </c>
      <c r="AH130" s="52">
        <v>800000</v>
      </c>
      <c r="AI130" s="52"/>
      <c r="AJ130" s="198">
        <f t="shared" si="55"/>
        <v>800000</v>
      </c>
      <c r="AK130" s="52">
        <v>800000</v>
      </c>
      <c r="AL130" s="52"/>
      <c r="AM130" s="198">
        <f t="shared" si="56"/>
        <v>800000</v>
      </c>
      <c r="AN130" s="52">
        <v>800000</v>
      </c>
      <c r="AO130" s="52"/>
      <c r="AP130" s="60">
        <f t="shared" si="57"/>
        <v>800000</v>
      </c>
      <c r="AQ130" s="52"/>
      <c r="AR130" s="52"/>
      <c r="AS130" s="60">
        <f t="shared" si="58"/>
        <v>0</v>
      </c>
      <c r="AT130" s="55"/>
      <c r="AU130" s="52"/>
      <c r="AV130" s="55">
        <f t="shared" si="59"/>
        <v>0</v>
      </c>
      <c r="AW130" s="52"/>
      <c r="AX130" s="52"/>
      <c r="AY130" s="55">
        <f>AW130-AX130</f>
        <v>0</v>
      </c>
      <c r="AZ130" s="32"/>
    </row>
    <row r="131" spans="1:53" x14ac:dyDescent="0.2">
      <c r="A131" s="36">
        <v>125</v>
      </c>
      <c r="B131" s="12"/>
      <c r="C131" s="58" t="s">
        <v>247</v>
      </c>
      <c r="D131" s="9"/>
      <c r="E131" s="52">
        <v>13000000</v>
      </c>
      <c r="F131" s="52"/>
      <c r="G131" s="52"/>
      <c r="H131" s="55">
        <f t="shared" si="48"/>
        <v>13000000</v>
      </c>
      <c r="I131" s="55">
        <v>5000000</v>
      </c>
      <c r="J131" s="52"/>
      <c r="K131" s="52"/>
      <c r="L131" s="198">
        <f t="shared" si="62"/>
        <v>0</v>
      </c>
      <c r="M131" s="52">
        <v>800000</v>
      </c>
      <c r="N131" s="52">
        <v>800000</v>
      </c>
      <c r="O131" s="60">
        <f t="shared" si="63"/>
        <v>0</v>
      </c>
      <c r="P131" s="52">
        <v>800000</v>
      </c>
      <c r="Q131" s="52">
        <v>800000</v>
      </c>
      <c r="R131" s="198">
        <f t="shared" si="49"/>
        <v>0</v>
      </c>
      <c r="S131" s="52">
        <v>800000</v>
      </c>
      <c r="T131" s="52">
        <v>800000</v>
      </c>
      <c r="U131" s="198">
        <f t="shared" si="50"/>
        <v>0</v>
      </c>
      <c r="V131" s="52">
        <v>800000</v>
      </c>
      <c r="W131" s="52">
        <v>800000</v>
      </c>
      <c r="X131" s="198">
        <f t="shared" si="51"/>
        <v>0</v>
      </c>
      <c r="Y131" s="52">
        <v>800000</v>
      </c>
      <c r="Z131" s="52">
        <v>800000</v>
      </c>
      <c r="AA131" s="198">
        <f t="shared" si="52"/>
        <v>0</v>
      </c>
      <c r="AB131" s="52">
        <v>800000</v>
      </c>
      <c r="AC131" s="52">
        <v>800000</v>
      </c>
      <c r="AD131" s="198">
        <f t="shared" si="53"/>
        <v>0</v>
      </c>
      <c r="AE131" s="52">
        <v>800000</v>
      </c>
      <c r="AF131" s="52"/>
      <c r="AG131" s="198">
        <f t="shared" si="54"/>
        <v>800000</v>
      </c>
      <c r="AH131" s="52">
        <v>800000</v>
      </c>
      <c r="AI131" s="52"/>
      <c r="AJ131" s="198">
        <f t="shared" si="55"/>
        <v>800000</v>
      </c>
      <c r="AK131" s="52">
        <v>800000</v>
      </c>
      <c r="AL131" s="52"/>
      <c r="AM131" s="198">
        <f t="shared" si="56"/>
        <v>800000</v>
      </c>
      <c r="AN131" s="52">
        <v>800000</v>
      </c>
      <c r="AO131" s="52"/>
      <c r="AP131" s="60">
        <f t="shared" si="57"/>
        <v>800000</v>
      </c>
      <c r="AQ131" s="52"/>
      <c r="AR131" s="52"/>
      <c r="AS131" s="60">
        <f t="shared" si="58"/>
        <v>0</v>
      </c>
      <c r="AT131" s="55"/>
      <c r="AU131" s="52"/>
      <c r="AV131" s="55">
        <f t="shared" si="59"/>
        <v>0</v>
      </c>
      <c r="AW131" s="52"/>
      <c r="AX131" s="52"/>
      <c r="AY131" s="55">
        <f>AW131-AX131</f>
        <v>0</v>
      </c>
      <c r="AZ131" s="32"/>
    </row>
    <row r="132" spans="1:53" x14ac:dyDescent="0.2">
      <c r="A132" s="36">
        <v>126</v>
      </c>
      <c r="B132" s="12"/>
      <c r="C132" s="247" t="s">
        <v>160</v>
      </c>
      <c r="D132" s="95"/>
      <c r="E132" s="228">
        <v>13000000</v>
      </c>
      <c r="F132" s="228">
        <v>1300000</v>
      </c>
      <c r="G132" s="228"/>
      <c r="H132" s="96">
        <f t="shared" si="48"/>
        <v>11700000</v>
      </c>
      <c r="I132" s="96">
        <v>11700000</v>
      </c>
      <c r="J132" s="228"/>
      <c r="K132" s="228"/>
      <c r="L132" s="200">
        <f t="shared" si="62"/>
        <v>0</v>
      </c>
      <c r="M132" s="228"/>
      <c r="N132" s="228"/>
      <c r="O132" s="97">
        <f t="shared" si="63"/>
        <v>0</v>
      </c>
      <c r="P132" s="228"/>
      <c r="Q132" s="228"/>
      <c r="R132" s="200">
        <f t="shared" si="49"/>
        <v>0</v>
      </c>
      <c r="S132" s="228"/>
      <c r="T132" s="228"/>
      <c r="U132" s="200">
        <f t="shared" si="50"/>
        <v>0</v>
      </c>
      <c r="V132" s="228"/>
      <c r="W132" s="228"/>
      <c r="X132" s="200">
        <f t="shared" si="51"/>
        <v>0</v>
      </c>
      <c r="Y132" s="228"/>
      <c r="Z132" s="228"/>
      <c r="AA132" s="200">
        <f t="shared" si="52"/>
        <v>0</v>
      </c>
      <c r="AB132" s="228"/>
      <c r="AC132" s="228"/>
      <c r="AD132" s="200">
        <f t="shared" si="53"/>
        <v>0</v>
      </c>
      <c r="AE132" s="228"/>
      <c r="AF132" s="228"/>
      <c r="AG132" s="200">
        <f t="shared" si="54"/>
        <v>0</v>
      </c>
      <c r="AH132" s="228"/>
      <c r="AI132" s="228"/>
      <c r="AJ132" s="200">
        <f t="shared" si="55"/>
        <v>0</v>
      </c>
      <c r="AK132" s="228"/>
      <c r="AL132" s="228"/>
      <c r="AM132" s="200">
        <f t="shared" si="56"/>
        <v>0</v>
      </c>
      <c r="AN132" s="228"/>
      <c r="AO132" s="228"/>
      <c r="AP132" s="97">
        <f t="shared" si="57"/>
        <v>0</v>
      </c>
      <c r="AQ132" s="228"/>
      <c r="AR132" s="228"/>
      <c r="AS132" s="60">
        <f t="shared" si="58"/>
        <v>0</v>
      </c>
      <c r="AT132" s="55"/>
      <c r="AU132" s="228"/>
      <c r="AV132" s="55">
        <f t="shared" si="59"/>
        <v>0</v>
      </c>
      <c r="AW132" s="228"/>
      <c r="AX132" s="228"/>
      <c r="AY132" s="96">
        <f>AW132-AX132</f>
        <v>0</v>
      </c>
      <c r="AZ132" s="32"/>
    </row>
    <row r="133" spans="1:53" x14ac:dyDescent="0.2">
      <c r="A133" s="36">
        <v>127</v>
      </c>
      <c r="B133" s="12"/>
      <c r="C133" s="247" t="s">
        <v>269</v>
      </c>
      <c r="D133" s="95"/>
      <c r="E133" s="228">
        <v>13000000</v>
      </c>
      <c r="F133" s="228">
        <v>3900000</v>
      </c>
      <c r="G133" s="228">
        <v>910000</v>
      </c>
      <c r="H133" s="96">
        <f t="shared" si="48"/>
        <v>8190000</v>
      </c>
      <c r="I133" s="96"/>
      <c r="J133" s="228"/>
      <c r="K133" s="228"/>
      <c r="L133" s="200">
        <f t="shared" si="62"/>
        <v>0</v>
      </c>
      <c r="M133" s="228"/>
      <c r="N133" s="228"/>
      <c r="O133" s="97">
        <f t="shared" si="63"/>
        <v>0</v>
      </c>
      <c r="P133" s="228"/>
      <c r="Q133" s="228"/>
      <c r="R133" s="200">
        <f t="shared" si="49"/>
        <v>0</v>
      </c>
      <c r="S133" s="228"/>
      <c r="T133" s="228"/>
      <c r="U133" s="200">
        <f t="shared" si="50"/>
        <v>0</v>
      </c>
      <c r="V133" s="228"/>
      <c r="W133" s="228"/>
      <c r="X133" s="200">
        <f t="shared" si="51"/>
        <v>0</v>
      </c>
      <c r="Y133" s="228"/>
      <c r="Z133" s="228"/>
      <c r="AA133" s="200">
        <f t="shared" si="52"/>
        <v>0</v>
      </c>
      <c r="AB133" s="228"/>
      <c r="AC133" s="228"/>
      <c r="AD133" s="200">
        <f t="shared" si="53"/>
        <v>0</v>
      </c>
      <c r="AE133" s="228"/>
      <c r="AF133" s="228"/>
      <c r="AG133" s="200">
        <f t="shared" si="54"/>
        <v>0</v>
      </c>
      <c r="AH133" s="228"/>
      <c r="AI133" s="228"/>
      <c r="AJ133" s="200">
        <f t="shared" si="55"/>
        <v>0</v>
      </c>
      <c r="AK133" s="228"/>
      <c r="AL133" s="228"/>
      <c r="AM133" s="200">
        <f t="shared" si="56"/>
        <v>0</v>
      </c>
      <c r="AN133" s="228"/>
      <c r="AO133" s="228"/>
      <c r="AP133" s="97">
        <f t="shared" si="57"/>
        <v>0</v>
      </c>
      <c r="AQ133" s="228"/>
      <c r="AR133" s="228"/>
      <c r="AS133" s="60">
        <f t="shared" si="58"/>
        <v>0</v>
      </c>
      <c r="AT133" s="55"/>
      <c r="AU133" s="228"/>
      <c r="AV133" s="55">
        <f t="shared" si="59"/>
        <v>0</v>
      </c>
      <c r="AW133" s="228"/>
      <c r="AX133" s="228"/>
      <c r="AY133" s="96">
        <f>AW133-AX133</f>
        <v>0</v>
      </c>
      <c r="AZ133" s="32"/>
    </row>
    <row r="134" spans="1:53" x14ac:dyDescent="0.2">
      <c r="A134" s="36">
        <v>128</v>
      </c>
      <c r="B134" s="12"/>
      <c r="C134" s="58" t="s">
        <v>298</v>
      </c>
      <c r="D134" s="9"/>
      <c r="E134" s="52">
        <v>13000000</v>
      </c>
      <c r="F134" s="52"/>
      <c r="G134" s="52"/>
      <c r="H134" s="55">
        <f t="shared" si="48"/>
        <v>13000000</v>
      </c>
      <c r="I134" s="55">
        <v>5000000</v>
      </c>
      <c r="J134" s="52"/>
      <c r="K134" s="52"/>
      <c r="L134" s="198">
        <f t="shared" si="62"/>
        <v>0</v>
      </c>
      <c r="M134" s="52">
        <v>500000</v>
      </c>
      <c r="N134" s="52">
        <v>500000</v>
      </c>
      <c r="O134" s="60">
        <f t="shared" si="63"/>
        <v>0</v>
      </c>
      <c r="P134" s="52">
        <v>500000</v>
      </c>
      <c r="Q134" s="52">
        <v>500000</v>
      </c>
      <c r="R134" s="198">
        <f t="shared" si="49"/>
        <v>0</v>
      </c>
      <c r="S134" s="52">
        <v>500000</v>
      </c>
      <c r="T134" s="52">
        <v>500000</v>
      </c>
      <c r="U134" s="198">
        <f t="shared" si="50"/>
        <v>0</v>
      </c>
      <c r="V134" s="52">
        <v>500000</v>
      </c>
      <c r="W134" s="52">
        <v>500000</v>
      </c>
      <c r="X134" s="198">
        <f t="shared" si="51"/>
        <v>0</v>
      </c>
      <c r="Y134" s="52">
        <v>500000</v>
      </c>
      <c r="Z134" s="52">
        <v>500000</v>
      </c>
      <c r="AA134" s="198">
        <f t="shared" si="52"/>
        <v>0</v>
      </c>
      <c r="AB134" s="52">
        <v>3500000</v>
      </c>
      <c r="AC134" s="52">
        <v>3500000</v>
      </c>
      <c r="AD134" s="198">
        <f t="shared" si="53"/>
        <v>0</v>
      </c>
      <c r="AE134" s="52">
        <v>500000</v>
      </c>
      <c r="AF134" s="52">
        <v>500000</v>
      </c>
      <c r="AG134" s="198">
        <f t="shared" si="54"/>
        <v>0</v>
      </c>
      <c r="AH134" s="52">
        <v>500000</v>
      </c>
      <c r="AI134" s="52"/>
      <c r="AJ134" s="198">
        <f t="shared" si="55"/>
        <v>500000</v>
      </c>
      <c r="AK134" s="52">
        <v>500000</v>
      </c>
      <c r="AL134" s="52"/>
      <c r="AM134" s="198">
        <f t="shared" si="56"/>
        <v>500000</v>
      </c>
      <c r="AN134" s="52">
        <v>500000</v>
      </c>
      <c r="AO134" s="52"/>
      <c r="AP134" s="60">
        <f t="shared" si="57"/>
        <v>500000</v>
      </c>
      <c r="AQ134" s="52"/>
      <c r="AR134" s="52"/>
      <c r="AS134" s="60">
        <f t="shared" si="58"/>
        <v>0</v>
      </c>
      <c r="AT134" s="55"/>
      <c r="AU134" s="52"/>
      <c r="AV134" s="55">
        <f t="shared" si="59"/>
        <v>0</v>
      </c>
      <c r="AW134" s="52"/>
      <c r="AX134" s="52"/>
      <c r="AY134" s="55">
        <f>AW134-AX134</f>
        <v>0</v>
      </c>
      <c r="AZ134" s="32"/>
    </row>
    <row r="135" spans="1:53" x14ac:dyDescent="0.2">
      <c r="A135" s="36">
        <v>129</v>
      </c>
      <c r="B135" s="12"/>
      <c r="C135" s="58" t="s">
        <v>398</v>
      </c>
      <c r="D135" s="9"/>
      <c r="E135" s="52">
        <v>13000000</v>
      </c>
      <c r="F135" s="52"/>
      <c r="G135" s="52"/>
      <c r="H135" s="55">
        <f t="shared" ref="H135:H137" si="64">E135-F135-G135</f>
        <v>13000000</v>
      </c>
      <c r="I135" s="55">
        <v>5000000</v>
      </c>
      <c r="J135" s="52"/>
      <c r="K135" s="52"/>
      <c r="L135" s="198">
        <f t="shared" si="62"/>
        <v>0</v>
      </c>
      <c r="M135" s="52"/>
      <c r="N135" s="52"/>
      <c r="O135" s="60">
        <f t="shared" si="63"/>
        <v>0</v>
      </c>
      <c r="P135" s="52">
        <v>880000</v>
      </c>
      <c r="Q135" s="52">
        <v>880000</v>
      </c>
      <c r="R135" s="198">
        <f t="shared" ref="R135:R138" si="65">P135-Q135</f>
        <v>0</v>
      </c>
      <c r="S135" s="52">
        <v>880000</v>
      </c>
      <c r="T135" s="52">
        <v>880000</v>
      </c>
      <c r="U135" s="198">
        <f t="shared" ref="U135:U138" si="66">S135-T135</f>
        <v>0</v>
      </c>
      <c r="V135" s="52">
        <v>880000</v>
      </c>
      <c r="W135" s="52">
        <v>880000</v>
      </c>
      <c r="X135" s="198">
        <f t="shared" ref="X135:X138" si="67">V135-W135</f>
        <v>0</v>
      </c>
      <c r="Y135" s="52">
        <v>880000</v>
      </c>
      <c r="Z135" s="52">
        <f>20000+860000</f>
        <v>880000</v>
      </c>
      <c r="AA135" s="198">
        <f t="shared" ref="AA135:AA138" si="68">Y135-Z135</f>
        <v>0</v>
      </c>
      <c r="AB135" s="52">
        <v>880000</v>
      </c>
      <c r="AC135" s="52">
        <f>40000+840000</f>
        <v>880000</v>
      </c>
      <c r="AD135" s="198">
        <f t="shared" ref="AD135:AD138" si="69">AB135-AC135</f>
        <v>0</v>
      </c>
      <c r="AE135" s="52">
        <v>880000</v>
      </c>
      <c r="AF135" s="52">
        <v>60000</v>
      </c>
      <c r="AG135" s="198">
        <f t="shared" ref="AG135:AG138" si="70">AE135-AF135</f>
        <v>820000</v>
      </c>
      <c r="AH135" s="52">
        <v>880000</v>
      </c>
      <c r="AI135" s="52"/>
      <c r="AJ135" s="198">
        <f t="shared" ref="AJ135:AJ138" si="71">AH135-AI135</f>
        <v>880000</v>
      </c>
      <c r="AK135" s="52">
        <v>880000</v>
      </c>
      <c r="AL135" s="52"/>
      <c r="AM135" s="198">
        <f t="shared" ref="AM135:AM137" si="72">AK135-AL135</f>
        <v>880000</v>
      </c>
      <c r="AN135" s="52">
        <v>880000</v>
      </c>
      <c r="AO135" s="52"/>
      <c r="AP135" s="60">
        <f t="shared" ref="AP135:AP138" si="73">AN135-AO135</f>
        <v>880000</v>
      </c>
      <c r="AQ135" s="52">
        <v>880000</v>
      </c>
      <c r="AR135" s="52"/>
      <c r="AS135" s="60">
        <f t="shared" ref="AS135:AS138" si="74">AQ135-AR135</f>
        <v>880000</v>
      </c>
      <c r="AT135" s="55">
        <v>960000</v>
      </c>
      <c r="AU135" s="52"/>
      <c r="AV135" s="55">
        <f t="shared" ref="AV135:AV138" si="75">AT135-AU135</f>
        <v>960000</v>
      </c>
      <c r="AW135" s="52"/>
      <c r="AX135" s="52"/>
      <c r="AY135" s="55"/>
      <c r="AZ135" s="32"/>
    </row>
    <row r="136" spans="1:53" x14ac:dyDescent="0.2">
      <c r="A136" s="36">
        <v>130</v>
      </c>
      <c r="B136" s="12"/>
      <c r="C136" s="58" t="s">
        <v>295</v>
      </c>
      <c r="D136" s="9"/>
      <c r="E136" s="52">
        <v>13000000</v>
      </c>
      <c r="F136" s="52"/>
      <c r="G136" s="52"/>
      <c r="H136" s="55">
        <f t="shared" si="64"/>
        <v>13000000</v>
      </c>
      <c r="I136" s="55">
        <v>3000000</v>
      </c>
      <c r="J136" s="52">
        <v>2000000</v>
      </c>
      <c r="K136" s="52">
        <v>2000000</v>
      </c>
      <c r="L136" s="198">
        <f t="shared" si="62"/>
        <v>0</v>
      </c>
      <c r="M136" s="52">
        <v>800000</v>
      </c>
      <c r="N136" s="52">
        <v>800000</v>
      </c>
      <c r="O136" s="60">
        <f t="shared" si="63"/>
        <v>0</v>
      </c>
      <c r="P136" s="52">
        <v>800000</v>
      </c>
      <c r="Q136" s="52">
        <v>800000</v>
      </c>
      <c r="R136" s="198">
        <f t="shared" si="65"/>
        <v>0</v>
      </c>
      <c r="S136" s="52">
        <v>800000</v>
      </c>
      <c r="T136" s="52">
        <f>200000+600000</f>
        <v>800000</v>
      </c>
      <c r="U136" s="198">
        <f t="shared" si="66"/>
        <v>0</v>
      </c>
      <c r="V136" s="52">
        <v>800000</v>
      </c>
      <c r="W136" s="52">
        <v>800000</v>
      </c>
      <c r="X136" s="198">
        <f t="shared" si="67"/>
        <v>0</v>
      </c>
      <c r="Y136" s="52">
        <v>800000</v>
      </c>
      <c r="Z136" s="52">
        <v>800000</v>
      </c>
      <c r="AA136" s="198">
        <f t="shared" si="68"/>
        <v>0</v>
      </c>
      <c r="AB136" s="52">
        <v>800000</v>
      </c>
      <c r="AC136" s="52"/>
      <c r="AD136" s="198">
        <f t="shared" si="69"/>
        <v>800000</v>
      </c>
      <c r="AE136" s="52">
        <v>800000</v>
      </c>
      <c r="AF136" s="52"/>
      <c r="AG136" s="198">
        <f t="shared" si="70"/>
        <v>800000</v>
      </c>
      <c r="AH136" s="52">
        <v>800000</v>
      </c>
      <c r="AI136" s="52"/>
      <c r="AJ136" s="198">
        <f t="shared" si="71"/>
        <v>800000</v>
      </c>
      <c r="AK136" s="52">
        <v>800000</v>
      </c>
      <c r="AL136" s="52"/>
      <c r="AM136" s="198">
        <f t="shared" si="72"/>
        <v>800000</v>
      </c>
      <c r="AN136" s="52">
        <v>800000</v>
      </c>
      <c r="AO136" s="52"/>
      <c r="AP136" s="60">
        <f t="shared" si="73"/>
        <v>800000</v>
      </c>
      <c r="AQ136" s="52"/>
      <c r="AR136" s="52"/>
      <c r="AS136" s="60">
        <f t="shared" si="74"/>
        <v>0</v>
      </c>
      <c r="AT136" s="55"/>
      <c r="AU136" s="52"/>
      <c r="AV136" s="55">
        <f t="shared" si="75"/>
        <v>0</v>
      </c>
      <c r="AW136" s="52"/>
      <c r="AX136" s="52"/>
      <c r="AY136" s="55">
        <f>AW136-AX136</f>
        <v>0</v>
      </c>
      <c r="AZ136" s="32"/>
    </row>
    <row r="137" spans="1:53" x14ac:dyDescent="0.2">
      <c r="A137" s="36">
        <v>131</v>
      </c>
      <c r="B137" s="12"/>
      <c r="C137" s="58" t="s">
        <v>467</v>
      </c>
      <c r="D137" s="9"/>
      <c r="E137" s="52">
        <v>10400000</v>
      </c>
      <c r="F137" s="52"/>
      <c r="G137" s="52"/>
      <c r="H137" s="55">
        <f t="shared" si="64"/>
        <v>10400000</v>
      </c>
      <c r="I137" s="55">
        <v>3000000</v>
      </c>
      <c r="J137" s="52"/>
      <c r="K137" s="52"/>
      <c r="L137" s="198">
        <f t="shared" si="62"/>
        <v>0</v>
      </c>
      <c r="M137" s="52"/>
      <c r="N137" s="52"/>
      <c r="O137" s="60">
        <f t="shared" si="63"/>
        <v>0</v>
      </c>
      <c r="P137" s="52">
        <v>820000</v>
      </c>
      <c r="Q137" s="52">
        <v>820000</v>
      </c>
      <c r="R137" s="198">
        <f t="shared" si="65"/>
        <v>0</v>
      </c>
      <c r="S137" s="52">
        <v>820000</v>
      </c>
      <c r="T137" s="52">
        <v>820000</v>
      </c>
      <c r="U137" s="198">
        <f t="shared" si="66"/>
        <v>0</v>
      </c>
      <c r="V137" s="52">
        <v>820000</v>
      </c>
      <c r="W137" s="52">
        <v>820000</v>
      </c>
      <c r="X137" s="198">
        <f t="shared" si="67"/>
        <v>0</v>
      </c>
      <c r="Y137" s="52">
        <v>820000</v>
      </c>
      <c r="Z137" s="52">
        <v>820000</v>
      </c>
      <c r="AA137" s="198">
        <f t="shared" si="68"/>
        <v>0</v>
      </c>
      <c r="AB137" s="52">
        <v>820000</v>
      </c>
      <c r="AC137" s="52">
        <v>820000</v>
      </c>
      <c r="AD137" s="198">
        <f t="shared" si="69"/>
        <v>0</v>
      </c>
      <c r="AE137" s="52">
        <v>820000</v>
      </c>
      <c r="AF137" s="52"/>
      <c r="AG137" s="198">
        <f t="shared" si="70"/>
        <v>820000</v>
      </c>
      <c r="AH137" s="52">
        <v>820000</v>
      </c>
      <c r="AI137" s="52"/>
      <c r="AJ137" s="198">
        <f t="shared" si="71"/>
        <v>820000</v>
      </c>
      <c r="AK137" s="52">
        <v>820000</v>
      </c>
      <c r="AL137" s="52"/>
      <c r="AM137" s="198">
        <f t="shared" si="72"/>
        <v>820000</v>
      </c>
      <c r="AN137" s="52">
        <v>840000</v>
      </c>
      <c r="AO137" s="52"/>
      <c r="AP137" s="60">
        <f t="shared" si="73"/>
        <v>840000</v>
      </c>
      <c r="AQ137" s="52"/>
      <c r="AR137" s="52"/>
      <c r="AS137" s="60">
        <f t="shared" si="74"/>
        <v>0</v>
      </c>
      <c r="AT137" s="55"/>
      <c r="AU137" s="52"/>
      <c r="AV137" s="55">
        <f t="shared" si="75"/>
        <v>0</v>
      </c>
      <c r="AW137" s="52"/>
      <c r="AX137" s="52"/>
      <c r="AY137" s="55"/>
      <c r="AZ137" s="32"/>
    </row>
    <row r="138" spans="1:53" x14ac:dyDescent="0.2">
      <c r="A138" s="36">
        <v>132</v>
      </c>
      <c r="B138" s="4"/>
      <c r="C138" s="59" t="s">
        <v>477</v>
      </c>
      <c r="D138" s="9"/>
      <c r="E138" s="11">
        <v>13000000</v>
      </c>
      <c r="F138" s="11"/>
      <c r="G138" s="11"/>
      <c r="H138" s="55">
        <f>E138-F138-G138</f>
        <v>13000000</v>
      </c>
      <c r="I138" s="55">
        <v>3000000</v>
      </c>
      <c r="J138" s="52"/>
      <c r="K138" s="11"/>
      <c r="L138" s="198">
        <f t="shared" si="62"/>
        <v>0</v>
      </c>
      <c r="M138" s="11">
        <v>1000000</v>
      </c>
      <c r="N138" s="11">
        <v>1000000</v>
      </c>
      <c r="O138" s="60">
        <f t="shared" si="63"/>
        <v>0</v>
      </c>
      <c r="P138" s="11">
        <v>1000000</v>
      </c>
      <c r="Q138" s="11">
        <v>1000000</v>
      </c>
      <c r="R138" s="198">
        <f t="shared" si="65"/>
        <v>0</v>
      </c>
      <c r="S138" s="11">
        <v>1000000</v>
      </c>
      <c r="T138" s="11">
        <v>1000000</v>
      </c>
      <c r="U138" s="198">
        <f t="shared" si="66"/>
        <v>0</v>
      </c>
      <c r="V138" s="11">
        <v>1000000</v>
      </c>
      <c r="W138" s="11">
        <v>1000000</v>
      </c>
      <c r="X138" s="198">
        <f t="shared" si="67"/>
        <v>0</v>
      </c>
      <c r="Y138" s="11">
        <v>1000000</v>
      </c>
      <c r="Z138" s="11">
        <v>1000000</v>
      </c>
      <c r="AA138" s="198">
        <f t="shared" si="68"/>
        <v>0</v>
      </c>
      <c r="AB138" s="11">
        <v>1000000</v>
      </c>
      <c r="AC138" s="11">
        <v>1000000</v>
      </c>
      <c r="AD138" s="198">
        <f t="shared" si="69"/>
        <v>0</v>
      </c>
      <c r="AE138" s="11">
        <v>1000000</v>
      </c>
      <c r="AF138" s="11"/>
      <c r="AG138" s="198">
        <f t="shared" si="70"/>
        <v>1000000</v>
      </c>
      <c r="AH138" s="11">
        <v>1000000</v>
      </c>
      <c r="AI138" s="11"/>
      <c r="AJ138" s="198">
        <f t="shared" si="71"/>
        <v>1000000</v>
      </c>
      <c r="AK138" s="11">
        <v>1000000</v>
      </c>
      <c r="AL138" s="11"/>
      <c r="AM138" s="198">
        <f>AK138-AL138</f>
        <v>1000000</v>
      </c>
      <c r="AN138" s="11">
        <v>1000000</v>
      </c>
      <c r="AO138" s="11"/>
      <c r="AP138" s="60">
        <f t="shared" si="73"/>
        <v>1000000</v>
      </c>
      <c r="AQ138" s="11"/>
      <c r="AR138" s="11"/>
      <c r="AS138" s="60">
        <f t="shared" si="74"/>
        <v>0</v>
      </c>
      <c r="AT138" s="55"/>
      <c r="AU138" s="11"/>
      <c r="AV138" s="55">
        <f t="shared" si="75"/>
        <v>0</v>
      </c>
      <c r="AW138" s="11"/>
      <c r="AX138" s="11"/>
      <c r="AY138" s="55">
        <f>AW138-AX138</f>
        <v>0</v>
      </c>
      <c r="AZ138" s="32">
        <f t="shared" si="16"/>
        <v>10000000</v>
      </c>
      <c r="BA138" s="11"/>
    </row>
    <row r="139" spans="1:53" ht="12" thickBot="1" x14ac:dyDescent="0.25">
      <c r="A139" s="36"/>
      <c r="B139" s="165"/>
      <c r="C139" s="166"/>
      <c r="D139" s="167"/>
      <c r="E139" s="153"/>
      <c r="F139" s="153"/>
      <c r="G139" s="153"/>
      <c r="H139" s="55"/>
      <c r="I139" s="55"/>
      <c r="J139" s="153"/>
      <c r="K139" s="153"/>
      <c r="L139" s="198"/>
      <c r="M139" s="153"/>
      <c r="N139" s="153"/>
      <c r="O139" s="60"/>
      <c r="P139" s="153"/>
      <c r="Q139" s="153"/>
      <c r="R139" s="198"/>
      <c r="S139" s="153"/>
      <c r="T139" s="153"/>
      <c r="U139" s="198"/>
      <c r="V139" s="153"/>
      <c r="W139" s="153"/>
      <c r="X139" s="198"/>
      <c r="Y139" s="153"/>
      <c r="Z139" s="153"/>
      <c r="AA139" s="198">
        <f t="shared" ref="AA139" si="76">Y139-Z139</f>
        <v>0</v>
      </c>
      <c r="AB139" s="153"/>
      <c r="AC139" s="153"/>
      <c r="AD139" s="198">
        <f t="shared" ref="AD139" si="77">AB139-AC139</f>
        <v>0</v>
      </c>
      <c r="AE139" s="153"/>
      <c r="AF139" s="153"/>
      <c r="AG139" s="198"/>
      <c r="AH139" s="153"/>
      <c r="AI139" s="153"/>
      <c r="AJ139" s="198"/>
      <c r="AK139" s="153"/>
      <c r="AL139" s="153"/>
      <c r="AM139" s="198"/>
      <c r="AN139" s="153"/>
      <c r="AO139" s="153"/>
      <c r="AP139" s="60"/>
      <c r="AQ139" s="153"/>
      <c r="AR139" s="153"/>
      <c r="AS139" s="60"/>
      <c r="AT139" s="153"/>
      <c r="AU139" s="153"/>
      <c r="AV139" s="55">
        <f t="shared" ref="AV139" si="78">AT139-AU139</f>
        <v>0</v>
      </c>
      <c r="AW139" s="153"/>
      <c r="AX139" s="153"/>
      <c r="AY139" s="55">
        <f t="shared" ref="AY139" si="79">AW139-AX139</f>
        <v>0</v>
      </c>
      <c r="AZ139" s="32">
        <f>+J139+M139+P139+S139+V139+Y139+AB139+AE139+AH139+AK139+AN139</f>
        <v>0</v>
      </c>
    </row>
    <row r="140" spans="1:53" s="168" customFormat="1" ht="19.5" customHeight="1" thickBot="1" x14ac:dyDescent="0.3">
      <c r="A140" s="431" t="s">
        <v>29</v>
      </c>
      <c r="B140" s="432"/>
      <c r="C140" s="432"/>
      <c r="D140" s="433"/>
      <c r="E140" s="168">
        <f>SUM(E7:E139)</f>
        <v>1713400000</v>
      </c>
      <c r="F140" s="168">
        <f>SUM(F7:F139)</f>
        <v>20700000</v>
      </c>
      <c r="G140" s="168">
        <f t="shared" ref="G140:AZ140" si="80">SUM(G7:G139)</f>
        <v>25520000</v>
      </c>
      <c r="H140" s="168">
        <f t="shared" si="80"/>
        <v>1667180000</v>
      </c>
      <c r="I140" s="168">
        <f t="shared" si="80"/>
        <v>586025000</v>
      </c>
      <c r="J140" s="168">
        <f t="shared" si="80"/>
        <v>71200000</v>
      </c>
      <c r="K140" s="168">
        <f t="shared" si="80"/>
        <v>70600000</v>
      </c>
      <c r="L140" s="199">
        <f t="shared" si="80"/>
        <v>600000</v>
      </c>
      <c r="M140" s="168">
        <f t="shared" si="80"/>
        <v>81530000</v>
      </c>
      <c r="N140" s="168">
        <f t="shared" si="80"/>
        <v>79030000</v>
      </c>
      <c r="O140" s="196">
        <f t="shared" si="80"/>
        <v>2500000</v>
      </c>
      <c r="P140" s="168">
        <f t="shared" si="80"/>
        <v>92310000</v>
      </c>
      <c r="Q140" s="168">
        <f t="shared" si="80"/>
        <v>89710000</v>
      </c>
      <c r="R140" s="199">
        <f t="shared" si="80"/>
        <v>2600000</v>
      </c>
      <c r="S140" s="168">
        <f t="shared" si="80"/>
        <v>97305000</v>
      </c>
      <c r="T140" s="168">
        <f t="shared" si="80"/>
        <v>92245000</v>
      </c>
      <c r="U140" s="199">
        <f t="shared" si="80"/>
        <v>5060000</v>
      </c>
      <c r="V140" s="168">
        <f t="shared" si="80"/>
        <v>99305000</v>
      </c>
      <c r="W140" s="168">
        <f t="shared" si="80"/>
        <v>88095006</v>
      </c>
      <c r="X140" s="199">
        <f t="shared" si="80"/>
        <v>11209994</v>
      </c>
      <c r="Y140" s="168">
        <f t="shared" si="80"/>
        <v>97305000</v>
      </c>
      <c r="Z140" s="168">
        <f t="shared" si="80"/>
        <v>78875000</v>
      </c>
      <c r="AA140" s="199">
        <f t="shared" si="80"/>
        <v>18430000</v>
      </c>
      <c r="AB140" s="168">
        <f t="shared" si="80"/>
        <v>122805000</v>
      </c>
      <c r="AC140" s="168">
        <f t="shared" si="80"/>
        <v>78840000</v>
      </c>
      <c r="AD140" s="199">
        <f t="shared" si="80"/>
        <v>43965000</v>
      </c>
      <c r="AE140" s="168">
        <f t="shared" si="80"/>
        <v>99105000</v>
      </c>
      <c r="AF140" s="168">
        <f t="shared" si="80"/>
        <v>30370000</v>
      </c>
      <c r="AG140" s="199">
        <f t="shared" si="80"/>
        <v>68735000</v>
      </c>
      <c r="AH140" s="168">
        <f t="shared" si="80"/>
        <v>97105000</v>
      </c>
      <c r="AI140" s="168">
        <f t="shared" si="80"/>
        <v>13560000</v>
      </c>
      <c r="AJ140" s="199">
        <f t="shared" si="80"/>
        <v>83545000</v>
      </c>
      <c r="AK140" s="168">
        <f t="shared" si="80"/>
        <v>94729000</v>
      </c>
      <c r="AL140" s="168">
        <f t="shared" si="80"/>
        <v>10460000</v>
      </c>
      <c r="AM140" s="199">
        <f t="shared" si="80"/>
        <v>84269000</v>
      </c>
      <c r="AN140" s="168">
        <f t="shared" si="80"/>
        <v>99905000</v>
      </c>
      <c r="AO140" s="168">
        <f t="shared" si="80"/>
        <v>7910000</v>
      </c>
      <c r="AP140" s="196">
        <f t="shared" si="80"/>
        <v>91995000</v>
      </c>
      <c r="AQ140" s="168">
        <f t="shared" si="80"/>
        <v>4340000</v>
      </c>
      <c r="AR140" s="168">
        <f t="shared" si="80"/>
        <v>0</v>
      </c>
      <c r="AS140" s="168">
        <f>SUM(AS7:AS139)</f>
        <v>4340000</v>
      </c>
      <c r="AT140" s="168">
        <f t="shared" si="80"/>
        <v>4420000</v>
      </c>
      <c r="AU140" s="168">
        <f t="shared" si="80"/>
        <v>0</v>
      </c>
      <c r="AV140" s="168">
        <f>SUM(AV7:AV139)</f>
        <v>4420000</v>
      </c>
      <c r="AW140" s="168">
        <f t="shared" si="80"/>
        <v>0</v>
      </c>
      <c r="AX140" s="168">
        <f t="shared" si="80"/>
        <v>0</v>
      </c>
      <c r="AY140" s="168">
        <f t="shared" si="80"/>
        <v>0</v>
      </c>
      <c r="AZ140" s="168">
        <f t="shared" si="80"/>
        <v>677764000</v>
      </c>
    </row>
    <row r="141" spans="1:53" x14ac:dyDescent="0.2">
      <c r="A141" s="27"/>
      <c r="B141" s="33"/>
      <c r="C141" s="34"/>
      <c r="D141" s="35"/>
      <c r="E141" s="32"/>
    </row>
    <row r="142" spans="1:53" ht="15" customHeight="1" x14ac:dyDescent="0.2">
      <c r="A142" s="392" t="s">
        <v>104</v>
      </c>
      <c r="B142" s="392"/>
      <c r="C142" s="392"/>
      <c r="D142" s="91" t="str">
        <f>+BA!D45</f>
        <v>MEI</v>
      </c>
      <c r="E142" s="91"/>
    </row>
    <row r="143" spans="1:53" ht="22.5" x14ac:dyDescent="0.2">
      <c r="A143" s="142" t="s">
        <v>89</v>
      </c>
      <c r="B143" s="142" t="s">
        <v>2</v>
      </c>
      <c r="C143" s="142" t="s">
        <v>72</v>
      </c>
      <c r="D143" s="142" t="s">
        <v>75</v>
      </c>
      <c r="E143" s="143" t="s">
        <v>90</v>
      </c>
      <c r="G143" s="46" t="s">
        <v>106</v>
      </c>
    </row>
    <row r="144" spans="1:53" x14ac:dyDescent="0.2">
      <c r="A144" s="52">
        <v>1</v>
      </c>
      <c r="B144" s="52"/>
      <c r="C144" s="52" t="str">
        <f>C7</f>
        <v>Abdal Husen</v>
      </c>
      <c r="D144" s="65">
        <f>D7</f>
        <v>0</v>
      </c>
      <c r="E144" s="52">
        <f>L7+O7+R7+U7+X7+AA7+AD7+AG7+AJ7+AM7+AP7+AS7</f>
        <v>8000000</v>
      </c>
    </row>
    <row r="145" spans="1:7" x14ac:dyDescent="0.2">
      <c r="A145" s="52">
        <v>2</v>
      </c>
      <c r="B145" s="52"/>
      <c r="C145" s="52" t="str">
        <f t="shared" ref="C145:C208" si="81">C8</f>
        <v>Aceng Jaelani</v>
      </c>
      <c r="D145" s="65">
        <f t="shared" ref="D145:D208" si="82">D8</f>
        <v>0</v>
      </c>
      <c r="E145" s="52">
        <f t="shared" ref="E145:E208" si="83">L8+O8+R8+U8+X8+AA8+AD8+AG8+AJ8+AM8+AP8+AS8</f>
        <v>4000000</v>
      </c>
    </row>
    <row r="146" spans="1:7" x14ac:dyDescent="0.2">
      <c r="A146" s="52">
        <v>3</v>
      </c>
      <c r="B146" s="52"/>
      <c r="C146" s="52" t="str">
        <f t="shared" si="81"/>
        <v>Aditia Nugraha</v>
      </c>
      <c r="D146" s="65">
        <f t="shared" si="82"/>
        <v>0</v>
      </c>
      <c r="E146" s="52">
        <f t="shared" si="83"/>
        <v>3200000</v>
      </c>
    </row>
    <row r="147" spans="1:7" x14ac:dyDescent="0.2">
      <c r="A147" s="52">
        <v>4</v>
      </c>
      <c r="B147" s="52"/>
      <c r="C147" s="52" t="str">
        <f>C10</f>
        <v>Agnia Nursyahidah</v>
      </c>
      <c r="D147" s="65">
        <f t="shared" si="82"/>
        <v>0</v>
      </c>
      <c r="E147" s="52">
        <f t="shared" si="83"/>
        <v>1850000</v>
      </c>
      <c r="G147" s="8">
        <f>REKAP!R19/78</f>
        <v>15714359.051282052</v>
      </c>
    </row>
    <row r="148" spans="1:7" x14ac:dyDescent="0.2">
      <c r="A148" s="52">
        <v>5</v>
      </c>
      <c r="B148" s="52"/>
      <c r="C148" s="52" t="str">
        <f t="shared" si="81"/>
        <v>Ai Siti Rukmanah</v>
      </c>
      <c r="D148" s="65">
        <f t="shared" si="82"/>
        <v>0</v>
      </c>
      <c r="E148" s="52">
        <f t="shared" si="83"/>
        <v>0</v>
      </c>
    </row>
    <row r="149" spans="1:7" x14ac:dyDescent="0.2">
      <c r="A149" s="52">
        <v>6</v>
      </c>
      <c r="B149" s="52"/>
      <c r="C149" s="52" t="str">
        <f t="shared" si="81"/>
        <v>Ajeng Wilda Fikriah</v>
      </c>
      <c r="D149" s="65">
        <f t="shared" si="82"/>
        <v>0</v>
      </c>
      <c r="E149" s="52">
        <f t="shared" si="83"/>
        <v>2400000</v>
      </c>
    </row>
    <row r="150" spans="1:7" x14ac:dyDescent="0.2">
      <c r="A150" s="52">
        <v>7</v>
      </c>
      <c r="B150" s="52"/>
      <c r="C150" s="52" t="str">
        <f t="shared" si="81"/>
        <v>Aji Peras Setiyo</v>
      </c>
      <c r="D150" s="65">
        <f t="shared" si="82"/>
        <v>0</v>
      </c>
      <c r="E150" s="52">
        <f t="shared" si="83"/>
        <v>2400000</v>
      </c>
    </row>
    <row r="151" spans="1:7" x14ac:dyDescent="0.2">
      <c r="A151" s="52">
        <v>8</v>
      </c>
      <c r="B151" s="52"/>
      <c r="C151" s="52" t="str">
        <f t="shared" si="81"/>
        <v>Al Amin</v>
      </c>
      <c r="D151" s="65">
        <f t="shared" si="82"/>
        <v>0</v>
      </c>
      <c r="E151" s="52">
        <f t="shared" si="83"/>
        <v>5400000</v>
      </c>
    </row>
    <row r="152" spans="1:7" x14ac:dyDescent="0.2">
      <c r="A152" s="52">
        <v>9</v>
      </c>
      <c r="B152" s="52"/>
      <c r="C152" s="52" t="str">
        <f t="shared" si="81"/>
        <v>Aldi Apriyadi</v>
      </c>
      <c r="D152" s="65">
        <f t="shared" si="82"/>
        <v>0</v>
      </c>
      <c r="E152" s="52">
        <f t="shared" si="83"/>
        <v>4000000</v>
      </c>
    </row>
    <row r="153" spans="1:7" x14ac:dyDescent="0.2">
      <c r="A153" s="52">
        <v>10</v>
      </c>
      <c r="B153" s="52"/>
      <c r="C153" s="52" t="str">
        <f t="shared" si="81"/>
        <v>Alin Rahmalia</v>
      </c>
      <c r="D153" s="65">
        <f t="shared" si="82"/>
        <v>0</v>
      </c>
      <c r="E153" s="52">
        <f t="shared" si="83"/>
        <v>0</v>
      </c>
    </row>
    <row r="154" spans="1:7" x14ac:dyDescent="0.2">
      <c r="A154" s="52">
        <v>11</v>
      </c>
      <c r="B154" s="52"/>
      <c r="C154" s="52" t="str">
        <f t="shared" si="81"/>
        <v>Alvi Dalilul Fauziah</v>
      </c>
      <c r="D154" s="65">
        <f t="shared" si="82"/>
        <v>0</v>
      </c>
      <c r="E154" s="52">
        <f t="shared" si="83"/>
        <v>2440000</v>
      </c>
    </row>
    <row r="155" spans="1:7" x14ac:dyDescent="0.2">
      <c r="A155" s="52">
        <v>12</v>
      </c>
      <c r="B155" s="52"/>
      <c r="C155" s="52" t="str">
        <f t="shared" si="81"/>
        <v>Andi Hidayat</v>
      </c>
      <c r="D155" s="65">
        <f t="shared" si="82"/>
        <v>0</v>
      </c>
      <c r="E155" s="52">
        <f t="shared" si="83"/>
        <v>3200000</v>
      </c>
    </row>
    <row r="156" spans="1:7" x14ac:dyDescent="0.2">
      <c r="A156" s="52">
        <v>13</v>
      </c>
      <c r="B156" s="52"/>
      <c r="C156" s="52" t="str">
        <f t="shared" si="81"/>
        <v>Anggita Safitri</v>
      </c>
      <c r="D156" s="65">
        <f t="shared" si="82"/>
        <v>0</v>
      </c>
      <c r="E156" s="52">
        <f t="shared" si="83"/>
        <v>3200000</v>
      </c>
    </row>
    <row r="157" spans="1:7" x14ac:dyDescent="0.2">
      <c r="A157" s="52">
        <v>14</v>
      </c>
      <c r="B157" s="52"/>
      <c r="C157" s="52" t="str">
        <f t="shared" si="81"/>
        <v>Annisa Nur Fauziyyah</v>
      </c>
      <c r="D157" s="65">
        <f t="shared" si="82"/>
        <v>0</v>
      </c>
      <c r="E157" s="52">
        <f t="shared" si="83"/>
        <v>5900000</v>
      </c>
    </row>
    <row r="158" spans="1:7" x14ac:dyDescent="0.2">
      <c r="A158" s="52">
        <v>15</v>
      </c>
      <c r="B158" s="52"/>
      <c r="C158" s="52" t="str">
        <f t="shared" si="81"/>
        <v>Arief Saepuloh</v>
      </c>
      <c r="D158" s="65">
        <f t="shared" si="82"/>
        <v>0</v>
      </c>
      <c r="E158" s="52">
        <f t="shared" si="83"/>
        <v>0</v>
      </c>
    </row>
    <row r="159" spans="1:7" x14ac:dyDescent="0.2">
      <c r="A159" s="52">
        <v>16</v>
      </c>
      <c r="B159" s="52"/>
      <c r="C159" s="52" t="str">
        <f t="shared" si="81"/>
        <v>Arif Mutaqo</v>
      </c>
      <c r="D159" s="65">
        <f t="shared" si="82"/>
        <v>0</v>
      </c>
      <c r="E159" s="52">
        <f t="shared" si="83"/>
        <v>0</v>
      </c>
    </row>
    <row r="160" spans="1:7" x14ac:dyDescent="0.2">
      <c r="A160" s="52">
        <v>17</v>
      </c>
      <c r="B160" s="52"/>
      <c r="C160" s="52" t="str">
        <f t="shared" si="81"/>
        <v>Asep Redi Rahmat</v>
      </c>
      <c r="D160" s="65">
        <f t="shared" si="82"/>
        <v>0</v>
      </c>
      <c r="E160" s="52">
        <f t="shared" si="83"/>
        <v>3200000</v>
      </c>
    </row>
    <row r="161" spans="1:5" x14ac:dyDescent="0.2">
      <c r="A161" s="52">
        <v>18</v>
      </c>
      <c r="B161" s="52"/>
      <c r="C161" s="52" t="str">
        <f t="shared" si="81"/>
        <v>Ayu Nuradiyanti</v>
      </c>
      <c r="D161" s="65">
        <f t="shared" si="82"/>
        <v>0</v>
      </c>
      <c r="E161" s="52">
        <f t="shared" si="83"/>
        <v>3200000</v>
      </c>
    </row>
    <row r="162" spans="1:5" x14ac:dyDescent="0.2">
      <c r="A162" s="52">
        <v>19</v>
      </c>
      <c r="B162" s="52"/>
      <c r="C162" s="52" t="str">
        <f t="shared" si="81"/>
        <v>Beni Irawan</v>
      </c>
      <c r="D162" s="65">
        <f t="shared" si="82"/>
        <v>0</v>
      </c>
      <c r="E162" s="52">
        <f t="shared" si="83"/>
        <v>5600000</v>
      </c>
    </row>
    <row r="163" spans="1:5" x14ac:dyDescent="0.2">
      <c r="A163" s="52">
        <v>20</v>
      </c>
      <c r="B163" s="52"/>
      <c r="C163" s="52" t="str">
        <f t="shared" si="81"/>
        <v>Bilqis Lady Diana</v>
      </c>
      <c r="D163" s="65">
        <f t="shared" si="82"/>
        <v>0</v>
      </c>
      <c r="E163" s="52">
        <f t="shared" si="83"/>
        <v>4600000</v>
      </c>
    </row>
    <row r="164" spans="1:5" x14ac:dyDescent="0.2">
      <c r="A164" s="52">
        <v>21</v>
      </c>
      <c r="B164" s="52"/>
      <c r="C164" s="52" t="str">
        <f t="shared" si="81"/>
        <v>Bumi Ariyani</v>
      </c>
      <c r="D164" s="65">
        <f t="shared" si="82"/>
        <v>0</v>
      </c>
      <c r="E164" s="52">
        <f t="shared" si="83"/>
        <v>2000000</v>
      </c>
    </row>
    <row r="165" spans="1:5" x14ac:dyDescent="0.2">
      <c r="A165" s="52">
        <v>22</v>
      </c>
      <c r="B165" s="52"/>
      <c r="C165" s="52" t="str">
        <f t="shared" si="81"/>
        <v>Cahaya Harum Budi</v>
      </c>
      <c r="D165" s="65">
        <f t="shared" si="82"/>
        <v>0</v>
      </c>
      <c r="E165" s="52">
        <f t="shared" si="83"/>
        <v>5500000</v>
      </c>
    </row>
    <row r="166" spans="1:5" x14ac:dyDescent="0.2">
      <c r="A166" s="52">
        <v>23</v>
      </c>
      <c r="B166" s="52"/>
      <c r="C166" s="52" t="str">
        <f t="shared" si="81"/>
        <v>Cecep Ari Jaoharudin</v>
      </c>
      <c r="D166" s="65">
        <f t="shared" si="82"/>
        <v>0</v>
      </c>
      <c r="E166" s="52">
        <f t="shared" si="83"/>
        <v>2250000</v>
      </c>
    </row>
    <row r="167" spans="1:5" x14ac:dyDescent="0.2">
      <c r="A167" s="52">
        <v>24</v>
      </c>
      <c r="B167" s="52"/>
      <c r="C167" s="52" t="str">
        <f t="shared" si="81"/>
        <v>Chandra Gumilar</v>
      </c>
      <c r="D167" s="65">
        <f t="shared" si="82"/>
        <v>0</v>
      </c>
      <c r="E167" s="52">
        <f t="shared" si="83"/>
        <v>6420000</v>
      </c>
    </row>
    <row r="168" spans="1:5" x14ac:dyDescent="0.2">
      <c r="A168" s="52">
        <v>25</v>
      </c>
      <c r="B168" s="52"/>
      <c r="C168" s="52" t="str">
        <f t="shared" si="81"/>
        <v>Chandra Mawardi</v>
      </c>
      <c r="D168" s="65">
        <f t="shared" si="82"/>
        <v>0</v>
      </c>
      <c r="E168" s="52">
        <f t="shared" si="83"/>
        <v>3000000</v>
      </c>
    </row>
    <row r="169" spans="1:5" x14ac:dyDescent="0.2">
      <c r="A169" s="52">
        <v>26</v>
      </c>
      <c r="B169" s="52"/>
      <c r="C169" s="52" t="str">
        <f t="shared" si="81"/>
        <v>Chikal Pramathana Syabila</v>
      </c>
      <c r="D169" s="65">
        <f t="shared" si="82"/>
        <v>0</v>
      </c>
      <c r="E169" s="52">
        <f t="shared" si="83"/>
        <v>3500000</v>
      </c>
    </row>
    <row r="170" spans="1:5" x14ac:dyDescent="0.2">
      <c r="A170" s="52">
        <v>27</v>
      </c>
      <c r="B170" s="52"/>
      <c r="C170" s="52" t="str">
        <f t="shared" si="81"/>
        <v>Cici Sumiyati</v>
      </c>
      <c r="D170" s="65">
        <f t="shared" si="82"/>
        <v>0</v>
      </c>
      <c r="E170" s="52">
        <f t="shared" si="83"/>
        <v>10500000</v>
      </c>
    </row>
    <row r="171" spans="1:5" x14ac:dyDescent="0.2">
      <c r="A171" s="52">
        <v>28</v>
      </c>
      <c r="B171" s="52"/>
      <c r="C171" s="52" t="str">
        <f t="shared" si="81"/>
        <v>Dea Yoga Barokah</v>
      </c>
      <c r="D171" s="65">
        <f t="shared" si="82"/>
        <v>0</v>
      </c>
      <c r="E171" s="52">
        <f t="shared" si="83"/>
        <v>3688000</v>
      </c>
    </row>
    <row r="172" spans="1:5" x14ac:dyDescent="0.2">
      <c r="A172" s="52">
        <v>29</v>
      </c>
      <c r="B172" s="52"/>
      <c r="C172" s="52" t="str">
        <f t="shared" si="81"/>
        <v>Dede Harhar Misharyati</v>
      </c>
      <c r="D172" s="65">
        <f t="shared" si="82"/>
        <v>0</v>
      </c>
      <c r="E172" s="52">
        <f t="shared" si="83"/>
        <v>250000</v>
      </c>
    </row>
    <row r="173" spans="1:5" x14ac:dyDescent="0.2">
      <c r="A173" s="52">
        <v>30</v>
      </c>
      <c r="B173" s="52"/>
      <c r="C173" s="52" t="str">
        <f t="shared" si="81"/>
        <v>Dedi Sundayana</v>
      </c>
      <c r="D173" s="65">
        <f t="shared" si="82"/>
        <v>0</v>
      </c>
      <c r="E173" s="52">
        <f t="shared" si="83"/>
        <v>0</v>
      </c>
    </row>
    <row r="174" spans="1:5" x14ac:dyDescent="0.2">
      <c r="A174" s="52">
        <v>31</v>
      </c>
      <c r="B174" s="52"/>
      <c r="C174" s="52" t="str">
        <f t="shared" si="81"/>
        <v>Deis Nurul Fitri</v>
      </c>
      <c r="D174" s="65">
        <f t="shared" si="82"/>
        <v>0</v>
      </c>
      <c r="E174" s="52">
        <f t="shared" si="83"/>
        <v>4000000</v>
      </c>
    </row>
    <row r="175" spans="1:5" x14ac:dyDescent="0.2">
      <c r="A175" s="52">
        <v>32</v>
      </c>
      <c r="B175" s="52"/>
      <c r="C175" s="52" t="str">
        <f t="shared" si="81"/>
        <v>Desi Rosilawati</v>
      </c>
      <c r="D175" s="65">
        <f t="shared" si="82"/>
        <v>0</v>
      </c>
      <c r="E175" s="52">
        <f t="shared" si="83"/>
        <v>3200000</v>
      </c>
    </row>
    <row r="176" spans="1:5" x14ac:dyDescent="0.2">
      <c r="A176" s="52">
        <v>33</v>
      </c>
      <c r="B176" s="52"/>
      <c r="C176" s="52" t="str">
        <f t="shared" si="81"/>
        <v>Desy Septiani S</v>
      </c>
      <c r="D176" s="65">
        <f t="shared" si="82"/>
        <v>0</v>
      </c>
      <c r="E176" s="52">
        <f t="shared" si="83"/>
        <v>2400000</v>
      </c>
    </row>
    <row r="177" spans="1:5" x14ac:dyDescent="0.2">
      <c r="A177" s="52">
        <v>34</v>
      </c>
      <c r="B177" s="52"/>
      <c r="C177" s="52" t="str">
        <f t="shared" si="81"/>
        <v>Devi Nurjanah</v>
      </c>
      <c r="D177" s="65">
        <f t="shared" si="82"/>
        <v>0</v>
      </c>
      <c r="E177" s="52">
        <f t="shared" si="83"/>
        <v>2250000</v>
      </c>
    </row>
    <row r="178" spans="1:5" x14ac:dyDescent="0.2">
      <c r="A178" s="52">
        <v>35</v>
      </c>
      <c r="B178" s="52"/>
      <c r="C178" s="52" t="str">
        <f t="shared" si="81"/>
        <v>Dian Cahya Munggaran</v>
      </c>
      <c r="D178" s="65">
        <f t="shared" si="82"/>
        <v>0</v>
      </c>
      <c r="E178" s="52">
        <f t="shared" si="83"/>
        <v>5600000</v>
      </c>
    </row>
    <row r="179" spans="1:5" x14ac:dyDescent="0.2">
      <c r="A179" s="52">
        <v>36</v>
      </c>
      <c r="B179" s="52"/>
      <c r="C179" s="52" t="str">
        <f t="shared" si="81"/>
        <v>Dieni Jamilati</v>
      </c>
      <c r="D179" s="65">
        <f t="shared" si="82"/>
        <v>0</v>
      </c>
      <c r="E179" s="52">
        <f t="shared" si="83"/>
        <v>3000000</v>
      </c>
    </row>
    <row r="180" spans="1:5" x14ac:dyDescent="0.2">
      <c r="A180" s="52">
        <v>37</v>
      </c>
      <c r="B180" s="52"/>
      <c r="C180" s="52" t="str">
        <f t="shared" si="81"/>
        <v>Dio M Maulana</v>
      </c>
      <c r="D180" s="65">
        <f t="shared" si="82"/>
        <v>0</v>
      </c>
      <c r="E180" s="52">
        <f t="shared" si="83"/>
        <v>7850000</v>
      </c>
    </row>
    <row r="181" spans="1:5" x14ac:dyDescent="0.2">
      <c r="A181" s="52">
        <v>38</v>
      </c>
      <c r="B181" s="52"/>
      <c r="C181" s="52" t="str">
        <f t="shared" si="81"/>
        <v>Ega Indra Praja</v>
      </c>
      <c r="D181" s="65">
        <f t="shared" si="82"/>
        <v>0</v>
      </c>
      <c r="E181" s="52">
        <f t="shared" si="83"/>
        <v>0</v>
      </c>
    </row>
    <row r="182" spans="1:5" x14ac:dyDescent="0.2">
      <c r="A182" s="52">
        <v>39</v>
      </c>
      <c r="B182" s="52"/>
      <c r="C182" s="52" t="str">
        <f t="shared" si="81"/>
        <v>Erna Tri Yuliana</v>
      </c>
      <c r="D182" s="65">
        <f t="shared" si="82"/>
        <v>0</v>
      </c>
      <c r="E182" s="52">
        <f t="shared" si="83"/>
        <v>0</v>
      </c>
    </row>
    <row r="183" spans="1:5" x14ac:dyDescent="0.2">
      <c r="A183" s="52">
        <v>40</v>
      </c>
      <c r="B183" s="52"/>
      <c r="C183" s="52" t="str">
        <f t="shared" si="81"/>
        <v>Fajar Faisal</v>
      </c>
      <c r="D183" s="65">
        <f t="shared" si="82"/>
        <v>0</v>
      </c>
      <c r="E183" s="52">
        <f t="shared" si="83"/>
        <v>3200000</v>
      </c>
    </row>
    <row r="184" spans="1:5" x14ac:dyDescent="0.2">
      <c r="A184" s="52">
        <v>41</v>
      </c>
      <c r="B184" s="52"/>
      <c r="C184" s="52" t="str">
        <f t="shared" si="81"/>
        <v>Firna Agustiani Suherman</v>
      </c>
      <c r="D184" s="65">
        <f t="shared" si="82"/>
        <v>0</v>
      </c>
      <c r="E184" s="52">
        <f t="shared" si="83"/>
        <v>3200000</v>
      </c>
    </row>
    <row r="185" spans="1:5" x14ac:dyDescent="0.2">
      <c r="A185" s="52">
        <v>42</v>
      </c>
      <c r="B185" s="52"/>
      <c r="C185" s="52" t="str">
        <f t="shared" si="81"/>
        <v>Fitri Febrianti</v>
      </c>
      <c r="D185" s="65">
        <f t="shared" si="82"/>
        <v>0</v>
      </c>
      <c r="E185" s="52">
        <f t="shared" si="83"/>
        <v>3300000</v>
      </c>
    </row>
    <row r="186" spans="1:5" x14ac:dyDescent="0.2">
      <c r="A186" s="52">
        <v>43</v>
      </c>
      <c r="B186" s="52"/>
      <c r="C186" s="52" t="str">
        <f>C49</f>
        <v>Fuzzi Lestari</v>
      </c>
      <c r="D186" s="65">
        <f t="shared" si="82"/>
        <v>0</v>
      </c>
      <c r="E186" s="52">
        <f t="shared" si="83"/>
        <v>6600000</v>
      </c>
    </row>
    <row r="187" spans="1:5" x14ac:dyDescent="0.2">
      <c r="A187" s="52">
        <v>44</v>
      </c>
      <c r="B187" s="52"/>
      <c r="C187" s="52" t="str">
        <f t="shared" si="81"/>
        <v>Gian Ginanjar</v>
      </c>
      <c r="D187" s="65">
        <f t="shared" si="82"/>
        <v>0</v>
      </c>
      <c r="E187" s="52">
        <f t="shared" si="83"/>
        <v>4000000</v>
      </c>
    </row>
    <row r="188" spans="1:5" x14ac:dyDescent="0.2">
      <c r="A188" s="52">
        <v>45</v>
      </c>
      <c r="B188" s="52"/>
      <c r="C188" s="52" t="str">
        <f t="shared" si="81"/>
        <v>Gina Sholiha</v>
      </c>
      <c r="D188" s="65">
        <f t="shared" si="82"/>
        <v>0</v>
      </c>
      <c r="E188" s="52">
        <f t="shared" si="83"/>
        <v>2000000</v>
      </c>
    </row>
    <row r="189" spans="1:5" x14ac:dyDescent="0.2">
      <c r="A189" s="52">
        <v>46</v>
      </c>
      <c r="B189" s="52"/>
      <c r="C189" s="52" t="str">
        <f t="shared" si="81"/>
        <v>Halida Fitria R</v>
      </c>
      <c r="D189" s="65">
        <f t="shared" si="82"/>
        <v>0</v>
      </c>
      <c r="E189" s="52">
        <f t="shared" si="83"/>
        <v>3200000</v>
      </c>
    </row>
    <row r="190" spans="1:5" x14ac:dyDescent="0.2">
      <c r="A190" s="52">
        <v>47</v>
      </c>
      <c r="B190" s="52"/>
      <c r="C190" s="52" t="str">
        <f t="shared" si="81"/>
        <v>Handi Melandi</v>
      </c>
      <c r="D190" s="65">
        <f t="shared" si="82"/>
        <v>0</v>
      </c>
      <c r="E190" s="52">
        <f t="shared" si="83"/>
        <v>3200000</v>
      </c>
    </row>
    <row r="191" spans="1:5" x14ac:dyDescent="0.2">
      <c r="A191" s="52">
        <v>48</v>
      </c>
      <c r="B191" s="52"/>
      <c r="C191" s="52" t="str">
        <f t="shared" si="81"/>
        <v>Hawari Ansorulloh</v>
      </c>
      <c r="D191" s="65">
        <f t="shared" si="82"/>
        <v>0</v>
      </c>
      <c r="E191" s="52">
        <f t="shared" si="83"/>
        <v>0</v>
      </c>
    </row>
    <row r="192" spans="1:5" x14ac:dyDescent="0.2">
      <c r="A192" s="52">
        <v>49</v>
      </c>
      <c r="B192" s="52"/>
      <c r="C192" s="52" t="str">
        <f t="shared" si="81"/>
        <v>Hendri</v>
      </c>
      <c r="D192" s="65">
        <f t="shared" si="82"/>
        <v>0</v>
      </c>
      <c r="E192" s="52">
        <f t="shared" si="83"/>
        <v>3200000</v>
      </c>
    </row>
    <row r="193" spans="1:5" x14ac:dyDescent="0.2">
      <c r="A193" s="52">
        <v>50</v>
      </c>
      <c r="B193" s="52"/>
      <c r="C193" s="52" t="str">
        <f t="shared" si="81"/>
        <v>Herdiana Subagja</v>
      </c>
      <c r="D193" s="65">
        <f t="shared" si="82"/>
        <v>0</v>
      </c>
      <c r="E193" s="52">
        <f t="shared" si="83"/>
        <v>3600000</v>
      </c>
    </row>
    <row r="194" spans="1:5" x14ac:dyDescent="0.2">
      <c r="A194" s="52">
        <v>51</v>
      </c>
      <c r="B194" s="52"/>
      <c r="C194" s="52" t="str">
        <f t="shared" si="81"/>
        <v>Hutami Puspa Ningsih</v>
      </c>
      <c r="D194" s="65">
        <f t="shared" si="82"/>
        <v>0</v>
      </c>
      <c r="E194" s="52">
        <f t="shared" si="83"/>
        <v>0</v>
      </c>
    </row>
    <row r="195" spans="1:5" x14ac:dyDescent="0.2">
      <c r="A195" s="52">
        <v>52</v>
      </c>
      <c r="B195" s="52"/>
      <c r="C195" s="52" t="str">
        <f t="shared" si="81"/>
        <v>Ia Rianti</v>
      </c>
      <c r="D195" s="65">
        <f t="shared" si="82"/>
        <v>0</v>
      </c>
      <c r="E195" s="52">
        <f t="shared" si="83"/>
        <v>4500000</v>
      </c>
    </row>
    <row r="196" spans="1:5" x14ac:dyDescent="0.2">
      <c r="A196" s="52">
        <v>53</v>
      </c>
      <c r="B196" s="52"/>
      <c r="C196" s="52" t="str">
        <f t="shared" si="81"/>
        <v>Isman Azmi</v>
      </c>
      <c r="D196" s="65">
        <f t="shared" si="82"/>
        <v>0</v>
      </c>
      <c r="E196" s="52">
        <f>L59+O59+R59+U59+X59+AA59+AD59+AG59+AJ59+AM59+AP59+AS59</f>
        <v>4300000</v>
      </c>
    </row>
    <row r="197" spans="1:5" x14ac:dyDescent="0.2">
      <c r="A197" s="52">
        <v>54</v>
      </c>
      <c r="B197" s="52"/>
      <c r="C197" s="52" t="str">
        <f t="shared" si="81"/>
        <v>Ismaneu</v>
      </c>
      <c r="D197" s="65">
        <f t="shared" si="82"/>
        <v>0</v>
      </c>
      <c r="E197" s="52">
        <f t="shared" si="83"/>
        <v>5000000</v>
      </c>
    </row>
    <row r="198" spans="1:5" x14ac:dyDescent="0.2">
      <c r="A198" s="52">
        <v>55</v>
      </c>
      <c r="B198" s="52"/>
      <c r="C198" s="52" t="str">
        <f t="shared" si="81"/>
        <v>Keukeu Susilawati</v>
      </c>
      <c r="D198" s="65">
        <f t="shared" si="82"/>
        <v>0</v>
      </c>
      <c r="E198" s="52">
        <f t="shared" si="83"/>
        <v>3000000</v>
      </c>
    </row>
    <row r="199" spans="1:5" x14ac:dyDescent="0.2">
      <c r="A199" s="52">
        <v>56</v>
      </c>
      <c r="B199" s="52"/>
      <c r="C199" s="52" t="str">
        <f t="shared" si="81"/>
        <v>Kiki Muzaqi A</v>
      </c>
      <c r="D199" s="65">
        <f t="shared" si="82"/>
        <v>0</v>
      </c>
      <c r="E199" s="52">
        <f t="shared" si="83"/>
        <v>0</v>
      </c>
    </row>
    <row r="200" spans="1:5" x14ac:dyDescent="0.2">
      <c r="A200" s="52">
        <v>57</v>
      </c>
      <c r="B200" s="52"/>
      <c r="C200" s="52" t="str">
        <f t="shared" si="81"/>
        <v>Kresna Alvin S</v>
      </c>
      <c r="D200" s="65">
        <f t="shared" si="82"/>
        <v>0</v>
      </c>
      <c r="E200" s="52">
        <f t="shared" si="83"/>
        <v>2808000</v>
      </c>
    </row>
    <row r="201" spans="1:5" x14ac:dyDescent="0.2">
      <c r="A201" s="52">
        <v>58</v>
      </c>
      <c r="B201" s="52"/>
      <c r="C201" s="52" t="str">
        <f t="shared" si="81"/>
        <v>Kresna Digita R. H</v>
      </c>
      <c r="D201" s="65">
        <f t="shared" si="82"/>
        <v>0</v>
      </c>
      <c r="E201" s="52">
        <f t="shared" si="83"/>
        <v>8000000</v>
      </c>
    </row>
    <row r="202" spans="1:5" x14ac:dyDescent="0.2">
      <c r="A202" s="52">
        <v>59</v>
      </c>
      <c r="B202" s="52"/>
      <c r="C202" s="52" t="str">
        <f t="shared" si="81"/>
        <v>Kurnia Firmansyah</v>
      </c>
      <c r="D202" s="65">
        <f t="shared" si="82"/>
        <v>0</v>
      </c>
      <c r="E202" s="52">
        <f t="shared" si="83"/>
        <v>0</v>
      </c>
    </row>
    <row r="203" spans="1:5" x14ac:dyDescent="0.2">
      <c r="A203" s="52">
        <v>60</v>
      </c>
      <c r="B203" s="52"/>
      <c r="C203" s="52" t="str">
        <f t="shared" si="81"/>
        <v>Lani Nofia Fauziah</v>
      </c>
      <c r="D203" s="65">
        <f t="shared" si="82"/>
        <v>0</v>
      </c>
      <c r="E203" s="52">
        <f t="shared" si="83"/>
        <v>6400000</v>
      </c>
    </row>
    <row r="204" spans="1:5" x14ac:dyDescent="0.2">
      <c r="A204" s="52">
        <v>61</v>
      </c>
      <c r="B204" s="52"/>
      <c r="C204" s="52" t="str">
        <f t="shared" si="81"/>
        <v>Lanlan Julian L</v>
      </c>
      <c r="D204" s="65">
        <f t="shared" si="82"/>
        <v>0</v>
      </c>
      <c r="E204" s="52">
        <f t="shared" si="83"/>
        <v>2200000</v>
      </c>
    </row>
    <row r="205" spans="1:5" x14ac:dyDescent="0.2">
      <c r="A205" s="52">
        <v>62</v>
      </c>
      <c r="B205" s="52"/>
      <c r="C205" s="52" t="str">
        <f t="shared" si="81"/>
        <v>Lena Marlina</v>
      </c>
      <c r="D205" s="65">
        <f t="shared" si="82"/>
        <v>0</v>
      </c>
      <c r="E205" s="52">
        <f t="shared" si="83"/>
        <v>3600000</v>
      </c>
    </row>
    <row r="206" spans="1:5" x14ac:dyDescent="0.2">
      <c r="A206" s="52">
        <v>63</v>
      </c>
      <c r="B206" s="52"/>
      <c r="C206" s="52" t="str">
        <f t="shared" si="81"/>
        <v>Lizsi Susanti</v>
      </c>
      <c r="D206" s="65">
        <f t="shared" si="82"/>
        <v>0</v>
      </c>
      <c r="E206" s="52">
        <f t="shared" si="83"/>
        <v>0</v>
      </c>
    </row>
    <row r="207" spans="1:5" x14ac:dyDescent="0.2">
      <c r="A207" s="52">
        <v>64</v>
      </c>
      <c r="B207" s="52"/>
      <c r="C207" s="52" t="str">
        <f t="shared" si="81"/>
        <v>mahzura Febrina</v>
      </c>
      <c r="D207" s="65">
        <f t="shared" si="82"/>
        <v>0</v>
      </c>
      <c r="E207" s="52">
        <f t="shared" si="83"/>
        <v>3600000</v>
      </c>
    </row>
    <row r="208" spans="1:5" x14ac:dyDescent="0.2">
      <c r="A208" s="52">
        <v>65</v>
      </c>
      <c r="B208" s="52"/>
      <c r="C208" s="52" t="str">
        <f t="shared" si="81"/>
        <v>Maya Damayanti K</v>
      </c>
      <c r="D208" s="65">
        <f t="shared" si="82"/>
        <v>0</v>
      </c>
      <c r="E208" s="52">
        <f t="shared" si="83"/>
        <v>6999994</v>
      </c>
    </row>
    <row r="209" spans="1:5" x14ac:dyDescent="0.2">
      <c r="A209" s="52">
        <v>66</v>
      </c>
      <c r="B209" s="52"/>
      <c r="C209" s="52" t="str">
        <f t="shared" ref="C209:D231" si="84">C72</f>
        <v>Miftahudin Alghifari</v>
      </c>
      <c r="D209" s="65">
        <f t="shared" si="84"/>
        <v>0</v>
      </c>
      <c r="E209" s="52">
        <f t="shared" ref="E209:E231" si="85">L72+O72+R72+U72+X72+AA72+AD72+AG72+AJ72+AM72+AP72+AS72</f>
        <v>2208000</v>
      </c>
    </row>
    <row r="210" spans="1:5" x14ac:dyDescent="0.2">
      <c r="A210" s="52">
        <v>67</v>
      </c>
      <c r="B210" s="52"/>
      <c r="C210" s="52" t="str">
        <f t="shared" si="84"/>
        <v>Mimin Mahmidah</v>
      </c>
      <c r="D210" s="65">
        <f t="shared" si="84"/>
        <v>0</v>
      </c>
      <c r="E210" s="52">
        <f t="shared" si="85"/>
        <v>4000000</v>
      </c>
    </row>
    <row r="211" spans="1:5" x14ac:dyDescent="0.2">
      <c r="A211" s="52">
        <v>68</v>
      </c>
      <c r="B211" s="52"/>
      <c r="C211" s="52" t="str">
        <f t="shared" si="84"/>
        <v>Mira Ardila</v>
      </c>
      <c r="D211" s="65">
        <f t="shared" si="84"/>
        <v>0</v>
      </c>
      <c r="E211" s="52">
        <f t="shared" si="85"/>
        <v>2400000</v>
      </c>
    </row>
    <row r="212" spans="1:5" x14ac:dyDescent="0.2">
      <c r="A212" s="52">
        <v>69</v>
      </c>
      <c r="B212" s="52"/>
      <c r="C212" s="52" t="str">
        <f t="shared" si="84"/>
        <v>Mochamad Rizki P</v>
      </c>
      <c r="D212" s="65">
        <f t="shared" si="84"/>
        <v>0</v>
      </c>
      <c r="E212" s="52">
        <f t="shared" si="85"/>
        <v>0</v>
      </c>
    </row>
    <row r="213" spans="1:5" x14ac:dyDescent="0.2">
      <c r="A213" s="52">
        <v>70</v>
      </c>
      <c r="B213" s="52"/>
      <c r="C213" s="52" t="str">
        <f t="shared" si="84"/>
        <v>Muhamad Ilyas Abdilah</v>
      </c>
      <c r="D213" s="65">
        <f t="shared" si="84"/>
        <v>0</v>
      </c>
      <c r="E213" s="52">
        <f t="shared" si="85"/>
        <v>7900000</v>
      </c>
    </row>
    <row r="214" spans="1:5" x14ac:dyDescent="0.2">
      <c r="A214" s="52">
        <v>71</v>
      </c>
      <c r="B214" s="52"/>
      <c r="C214" s="52" t="str">
        <f t="shared" si="84"/>
        <v>Muhammad Ramdani</v>
      </c>
      <c r="D214" s="65">
        <f t="shared" si="84"/>
        <v>0</v>
      </c>
      <c r="E214" s="52">
        <f t="shared" si="85"/>
        <v>0</v>
      </c>
    </row>
    <row r="215" spans="1:5" x14ac:dyDescent="0.2">
      <c r="A215" s="52">
        <v>72</v>
      </c>
      <c r="B215" s="52"/>
      <c r="C215" s="52" t="str">
        <f t="shared" si="84"/>
        <v>Napiah</v>
      </c>
      <c r="D215" s="65">
        <f t="shared" si="84"/>
        <v>0</v>
      </c>
      <c r="E215" s="52">
        <f t="shared" si="85"/>
        <v>5500000</v>
      </c>
    </row>
    <row r="216" spans="1:5" x14ac:dyDescent="0.2">
      <c r="A216" s="52">
        <v>73</v>
      </c>
      <c r="B216" s="52"/>
      <c r="C216" s="52" t="str">
        <f t="shared" si="84"/>
        <v>Nina Nuraeni</v>
      </c>
      <c r="D216" s="65">
        <f t="shared" si="84"/>
        <v>0</v>
      </c>
      <c r="E216" s="52">
        <f t="shared" si="85"/>
        <v>3300000</v>
      </c>
    </row>
    <row r="217" spans="1:5" x14ac:dyDescent="0.2">
      <c r="A217" s="52">
        <v>74</v>
      </c>
      <c r="B217" s="52"/>
      <c r="C217" s="52" t="str">
        <f t="shared" si="84"/>
        <v>Nina Raudhatul Janah</v>
      </c>
      <c r="D217" s="65">
        <f t="shared" si="84"/>
        <v>0</v>
      </c>
      <c r="E217" s="52">
        <f t="shared" si="85"/>
        <v>3200000</v>
      </c>
    </row>
    <row r="218" spans="1:5" x14ac:dyDescent="0.2">
      <c r="A218" s="52">
        <v>75</v>
      </c>
      <c r="B218" s="52"/>
      <c r="C218" s="52" t="str">
        <f t="shared" si="84"/>
        <v>Noviandry Rahmawan</v>
      </c>
      <c r="D218" s="65">
        <f t="shared" si="84"/>
        <v>0</v>
      </c>
      <c r="E218" s="52">
        <f t="shared" si="85"/>
        <v>3200000</v>
      </c>
    </row>
    <row r="219" spans="1:5" x14ac:dyDescent="0.2">
      <c r="A219" s="52">
        <v>76</v>
      </c>
      <c r="B219" s="52"/>
      <c r="C219" s="52" t="str">
        <f t="shared" si="84"/>
        <v>Nurmaliah Agustinah</v>
      </c>
      <c r="D219" s="65">
        <f t="shared" si="84"/>
        <v>0</v>
      </c>
      <c r="E219" s="52">
        <f t="shared" si="85"/>
        <v>0</v>
      </c>
    </row>
    <row r="220" spans="1:5" x14ac:dyDescent="0.2">
      <c r="A220" s="52">
        <v>77</v>
      </c>
      <c r="B220" s="52"/>
      <c r="C220" s="52" t="str">
        <f t="shared" si="84"/>
        <v>Nurpandi</v>
      </c>
      <c r="D220" s="65">
        <f t="shared" si="84"/>
        <v>0</v>
      </c>
      <c r="E220" s="52">
        <f t="shared" si="85"/>
        <v>0</v>
      </c>
    </row>
    <row r="221" spans="1:5" x14ac:dyDescent="0.2">
      <c r="A221" s="52">
        <v>78</v>
      </c>
      <c r="B221" s="52"/>
      <c r="C221" s="52" t="str">
        <f t="shared" si="84"/>
        <v>Nurul Wafa</v>
      </c>
      <c r="D221" s="65">
        <f t="shared" si="84"/>
        <v>0</v>
      </c>
      <c r="E221" s="52">
        <f t="shared" si="85"/>
        <v>8125000</v>
      </c>
    </row>
    <row r="222" spans="1:5" x14ac:dyDescent="0.2">
      <c r="A222" s="52">
        <v>79</v>
      </c>
      <c r="B222" s="52"/>
      <c r="C222" s="52" t="str">
        <f t="shared" si="84"/>
        <v>Pirman Purnama</v>
      </c>
      <c r="D222" s="65">
        <f t="shared" si="84"/>
        <v>0</v>
      </c>
      <c r="E222" s="52">
        <f t="shared" si="85"/>
        <v>2800000</v>
      </c>
    </row>
    <row r="223" spans="1:5" x14ac:dyDescent="0.2">
      <c r="A223" s="52">
        <v>80</v>
      </c>
      <c r="B223" s="52"/>
      <c r="C223" s="52" t="str">
        <f t="shared" si="84"/>
        <v>Prasetyo Dwi N</v>
      </c>
      <c r="D223" s="65">
        <f t="shared" si="84"/>
        <v>0</v>
      </c>
      <c r="E223" s="52">
        <f t="shared" si="85"/>
        <v>0</v>
      </c>
    </row>
    <row r="224" spans="1:5" x14ac:dyDescent="0.2">
      <c r="A224" s="52">
        <v>81</v>
      </c>
      <c r="B224" s="52"/>
      <c r="C224" s="52" t="str">
        <f t="shared" si="84"/>
        <v>Priza Handika Agustin</v>
      </c>
      <c r="D224" s="65">
        <f t="shared" si="84"/>
        <v>0</v>
      </c>
      <c r="E224" s="52">
        <f t="shared" si="85"/>
        <v>4000000</v>
      </c>
    </row>
    <row r="225" spans="1:5" x14ac:dyDescent="0.2">
      <c r="A225" s="52">
        <v>82</v>
      </c>
      <c r="B225" s="52"/>
      <c r="C225" s="52" t="str">
        <f t="shared" si="84"/>
        <v>Rahmat Irfan H</v>
      </c>
      <c r="D225" s="65">
        <f t="shared" si="84"/>
        <v>0</v>
      </c>
      <c r="E225" s="52">
        <f t="shared" si="85"/>
        <v>4000000</v>
      </c>
    </row>
    <row r="226" spans="1:5" x14ac:dyDescent="0.2">
      <c r="A226" s="52">
        <v>83</v>
      </c>
      <c r="B226" s="52"/>
      <c r="C226" s="52" t="str">
        <f t="shared" si="84"/>
        <v>Ramya Sri Damayanti</v>
      </c>
      <c r="D226" s="65">
        <f t="shared" si="84"/>
        <v>0</v>
      </c>
      <c r="E226" s="52">
        <f t="shared" si="85"/>
        <v>1000000</v>
      </c>
    </row>
    <row r="227" spans="1:5" x14ac:dyDescent="0.2">
      <c r="A227" s="52">
        <v>84</v>
      </c>
      <c r="B227" s="52"/>
      <c r="C227" s="52" t="str">
        <f t="shared" si="84"/>
        <v>Ratnatin Handini</v>
      </c>
      <c r="D227" s="65">
        <f t="shared" si="84"/>
        <v>0</v>
      </c>
      <c r="E227" s="52">
        <f t="shared" si="85"/>
        <v>3500000</v>
      </c>
    </row>
    <row r="228" spans="1:5" x14ac:dyDescent="0.2">
      <c r="A228" s="52">
        <v>85</v>
      </c>
      <c r="B228" s="52"/>
      <c r="C228" s="52" t="str">
        <f t="shared" si="84"/>
        <v>Ray Agung</v>
      </c>
      <c r="D228" s="65">
        <f t="shared" si="84"/>
        <v>0</v>
      </c>
      <c r="E228" s="52">
        <f t="shared" si="85"/>
        <v>4900000</v>
      </c>
    </row>
    <row r="229" spans="1:5" x14ac:dyDescent="0.2">
      <c r="A229" s="52">
        <v>86</v>
      </c>
      <c r="B229" s="52"/>
      <c r="C229" s="52" t="str">
        <f t="shared" si="84"/>
        <v>Reni Amggraeni</v>
      </c>
      <c r="D229" s="65">
        <f t="shared" si="84"/>
        <v>0</v>
      </c>
      <c r="E229" s="52">
        <f t="shared" si="85"/>
        <v>1700000</v>
      </c>
    </row>
    <row r="230" spans="1:5" x14ac:dyDescent="0.2">
      <c r="A230" s="52">
        <v>87</v>
      </c>
      <c r="B230" s="52"/>
      <c r="C230" s="52" t="str">
        <f t="shared" si="84"/>
        <v>Resi Aprianti</v>
      </c>
      <c r="D230" s="65">
        <f t="shared" si="84"/>
        <v>0</v>
      </c>
      <c r="E230" s="52">
        <f t="shared" si="85"/>
        <v>0</v>
      </c>
    </row>
    <row r="231" spans="1:5" x14ac:dyDescent="0.2">
      <c r="A231" s="52">
        <v>88</v>
      </c>
      <c r="B231" s="52"/>
      <c r="C231" s="52" t="str">
        <f t="shared" si="84"/>
        <v>Resti Indah Lestari</v>
      </c>
      <c r="D231" s="65">
        <f t="shared" si="84"/>
        <v>0</v>
      </c>
      <c r="E231" s="52">
        <f t="shared" si="85"/>
        <v>3200000</v>
      </c>
    </row>
    <row r="232" spans="1:5" x14ac:dyDescent="0.2">
      <c r="A232" s="52">
        <v>89</v>
      </c>
      <c r="B232" s="52"/>
      <c r="C232" s="52" t="str">
        <f>C111</f>
        <v>Santi Nur Hadi Y</v>
      </c>
      <c r="D232" s="65">
        <f>D111</f>
        <v>0</v>
      </c>
      <c r="E232" s="52">
        <f>L111+O111+R111+U111+X111+AA111+AD111+AG111+AJ111+AM111+AP111+AS111</f>
        <v>4000000</v>
      </c>
    </row>
    <row r="233" spans="1:5" x14ac:dyDescent="0.2">
      <c r="A233" s="52">
        <v>90</v>
      </c>
      <c r="B233" s="52"/>
      <c r="C233" s="52" t="str">
        <f t="shared" ref="C233:C234" si="86">C138</f>
        <v>Gina Agnitari</v>
      </c>
      <c r="D233" s="65">
        <f t="shared" ref="D233" si="87">D138</f>
        <v>0</v>
      </c>
      <c r="E233" s="52">
        <f t="shared" ref="E233:E235" si="88">L138+O138+R138+U138+X138+AA138+AD138+AG138+AJ138+AM138+AP138+AS138</f>
        <v>4000000</v>
      </c>
    </row>
    <row r="234" spans="1:5" x14ac:dyDescent="0.2">
      <c r="A234" s="52">
        <v>91</v>
      </c>
      <c r="B234" s="81"/>
      <c r="C234" s="52">
        <f t="shared" si="86"/>
        <v>0</v>
      </c>
      <c r="D234" s="65">
        <f>D139</f>
        <v>0</v>
      </c>
      <c r="E234" s="52">
        <f t="shared" si="88"/>
        <v>0</v>
      </c>
    </row>
    <row r="235" spans="1:5" ht="15" customHeight="1" x14ac:dyDescent="0.2">
      <c r="A235" s="424" t="s">
        <v>29</v>
      </c>
      <c r="B235" s="425"/>
      <c r="C235" s="426"/>
      <c r="D235" s="52"/>
      <c r="E235" s="52">
        <f t="shared" si="88"/>
        <v>417248994</v>
      </c>
    </row>
    <row r="236" spans="1:5" x14ac:dyDescent="0.2">
      <c r="A236" s="8"/>
      <c r="B236" s="8"/>
      <c r="C236" s="32">
        <f>C141</f>
        <v>0</v>
      </c>
      <c r="D236" s="8"/>
      <c r="E236" s="52"/>
    </row>
    <row r="237" spans="1:5" x14ac:dyDescent="0.2">
      <c r="A237" s="8"/>
      <c r="B237" s="8"/>
      <c r="C237" s="32"/>
      <c r="D237" s="8"/>
    </row>
    <row r="238" spans="1:5" x14ac:dyDescent="0.2">
      <c r="A238" s="8"/>
      <c r="B238" s="8"/>
      <c r="D238" s="8"/>
    </row>
    <row r="239" spans="1:5" x14ac:dyDescent="0.2">
      <c r="A239" s="8"/>
      <c r="B239" s="8"/>
      <c r="D239" s="8"/>
    </row>
    <row r="240" spans="1:5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  <row r="454" spans="1:4" x14ac:dyDescent="0.2">
      <c r="A454" s="8"/>
      <c r="B454" s="8"/>
      <c r="D454" s="8"/>
    </row>
    <row r="455" spans="1:4" x14ac:dyDescent="0.2">
      <c r="A455" s="8"/>
      <c r="B455" s="8"/>
      <c r="D455" s="8"/>
    </row>
    <row r="456" spans="1:4" x14ac:dyDescent="0.2">
      <c r="A456" s="8"/>
      <c r="B456" s="8"/>
      <c r="D456" s="8"/>
    </row>
    <row r="457" spans="1:4" x14ac:dyDescent="0.2">
      <c r="A457" s="8"/>
      <c r="B457" s="8"/>
      <c r="D457" s="8"/>
    </row>
    <row r="458" spans="1:4" x14ac:dyDescent="0.2">
      <c r="A458" s="8"/>
      <c r="B458" s="8"/>
      <c r="D458" s="8"/>
    </row>
    <row r="459" spans="1:4" x14ac:dyDescent="0.2">
      <c r="A459" s="8"/>
      <c r="B459" s="8"/>
      <c r="D459" s="8"/>
    </row>
    <row r="460" spans="1:4" x14ac:dyDescent="0.2">
      <c r="A460" s="8"/>
      <c r="B460" s="8"/>
      <c r="D460" s="8"/>
    </row>
    <row r="461" spans="1:4" x14ac:dyDescent="0.2">
      <c r="A461" s="8"/>
      <c r="B461" s="8"/>
      <c r="D461" s="8"/>
    </row>
    <row r="462" spans="1:4" x14ac:dyDescent="0.2">
      <c r="A462" s="8"/>
      <c r="B462" s="8"/>
      <c r="D462" s="8"/>
    </row>
    <row r="463" spans="1:4" x14ac:dyDescent="0.2">
      <c r="A463" s="8"/>
      <c r="B463" s="8"/>
      <c r="D463" s="8"/>
    </row>
    <row r="464" spans="1:4" x14ac:dyDescent="0.2">
      <c r="A464" s="8"/>
      <c r="B464" s="8"/>
      <c r="D464" s="8"/>
    </row>
    <row r="465" spans="1:4" x14ac:dyDescent="0.2">
      <c r="A465" s="8"/>
      <c r="B465" s="8"/>
      <c r="D465" s="8"/>
    </row>
    <row r="466" spans="1:4" x14ac:dyDescent="0.2">
      <c r="A466" s="8"/>
      <c r="B466" s="8"/>
      <c r="D466" s="8"/>
    </row>
    <row r="467" spans="1:4" x14ac:dyDescent="0.2">
      <c r="A467" s="8"/>
      <c r="B467" s="8"/>
      <c r="D467" s="8"/>
    </row>
    <row r="468" spans="1:4" x14ac:dyDescent="0.2">
      <c r="A468" s="8"/>
      <c r="B468" s="8"/>
      <c r="D468" s="8"/>
    </row>
    <row r="469" spans="1:4" x14ac:dyDescent="0.2">
      <c r="A469" s="8"/>
      <c r="B469" s="8"/>
      <c r="D469" s="8"/>
    </row>
    <row r="470" spans="1:4" x14ac:dyDescent="0.2">
      <c r="A470" s="8"/>
      <c r="B470" s="8"/>
      <c r="D470" s="8"/>
    </row>
    <row r="471" spans="1:4" x14ac:dyDescent="0.2">
      <c r="A471" s="8"/>
      <c r="B471" s="8"/>
      <c r="D471" s="8"/>
    </row>
    <row r="472" spans="1:4" x14ac:dyDescent="0.2">
      <c r="A472" s="8"/>
      <c r="B472" s="8"/>
      <c r="D472" s="8"/>
    </row>
    <row r="473" spans="1:4" x14ac:dyDescent="0.2">
      <c r="A473" s="8"/>
      <c r="B473" s="8"/>
      <c r="D473" s="8"/>
    </row>
    <row r="474" spans="1:4" x14ac:dyDescent="0.2">
      <c r="A474" s="8"/>
      <c r="B474" s="8"/>
      <c r="D474" s="8"/>
    </row>
    <row r="475" spans="1:4" x14ac:dyDescent="0.2">
      <c r="A475" s="8"/>
      <c r="B475" s="8"/>
      <c r="D475" s="8"/>
    </row>
    <row r="476" spans="1:4" x14ac:dyDescent="0.2">
      <c r="A476" s="8"/>
      <c r="B476" s="8"/>
      <c r="D476" s="8"/>
    </row>
    <row r="477" spans="1:4" x14ac:dyDescent="0.2">
      <c r="A477" s="8"/>
      <c r="B477" s="8"/>
      <c r="D477" s="8"/>
    </row>
    <row r="478" spans="1:4" x14ac:dyDescent="0.2">
      <c r="A478" s="8"/>
      <c r="B478" s="8"/>
      <c r="D478" s="8"/>
    </row>
    <row r="479" spans="1:4" x14ac:dyDescent="0.2">
      <c r="A479" s="8"/>
      <c r="B479" s="8"/>
      <c r="D479" s="8"/>
    </row>
    <row r="480" spans="1:4" x14ac:dyDescent="0.2">
      <c r="A480" s="8"/>
      <c r="B480" s="8"/>
      <c r="D480" s="8"/>
    </row>
    <row r="481" spans="1:4" x14ac:dyDescent="0.2">
      <c r="A481" s="8"/>
      <c r="B481" s="8"/>
      <c r="D481" s="8"/>
    </row>
    <row r="482" spans="1:4" x14ac:dyDescent="0.2">
      <c r="A482" s="8"/>
      <c r="B482" s="8"/>
      <c r="D482" s="8"/>
    </row>
    <row r="483" spans="1:4" x14ac:dyDescent="0.2">
      <c r="A483" s="8"/>
      <c r="B483" s="8"/>
      <c r="D483" s="8"/>
    </row>
    <row r="484" spans="1:4" x14ac:dyDescent="0.2">
      <c r="A484" s="8"/>
      <c r="B484" s="8"/>
      <c r="D484" s="8"/>
    </row>
    <row r="485" spans="1:4" x14ac:dyDescent="0.2">
      <c r="A485" s="8"/>
      <c r="B485" s="8"/>
      <c r="D485" s="8"/>
    </row>
    <row r="486" spans="1:4" x14ac:dyDescent="0.2">
      <c r="A486" s="8"/>
      <c r="B486" s="8"/>
      <c r="D486" s="8"/>
    </row>
    <row r="487" spans="1:4" x14ac:dyDescent="0.2">
      <c r="A487" s="8"/>
      <c r="B487" s="8"/>
      <c r="D487" s="8"/>
    </row>
    <row r="488" spans="1:4" x14ac:dyDescent="0.2">
      <c r="A488" s="8"/>
      <c r="B488" s="8"/>
      <c r="D488" s="8"/>
    </row>
    <row r="489" spans="1:4" x14ac:dyDescent="0.2">
      <c r="A489" s="8"/>
      <c r="B489" s="8"/>
      <c r="D489" s="8"/>
    </row>
    <row r="490" spans="1:4" x14ac:dyDescent="0.2">
      <c r="A490" s="8"/>
      <c r="B490" s="8"/>
      <c r="D490" s="8"/>
    </row>
    <row r="491" spans="1:4" x14ac:dyDescent="0.2">
      <c r="A491" s="8"/>
      <c r="B491" s="8"/>
      <c r="D491" s="8"/>
    </row>
    <row r="492" spans="1:4" x14ac:dyDescent="0.2">
      <c r="A492" s="8"/>
      <c r="B492" s="8"/>
      <c r="D492" s="8"/>
    </row>
    <row r="493" spans="1:4" x14ac:dyDescent="0.2">
      <c r="A493" s="8"/>
      <c r="B493" s="8"/>
      <c r="D493" s="8"/>
    </row>
    <row r="494" spans="1:4" x14ac:dyDescent="0.2">
      <c r="A494" s="8"/>
      <c r="B494" s="8"/>
      <c r="D494" s="8"/>
    </row>
    <row r="495" spans="1:4" x14ac:dyDescent="0.2">
      <c r="A495" s="8"/>
      <c r="B495" s="8"/>
      <c r="D495" s="8"/>
    </row>
    <row r="496" spans="1:4" x14ac:dyDescent="0.2">
      <c r="A496" s="8"/>
      <c r="B496" s="8"/>
      <c r="D496" s="8"/>
    </row>
    <row r="497" spans="1:4" x14ac:dyDescent="0.2">
      <c r="A497" s="8"/>
      <c r="B497" s="8"/>
      <c r="D497" s="8"/>
    </row>
    <row r="498" spans="1:4" x14ac:dyDescent="0.2">
      <c r="A498" s="8"/>
      <c r="B498" s="8"/>
      <c r="D498" s="8"/>
    </row>
    <row r="499" spans="1:4" x14ac:dyDescent="0.2">
      <c r="A499" s="8"/>
      <c r="B499" s="8"/>
      <c r="D499" s="8"/>
    </row>
    <row r="500" spans="1:4" x14ac:dyDescent="0.2">
      <c r="A500" s="8"/>
      <c r="B500" s="8"/>
      <c r="D500" s="8"/>
    </row>
    <row r="501" spans="1:4" x14ac:dyDescent="0.2">
      <c r="A501" s="8"/>
      <c r="B501" s="8"/>
      <c r="D501" s="8"/>
    </row>
    <row r="502" spans="1:4" x14ac:dyDescent="0.2">
      <c r="A502" s="8"/>
      <c r="B502" s="8"/>
      <c r="D502" s="8"/>
    </row>
    <row r="503" spans="1:4" x14ac:dyDescent="0.2">
      <c r="A503" s="8"/>
      <c r="B503" s="8"/>
      <c r="D503" s="8"/>
    </row>
    <row r="504" spans="1:4" x14ac:dyDescent="0.2">
      <c r="A504" s="8"/>
      <c r="B504" s="8"/>
      <c r="D504" s="8"/>
    </row>
    <row r="505" spans="1:4" x14ac:dyDescent="0.2">
      <c r="A505" s="8"/>
      <c r="B505" s="8"/>
      <c r="D505" s="8"/>
    </row>
    <row r="506" spans="1:4" x14ac:dyDescent="0.2">
      <c r="A506" s="8"/>
      <c r="B506" s="8"/>
      <c r="D506" s="8"/>
    </row>
    <row r="507" spans="1:4" x14ac:dyDescent="0.2">
      <c r="A507" s="8"/>
      <c r="B507" s="8"/>
      <c r="D507" s="8"/>
    </row>
    <row r="508" spans="1:4" x14ac:dyDescent="0.2">
      <c r="A508" s="8"/>
      <c r="B508" s="8"/>
      <c r="D508" s="8"/>
    </row>
    <row r="509" spans="1:4" x14ac:dyDescent="0.2">
      <c r="A509" s="8"/>
      <c r="B509" s="8"/>
      <c r="D509" s="8"/>
    </row>
    <row r="510" spans="1:4" x14ac:dyDescent="0.2">
      <c r="A510" s="8"/>
      <c r="B510" s="8"/>
      <c r="D510" s="8"/>
    </row>
    <row r="511" spans="1:4" x14ac:dyDescent="0.2">
      <c r="A511" s="8"/>
      <c r="B511" s="8"/>
      <c r="D511" s="8"/>
    </row>
    <row r="512" spans="1:4" x14ac:dyDescent="0.2">
      <c r="A512" s="8"/>
      <c r="B512" s="8"/>
      <c r="D512" s="8"/>
    </row>
    <row r="513" spans="1:4" x14ac:dyDescent="0.2">
      <c r="A513" s="8"/>
      <c r="B513" s="8"/>
      <c r="D513" s="8"/>
    </row>
    <row r="514" spans="1:4" x14ac:dyDescent="0.2">
      <c r="A514" s="8"/>
      <c r="B514" s="8"/>
      <c r="D514" s="8"/>
    </row>
  </sheetData>
  <autoFilter ref="A6:BA6"/>
  <sortState ref="C7:AY138">
    <sortCondition ref="C7"/>
  </sortState>
  <mergeCells count="25">
    <mergeCell ref="A235:C235"/>
    <mergeCell ref="M5:O5"/>
    <mergeCell ref="P5:R5"/>
    <mergeCell ref="E5:E6"/>
    <mergeCell ref="F5:G5"/>
    <mergeCell ref="H5:H6"/>
    <mergeCell ref="I5:I6"/>
    <mergeCell ref="J5:L5"/>
    <mergeCell ref="A140:D140"/>
    <mergeCell ref="A142:C142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S5:U5"/>
    <mergeCell ref="A5:A6"/>
    <mergeCell ref="B5:B6"/>
    <mergeCell ref="C5:C6"/>
    <mergeCell ref="D5:D6"/>
  </mergeCells>
  <pageMargins left="0.7" right="0.7" top="0.25" bottom="0.25" header="0.3" footer="0.3"/>
  <pageSetup paperSize="9" scale="75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BL1638"/>
  <sheetViews>
    <sheetView workbookViewId="0">
      <pane ySplit="6" topLeftCell="A19" activePane="bottomLeft" state="frozen"/>
      <selection pane="bottomLeft" activeCell="A38" sqref="A38"/>
    </sheetView>
  </sheetViews>
  <sheetFormatPr defaultRowHeight="11.25" x14ac:dyDescent="0.2"/>
  <cols>
    <col min="1" max="1" width="6" style="15" customWidth="1"/>
    <col min="2" max="2" width="6.140625" style="14" customWidth="1"/>
    <col min="3" max="3" width="22.85546875" style="62" customWidth="1"/>
    <col min="4" max="4" width="9.7109375" style="15" customWidth="1"/>
    <col min="5" max="5" width="14.7109375" style="8" bestFit="1" customWidth="1"/>
    <col min="6" max="7" width="11.28515625" style="8" customWidth="1"/>
    <col min="8" max="8" width="14.7109375" style="8" customWidth="1"/>
    <col min="9" max="12" width="12.42578125" style="8" customWidth="1"/>
    <col min="13" max="13" width="12.42578125" style="221" customWidth="1"/>
    <col min="14" max="14" width="14.42578125" style="8" customWidth="1"/>
    <col min="15" max="15" width="12.42578125" style="8" customWidth="1"/>
    <col min="16" max="16" width="11.85546875" style="184" customWidth="1"/>
    <col min="17" max="17" width="13" style="8" customWidth="1"/>
    <col min="18" max="18" width="11.140625" style="8" customWidth="1"/>
    <col min="19" max="19" width="11.7109375" style="184" customWidth="1"/>
    <col min="20" max="21" width="12" style="8" customWidth="1"/>
    <col min="22" max="22" width="11.85546875" style="184" customWidth="1"/>
    <col min="23" max="23" width="12.140625" style="8" customWidth="1"/>
    <col min="24" max="24" width="12.28515625" style="8" customWidth="1"/>
    <col min="25" max="25" width="12.28515625" style="184" customWidth="1"/>
    <col min="26" max="26" width="12.5703125" style="8" customWidth="1"/>
    <col min="27" max="27" width="12.28515625" style="8" customWidth="1"/>
    <col min="28" max="28" width="12.140625" style="184" customWidth="1"/>
    <col min="29" max="29" width="12.5703125" style="8" customWidth="1"/>
    <col min="30" max="30" width="12.140625" style="8" customWidth="1"/>
    <col min="31" max="31" width="14" style="184" customWidth="1"/>
    <col min="32" max="32" width="12.5703125" style="8" customWidth="1"/>
    <col min="33" max="33" width="12.85546875" style="8" customWidth="1"/>
    <col min="34" max="34" width="12.7109375" style="184" customWidth="1"/>
    <col min="35" max="35" width="13.140625" style="8" customWidth="1"/>
    <col min="36" max="36" width="12.85546875" style="8" customWidth="1"/>
    <col min="37" max="37" width="13.42578125" style="184" customWidth="1"/>
    <col min="38" max="38" width="13.28515625" style="8" customWidth="1"/>
    <col min="39" max="39" width="13" style="8" customWidth="1"/>
    <col min="40" max="40" width="12.7109375" style="184" customWidth="1"/>
    <col min="41" max="41" width="14.140625" style="8" customWidth="1"/>
    <col min="42" max="42" width="13" style="8" customWidth="1"/>
    <col min="43" max="43" width="13.140625" style="184" customWidth="1"/>
    <col min="44" max="44" width="13" style="8" customWidth="1"/>
    <col min="45" max="45" width="13.42578125" style="8" customWidth="1"/>
    <col min="46" max="47" width="12.7109375" style="8" customWidth="1"/>
    <col min="48" max="48" width="13.7109375" style="8" customWidth="1"/>
    <col min="49" max="49" width="13" style="8" customWidth="1"/>
    <col min="50" max="50" width="12" style="8" customWidth="1"/>
    <col min="51" max="51" width="12.85546875" style="8" customWidth="1"/>
    <col min="52" max="52" width="13.28515625" style="8" customWidth="1"/>
    <col min="53" max="53" width="15" style="8" customWidth="1"/>
    <col min="54" max="54" width="9.140625" style="8"/>
    <col min="55" max="55" width="11.85546875" style="8" customWidth="1"/>
    <col min="56" max="16384" width="9.140625" style="8"/>
  </cols>
  <sheetData>
    <row r="1" spans="1:55" x14ac:dyDescent="0.2">
      <c r="C1" s="61" t="s">
        <v>0</v>
      </c>
      <c r="D1" s="47"/>
      <c r="E1" s="46"/>
      <c r="F1" s="46"/>
    </row>
    <row r="2" spans="1:55" x14ac:dyDescent="0.2">
      <c r="C2" s="61" t="s">
        <v>174</v>
      </c>
      <c r="D2" s="47"/>
      <c r="E2" s="46"/>
      <c r="F2" s="46"/>
    </row>
    <row r="3" spans="1:55" x14ac:dyDescent="0.2">
      <c r="C3" s="62" t="s">
        <v>87</v>
      </c>
      <c r="V3" s="223"/>
    </row>
    <row r="4" spans="1:55" ht="12" thickBot="1" x14ac:dyDescent="0.25"/>
    <row r="5" spans="1:55" s="161" customFormat="1" ht="15.75" customHeight="1" x14ac:dyDescent="0.25">
      <c r="A5" s="415" t="s">
        <v>1</v>
      </c>
      <c r="B5" s="434" t="s">
        <v>2</v>
      </c>
      <c r="C5" s="436" t="s">
        <v>3</v>
      </c>
      <c r="D5" s="419" t="s">
        <v>4</v>
      </c>
      <c r="E5" s="419" t="s">
        <v>5</v>
      </c>
      <c r="F5" s="427" t="s">
        <v>6</v>
      </c>
      <c r="G5" s="427"/>
      <c r="H5" s="419" t="s">
        <v>10</v>
      </c>
      <c r="I5" s="419" t="s">
        <v>27</v>
      </c>
      <c r="J5" s="169"/>
      <c r="K5" s="440" t="s">
        <v>26</v>
      </c>
      <c r="L5" s="440"/>
      <c r="M5" s="440"/>
      <c r="N5" s="441" t="s">
        <v>9</v>
      </c>
      <c r="O5" s="441"/>
      <c r="P5" s="441"/>
      <c r="Q5" s="423" t="s">
        <v>14</v>
      </c>
      <c r="R5" s="414"/>
      <c r="S5" s="414"/>
      <c r="T5" s="414" t="s">
        <v>15</v>
      </c>
      <c r="U5" s="414"/>
      <c r="V5" s="414"/>
      <c r="W5" s="414" t="s">
        <v>16</v>
      </c>
      <c r="X5" s="414"/>
      <c r="Y5" s="414"/>
      <c r="Z5" s="414" t="s">
        <v>17</v>
      </c>
      <c r="AA5" s="414"/>
      <c r="AB5" s="414"/>
      <c r="AC5" s="414" t="s">
        <v>18</v>
      </c>
      <c r="AD5" s="414"/>
      <c r="AE5" s="414"/>
      <c r="AF5" s="414" t="s">
        <v>19</v>
      </c>
      <c r="AG5" s="414"/>
      <c r="AH5" s="414"/>
      <c r="AI5" s="414" t="s">
        <v>20</v>
      </c>
      <c r="AJ5" s="414"/>
      <c r="AK5" s="414"/>
      <c r="AL5" s="414" t="s">
        <v>21</v>
      </c>
      <c r="AM5" s="414"/>
      <c r="AN5" s="414"/>
      <c r="AO5" s="414" t="s">
        <v>22</v>
      </c>
      <c r="AP5" s="414"/>
      <c r="AQ5" s="414"/>
      <c r="AR5" s="414" t="s">
        <v>23</v>
      </c>
      <c r="AS5" s="414"/>
      <c r="AT5" s="414"/>
      <c r="AU5" s="414" t="s">
        <v>24</v>
      </c>
      <c r="AV5" s="414"/>
      <c r="AW5" s="414"/>
      <c r="AX5" s="421" t="s">
        <v>25</v>
      </c>
      <c r="AY5" s="422"/>
      <c r="AZ5" s="423"/>
      <c r="BA5" s="161" t="s">
        <v>81</v>
      </c>
      <c r="BC5" s="438" t="s">
        <v>30</v>
      </c>
    </row>
    <row r="6" spans="1:55" s="164" customFormat="1" ht="15.75" customHeight="1" thickBot="1" x14ac:dyDescent="0.25">
      <c r="A6" s="416"/>
      <c r="B6" s="435"/>
      <c r="C6" s="437"/>
      <c r="D6" s="420"/>
      <c r="E6" s="420"/>
      <c r="F6" s="162" t="s">
        <v>7</v>
      </c>
      <c r="G6" s="163" t="s">
        <v>8</v>
      </c>
      <c r="H6" s="400"/>
      <c r="I6" s="420"/>
      <c r="J6" s="324" t="s">
        <v>36</v>
      </c>
      <c r="K6" s="322" t="s">
        <v>11</v>
      </c>
      <c r="L6" s="322" t="s">
        <v>12</v>
      </c>
      <c r="M6" s="219" t="s">
        <v>13</v>
      </c>
      <c r="N6" s="322" t="s">
        <v>11</v>
      </c>
      <c r="O6" s="322" t="s">
        <v>12</v>
      </c>
      <c r="P6" s="222" t="s">
        <v>13</v>
      </c>
      <c r="Q6" s="216" t="s">
        <v>11</v>
      </c>
      <c r="R6" s="164" t="s">
        <v>12</v>
      </c>
      <c r="S6" s="185" t="s">
        <v>13</v>
      </c>
      <c r="T6" s="164" t="s">
        <v>11</v>
      </c>
      <c r="U6" s="164" t="s">
        <v>12</v>
      </c>
      <c r="V6" s="185" t="s">
        <v>13</v>
      </c>
      <c r="W6" s="164" t="s">
        <v>11</v>
      </c>
      <c r="X6" s="164" t="s">
        <v>12</v>
      </c>
      <c r="Y6" s="222" t="s">
        <v>13</v>
      </c>
      <c r="Z6" s="164" t="s">
        <v>11</v>
      </c>
      <c r="AA6" s="164" t="s">
        <v>12</v>
      </c>
      <c r="AB6" s="185" t="s">
        <v>13</v>
      </c>
      <c r="AC6" s="164" t="s">
        <v>11</v>
      </c>
      <c r="AD6" s="164" t="s">
        <v>12</v>
      </c>
      <c r="AE6" s="185" t="s">
        <v>13</v>
      </c>
      <c r="AF6" s="164" t="s">
        <v>11</v>
      </c>
      <c r="AG6" s="164" t="s">
        <v>12</v>
      </c>
      <c r="AH6" s="185" t="s">
        <v>13</v>
      </c>
      <c r="AI6" s="164" t="s">
        <v>11</v>
      </c>
      <c r="AJ6" s="164" t="s">
        <v>12</v>
      </c>
      <c r="AK6" s="185" t="s">
        <v>13</v>
      </c>
      <c r="AL6" s="164" t="s">
        <v>11</v>
      </c>
      <c r="AM6" s="164" t="s">
        <v>12</v>
      </c>
      <c r="AN6" s="185" t="s">
        <v>13</v>
      </c>
      <c r="AO6" s="164" t="s">
        <v>11</v>
      </c>
      <c r="AP6" s="164" t="s">
        <v>12</v>
      </c>
      <c r="AQ6" s="185" t="s">
        <v>13</v>
      </c>
      <c r="AR6" s="164" t="s">
        <v>11</v>
      </c>
      <c r="AS6" s="164" t="s">
        <v>12</v>
      </c>
      <c r="AT6" s="109" t="s">
        <v>13</v>
      </c>
      <c r="AU6" s="164" t="s">
        <v>11</v>
      </c>
      <c r="AV6" s="164" t="s">
        <v>12</v>
      </c>
      <c r="AW6" s="164" t="s">
        <v>13</v>
      </c>
      <c r="AX6" s="164" t="s">
        <v>11</v>
      </c>
      <c r="AY6" s="164" t="s">
        <v>12</v>
      </c>
      <c r="AZ6" s="164" t="s">
        <v>13</v>
      </c>
      <c r="BA6" s="164" t="s">
        <v>93</v>
      </c>
      <c r="BC6" s="439"/>
    </row>
    <row r="7" spans="1:55" s="138" customFormat="1" ht="12" customHeight="1" x14ac:dyDescent="0.2">
      <c r="A7" s="293">
        <v>1</v>
      </c>
      <c r="B7" s="294"/>
      <c r="C7" s="304" t="s">
        <v>349</v>
      </c>
      <c r="D7" s="305"/>
      <c r="E7" s="283">
        <v>13000000</v>
      </c>
      <c r="F7" s="153"/>
      <c r="G7" s="153"/>
      <c r="H7" s="133">
        <f t="shared" ref="H7:H51" si="0">E7-F7-G7</f>
        <v>13000000</v>
      </c>
      <c r="I7" s="283">
        <v>2000000</v>
      </c>
      <c r="J7" s="325"/>
      <c r="K7" s="52"/>
      <c r="L7" s="52"/>
      <c r="M7" s="219">
        <f t="shared" ref="M7:M43" si="1">K7-L7</f>
        <v>0</v>
      </c>
      <c r="N7" s="52">
        <v>1100000</v>
      </c>
      <c r="O7" s="52">
        <v>1100000</v>
      </c>
      <c r="P7" s="222">
        <f t="shared" ref="P7:P52" si="2">N7-O7</f>
        <v>0</v>
      </c>
      <c r="Q7" s="288">
        <v>1100000</v>
      </c>
      <c r="R7" s="153">
        <v>1100000</v>
      </c>
      <c r="S7" s="222">
        <f t="shared" ref="S7:S50" si="3">Q7-R7</f>
        <v>0</v>
      </c>
      <c r="T7" s="153">
        <v>1100000</v>
      </c>
      <c r="U7" s="153"/>
      <c r="V7" s="222">
        <f t="shared" ref="V7:V51" si="4">T7-U7</f>
        <v>1100000</v>
      </c>
      <c r="W7" s="153">
        <v>1100000</v>
      </c>
      <c r="X7" s="153"/>
      <c r="Y7" s="222">
        <f t="shared" ref="Y7:Y47" si="5">W7-X7</f>
        <v>1100000</v>
      </c>
      <c r="Z7" s="153">
        <v>1100000</v>
      </c>
      <c r="AA7" s="153"/>
      <c r="AB7" s="222">
        <f t="shared" ref="AB7:AB50" si="6">Z7-AA7</f>
        <v>1100000</v>
      </c>
      <c r="AC7" s="153">
        <v>1100000</v>
      </c>
      <c r="AD7" s="153"/>
      <c r="AE7" s="222">
        <f t="shared" ref="AE7:AE50" si="7">AC7-AD7</f>
        <v>1100000</v>
      </c>
      <c r="AF7" s="153">
        <v>1100000</v>
      </c>
      <c r="AG7" s="153"/>
      <c r="AH7" s="222">
        <f t="shared" ref="AH7:AH48" si="8">AF7-AG7</f>
        <v>1100000</v>
      </c>
      <c r="AI7" s="153">
        <v>1100000</v>
      </c>
      <c r="AJ7" s="153"/>
      <c r="AK7" s="198">
        <f>AI7-AJ7</f>
        <v>1100000</v>
      </c>
      <c r="AL7" s="153">
        <v>1100000</v>
      </c>
      <c r="AM7" s="153"/>
      <c r="AN7" s="222">
        <f t="shared" ref="AN7:AN48" si="9">AL7-AM7</f>
        <v>1100000</v>
      </c>
      <c r="AO7" s="153">
        <v>1100000</v>
      </c>
      <c r="AP7" s="153"/>
      <c r="AQ7" s="222">
        <f t="shared" ref="AQ7:AQ53" si="10">AO7-AP7</f>
        <v>1100000</v>
      </c>
      <c r="AR7" s="153"/>
      <c r="AS7" s="153"/>
      <c r="AT7" s="322">
        <f t="shared" ref="AT7:AT38" si="11">AR7-AS7</f>
        <v>0</v>
      </c>
      <c r="AU7" s="153"/>
      <c r="AV7" s="153"/>
      <c r="AW7" s="283">
        <f>AU7-AV7</f>
        <v>0</v>
      </c>
      <c r="AX7" s="153"/>
      <c r="AY7" s="153"/>
      <c r="AZ7" s="283">
        <f>AX7-AY7</f>
        <v>0</v>
      </c>
      <c r="BC7" s="170"/>
    </row>
    <row r="8" spans="1:55" s="99" customFormat="1" x14ac:dyDescent="0.2">
      <c r="A8" s="111">
        <v>2</v>
      </c>
      <c r="B8" s="4"/>
      <c r="C8" s="303" t="s">
        <v>125</v>
      </c>
      <c r="D8" s="133"/>
      <c r="E8" s="306">
        <v>13000000</v>
      </c>
      <c r="F8" s="307"/>
      <c r="G8" s="308">
        <v>500000</v>
      </c>
      <c r="H8" s="133">
        <f t="shared" si="0"/>
        <v>12500000</v>
      </c>
      <c r="I8" s="306">
        <v>5000000</v>
      </c>
      <c r="J8" s="326"/>
      <c r="K8" s="322"/>
      <c r="L8" s="322"/>
      <c r="M8" s="219">
        <f t="shared" si="1"/>
        <v>0</v>
      </c>
      <c r="N8" s="322">
        <v>750000</v>
      </c>
      <c r="O8" s="322">
        <v>750000</v>
      </c>
      <c r="P8" s="222">
        <f t="shared" si="2"/>
        <v>0</v>
      </c>
      <c r="Q8" s="311">
        <v>750000</v>
      </c>
      <c r="R8" s="310">
        <v>750000</v>
      </c>
      <c r="S8" s="222">
        <f t="shared" si="3"/>
        <v>0</v>
      </c>
      <c r="T8" s="310">
        <v>750000</v>
      </c>
      <c r="U8" s="310">
        <v>750000</v>
      </c>
      <c r="V8" s="222">
        <f t="shared" si="4"/>
        <v>0</v>
      </c>
      <c r="W8" s="310">
        <v>750000</v>
      </c>
      <c r="X8" s="310">
        <v>750000</v>
      </c>
      <c r="Y8" s="222">
        <f t="shared" si="5"/>
        <v>0</v>
      </c>
      <c r="Z8" s="310">
        <v>750000</v>
      </c>
      <c r="AA8" s="310"/>
      <c r="AB8" s="222">
        <f t="shared" si="6"/>
        <v>750000</v>
      </c>
      <c r="AC8" s="310">
        <v>750000</v>
      </c>
      <c r="AD8" s="310"/>
      <c r="AE8" s="222">
        <f t="shared" si="7"/>
        <v>750000</v>
      </c>
      <c r="AF8" s="310">
        <v>750000</v>
      </c>
      <c r="AG8" s="310"/>
      <c r="AH8" s="222">
        <f t="shared" si="8"/>
        <v>750000</v>
      </c>
      <c r="AI8" s="310">
        <v>750000</v>
      </c>
      <c r="AJ8" s="310"/>
      <c r="AK8" s="198">
        <f t="shared" ref="AK8:AK47" si="12">AI8-AJ8</f>
        <v>750000</v>
      </c>
      <c r="AL8" s="310">
        <v>750000</v>
      </c>
      <c r="AM8" s="310"/>
      <c r="AN8" s="222">
        <f t="shared" si="9"/>
        <v>750000</v>
      </c>
      <c r="AO8" s="310">
        <v>750000</v>
      </c>
      <c r="AP8" s="310"/>
      <c r="AQ8" s="222">
        <f t="shared" si="10"/>
        <v>750000</v>
      </c>
      <c r="AR8" s="310"/>
      <c r="AS8" s="310"/>
      <c r="AT8" s="322">
        <f t="shared" si="11"/>
        <v>0</v>
      </c>
      <c r="AU8" s="310"/>
      <c r="AV8" s="310"/>
      <c r="AW8" s="314"/>
      <c r="AX8" s="310"/>
      <c r="AY8" s="310"/>
      <c r="AZ8" s="314"/>
      <c r="BA8" s="99">
        <f>L8+O8+R8+U8+X8+AA8+AD8+AG8+AJ8+AM8+AP8+AS8+AV8+AY8</f>
        <v>3000000</v>
      </c>
    </row>
    <row r="9" spans="1:55" x14ac:dyDescent="0.2">
      <c r="A9" s="293">
        <v>3</v>
      </c>
      <c r="B9" s="4"/>
      <c r="C9" s="209" t="s">
        <v>274</v>
      </c>
      <c r="D9" s="9"/>
      <c r="E9" s="11">
        <v>13000000</v>
      </c>
      <c r="F9" s="11"/>
      <c r="G9" s="11"/>
      <c r="H9" s="133">
        <f t="shared" si="0"/>
        <v>13000000</v>
      </c>
      <c r="I9" s="11">
        <v>3000000</v>
      </c>
      <c r="J9" s="84"/>
      <c r="K9" s="52">
        <v>2000000</v>
      </c>
      <c r="L9" s="52"/>
      <c r="M9" s="219">
        <f t="shared" si="1"/>
        <v>2000000</v>
      </c>
      <c r="N9" s="52">
        <v>800000</v>
      </c>
      <c r="O9" s="52"/>
      <c r="P9" s="222">
        <f t="shared" si="2"/>
        <v>800000</v>
      </c>
      <c r="Q9" s="54">
        <v>800000</v>
      </c>
      <c r="R9" s="11"/>
      <c r="S9" s="222">
        <f t="shared" si="3"/>
        <v>800000</v>
      </c>
      <c r="T9" s="11">
        <v>800000</v>
      </c>
      <c r="U9" s="11"/>
      <c r="V9" s="222">
        <f t="shared" si="4"/>
        <v>800000</v>
      </c>
      <c r="W9" s="11">
        <v>800000</v>
      </c>
      <c r="X9" s="11"/>
      <c r="Y9" s="222">
        <f t="shared" si="5"/>
        <v>800000</v>
      </c>
      <c r="Z9" s="11">
        <v>800000</v>
      </c>
      <c r="AA9" s="11"/>
      <c r="AB9" s="222">
        <f t="shared" si="6"/>
        <v>800000</v>
      </c>
      <c r="AC9" s="11">
        <v>800000</v>
      </c>
      <c r="AD9" s="11"/>
      <c r="AE9" s="222">
        <f t="shared" si="7"/>
        <v>800000</v>
      </c>
      <c r="AF9" s="11">
        <v>800000</v>
      </c>
      <c r="AG9" s="11"/>
      <c r="AH9" s="222">
        <f t="shared" si="8"/>
        <v>800000</v>
      </c>
      <c r="AI9" s="11">
        <v>800000</v>
      </c>
      <c r="AJ9" s="11"/>
      <c r="AK9" s="198">
        <f t="shared" si="12"/>
        <v>800000</v>
      </c>
      <c r="AL9" s="11">
        <v>800000</v>
      </c>
      <c r="AM9" s="11"/>
      <c r="AN9" s="222">
        <f t="shared" si="9"/>
        <v>800000</v>
      </c>
      <c r="AO9" s="11">
        <v>800000</v>
      </c>
      <c r="AP9" s="11"/>
      <c r="AQ9" s="222">
        <f t="shared" si="10"/>
        <v>800000</v>
      </c>
      <c r="AR9" s="11"/>
      <c r="AS9" s="11"/>
      <c r="AT9" s="322">
        <f t="shared" si="11"/>
        <v>0</v>
      </c>
      <c r="AU9" s="11"/>
      <c r="AV9" s="11"/>
      <c r="AW9" s="55">
        <f t="shared" ref="AW9:AW40" si="13">AU9-AV9</f>
        <v>0</v>
      </c>
      <c r="AX9" s="11"/>
      <c r="AY9" s="11"/>
      <c r="AZ9" s="55">
        <f t="shared" ref="AZ9:AZ40" si="14">AX9-AY9</f>
        <v>0</v>
      </c>
      <c r="BA9" s="8">
        <f>L9+O9+R9+U9+X9+AA9+AD9+AG9+AJ9+AM9+AP9+AS9+AV9+AY9</f>
        <v>0</v>
      </c>
    </row>
    <row r="10" spans="1:55" x14ac:dyDescent="0.2">
      <c r="A10" s="111">
        <v>4</v>
      </c>
      <c r="B10" s="4"/>
      <c r="C10" s="209" t="s">
        <v>224</v>
      </c>
      <c r="D10" s="9"/>
      <c r="E10" s="11">
        <v>13000000</v>
      </c>
      <c r="F10" s="11"/>
      <c r="G10" s="11"/>
      <c r="H10" s="133">
        <f t="shared" si="0"/>
        <v>13000000</v>
      </c>
      <c r="I10" s="11">
        <v>5000000</v>
      </c>
      <c r="J10" s="84"/>
      <c r="K10" s="52"/>
      <c r="L10" s="52"/>
      <c r="M10" s="219">
        <f t="shared" si="1"/>
        <v>0</v>
      </c>
      <c r="N10" s="52">
        <v>800000</v>
      </c>
      <c r="O10" s="52">
        <v>800000</v>
      </c>
      <c r="P10" s="222">
        <f t="shared" si="2"/>
        <v>0</v>
      </c>
      <c r="Q10" s="54">
        <v>800000</v>
      </c>
      <c r="R10" s="11">
        <v>800000</v>
      </c>
      <c r="S10" s="222">
        <f t="shared" si="3"/>
        <v>0</v>
      </c>
      <c r="T10" s="11">
        <v>800000</v>
      </c>
      <c r="U10" s="11">
        <v>800000</v>
      </c>
      <c r="V10" s="222">
        <f t="shared" si="4"/>
        <v>0</v>
      </c>
      <c r="W10" s="11">
        <v>800000</v>
      </c>
      <c r="X10" s="11">
        <v>800000</v>
      </c>
      <c r="Y10" s="222">
        <f t="shared" si="5"/>
        <v>0</v>
      </c>
      <c r="Z10" s="11">
        <v>800000</v>
      </c>
      <c r="AA10" s="11">
        <v>800000</v>
      </c>
      <c r="AB10" s="222">
        <f t="shared" si="6"/>
        <v>0</v>
      </c>
      <c r="AC10" s="11">
        <v>800000</v>
      </c>
      <c r="AD10" s="11">
        <v>800000</v>
      </c>
      <c r="AE10" s="222">
        <f t="shared" si="7"/>
        <v>0</v>
      </c>
      <c r="AF10" s="11">
        <v>800000</v>
      </c>
      <c r="AG10" s="11"/>
      <c r="AH10" s="222">
        <f t="shared" si="8"/>
        <v>800000</v>
      </c>
      <c r="AI10" s="11">
        <v>800000</v>
      </c>
      <c r="AJ10" s="11"/>
      <c r="AK10" s="198">
        <f t="shared" si="12"/>
        <v>800000</v>
      </c>
      <c r="AL10" s="11">
        <v>800000</v>
      </c>
      <c r="AM10" s="11"/>
      <c r="AN10" s="222">
        <f t="shared" si="9"/>
        <v>800000</v>
      </c>
      <c r="AO10" s="11">
        <v>800000</v>
      </c>
      <c r="AP10" s="11"/>
      <c r="AQ10" s="222">
        <f t="shared" si="10"/>
        <v>800000</v>
      </c>
      <c r="AR10" s="11"/>
      <c r="AS10" s="11"/>
      <c r="AT10" s="322">
        <f t="shared" si="11"/>
        <v>0</v>
      </c>
      <c r="AU10" s="11"/>
      <c r="AV10" s="11"/>
      <c r="AW10" s="55">
        <f t="shared" si="13"/>
        <v>0</v>
      </c>
      <c r="AX10" s="11"/>
      <c r="AY10" s="11"/>
      <c r="AZ10" s="55">
        <f t="shared" si="14"/>
        <v>0</v>
      </c>
      <c r="BA10" s="8">
        <f>L10+O10+R10+U10+X10+AA10+AD10+AG10+AJ10+AM10+AP10+AS10+AV10+AY10</f>
        <v>4800000</v>
      </c>
    </row>
    <row r="11" spans="1:55" x14ac:dyDescent="0.2">
      <c r="A11" s="293">
        <v>5</v>
      </c>
      <c r="B11" s="4"/>
      <c r="C11" s="209" t="s">
        <v>143</v>
      </c>
      <c r="D11" s="9"/>
      <c r="E11" s="11">
        <v>13000000</v>
      </c>
      <c r="F11" s="11"/>
      <c r="G11" s="11">
        <v>500000</v>
      </c>
      <c r="H11" s="133">
        <f t="shared" si="0"/>
        <v>12500000</v>
      </c>
      <c r="I11" s="11">
        <v>5000000</v>
      </c>
      <c r="J11" s="84"/>
      <c r="K11" s="52"/>
      <c r="L11" s="52"/>
      <c r="M11" s="219">
        <f t="shared" si="1"/>
        <v>0</v>
      </c>
      <c r="N11" s="52">
        <v>750000</v>
      </c>
      <c r="O11" s="52">
        <v>750000</v>
      </c>
      <c r="P11" s="222">
        <f t="shared" si="2"/>
        <v>0</v>
      </c>
      <c r="Q11" s="54">
        <v>750000</v>
      </c>
      <c r="R11" s="11">
        <f>250000+500000</f>
        <v>750000</v>
      </c>
      <c r="S11" s="222">
        <f t="shared" si="3"/>
        <v>0</v>
      </c>
      <c r="T11" s="11">
        <v>750000</v>
      </c>
      <c r="U11" s="11">
        <v>750000</v>
      </c>
      <c r="V11" s="222">
        <f t="shared" si="4"/>
        <v>0</v>
      </c>
      <c r="W11" s="11">
        <v>750000</v>
      </c>
      <c r="X11" s="11">
        <v>750000</v>
      </c>
      <c r="Y11" s="222">
        <f t="shared" si="5"/>
        <v>0</v>
      </c>
      <c r="Z11" s="11">
        <v>750000</v>
      </c>
      <c r="AA11" s="11">
        <v>750000</v>
      </c>
      <c r="AB11" s="222">
        <f t="shared" si="6"/>
        <v>0</v>
      </c>
      <c r="AC11" s="11">
        <v>750000</v>
      </c>
      <c r="AD11" s="11">
        <v>750000</v>
      </c>
      <c r="AE11" s="222">
        <f t="shared" si="7"/>
        <v>0</v>
      </c>
      <c r="AF11" s="11">
        <v>750000</v>
      </c>
      <c r="AG11" s="11"/>
      <c r="AH11" s="222">
        <f t="shared" si="8"/>
        <v>750000</v>
      </c>
      <c r="AI11" s="11">
        <v>750000</v>
      </c>
      <c r="AJ11" s="11"/>
      <c r="AK11" s="198">
        <f t="shared" si="12"/>
        <v>750000</v>
      </c>
      <c r="AL11" s="11">
        <v>750000</v>
      </c>
      <c r="AM11" s="11"/>
      <c r="AN11" s="222">
        <f t="shared" si="9"/>
        <v>750000</v>
      </c>
      <c r="AO11" s="11">
        <v>750000</v>
      </c>
      <c r="AP11" s="11"/>
      <c r="AQ11" s="222">
        <f t="shared" si="10"/>
        <v>750000</v>
      </c>
      <c r="AR11" s="11"/>
      <c r="AS11" s="11"/>
      <c r="AT11" s="322">
        <f t="shared" si="11"/>
        <v>0</v>
      </c>
      <c r="AU11" s="11"/>
      <c r="AV11" s="11"/>
      <c r="AW11" s="55">
        <f t="shared" si="13"/>
        <v>0</v>
      </c>
      <c r="AX11" s="11"/>
      <c r="AY11" s="11"/>
      <c r="AZ11" s="55">
        <f t="shared" si="14"/>
        <v>0</v>
      </c>
      <c r="BA11" s="8">
        <f>+K11+N11+Q11+T11+W11+Z11+AC11+AF11+AI11+AL11+AO11+AR11</f>
        <v>7500000</v>
      </c>
    </row>
    <row r="12" spans="1:55" x14ac:dyDescent="0.2">
      <c r="A12" s="111">
        <v>6</v>
      </c>
      <c r="B12" s="4"/>
      <c r="C12" s="209" t="s">
        <v>439</v>
      </c>
      <c r="D12" s="9"/>
      <c r="E12" s="11">
        <v>13000000</v>
      </c>
      <c r="F12" s="11"/>
      <c r="G12" s="11"/>
      <c r="H12" s="52">
        <f t="shared" si="0"/>
        <v>13000000</v>
      </c>
      <c r="I12" s="11">
        <v>1000000</v>
      </c>
      <c r="J12" s="84"/>
      <c r="K12" s="52">
        <v>4000000</v>
      </c>
      <c r="L12" s="52">
        <v>4000000</v>
      </c>
      <c r="M12" s="219">
        <f t="shared" si="1"/>
        <v>0</v>
      </c>
      <c r="N12" s="52">
        <v>800000</v>
      </c>
      <c r="O12" s="52">
        <f>500000+300000</f>
        <v>800000</v>
      </c>
      <c r="P12" s="186">
        <f t="shared" si="2"/>
        <v>0</v>
      </c>
      <c r="Q12" s="54">
        <v>800000</v>
      </c>
      <c r="R12" s="11">
        <v>800000</v>
      </c>
      <c r="S12" s="222">
        <f t="shared" si="3"/>
        <v>0</v>
      </c>
      <c r="T12" s="54">
        <v>800000</v>
      </c>
      <c r="U12" s="11">
        <v>400000</v>
      </c>
      <c r="V12" s="186">
        <f t="shared" si="4"/>
        <v>400000</v>
      </c>
      <c r="W12" s="54">
        <v>800000</v>
      </c>
      <c r="X12" s="11"/>
      <c r="Y12" s="186">
        <f t="shared" si="5"/>
        <v>800000</v>
      </c>
      <c r="Z12" s="54">
        <v>800000</v>
      </c>
      <c r="AA12" s="11"/>
      <c r="AB12" s="186">
        <f t="shared" si="6"/>
        <v>800000</v>
      </c>
      <c r="AC12" s="54">
        <v>800000</v>
      </c>
      <c r="AD12" s="11"/>
      <c r="AE12" s="186">
        <f t="shared" si="7"/>
        <v>800000</v>
      </c>
      <c r="AF12" s="54">
        <v>800000</v>
      </c>
      <c r="AG12" s="11"/>
      <c r="AH12" s="186">
        <f t="shared" si="8"/>
        <v>800000</v>
      </c>
      <c r="AI12" s="54">
        <v>800000</v>
      </c>
      <c r="AJ12" s="11"/>
      <c r="AK12" s="198">
        <f t="shared" si="12"/>
        <v>800000</v>
      </c>
      <c r="AL12" s="54">
        <v>800000</v>
      </c>
      <c r="AM12" s="11"/>
      <c r="AN12" s="186">
        <f t="shared" si="9"/>
        <v>800000</v>
      </c>
      <c r="AO12" s="54">
        <v>800000</v>
      </c>
      <c r="AP12" s="11"/>
      <c r="AQ12" s="186">
        <f t="shared" si="10"/>
        <v>800000</v>
      </c>
      <c r="AR12" s="11"/>
      <c r="AS12" s="11"/>
      <c r="AT12" s="322">
        <f t="shared" si="11"/>
        <v>0</v>
      </c>
      <c r="AU12" s="11"/>
      <c r="AV12" s="11"/>
      <c r="AW12" s="55">
        <f t="shared" si="13"/>
        <v>0</v>
      </c>
      <c r="AX12" s="11"/>
      <c r="AY12" s="11"/>
      <c r="AZ12" s="55">
        <f t="shared" si="14"/>
        <v>0</v>
      </c>
      <c r="BA12" s="8">
        <f t="shared" ref="BA12:BA75" si="15">+K12+N12+Q12+T12+W12+Z12+AC12+AF12+AI12+AL12+AO12+AR12</f>
        <v>12000000</v>
      </c>
    </row>
    <row r="13" spans="1:55" x14ac:dyDescent="0.2">
      <c r="A13" s="293">
        <v>7</v>
      </c>
      <c r="B13" s="4"/>
      <c r="C13" s="227" t="s">
        <v>318</v>
      </c>
      <c r="D13" s="95"/>
      <c r="E13" s="93">
        <v>13000000</v>
      </c>
      <c r="F13" s="93">
        <v>1300000</v>
      </c>
      <c r="G13" s="93"/>
      <c r="H13" s="102">
        <f t="shared" si="0"/>
        <v>11700000</v>
      </c>
      <c r="I13" s="93">
        <v>8000000</v>
      </c>
      <c r="J13" s="101"/>
      <c r="K13" s="228">
        <v>3700000</v>
      </c>
      <c r="L13" s="228">
        <v>3700000</v>
      </c>
      <c r="M13" s="229">
        <f t="shared" si="1"/>
        <v>0</v>
      </c>
      <c r="N13" s="228"/>
      <c r="O13" s="327"/>
      <c r="P13" s="230">
        <f t="shared" si="2"/>
        <v>0</v>
      </c>
      <c r="Q13" s="226"/>
      <c r="R13" s="93"/>
      <c r="S13" s="230">
        <f t="shared" si="3"/>
        <v>0</v>
      </c>
      <c r="T13" s="226"/>
      <c r="U13" s="93"/>
      <c r="V13" s="230">
        <f t="shared" si="4"/>
        <v>0</v>
      </c>
      <c r="W13" s="226"/>
      <c r="X13" s="93"/>
      <c r="Y13" s="230">
        <f t="shared" si="5"/>
        <v>0</v>
      </c>
      <c r="Z13" s="226"/>
      <c r="AA13" s="93"/>
      <c r="AB13" s="230">
        <f t="shared" si="6"/>
        <v>0</v>
      </c>
      <c r="AC13" s="226"/>
      <c r="AD13" s="93"/>
      <c r="AE13" s="230">
        <f t="shared" si="7"/>
        <v>0</v>
      </c>
      <c r="AF13" s="226"/>
      <c r="AG13" s="93"/>
      <c r="AH13" s="230">
        <f t="shared" si="8"/>
        <v>0</v>
      </c>
      <c r="AI13" s="226"/>
      <c r="AJ13" s="93"/>
      <c r="AK13" s="198">
        <f t="shared" si="12"/>
        <v>0</v>
      </c>
      <c r="AL13" s="226"/>
      <c r="AM13" s="93"/>
      <c r="AN13" s="230">
        <f t="shared" si="9"/>
        <v>0</v>
      </c>
      <c r="AO13" s="226"/>
      <c r="AP13" s="93"/>
      <c r="AQ13" s="230">
        <f t="shared" si="10"/>
        <v>0</v>
      </c>
      <c r="AR13" s="93"/>
      <c r="AS13" s="93"/>
      <c r="AT13" s="322">
        <f t="shared" si="11"/>
        <v>0</v>
      </c>
      <c r="AU13" s="93"/>
      <c r="AV13" s="93"/>
      <c r="AW13" s="96">
        <f t="shared" si="13"/>
        <v>0</v>
      </c>
      <c r="AX13" s="93"/>
      <c r="AY13" s="93"/>
      <c r="AZ13" s="96">
        <f t="shared" si="14"/>
        <v>0</v>
      </c>
      <c r="BA13" s="8">
        <f t="shared" si="15"/>
        <v>3700000</v>
      </c>
    </row>
    <row r="14" spans="1:55" x14ac:dyDescent="0.2">
      <c r="A14" s="111">
        <v>8</v>
      </c>
      <c r="B14" s="4"/>
      <c r="C14" s="209" t="s">
        <v>353</v>
      </c>
      <c r="D14" s="9"/>
      <c r="E14" s="11">
        <v>13000000</v>
      </c>
      <c r="F14" s="11"/>
      <c r="G14" s="11"/>
      <c r="H14" s="52">
        <f t="shared" si="0"/>
        <v>13000000</v>
      </c>
      <c r="I14" s="11">
        <v>3000000</v>
      </c>
      <c r="J14" s="84"/>
      <c r="K14" s="52">
        <v>2000000</v>
      </c>
      <c r="L14" s="52">
        <v>2000000</v>
      </c>
      <c r="M14" s="219">
        <f t="shared" si="1"/>
        <v>0</v>
      </c>
      <c r="N14" s="52">
        <v>800000</v>
      </c>
      <c r="O14" s="52">
        <v>800000</v>
      </c>
      <c r="P14" s="222">
        <f t="shared" si="2"/>
        <v>0</v>
      </c>
      <c r="Q14" s="54">
        <v>800000</v>
      </c>
      <c r="R14" s="11">
        <f>400000+400000</f>
        <v>800000</v>
      </c>
      <c r="S14" s="222">
        <f t="shared" si="3"/>
        <v>0</v>
      </c>
      <c r="T14" s="54">
        <v>800000</v>
      </c>
      <c r="U14" s="11">
        <v>800000</v>
      </c>
      <c r="V14" s="222">
        <f t="shared" si="4"/>
        <v>0</v>
      </c>
      <c r="W14" s="54">
        <v>800000</v>
      </c>
      <c r="X14" s="11">
        <v>700000</v>
      </c>
      <c r="Y14" s="222">
        <f t="shared" si="5"/>
        <v>100000</v>
      </c>
      <c r="Z14" s="54">
        <v>800000</v>
      </c>
      <c r="AA14" s="11"/>
      <c r="AB14" s="222">
        <f t="shared" si="6"/>
        <v>800000</v>
      </c>
      <c r="AC14" s="54">
        <v>800000</v>
      </c>
      <c r="AD14" s="11"/>
      <c r="AE14" s="222">
        <f t="shared" si="7"/>
        <v>800000</v>
      </c>
      <c r="AF14" s="54">
        <v>800000</v>
      </c>
      <c r="AG14" s="11"/>
      <c r="AH14" s="222">
        <f t="shared" si="8"/>
        <v>800000</v>
      </c>
      <c r="AI14" s="54">
        <v>800000</v>
      </c>
      <c r="AJ14" s="11"/>
      <c r="AK14" s="198">
        <f t="shared" si="12"/>
        <v>800000</v>
      </c>
      <c r="AL14" s="54">
        <v>800000</v>
      </c>
      <c r="AM14" s="11"/>
      <c r="AN14" s="222">
        <f t="shared" si="9"/>
        <v>800000</v>
      </c>
      <c r="AO14" s="54">
        <v>800000</v>
      </c>
      <c r="AP14" s="11"/>
      <c r="AQ14" s="222">
        <f t="shared" si="10"/>
        <v>800000</v>
      </c>
      <c r="AR14" s="11"/>
      <c r="AS14" s="11"/>
      <c r="AT14" s="322">
        <f t="shared" si="11"/>
        <v>0</v>
      </c>
      <c r="AU14" s="11"/>
      <c r="AV14" s="11"/>
      <c r="AW14" s="55">
        <f t="shared" si="13"/>
        <v>0</v>
      </c>
      <c r="AX14" s="11"/>
      <c r="AY14" s="11"/>
      <c r="AZ14" s="55">
        <f t="shared" si="14"/>
        <v>0</v>
      </c>
      <c r="BA14" s="8">
        <f t="shared" si="15"/>
        <v>10000000</v>
      </c>
    </row>
    <row r="15" spans="1:55" s="99" customFormat="1" x14ac:dyDescent="0.2">
      <c r="A15" s="293">
        <v>9</v>
      </c>
      <c r="B15" s="4"/>
      <c r="C15" s="209" t="s">
        <v>412</v>
      </c>
      <c r="D15" s="9"/>
      <c r="E15" s="11">
        <v>13000000</v>
      </c>
      <c r="F15" s="11"/>
      <c r="G15" s="11"/>
      <c r="H15" s="52">
        <f t="shared" si="0"/>
        <v>13000000</v>
      </c>
      <c r="I15" s="11">
        <v>1000000</v>
      </c>
      <c r="J15" s="84"/>
      <c r="K15" s="52">
        <v>4000000</v>
      </c>
      <c r="L15" s="52">
        <v>4000000</v>
      </c>
      <c r="M15" s="219">
        <f t="shared" si="1"/>
        <v>0</v>
      </c>
      <c r="N15" s="52"/>
      <c r="O15" s="52"/>
      <c r="P15" s="186">
        <f t="shared" si="2"/>
        <v>0</v>
      </c>
      <c r="Q15" s="54">
        <v>880000</v>
      </c>
      <c r="R15" s="11">
        <v>880000</v>
      </c>
      <c r="S15" s="222">
        <f t="shared" si="3"/>
        <v>0</v>
      </c>
      <c r="T15" s="11">
        <v>880000</v>
      </c>
      <c r="U15" s="11">
        <v>880000</v>
      </c>
      <c r="V15" s="186">
        <f t="shared" si="4"/>
        <v>0</v>
      </c>
      <c r="W15" s="11">
        <v>880000</v>
      </c>
      <c r="X15" s="11">
        <v>880000</v>
      </c>
      <c r="Y15" s="186">
        <f t="shared" si="5"/>
        <v>0</v>
      </c>
      <c r="Z15" s="11">
        <v>880000</v>
      </c>
      <c r="AA15" s="11">
        <v>240000</v>
      </c>
      <c r="AB15" s="186">
        <f t="shared" si="6"/>
        <v>640000</v>
      </c>
      <c r="AC15" s="11">
        <v>880000</v>
      </c>
      <c r="AD15" s="11"/>
      <c r="AE15" s="186">
        <f t="shared" si="7"/>
        <v>880000</v>
      </c>
      <c r="AF15" s="11">
        <v>880000</v>
      </c>
      <c r="AG15" s="11"/>
      <c r="AH15" s="186">
        <f t="shared" si="8"/>
        <v>880000</v>
      </c>
      <c r="AI15" s="11">
        <v>880000</v>
      </c>
      <c r="AJ15" s="11"/>
      <c r="AK15" s="198">
        <f t="shared" si="12"/>
        <v>880000</v>
      </c>
      <c r="AL15" s="11">
        <v>880000</v>
      </c>
      <c r="AM15" s="11"/>
      <c r="AN15" s="186">
        <f t="shared" si="9"/>
        <v>880000</v>
      </c>
      <c r="AO15" s="11">
        <v>960000</v>
      </c>
      <c r="AP15" s="11"/>
      <c r="AQ15" s="186">
        <f t="shared" si="10"/>
        <v>960000</v>
      </c>
      <c r="AR15" s="11"/>
      <c r="AS15" s="11"/>
      <c r="AT15" s="322">
        <f t="shared" si="11"/>
        <v>0</v>
      </c>
      <c r="AU15" s="11"/>
      <c r="AV15" s="11"/>
      <c r="AW15" s="55">
        <f t="shared" si="13"/>
        <v>0</v>
      </c>
      <c r="AX15" s="11"/>
      <c r="AY15" s="11"/>
      <c r="AZ15" s="55">
        <f t="shared" si="14"/>
        <v>0</v>
      </c>
      <c r="BA15" s="99">
        <f t="shared" si="15"/>
        <v>12000000</v>
      </c>
    </row>
    <row r="16" spans="1:55" x14ac:dyDescent="0.2">
      <c r="A16" s="111">
        <v>10</v>
      </c>
      <c r="B16" s="4"/>
      <c r="C16" s="209" t="s">
        <v>350</v>
      </c>
      <c r="D16" s="9"/>
      <c r="E16" s="11">
        <v>13000000</v>
      </c>
      <c r="F16" s="11"/>
      <c r="G16" s="11"/>
      <c r="H16" s="133">
        <f t="shared" si="0"/>
        <v>13000000</v>
      </c>
      <c r="I16" s="11">
        <v>5000000</v>
      </c>
      <c r="J16" s="84"/>
      <c r="K16" s="52"/>
      <c r="L16" s="52"/>
      <c r="M16" s="219">
        <f t="shared" si="1"/>
        <v>0</v>
      </c>
      <c r="N16" s="52">
        <v>600000</v>
      </c>
      <c r="O16" s="52">
        <v>600000</v>
      </c>
      <c r="P16" s="222">
        <f t="shared" si="2"/>
        <v>0</v>
      </c>
      <c r="Q16" s="54">
        <v>600000</v>
      </c>
      <c r="R16" s="11">
        <v>600000</v>
      </c>
      <c r="S16" s="222">
        <f t="shared" si="3"/>
        <v>0</v>
      </c>
      <c r="T16" s="54">
        <v>600000</v>
      </c>
      <c r="U16" s="11">
        <v>600000</v>
      </c>
      <c r="V16" s="222">
        <f t="shared" si="4"/>
        <v>0</v>
      </c>
      <c r="W16" s="54">
        <v>600000</v>
      </c>
      <c r="X16" s="11">
        <v>600000</v>
      </c>
      <c r="Y16" s="222">
        <f t="shared" si="5"/>
        <v>0</v>
      </c>
      <c r="Z16" s="54">
        <v>600000</v>
      </c>
      <c r="AA16" s="11">
        <v>600000</v>
      </c>
      <c r="AB16" s="222">
        <f t="shared" si="6"/>
        <v>0</v>
      </c>
      <c r="AC16" s="54">
        <v>2600000</v>
      </c>
      <c r="AD16" s="11">
        <v>1300000</v>
      </c>
      <c r="AE16" s="222">
        <f t="shared" si="7"/>
        <v>1300000</v>
      </c>
      <c r="AF16" s="54">
        <v>600000</v>
      </c>
      <c r="AG16" s="11"/>
      <c r="AH16" s="222">
        <f t="shared" si="8"/>
        <v>600000</v>
      </c>
      <c r="AI16" s="54">
        <v>600000</v>
      </c>
      <c r="AJ16" s="11"/>
      <c r="AK16" s="198">
        <f t="shared" si="12"/>
        <v>600000</v>
      </c>
      <c r="AL16" s="54">
        <v>600000</v>
      </c>
      <c r="AM16" s="11"/>
      <c r="AN16" s="222">
        <f t="shared" si="9"/>
        <v>600000</v>
      </c>
      <c r="AO16" s="54">
        <v>600000</v>
      </c>
      <c r="AP16" s="11"/>
      <c r="AQ16" s="222">
        <f t="shared" si="10"/>
        <v>600000</v>
      </c>
      <c r="AR16" s="11"/>
      <c r="AS16" s="11"/>
      <c r="AT16" s="322">
        <f t="shared" si="11"/>
        <v>0</v>
      </c>
      <c r="AU16" s="11"/>
      <c r="AV16" s="11"/>
      <c r="AW16" s="55">
        <f t="shared" si="13"/>
        <v>0</v>
      </c>
      <c r="AX16" s="11"/>
      <c r="AY16" s="11"/>
      <c r="AZ16" s="55">
        <f t="shared" si="14"/>
        <v>0</v>
      </c>
      <c r="BA16" s="8">
        <f t="shared" si="15"/>
        <v>8000000</v>
      </c>
    </row>
    <row r="17" spans="1:55" x14ac:dyDescent="0.2">
      <c r="A17" s="293">
        <v>11</v>
      </c>
      <c r="B17" s="4"/>
      <c r="C17" s="209" t="s">
        <v>138</v>
      </c>
      <c r="D17" s="9"/>
      <c r="E17" s="11">
        <v>13000000</v>
      </c>
      <c r="F17" s="11"/>
      <c r="G17" s="11">
        <v>500000</v>
      </c>
      <c r="H17" s="133">
        <f t="shared" si="0"/>
        <v>12500000</v>
      </c>
      <c r="I17" s="11">
        <v>4500000</v>
      </c>
      <c r="J17" s="84"/>
      <c r="K17" s="52"/>
      <c r="L17" s="52"/>
      <c r="M17" s="219">
        <f t="shared" si="1"/>
        <v>0</v>
      </c>
      <c r="N17" s="52">
        <v>800000</v>
      </c>
      <c r="O17" s="52">
        <v>800000</v>
      </c>
      <c r="P17" s="222">
        <f t="shared" si="2"/>
        <v>0</v>
      </c>
      <c r="Q17" s="54">
        <v>800000</v>
      </c>
      <c r="R17" s="11">
        <v>800000</v>
      </c>
      <c r="S17" s="222">
        <f t="shared" si="3"/>
        <v>0</v>
      </c>
      <c r="T17" s="54">
        <v>800000</v>
      </c>
      <c r="U17" s="11">
        <v>800000</v>
      </c>
      <c r="V17" s="222">
        <f t="shared" si="4"/>
        <v>0</v>
      </c>
      <c r="W17" s="54">
        <v>800000</v>
      </c>
      <c r="X17" s="11">
        <v>800000</v>
      </c>
      <c r="Y17" s="222">
        <f t="shared" si="5"/>
        <v>0</v>
      </c>
      <c r="Z17" s="54">
        <v>800000</v>
      </c>
      <c r="AA17" s="11">
        <v>800000</v>
      </c>
      <c r="AB17" s="222">
        <f t="shared" si="6"/>
        <v>0</v>
      </c>
      <c r="AC17" s="54">
        <v>800000</v>
      </c>
      <c r="AD17" s="11">
        <v>800000</v>
      </c>
      <c r="AE17" s="222">
        <f t="shared" si="7"/>
        <v>0</v>
      </c>
      <c r="AF17" s="54">
        <v>800000</v>
      </c>
      <c r="AG17" s="11"/>
      <c r="AH17" s="222">
        <f t="shared" si="8"/>
        <v>800000</v>
      </c>
      <c r="AI17" s="54">
        <v>800000</v>
      </c>
      <c r="AJ17" s="11"/>
      <c r="AK17" s="198">
        <f t="shared" si="12"/>
        <v>800000</v>
      </c>
      <c r="AL17" s="54">
        <v>800000</v>
      </c>
      <c r="AM17" s="11"/>
      <c r="AN17" s="222">
        <f t="shared" si="9"/>
        <v>800000</v>
      </c>
      <c r="AO17" s="54">
        <v>800000</v>
      </c>
      <c r="AP17" s="11"/>
      <c r="AQ17" s="222">
        <f t="shared" si="10"/>
        <v>800000</v>
      </c>
      <c r="AR17" s="11"/>
      <c r="AS17" s="11"/>
      <c r="AT17" s="322">
        <f t="shared" si="11"/>
        <v>0</v>
      </c>
      <c r="AU17" s="11"/>
      <c r="AV17" s="11"/>
      <c r="AW17" s="55">
        <f t="shared" si="13"/>
        <v>0</v>
      </c>
      <c r="AX17" s="11"/>
      <c r="AY17" s="11"/>
      <c r="AZ17" s="55">
        <f t="shared" si="14"/>
        <v>0</v>
      </c>
      <c r="BA17" s="8">
        <f t="shared" si="15"/>
        <v>8000000</v>
      </c>
    </row>
    <row r="18" spans="1:55" x14ac:dyDescent="0.2">
      <c r="A18" s="111">
        <v>12</v>
      </c>
      <c r="B18" s="4"/>
      <c r="C18" s="209" t="s">
        <v>388</v>
      </c>
      <c r="D18" s="9"/>
      <c r="E18" s="11">
        <v>13000000</v>
      </c>
      <c r="F18" s="11"/>
      <c r="G18" s="11"/>
      <c r="H18" s="52">
        <f t="shared" si="0"/>
        <v>13000000</v>
      </c>
      <c r="I18" s="11">
        <v>5000000</v>
      </c>
      <c r="J18" s="84"/>
      <c r="K18" s="52"/>
      <c r="L18" s="52"/>
      <c r="M18" s="219">
        <f t="shared" si="1"/>
        <v>0</v>
      </c>
      <c r="N18" s="52">
        <v>800000</v>
      </c>
      <c r="O18" s="52">
        <v>800000</v>
      </c>
      <c r="P18" s="186">
        <f t="shared" si="2"/>
        <v>0</v>
      </c>
      <c r="Q18" s="54">
        <v>800000</v>
      </c>
      <c r="R18" s="11">
        <v>800000</v>
      </c>
      <c r="S18" s="222">
        <f t="shared" si="3"/>
        <v>0</v>
      </c>
      <c r="T18" s="54">
        <v>800000</v>
      </c>
      <c r="U18" s="11"/>
      <c r="V18" s="186">
        <f t="shared" si="4"/>
        <v>800000</v>
      </c>
      <c r="W18" s="54">
        <v>800000</v>
      </c>
      <c r="X18" s="11"/>
      <c r="Y18" s="186">
        <f t="shared" si="5"/>
        <v>800000</v>
      </c>
      <c r="Z18" s="54">
        <v>800000</v>
      </c>
      <c r="AA18" s="11"/>
      <c r="AB18" s="222">
        <f t="shared" si="6"/>
        <v>800000</v>
      </c>
      <c r="AC18" s="54">
        <v>800000</v>
      </c>
      <c r="AD18" s="11"/>
      <c r="AE18" s="186">
        <f t="shared" si="7"/>
        <v>800000</v>
      </c>
      <c r="AF18" s="54">
        <v>800000</v>
      </c>
      <c r="AG18" s="11"/>
      <c r="AH18" s="222">
        <f t="shared" si="8"/>
        <v>800000</v>
      </c>
      <c r="AI18" s="54">
        <v>800000</v>
      </c>
      <c r="AJ18" s="11"/>
      <c r="AK18" s="198">
        <f t="shared" si="12"/>
        <v>800000</v>
      </c>
      <c r="AL18" s="54">
        <v>800000</v>
      </c>
      <c r="AM18" s="11"/>
      <c r="AN18" s="186">
        <f t="shared" si="9"/>
        <v>800000</v>
      </c>
      <c r="AO18" s="54">
        <v>800000</v>
      </c>
      <c r="AP18" s="11"/>
      <c r="AQ18" s="186">
        <f t="shared" si="10"/>
        <v>800000</v>
      </c>
      <c r="AR18" s="11"/>
      <c r="AS18" s="11"/>
      <c r="AT18" s="322">
        <f t="shared" si="11"/>
        <v>0</v>
      </c>
      <c r="AU18" s="11"/>
      <c r="AV18" s="11"/>
      <c r="AW18" s="55">
        <f t="shared" si="13"/>
        <v>0</v>
      </c>
      <c r="AX18" s="11"/>
      <c r="AY18" s="11"/>
      <c r="AZ18" s="55">
        <f t="shared" si="14"/>
        <v>0</v>
      </c>
      <c r="BA18" s="8">
        <f t="shared" si="15"/>
        <v>8000000</v>
      </c>
    </row>
    <row r="19" spans="1:55" s="56" customFormat="1" x14ac:dyDescent="0.2">
      <c r="A19" s="293">
        <v>13</v>
      </c>
      <c r="B19" s="4"/>
      <c r="C19" s="209" t="s">
        <v>352</v>
      </c>
      <c r="D19" s="9"/>
      <c r="E19" s="11">
        <v>13000000</v>
      </c>
      <c r="F19" s="11"/>
      <c r="G19" s="11"/>
      <c r="H19" s="52">
        <f t="shared" si="0"/>
        <v>13000000</v>
      </c>
      <c r="I19" s="11">
        <v>1000000</v>
      </c>
      <c r="J19" s="84"/>
      <c r="K19" s="52">
        <v>4000000</v>
      </c>
      <c r="L19" s="52">
        <f>2000000+2000000</f>
        <v>4000000</v>
      </c>
      <c r="M19" s="219">
        <f t="shared" si="1"/>
        <v>0</v>
      </c>
      <c r="N19" s="52">
        <v>800000</v>
      </c>
      <c r="O19" s="52">
        <v>800000</v>
      </c>
      <c r="P19" s="222">
        <f t="shared" si="2"/>
        <v>0</v>
      </c>
      <c r="Q19" s="54">
        <v>800000</v>
      </c>
      <c r="R19" s="11">
        <v>800000</v>
      </c>
      <c r="S19" s="222">
        <f t="shared" si="3"/>
        <v>0</v>
      </c>
      <c r="T19" s="54">
        <v>800000</v>
      </c>
      <c r="U19" s="11">
        <f>400000+400000</f>
        <v>800000</v>
      </c>
      <c r="V19" s="222">
        <f t="shared" si="4"/>
        <v>0</v>
      </c>
      <c r="W19" s="54">
        <v>800000</v>
      </c>
      <c r="X19" s="11">
        <f>600000+200000</f>
        <v>800000</v>
      </c>
      <c r="Y19" s="222">
        <f t="shared" si="5"/>
        <v>0</v>
      </c>
      <c r="Z19" s="54">
        <v>800000</v>
      </c>
      <c r="AA19" s="11">
        <v>800000</v>
      </c>
      <c r="AB19" s="222">
        <f t="shared" si="6"/>
        <v>0</v>
      </c>
      <c r="AC19" s="54">
        <v>800000</v>
      </c>
      <c r="AD19" s="11">
        <v>800000</v>
      </c>
      <c r="AE19" s="222">
        <f t="shared" si="7"/>
        <v>0</v>
      </c>
      <c r="AF19" s="54">
        <v>800000</v>
      </c>
      <c r="AG19" s="11"/>
      <c r="AH19" s="222">
        <f t="shared" si="8"/>
        <v>800000</v>
      </c>
      <c r="AI19" s="54">
        <v>800000</v>
      </c>
      <c r="AJ19" s="11"/>
      <c r="AK19" s="198">
        <f t="shared" si="12"/>
        <v>800000</v>
      </c>
      <c r="AL19" s="54">
        <v>800000</v>
      </c>
      <c r="AM19" s="11"/>
      <c r="AN19" s="222">
        <f t="shared" si="9"/>
        <v>800000</v>
      </c>
      <c r="AO19" s="54">
        <v>800000</v>
      </c>
      <c r="AP19" s="11"/>
      <c r="AQ19" s="222">
        <f t="shared" si="10"/>
        <v>800000</v>
      </c>
      <c r="AR19" s="11"/>
      <c r="AS19" s="11"/>
      <c r="AT19" s="322">
        <f t="shared" si="11"/>
        <v>0</v>
      </c>
      <c r="AU19" s="11"/>
      <c r="AV19" s="11"/>
      <c r="AW19" s="55">
        <f t="shared" si="13"/>
        <v>0</v>
      </c>
      <c r="AX19" s="11"/>
      <c r="AY19" s="11"/>
      <c r="AZ19" s="55">
        <f t="shared" si="14"/>
        <v>0</v>
      </c>
      <c r="BA19" s="8">
        <f t="shared" si="15"/>
        <v>12000000</v>
      </c>
      <c r="BB19" s="8"/>
      <c r="BC19" s="8"/>
    </row>
    <row r="20" spans="1:55" x14ac:dyDescent="0.2">
      <c r="A20" s="111">
        <v>14</v>
      </c>
      <c r="B20" s="4"/>
      <c r="C20" s="209" t="s">
        <v>280</v>
      </c>
      <c r="D20" s="9"/>
      <c r="E20" s="11">
        <v>13000000</v>
      </c>
      <c r="F20" s="11"/>
      <c r="G20" s="11"/>
      <c r="H20" s="133">
        <f t="shared" si="0"/>
        <v>13000000</v>
      </c>
      <c r="I20" s="11">
        <v>7000000</v>
      </c>
      <c r="J20" s="84"/>
      <c r="K20" s="52"/>
      <c r="L20" s="52"/>
      <c r="M20" s="219">
        <f t="shared" si="1"/>
        <v>0</v>
      </c>
      <c r="N20" s="52">
        <v>600000</v>
      </c>
      <c r="O20" s="52">
        <v>600000</v>
      </c>
      <c r="P20" s="222">
        <f t="shared" si="2"/>
        <v>0</v>
      </c>
      <c r="Q20" s="54">
        <v>600000</v>
      </c>
      <c r="R20" s="11">
        <v>600000</v>
      </c>
      <c r="S20" s="222">
        <f t="shared" si="3"/>
        <v>0</v>
      </c>
      <c r="T20" s="54">
        <v>600000</v>
      </c>
      <c r="U20" s="11">
        <v>600000</v>
      </c>
      <c r="V20" s="222">
        <f t="shared" si="4"/>
        <v>0</v>
      </c>
      <c r="W20" s="54">
        <v>600000</v>
      </c>
      <c r="X20" s="11">
        <v>600000</v>
      </c>
      <c r="Y20" s="222">
        <f t="shared" si="5"/>
        <v>0</v>
      </c>
      <c r="Z20" s="54">
        <v>600000</v>
      </c>
      <c r="AA20" s="11">
        <v>600000</v>
      </c>
      <c r="AB20" s="222">
        <f t="shared" si="6"/>
        <v>0</v>
      </c>
      <c r="AC20" s="54">
        <v>600000</v>
      </c>
      <c r="AD20" s="11"/>
      <c r="AE20" s="222">
        <f t="shared" si="7"/>
        <v>600000</v>
      </c>
      <c r="AF20" s="54">
        <v>600000</v>
      </c>
      <c r="AG20" s="11"/>
      <c r="AH20" s="222">
        <f t="shared" si="8"/>
        <v>600000</v>
      </c>
      <c r="AI20" s="54">
        <v>600000</v>
      </c>
      <c r="AJ20" s="11"/>
      <c r="AK20" s="198">
        <f t="shared" si="12"/>
        <v>600000</v>
      </c>
      <c r="AL20" s="54">
        <v>600000</v>
      </c>
      <c r="AM20" s="11"/>
      <c r="AN20" s="222">
        <f t="shared" si="9"/>
        <v>600000</v>
      </c>
      <c r="AO20" s="54">
        <v>600000</v>
      </c>
      <c r="AP20" s="11"/>
      <c r="AQ20" s="222">
        <f t="shared" si="10"/>
        <v>600000</v>
      </c>
      <c r="AR20" s="11"/>
      <c r="AS20" s="11"/>
      <c r="AT20" s="322">
        <f t="shared" si="11"/>
        <v>0</v>
      </c>
      <c r="AU20" s="11"/>
      <c r="AV20" s="11"/>
      <c r="AW20" s="55">
        <f t="shared" si="13"/>
        <v>0</v>
      </c>
      <c r="AX20" s="11"/>
      <c r="AY20" s="11"/>
      <c r="AZ20" s="55">
        <f t="shared" si="14"/>
        <v>0</v>
      </c>
      <c r="BA20" s="8">
        <f t="shared" si="15"/>
        <v>6000000</v>
      </c>
    </row>
    <row r="21" spans="1:55" x14ac:dyDescent="0.2">
      <c r="A21" s="293">
        <v>15</v>
      </c>
      <c r="B21" s="4"/>
      <c r="C21" s="209" t="s">
        <v>366</v>
      </c>
      <c r="D21" s="9"/>
      <c r="E21" s="11">
        <v>13000000</v>
      </c>
      <c r="F21" s="11"/>
      <c r="G21" s="11">
        <v>1300000</v>
      </c>
      <c r="H21" s="52">
        <f t="shared" si="0"/>
        <v>11700000</v>
      </c>
      <c r="I21" s="11">
        <v>1500000</v>
      </c>
      <c r="J21" s="84"/>
      <c r="K21" s="52"/>
      <c r="L21" s="52"/>
      <c r="M21" s="219">
        <f t="shared" si="1"/>
        <v>0</v>
      </c>
      <c r="N21" s="52">
        <v>1020000</v>
      </c>
      <c r="O21" s="52">
        <v>1020000</v>
      </c>
      <c r="P21" s="186">
        <f t="shared" si="2"/>
        <v>0</v>
      </c>
      <c r="Q21" s="54">
        <v>1020000</v>
      </c>
      <c r="R21" s="11">
        <v>1020000</v>
      </c>
      <c r="S21" s="222">
        <f t="shared" si="3"/>
        <v>0</v>
      </c>
      <c r="T21" s="11">
        <v>1020000</v>
      </c>
      <c r="U21" s="11">
        <v>1020000</v>
      </c>
      <c r="V21" s="186">
        <f t="shared" si="4"/>
        <v>0</v>
      </c>
      <c r="W21" s="11">
        <v>1020000</v>
      </c>
      <c r="X21" s="11">
        <v>1020000</v>
      </c>
      <c r="Y21" s="186">
        <f t="shared" si="5"/>
        <v>0</v>
      </c>
      <c r="Z21" s="11">
        <v>1020000</v>
      </c>
      <c r="AA21" s="11">
        <v>1020000</v>
      </c>
      <c r="AB21" s="222">
        <f t="shared" si="6"/>
        <v>0</v>
      </c>
      <c r="AC21" s="11">
        <v>1020000</v>
      </c>
      <c r="AD21" s="11">
        <v>1020000</v>
      </c>
      <c r="AE21" s="186">
        <f t="shared" si="7"/>
        <v>0</v>
      </c>
      <c r="AF21" s="11">
        <v>1020000</v>
      </c>
      <c r="AG21" s="11">
        <v>850000</v>
      </c>
      <c r="AH21" s="222">
        <f t="shared" si="8"/>
        <v>170000</v>
      </c>
      <c r="AI21" s="11">
        <v>1020000</v>
      </c>
      <c r="AJ21" s="11"/>
      <c r="AK21" s="198">
        <f t="shared" si="12"/>
        <v>1020000</v>
      </c>
      <c r="AL21" s="11">
        <v>1020000</v>
      </c>
      <c r="AM21" s="11"/>
      <c r="AN21" s="186">
        <f t="shared" si="9"/>
        <v>1020000</v>
      </c>
      <c r="AO21" s="11">
        <v>1020000</v>
      </c>
      <c r="AP21" s="11"/>
      <c r="AQ21" s="186">
        <f t="shared" si="10"/>
        <v>1020000</v>
      </c>
      <c r="AR21" s="11"/>
      <c r="AS21" s="11"/>
      <c r="AT21" s="322">
        <f t="shared" si="11"/>
        <v>0</v>
      </c>
      <c r="AU21" s="11"/>
      <c r="AV21" s="11"/>
      <c r="AW21" s="55">
        <f t="shared" si="13"/>
        <v>0</v>
      </c>
      <c r="AX21" s="11"/>
      <c r="AY21" s="11"/>
      <c r="AZ21" s="55">
        <f t="shared" si="14"/>
        <v>0</v>
      </c>
      <c r="BA21" s="8">
        <f t="shared" si="15"/>
        <v>10200000</v>
      </c>
    </row>
    <row r="22" spans="1:55" x14ac:dyDescent="0.2">
      <c r="A22" s="111">
        <v>16</v>
      </c>
      <c r="B22" s="4"/>
      <c r="C22" s="209" t="s">
        <v>253</v>
      </c>
      <c r="D22" s="9"/>
      <c r="E22" s="11">
        <v>13000000</v>
      </c>
      <c r="F22" s="11"/>
      <c r="G22" s="11"/>
      <c r="H22" s="133">
        <f t="shared" si="0"/>
        <v>13000000</v>
      </c>
      <c r="I22" s="11">
        <v>5000000</v>
      </c>
      <c r="J22" s="84"/>
      <c r="K22" s="52"/>
      <c r="L22" s="52"/>
      <c r="M22" s="219">
        <f t="shared" si="1"/>
        <v>0</v>
      </c>
      <c r="N22" s="52">
        <v>800000</v>
      </c>
      <c r="O22" s="52">
        <v>800000</v>
      </c>
      <c r="P22" s="222">
        <f t="shared" si="2"/>
        <v>0</v>
      </c>
      <c r="Q22" s="54">
        <v>800000</v>
      </c>
      <c r="R22" s="11">
        <v>800000</v>
      </c>
      <c r="S22" s="222">
        <f t="shared" si="3"/>
        <v>0</v>
      </c>
      <c r="T22" s="11">
        <v>800000</v>
      </c>
      <c r="U22" s="11">
        <v>800000</v>
      </c>
      <c r="V22" s="222">
        <f t="shared" si="4"/>
        <v>0</v>
      </c>
      <c r="W22" s="11">
        <v>800000</v>
      </c>
      <c r="X22" s="11">
        <v>800000</v>
      </c>
      <c r="Y22" s="222">
        <f t="shared" si="5"/>
        <v>0</v>
      </c>
      <c r="Z22" s="11">
        <v>800000</v>
      </c>
      <c r="AA22" s="11">
        <v>800000</v>
      </c>
      <c r="AB22" s="222">
        <f t="shared" si="6"/>
        <v>0</v>
      </c>
      <c r="AC22" s="11">
        <v>800000</v>
      </c>
      <c r="AD22" s="11">
        <v>800000</v>
      </c>
      <c r="AE22" s="222">
        <f t="shared" si="7"/>
        <v>0</v>
      </c>
      <c r="AF22" s="11">
        <v>800000</v>
      </c>
      <c r="AG22" s="11"/>
      <c r="AH22" s="222">
        <f t="shared" si="8"/>
        <v>800000</v>
      </c>
      <c r="AI22" s="11">
        <v>800000</v>
      </c>
      <c r="AJ22" s="11"/>
      <c r="AK22" s="198">
        <f t="shared" si="12"/>
        <v>800000</v>
      </c>
      <c r="AL22" s="11">
        <v>800000</v>
      </c>
      <c r="AM22" s="11"/>
      <c r="AN22" s="222">
        <f t="shared" si="9"/>
        <v>800000</v>
      </c>
      <c r="AO22" s="11">
        <v>800000</v>
      </c>
      <c r="AP22" s="11"/>
      <c r="AQ22" s="222">
        <f t="shared" si="10"/>
        <v>800000</v>
      </c>
      <c r="AR22" s="11"/>
      <c r="AS22" s="11"/>
      <c r="AT22" s="322">
        <f t="shared" si="11"/>
        <v>0</v>
      </c>
      <c r="AU22" s="11"/>
      <c r="AV22" s="11"/>
      <c r="AW22" s="55">
        <f t="shared" si="13"/>
        <v>0</v>
      </c>
      <c r="AX22" s="11"/>
      <c r="AY22" s="11"/>
      <c r="AZ22" s="55">
        <f t="shared" si="14"/>
        <v>0</v>
      </c>
      <c r="BA22" s="8">
        <f t="shared" si="15"/>
        <v>8000000</v>
      </c>
    </row>
    <row r="23" spans="1:55" x14ac:dyDescent="0.2">
      <c r="A23" s="293">
        <v>17</v>
      </c>
      <c r="B23" s="4"/>
      <c r="C23" s="209" t="s">
        <v>317</v>
      </c>
      <c r="D23" s="9"/>
      <c r="E23" s="11">
        <v>13000000</v>
      </c>
      <c r="F23" s="11"/>
      <c r="G23" s="11"/>
      <c r="H23" s="133">
        <f t="shared" si="0"/>
        <v>13000000</v>
      </c>
      <c r="I23" s="11">
        <v>1500000</v>
      </c>
      <c r="J23" s="84"/>
      <c r="K23" s="52">
        <v>1500000</v>
      </c>
      <c r="L23" s="52">
        <f>500000+1000000</f>
        <v>1500000</v>
      </c>
      <c r="M23" s="219">
        <f t="shared" si="1"/>
        <v>0</v>
      </c>
      <c r="N23" s="52">
        <v>1000000</v>
      </c>
      <c r="O23" s="52">
        <v>1000000</v>
      </c>
      <c r="P23" s="222">
        <f t="shared" si="2"/>
        <v>0</v>
      </c>
      <c r="Q23" s="54">
        <v>1000000</v>
      </c>
      <c r="R23" s="11">
        <v>1000000</v>
      </c>
      <c r="S23" s="222">
        <f t="shared" si="3"/>
        <v>0</v>
      </c>
      <c r="T23" s="54">
        <v>1000000</v>
      </c>
      <c r="U23" s="11">
        <f>200000+800000</f>
        <v>1000000</v>
      </c>
      <c r="V23" s="222">
        <f t="shared" si="4"/>
        <v>0</v>
      </c>
      <c r="W23" s="54">
        <v>1000000</v>
      </c>
      <c r="X23" s="11">
        <v>1000000</v>
      </c>
      <c r="Y23" s="222">
        <f t="shared" si="5"/>
        <v>0</v>
      </c>
      <c r="Z23" s="54">
        <v>1000000</v>
      </c>
      <c r="AA23" s="11">
        <v>1000000</v>
      </c>
      <c r="AB23" s="222">
        <f t="shared" si="6"/>
        <v>0</v>
      </c>
      <c r="AC23" s="54">
        <v>1000000</v>
      </c>
      <c r="AD23" s="11">
        <v>1000000</v>
      </c>
      <c r="AE23" s="222">
        <f t="shared" si="7"/>
        <v>0</v>
      </c>
      <c r="AF23" s="54">
        <v>1000000</v>
      </c>
      <c r="AG23" s="11">
        <v>300000</v>
      </c>
      <c r="AH23" s="222">
        <f t="shared" si="8"/>
        <v>700000</v>
      </c>
      <c r="AI23" s="54">
        <v>1000000</v>
      </c>
      <c r="AJ23" s="11"/>
      <c r="AK23" s="198">
        <f t="shared" si="12"/>
        <v>1000000</v>
      </c>
      <c r="AL23" s="54">
        <v>1000000</v>
      </c>
      <c r="AM23" s="11"/>
      <c r="AN23" s="222">
        <f t="shared" si="9"/>
        <v>1000000</v>
      </c>
      <c r="AO23" s="54">
        <v>1000000</v>
      </c>
      <c r="AP23" s="11"/>
      <c r="AQ23" s="222">
        <f t="shared" si="10"/>
        <v>1000000</v>
      </c>
      <c r="AR23" s="11"/>
      <c r="AS23" s="11"/>
      <c r="AT23" s="322">
        <f t="shared" si="11"/>
        <v>0</v>
      </c>
      <c r="AU23" s="11"/>
      <c r="AV23" s="11"/>
      <c r="AW23" s="55">
        <f t="shared" si="13"/>
        <v>0</v>
      </c>
      <c r="AX23" s="11"/>
      <c r="AY23" s="11"/>
      <c r="AZ23" s="55">
        <f t="shared" si="14"/>
        <v>0</v>
      </c>
      <c r="BA23" s="8">
        <f t="shared" si="15"/>
        <v>11500000</v>
      </c>
    </row>
    <row r="24" spans="1:55" x14ac:dyDescent="0.2">
      <c r="A24" s="111">
        <v>18</v>
      </c>
      <c r="B24" s="4"/>
      <c r="C24" s="209" t="s">
        <v>223</v>
      </c>
      <c r="D24" s="9"/>
      <c r="E24" s="11">
        <v>13000000</v>
      </c>
      <c r="F24" s="11"/>
      <c r="G24" s="11"/>
      <c r="H24" s="133">
        <f t="shared" si="0"/>
        <v>13000000</v>
      </c>
      <c r="I24" s="11">
        <v>2000000</v>
      </c>
      <c r="J24" s="84"/>
      <c r="K24" s="52">
        <v>3000000</v>
      </c>
      <c r="L24" s="52">
        <f>1200000+900000+700000+200000</f>
        <v>3000000</v>
      </c>
      <c r="M24" s="219">
        <f t="shared" si="1"/>
        <v>0</v>
      </c>
      <c r="N24" s="52">
        <v>800000</v>
      </c>
      <c r="O24" s="52">
        <v>800000</v>
      </c>
      <c r="P24" s="222">
        <f t="shared" si="2"/>
        <v>0</v>
      </c>
      <c r="Q24" s="54">
        <v>800000</v>
      </c>
      <c r="R24" s="11">
        <v>800000</v>
      </c>
      <c r="S24" s="222">
        <f t="shared" si="3"/>
        <v>0</v>
      </c>
      <c r="T24" s="54">
        <v>800000</v>
      </c>
      <c r="U24" s="11">
        <v>800000</v>
      </c>
      <c r="V24" s="222">
        <f t="shared" si="4"/>
        <v>0</v>
      </c>
      <c r="W24" s="54">
        <v>800000</v>
      </c>
      <c r="X24" s="11"/>
      <c r="Y24" s="222">
        <f t="shared" si="5"/>
        <v>800000</v>
      </c>
      <c r="Z24" s="54">
        <v>800000</v>
      </c>
      <c r="AA24" s="11">
        <v>350000</v>
      </c>
      <c r="AB24" s="222">
        <f t="shared" si="6"/>
        <v>450000</v>
      </c>
      <c r="AC24" s="54">
        <v>800000</v>
      </c>
      <c r="AD24" s="11"/>
      <c r="AE24" s="222">
        <f t="shared" si="7"/>
        <v>800000</v>
      </c>
      <c r="AF24" s="54">
        <v>800000</v>
      </c>
      <c r="AG24" s="11"/>
      <c r="AH24" s="222">
        <f t="shared" si="8"/>
        <v>800000</v>
      </c>
      <c r="AI24" s="54">
        <v>800000</v>
      </c>
      <c r="AJ24" s="11"/>
      <c r="AK24" s="198">
        <f t="shared" si="12"/>
        <v>800000</v>
      </c>
      <c r="AL24" s="54">
        <v>800000</v>
      </c>
      <c r="AM24" s="11"/>
      <c r="AN24" s="222">
        <f t="shared" si="9"/>
        <v>800000</v>
      </c>
      <c r="AO24" s="54">
        <v>800000</v>
      </c>
      <c r="AP24" s="11"/>
      <c r="AQ24" s="222">
        <f t="shared" si="10"/>
        <v>800000</v>
      </c>
      <c r="AR24" s="11"/>
      <c r="AS24" s="11"/>
      <c r="AT24" s="322">
        <f t="shared" si="11"/>
        <v>0</v>
      </c>
      <c r="AU24" s="11"/>
      <c r="AV24" s="11"/>
      <c r="AW24" s="55">
        <f t="shared" si="13"/>
        <v>0</v>
      </c>
      <c r="AX24" s="11"/>
      <c r="AY24" s="11"/>
      <c r="AZ24" s="55">
        <f t="shared" si="14"/>
        <v>0</v>
      </c>
      <c r="BA24" s="8">
        <f t="shared" si="15"/>
        <v>11000000</v>
      </c>
    </row>
    <row r="25" spans="1:55" x14ac:dyDescent="0.2">
      <c r="A25" s="293">
        <v>19</v>
      </c>
      <c r="B25" s="4"/>
      <c r="C25" s="209" t="s">
        <v>438</v>
      </c>
      <c r="D25" s="9"/>
      <c r="E25" s="11">
        <v>13000000</v>
      </c>
      <c r="F25" s="11"/>
      <c r="G25" s="11"/>
      <c r="H25" s="52">
        <f t="shared" si="0"/>
        <v>13000000</v>
      </c>
      <c r="I25" s="11">
        <v>1000000</v>
      </c>
      <c r="J25" s="84"/>
      <c r="K25" s="52">
        <v>4000000</v>
      </c>
      <c r="L25" s="52">
        <f>1000000+3000000</f>
        <v>4000000</v>
      </c>
      <c r="M25" s="219">
        <f t="shared" si="1"/>
        <v>0</v>
      </c>
      <c r="N25" s="52"/>
      <c r="O25" s="52"/>
      <c r="P25" s="186">
        <f t="shared" si="2"/>
        <v>0</v>
      </c>
      <c r="Q25" s="54"/>
      <c r="R25" s="11"/>
      <c r="S25" s="222">
        <f t="shared" si="3"/>
        <v>0</v>
      </c>
      <c r="T25" s="11">
        <v>880000</v>
      </c>
      <c r="U25" s="11">
        <v>880000</v>
      </c>
      <c r="V25" s="186">
        <f t="shared" si="4"/>
        <v>0</v>
      </c>
      <c r="W25" s="11">
        <v>880000</v>
      </c>
      <c r="X25" s="11">
        <v>880000</v>
      </c>
      <c r="Y25" s="186">
        <f t="shared" si="5"/>
        <v>0</v>
      </c>
      <c r="Z25" s="11">
        <v>880000</v>
      </c>
      <c r="AA25" s="11">
        <v>880000</v>
      </c>
      <c r="AB25" s="186">
        <f>Z25-AA25</f>
        <v>0</v>
      </c>
      <c r="AC25" s="11">
        <v>880000</v>
      </c>
      <c r="AD25" s="11">
        <v>360000</v>
      </c>
      <c r="AE25" s="186">
        <f t="shared" si="7"/>
        <v>520000</v>
      </c>
      <c r="AF25" s="11">
        <v>880000</v>
      </c>
      <c r="AG25" s="11"/>
      <c r="AH25" s="186">
        <f t="shared" si="8"/>
        <v>880000</v>
      </c>
      <c r="AI25" s="11">
        <v>880000</v>
      </c>
      <c r="AJ25" s="11"/>
      <c r="AK25" s="198">
        <f t="shared" si="12"/>
        <v>880000</v>
      </c>
      <c r="AL25" s="11">
        <v>880000</v>
      </c>
      <c r="AM25" s="11"/>
      <c r="AN25" s="186">
        <f t="shared" si="9"/>
        <v>880000</v>
      </c>
      <c r="AO25" s="11">
        <v>880000</v>
      </c>
      <c r="AP25" s="11"/>
      <c r="AQ25" s="186">
        <f t="shared" si="10"/>
        <v>880000</v>
      </c>
      <c r="AR25" s="11">
        <v>960000</v>
      </c>
      <c r="AS25" s="11"/>
      <c r="AT25" s="322">
        <f t="shared" si="11"/>
        <v>960000</v>
      </c>
      <c r="AU25" s="11"/>
      <c r="AV25" s="11"/>
      <c r="AW25" s="55">
        <f t="shared" si="13"/>
        <v>0</v>
      </c>
      <c r="AX25" s="11"/>
      <c r="AY25" s="11"/>
      <c r="AZ25" s="55">
        <f t="shared" si="14"/>
        <v>0</v>
      </c>
      <c r="BA25" s="8">
        <f t="shared" si="15"/>
        <v>12000000</v>
      </c>
    </row>
    <row r="26" spans="1:55" x14ac:dyDescent="0.2">
      <c r="A26" s="111">
        <v>20</v>
      </c>
      <c r="B26" s="4"/>
      <c r="C26" s="209" t="s">
        <v>351</v>
      </c>
      <c r="D26" s="9"/>
      <c r="E26" s="11">
        <v>13000000</v>
      </c>
      <c r="F26" s="11"/>
      <c r="G26" s="11"/>
      <c r="H26" s="52">
        <f t="shared" si="0"/>
        <v>13000000</v>
      </c>
      <c r="I26" s="11">
        <v>1000000</v>
      </c>
      <c r="J26" s="84"/>
      <c r="K26" s="52">
        <v>4000000</v>
      </c>
      <c r="L26" s="52">
        <f>3000000+1000000</f>
        <v>4000000</v>
      </c>
      <c r="M26" s="219">
        <f t="shared" si="1"/>
        <v>0</v>
      </c>
      <c r="N26" s="52">
        <v>800000</v>
      </c>
      <c r="O26" s="52">
        <v>800000</v>
      </c>
      <c r="P26" s="222">
        <f t="shared" si="2"/>
        <v>0</v>
      </c>
      <c r="Q26" s="54">
        <v>800000</v>
      </c>
      <c r="R26" s="11">
        <f>200000+600000</f>
        <v>800000</v>
      </c>
      <c r="S26" s="222">
        <f t="shared" si="3"/>
        <v>0</v>
      </c>
      <c r="T26" s="11">
        <v>800000</v>
      </c>
      <c r="U26" s="11">
        <v>400000</v>
      </c>
      <c r="V26" s="222">
        <f t="shared" si="4"/>
        <v>400000</v>
      </c>
      <c r="W26" s="11">
        <v>800000</v>
      </c>
      <c r="X26" s="11"/>
      <c r="Y26" s="222">
        <f t="shared" si="5"/>
        <v>800000</v>
      </c>
      <c r="Z26" s="11">
        <v>800000</v>
      </c>
      <c r="AA26" s="11"/>
      <c r="AB26" s="222">
        <f t="shared" si="6"/>
        <v>800000</v>
      </c>
      <c r="AC26" s="11">
        <v>800000</v>
      </c>
      <c r="AD26" s="11"/>
      <c r="AE26" s="222">
        <f t="shared" si="7"/>
        <v>800000</v>
      </c>
      <c r="AF26" s="11">
        <v>800000</v>
      </c>
      <c r="AG26" s="11"/>
      <c r="AH26" s="222">
        <f t="shared" si="8"/>
        <v>800000</v>
      </c>
      <c r="AI26" s="11">
        <v>800000</v>
      </c>
      <c r="AJ26" s="11"/>
      <c r="AK26" s="198">
        <f t="shared" si="12"/>
        <v>800000</v>
      </c>
      <c r="AL26" s="11">
        <v>800000</v>
      </c>
      <c r="AM26" s="11"/>
      <c r="AN26" s="222">
        <f t="shared" si="9"/>
        <v>800000</v>
      </c>
      <c r="AO26" s="11">
        <v>800000</v>
      </c>
      <c r="AP26" s="11"/>
      <c r="AQ26" s="222">
        <f t="shared" si="10"/>
        <v>800000</v>
      </c>
      <c r="AR26" s="11"/>
      <c r="AS26" s="11"/>
      <c r="AT26" s="322">
        <f t="shared" si="11"/>
        <v>0</v>
      </c>
      <c r="AU26" s="11"/>
      <c r="AV26" s="11"/>
      <c r="AW26" s="55">
        <f t="shared" si="13"/>
        <v>0</v>
      </c>
      <c r="AX26" s="11"/>
      <c r="AY26" s="11"/>
      <c r="AZ26" s="55">
        <f t="shared" si="14"/>
        <v>0</v>
      </c>
      <c r="BA26" s="8">
        <f t="shared" si="15"/>
        <v>12000000</v>
      </c>
      <c r="BB26" s="56"/>
      <c r="BC26" s="56"/>
    </row>
    <row r="27" spans="1:55" s="99" customFormat="1" x14ac:dyDescent="0.2">
      <c r="A27" s="293">
        <v>21</v>
      </c>
      <c r="B27" s="4"/>
      <c r="C27" s="209" t="s">
        <v>310</v>
      </c>
      <c r="D27" s="9"/>
      <c r="E27" s="11">
        <v>13000000</v>
      </c>
      <c r="F27" s="11"/>
      <c r="G27" s="11"/>
      <c r="H27" s="133">
        <f t="shared" si="0"/>
        <v>13000000</v>
      </c>
      <c r="I27" s="11">
        <v>1000000</v>
      </c>
      <c r="J27" s="84"/>
      <c r="K27" s="52">
        <v>4000000</v>
      </c>
      <c r="L27" s="52">
        <v>4000000</v>
      </c>
      <c r="M27" s="219">
        <f t="shared" si="1"/>
        <v>0</v>
      </c>
      <c r="N27" s="52">
        <v>800000</v>
      </c>
      <c r="O27" s="52">
        <v>800000</v>
      </c>
      <c r="P27" s="222">
        <f t="shared" si="2"/>
        <v>0</v>
      </c>
      <c r="Q27" s="54">
        <v>800000</v>
      </c>
      <c r="R27" s="11">
        <v>800000</v>
      </c>
      <c r="S27" s="222">
        <f t="shared" si="3"/>
        <v>0</v>
      </c>
      <c r="T27" s="11">
        <v>800000</v>
      </c>
      <c r="U27" s="11">
        <v>800000</v>
      </c>
      <c r="V27" s="222">
        <f t="shared" si="4"/>
        <v>0</v>
      </c>
      <c r="W27" s="11">
        <v>800000</v>
      </c>
      <c r="X27" s="11">
        <v>800000</v>
      </c>
      <c r="Y27" s="222">
        <f t="shared" si="5"/>
        <v>0</v>
      </c>
      <c r="Z27" s="11">
        <v>800000</v>
      </c>
      <c r="AA27" s="11">
        <f>280000+520000</f>
        <v>800000</v>
      </c>
      <c r="AB27" s="222">
        <f t="shared" si="6"/>
        <v>0</v>
      </c>
      <c r="AC27" s="11">
        <v>800000</v>
      </c>
      <c r="AD27" s="11">
        <v>760000</v>
      </c>
      <c r="AE27" s="222">
        <f t="shared" si="7"/>
        <v>40000</v>
      </c>
      <c r="AF27" s="11">
        <v>800000</v>
      </c>
      <c r="AG27" s="11"/>
      <c r="AH27" s="222">
        <f t="shared" si="8"/>
        <v>800000</v>
      </c>
      <c r="AI27" s="11">
        <v>800000</v>
      </c>
      <c r="AJ27" s="11"/>
      <c r="AK27" s="198">
        <f t="shared" si="12"/>
        <v>800000</v>
      </c>
      <c r="AL27" s="11">
        <v>800000</v>
      </c>
      <c r="AM27" s="11"/>
      <c r="AN27" s="222">
        <f t="shared" si="9"/>
        <v>800000</v>
      </c>
      <c r="AO27" s="11">
        <v>800000</v>
      </c>
      <c r="AP27" s="11"/>
      <c r="AQ27" s="222">
        <f t="shared" si="10"/>
        <v>800000</v>
      </c>
      <c r="AR27" s="11"/>
      <c r="AS27" s="11"/>
      <c r="AT27" s="322">
        <f t="shared" si="11"/>
        <v>0</v>
      </c>
      <c r="AU27" s="11"/>
      <c r="AV27" s="11"/>
      <c r="AW27" s="55">
        <f t="shared" si="13"/>
        <v>0</v>
      </c>
      <c r="AX27" s="11"/>
      <c r="AY27" s="11"/>
      <c r="AZ27" s="55">
        <f t="shared" si="14"/>
        <v>0</v>
      </c>
      <c r="BA27" s="99">
        <f t="shared" si="15"/>
        <v>12000000</v>
      </c>
    </row>
    <row r="28" spans="1:55" x14ac:dyDescent="0.2">
      <c r="A28" s="111">
        <v>22</v>
      </c>
      <c r="B28" s="4"/>
      <c r="C28" s="227" t="s">
        <v>204</v>
      </c>
      <c r="D28" s="95"/>
      <c r="E28" s="93">
        <v>13000000</v>
      </c>
      <c r="F28" s="93"/>
      <c r="G28" s="93">
        <v>4810000</v>
      </c>
      <c r="H28" s="102">
        <f t="shared" si="0"/>
        <v>8190000</v>
      </c>
      <c r="I28" s="93">
        <v>7190000</v>
      </c>
      <c r="J28" s="101"/>
      <c r="K28" s="228">
        <v>1000000</v>
      </c>
      <c r="L28" s="228">
        <v>1000000</v>
      </c>
      <c r="M28" s="229">
        <f t="shared" si="1"/>
        <v>0</v>
      </c>
      <c r="N28" s="228"/>
      <c r="O28" s="228"/>
      <c r="P28" s="230">
        <f t="shared" si="2"/>
        <v>0</v>
      </c>
      <c r="Q28" s="226"/>
      <c r="R28" s="93"/>
      <c r="S28" s="230">
        <f t="shared" si="3"/>
        <v>0</v>
      </c>
      <c r="T28" s="93"/>
      <c r="U28" s="93"/>
      <c r="V28" s="230">
        <f t="shared" si="4"/>
        <v>0</v>
      </c>
      <c r="W28" s="93"/>
      <c r="X28" s="93"/>
      <c r="Y28" s="230">
        <f t="shared" si="5"/>
        <v>0</v>
      </c>
      <c r="Z28" s="93"/>
      <c r="AA28" s="93"/>
      <c r="AB28" s="230">
        <f t="shared" si="6"/>
        <v>0</v>
      </c>
      <c r="AC28" s="93"/>
      <c r="AD28" s="93"/>
      <c r="AE28" s="230">
        <f t="shared" si="7"/>
        <v>0</v>
      </c>
      <c r="AF28" s="93"/>
      <c r="AG28" s="93"/>
      <c r="AH28" s="230">
        <f t="shared" si="8"/>
        <v>0</v>
      </c>
      <c r="AI28" s="93"/>
      <c r="AJ28" s="93"/>
      <c r="AK28" s="198">
        <f t="shared" si="12"/>
        <v>0</v>
      </c>
      <c r="AL28" s="93"/>
      <c r="AM28" s="93"/>
      <c r="AN28" s="230">
        <f t="shared" si="9"/>
        <v>0</v>
      </c>
      <c r="AO28" s="93"/>
      <c r="AP28" s="93"/>
      <c r="AQ28" s="230">
        <f t="shared" si="10"/>
        <v>0</v>
      </c>
      <c r="AR28" s="93"/>
      <c r="AS28" s="93"/>
      <c r="AT28" s="322">
        <f t="shared" si="11"/>
        <v>0</v>
      </c>
      <c r="AU28" s="93"/>
      <c r="AV28" s="93"/>
      <c r="AW28" s="96">
        <f t="shared" si="13"/>
        <v>0</v>
      </c>
      <c r="AX28" s="93"/>
      <c r="AY28" s="93"/>
      <c r="AZ28" s="96">
        <f t="shared" si="14"/>
        <v>0</v>
      </c>
      <c r="BA28" s="8">
        <f t="shared" si="15"/>
        <v>1000000</v>
      </c>
    </row>
    <row r="29" spans="1:55" x14ac:dyDescent="0.2">
      <c r="A29" s="293">
        <v>23</v>
      </c>
      <c r="B29" s="4"/>
      <c r="C29" s="227" t="s">
        <v>440</v>
      </c>
      <c r="D29" s="95"/>
      <c r="E29" s="93"/>
      <c r="F29" s="93"/>
      <c r="G29" s="93"/>
      <c r="H29" s="96">
        <f t="shared" si="0"/>
        <v>0</v>
      </c>
      <c r="I29" s="93"/>
      <c r="J29" s="101"/>
      <c r="K29" s="228"/>
      <c r="L29" s="228"/>
      <c r="M29" s="229">
        <f t="shared" si="1"/>
        <v>0</v>
      </c>
      <c r="N29" s="228"/>
      <c r="O29" s="228"/>
      <c r="P29" s="237">
        <f t="shared" si="2"/>
        <v>0</v>
      </c>
      <c r="Q29" s="226"/>
      <c r="R29" s="93"/>
      <c r="S29" s="230">
        <f t="shared" si="3"/>
        <v>0</v>
      </c>
      <c r="T29" s="93"/>
      <c r="U29" s="93"/>
      <c r="V29" s="237">
        <f t="shared" si="4"/>
        <v>0</v>
      </c>
      <c r="W29" s="93"/>
      <c r="X29" s="93"/>
      <c r="Y29" s="237">
        <f t="shared" si="5"/>
        <v>0</v>
      </c>
      <c r="Z29" s="93"/>
      <c r="AA29" s="93"/>
      <c r="AB29" s="237">
        <f t="shared" si="6"/>
        <v>0</v>
      </c>
      <c r="AC29" s="93"/>
      <c r="AD29" s="93"/>
      <c r="AE29" s="237">
        <f t="shared" si="7"/>
        <v>0</v>
      </c>
      <c r="AF29" s="93"/>
      <c r="AG29" s="93"/>
      <c r="AH29" s="237">
        <f t="shared" si="8"/>
        <v>0</v>
      </c>
      <c r="AI29" s="93"/>
      <c r="AJ29" s="93"/>
      <c r="AK29" s="198">
        <f t="shared" si="12"/>
        <v>0</v>
      </c>
      <c r="AL29" s="93"/>
      <c r="AM29" s="93"/>
      <c r="AN29" s="237">
        <f t="shared" si="9"/>
        <v>0</v>
      </c>
      <c r="AO29" s="93"/>
      <c r="AP29" s="93"/>
      <c r="AQ29" s="237">
        <f t="shared" si="10"/>
        <v>0</v>
      </c>
      <c r="AR29" s="93"/>
      <c r="AS29" s="93"/>
      <c r="AT29" s="289">
        <f t="shared" si="11"/>
        <v>0</v>
      </c>
      <c r="AU29" s="93"/>
      <c r="AV29" s="93"/>
      <c r="AW29" s="96">
        <f t="shared" si="13"/>
        <v>0</v>
      </c>
      <c r="AX29" s="93"/>
      <c r="AY29" s="93"/>
      <c r="AZ29" s="96">
        <f t="shared" si="14"/>
        <v>0</v>
      </c>
      <c r="BA29" s="8">
        <f t="shared" si="15"/>
        <v>0</v>
      </c>
    </row>
    <row r="30" spans="1:55" x14ac:dyDescent="0.2">
      <c r="A30" s="111">
        <v>24</v>
      </c>
      <c r="B30" s="4"/>
      <c r="C30" s="209" t="s">
        <v>167</v>
      </c>
      <c r="D30" s="9"/>
      <c r="E30" s="11">
        <v>13000000</v>
      </c>
      <c r="F30" s="11"/>
      <c r="G30" s="11"/>
      <c r="H30" s="274">
        <f t="shared" si="0"/>
        <v>13000000</v>
      </c>
      <c r="I30" s="11">
        <v>600000</v>
      </c>
      <c r="J30" s="84"/>
      <c r="K30" s="52">
        <v>4400000</v>
      </c>
      <c r="L30" s="52">
        <v>4400000</v>
      </c>
      <c r="M30" s="219">
        <f t="shared" si="1"/>
        <v>0</v>
      </c>
      <c r="N30" s="52">
        <v>800000</v>
      </c>
      <c r="O30" s="52">
        <v>800000</v>
      </c>
      <c r="P30" s="222">
        <f t="shared" si="2"/>
        <v>0</v>
      </c>
      <c r="Q30" s="54">
        <v>800000</v>
      </c>
      <c r="R30" s="11">
        <f>200000+600000</f>
        <v>800000</v>
      </c>
      <c r="S30" s="222">
        <f t="shared" si="3"/>
        <v>0</v>
      </c>
      <c r="T30" s="11">
        <v>800000</v>
      </c>
      <c r="U30" s="11">
        <f>400000+400000</f>
        <v>800000</v>
      </c>
      <c r="V30" s="222">
        <f t="shared" si="4"/>
        <v>0</v>
      </c>
      <c r="W30" s="11">
        <v>800000</v>
      </c>
      <c r="X30" s="11">
        <f>500000+300000</f>
        <v>800000</v>
      </c>
      <c r="Y30" s="222">
        <f t="shared" si="5"/>
        <v>0</v>
      </c>
      <c r="Z30" s="11">
        <v>800000</v>
      </c>
      <c r="AA30" s="11">
        <f>550000+250000</f>
        <v>800000</v>
      </c>
      <c r="AB30" s="222">
        <f t="shared" si="6"/>
        <v>0</v>
      </c>
      <c r="AC30" s="11">
        <v>800000</v>
      </c>
      <c r="AD30" s="11">
        <f>250000+550000</f>
        <v>800000</v>
      </c>
      <c r="AE30" s="222">
        <f t="shared" si="7"/>
        <v>0</v>
      </c>
      <c r="AF30" s="11">
        <v>800000</v>
      </c>
      <c r="AG30" s="11">
        <v>450000</v>
      </c>
      <c r="AH30" s="222">
        <f t="shared" si="8"/>
        <v>350000</v>
      </c>
      <c r="AI30" s="11">
        <v>800000</v>
      </c>
      <c r="AJ30" s="11"/>
      <c r="AK30" s="198">
        <f t="shared" si="12"/>
        <v>800000</v>
      </c>
      <c r="AL30" s="11">
        <v>800000</v>
      </c>
      <c r="AM30" s="11"/>
      <c r="AN30" s="222">
        <f t="shared" si="9"/>
        <v>800000</v>
      </c>
      <c r="AO30" s="11">
        <v>800000</v>
      </c>
      <c r="AP30" s="11"/>
      <c r="AQ30" s="222">
        <f t="shared" si="10"/>
        <v>800000</v>
      </c>
      <c r="AR30" s="11"/>
      <c r="AS30" s="11"/>
      <c r="AT30" s="322">
        <f t="shared" si="11"/>
        <v>0</v>
      </c>
      <c r="AU30" s="11"/>
      <c r="AV30" s="11"/>
      <c r="AW30" s="55">
        <f t="shared" si="13"/>
        <v>0</v>
      </c>
      <c r="AX30" s="11"/>
      <c r="AY30" s="11"/>
      <c r="AZ30" s="55">
        <f t="shared" si="14"/>
        <v>0</v>
      </c>
      <c r="BA30" s="8">
        <f t="shared" si="15"/>
        <v>12400000</v>
      </c>
    </row>
    <row r="31" spans="1:55" x14ac:dyDescent="0.2">
      <c r="A31" s="293">
        <v>25</v>
      </c>
      <c r="B31" s="4"/>
      <c r="C31" s="210" t="s">
        <v>389</v>
      </c>
      <c r="D31" s="9"/>
      <c r="E31" s="11">
        <v>13000000</v>
      </c>
      <c r="F31" s="11"/>
      <c r="G31" s="11"/>
      <c r="H31" s="55">
        <f t="shared" si="0"/>
        <v>13000000</v>
      </c>
      <c r="I31" s="11">
        <v>1000000</v>
      </c>
      <c r="J31" s="84"/>
      <c r="K31" s="52">
        <v>4000000</v>
      </c>
      <c r="L31" s="52">
        <f>2000000+1500000</f>
        <v>3500000</v>
      </c>
      <c r="M31" s="219">
        <f t="shared" si="1"/>
        <v>500000</v>
      </c>
      <c r="N31" s="52">
        <v>800000</v>
      </c>
      <c r="O31" s="52"/>
      <c r="P31" s="186">
        <f t="shared" si="2"/>
        <v>800000</v>
      </c>
      <c r="Q31" s="54">
        <v>800000</v>
      </c>
      <c r="R31" s="11"/>
      <c r="S31" s="222">
        <f t="shared" si="3"/>
        <v>800000</v>
      </c>
      <c r="T31" s="11">
        <v>800000</v>
      </c>
      <c r="U31" s="11"/>
      <c r="V31" s="186">
        <f t="shared" si="4"/>
        <v>800000</v>
      </c>
      <c r="W31" s="11">
        <v>800000</v>
      </c>
      <c r="X31" s="11"/>
      <c r="Y31" s="186">
        <f t="shared" si="5"/>
        <v>800000</v>
      </c>
      <c r="Z31" s="11">
        <v>800000</v>
      </c>
      <c r="AA31" s="11"/>
      <c r="AB31" s="222">
        <f t="shared" si="6"/>
        <v>800000</v>
      </c>
      <c r="AC31" s="11">
        <v>800000</v>
      </c>
      <c r="AD31" s="11"/>
      <c r="AE31" s="186">
        <f t="shared" si="7"/>
        <v>800000</v>
      </c>
      <c r="AF31" s="11">
        <v>800000</v>
      </c>
      <c r="AG31" s="11"/>
      <c r="AH31" s="222">
        <f t="shared" si="8"/>
        <v>800000</v>
      </c>
      <c r="AI31" s="11">
        <v>800000</v>
      </c>
      <c r="AJ31" s="11"/>
      <c r="AK31" s="198">
        <f t="shared" si="12"/>
        <v>800000</v>
      </c>
      <c r="AL31" s="11">
        <v>800000</v>
      </c>
      <c r="AM31" s="11"/>
      <c r="AN31" s="186">
        <f t="shared" si="9"/>
        <v>800000</v>
      </c>
      <c r="AO31" s="11">
        <v>800000</v>
      </c>
      <c r="AP31" s="11"/>
      <c r="AQ31" s="186">
        <f t="shared" si="10"/>
        <v>800000</v>
      </c>
      <c r="AR31" s="11"/>
      <c r="AS31" s="11"/>
      <c r="AT31" s="322">
        <f t="shared" si="11"/>
        <v>0</v>
      </c>
      <c r="AU31" s="11"/>
      <c r="AV31" s="11"/>
      <c r="AW31" s="55">
        <f t="shared" si="13"/>
        <v>0</v>
      </c>
      <c r="AX31" s="11"/>
      <c r="AY31" s="11"/>
      <c r="AZ31" s="55">
        <f t="shared" si="14"/>
        <v>0</v>
      </c>
      <c r="BA31" s="8">
        <f t="shared" si="15"/>
        <v>12000000</v>
      </c>
    </row>
    <row r="32" spans="1:55" x14ac:dyDescent="0.2">
      <c r="A32" s="111">
        <v>26</v>
      </c>
      <c r="B32" s="4"/>
      <c r="C32" s="209" t="s">
        <v>287</v>
      </c>
      <c r="D32" s="9"/>
      <c r="E32" s="11">
        <v>13000000</v>
      </c>
      <c r="F32" s="11"/>
      <c r="G32" s="11"/>
      <c r="H32" s="274">
        <f t="shared" si="0"/>
        <v>13000000</v>
      </c>
      <c r="I32" s="11">
        <v>5000000</v>
      </c>
      <c r="J32" s="84"/>
      <c r="K32" s="52"/>
      <c r="L32" s="52"/>
      <c r="M32" s="219">
        <f t="shared" si="1"/>
        <v>0</v>
      </c>
      <c r="N32" s="52">
        <v>800000</v>
      </c>
      <c r="O32" s="52">
        <v>800000</v>
      </c>
      <c r="P32" s="222">
        <f t="shared" si="2"/>
        <v>0</v>
      </c>
      <c r="Q32" s="54">
        <v>800000</v>
      </c>
      <c r="R32" s="11">
        <v>800000</v>
      </c>
      <c r="S32" s="222">
        <f t="shared" si="3"/>
        <v>0</v>
      </c>
      <c r="T32" s="11">
        <v>800000</v>
      </c>
      <c r="U32" s="11">
        <v>800000</v>
      </c>
      <c r="V32" s="222">
        <f t="shared" si="4"/>
        <v>0</v>
      </c>
      <c r="W32" s="11">
        <v>800000</v>
      </c>
      <c r="X32" s="11">
        <v>800000</v>
      </c>
      <c r="Y32" s="222">
        <f t="shared" si="5"/>
        <v>0</v>
      </c>
      <c r="Z32" s="11">
        <v>800000</v>
      </c>
      <c r="AA32" s="11">
        <v>800000</v>
      </c>
      <c r="AB32" s="222">
        <f t="shared" si="6"/>
        <v>0</v>
      </c>
      <c r="AC32" s="11">
        <v>800000</v>
      </c>
      <c r="AD32" s="11">
        <v>800000</v>
      </c>
      <c r="AE32" s="222">
        <f t="shared" si="7"/>
        <v>0</v>
      </c>
      <c r="AF32" s="11">
        <v>800000</v>
      </c>
      <c r="AG32" s="11"/>
      <c r="AH32" s="222">
        <f t="shared" si="8"/>
        <v>800000</v>
      </c>
      <c r="AI32" s="11">
        <v>800000</v>
      </c>
      <c r="AJ32" s="11"/>
      <c r="AK32" s="198">
        <f t="shared" si="12"/>
        <v>800000</v>
      </c>
      <c r="AL32" s="11">
        <v>800000</v>
      </c>
      <c r="AM32" s="11"/>
      <c r="AN32" s="222">
        <f t="shared" si="9"/>
        <v>800000</v>
      </c>
      <c r="AO32" s="11">
        <v>800000</v>
      </c>
      <c r="AP32" s="11"/>
      <c r="AQ32" s="222">
        <f t="shared" si="10"/>
        <v>800000</v>
      </c>
      <c r="AR32" s="11"/>
      <c r="AS32" s="11"/>
      <c r="AT32" s="322">
        <f t="shared" si="11"/>
        <v>0</v>
      </c>
      <c r="AU32" s="11"/>
      <c r="AV32" s="11"/>
      <c r="AW32" s="55">
        <f t="shared" si="13"/>
        <v>0</v>
      </c>
      <c r="AX32" s="11"/>
      <c r="AY32" s="11"/>
      <c r="AZ32" s="55">
        <f t="shared" si="14"/>
        <v>0</v>
      </c>
      <c r="BA32" s="8">
        <f t="shared" si="15"/>
        <v>8000000</v>
      </c>
    </row>
    <row r="33" spans="1:64" x14ac:dyDescent="0.2">
      <c r="A33" s="293">
        <v>27</v>
      </c>
      <c r="B33" s="4"/>
      <c r="C33" s="209" t="s">
        <v>140</v>
      </c>
      <c r="D33" s="9"/>
      <c r="E33" s="11">
        <v>13000000</v>
      </c>
      <c r="F33" s="11"/>
      <c r="G33" s="11">
        <v>500000</v>
      </c>
      <c r="H33" s="274">
        <f t="shared" si="0"/>
        <v>12500000</v>
      </c>
      <c r="I33" s="11">
        <v>4500000</v>
      </c>
      <c r="J33" s="84"/>
      <c r="K33" s="52"/>
      <c r="L33" s="52"/>
      <c r="M33" s="219">
        <f t="shared" si="1"/>
        <v>0</v>
      </c>
      <c r="N33" s="52">
        <v>800000</v>
      </c>
      <c r="O33" s="52">
        <v>800000</v>
      </c>
      <c r="P33" s="222">
        <f t="shared" si="2"/>
        <v>0</v>
      </c>
      <c r="Q33" s="54">
        <v>800000</v>
      </c>
      <c r="R33" s="11">
        <v>800000</v>
      </c>
      <c r="S33" s="222">
        <f t="shared" si="3"/>
        <v>0</v>
      </c>
      <c r="T33" s="11">
        <v>800000</v>
      </c>
      <c r="U33" s="11">
        <v>800000</v>
      </c>
      <c r="V33" s="313">
        <f t="shared" si="4"/>
        <v>0</v>
      </c>
      <c r="W33" s="11">
        <v>800000</v>
      </c>
      <c r="X33" s="11"/>
      <c r="Y33" s="313">
        <f t="shared" si="5"/>
        <v>800000</v>
      </c>
      <c r="Z33" s="11">
        <v>800000</v>
      </c>
      <c r="AA33" s="11"/>
      <c r="AB33" s="222">
        <f t="shared" si="6"/>
        <v>800000</v>
      </c>
      <c r="AC33" s="11">
        <v>800000</v>
      </c>
      <c r="AD33" s="11"/>
      <c r="AE33" s="313">
        <f t="shared" si="7"/>
        <v>800000</v>
      </c>
      <c r="AF33" s="11">
        <v>800000</v>
      </c>
      <c r="AG33" s="11"/>
      <c r="AH33" s="222">
        <f t="shared" si="8"/>
        <v>800000</v>
      </c>
      <c r="AI33" s="11">
        <v>800000</v>
      </c>
      <c r="AJ33" s="11"/>
      <c r="AK33" s="198">
        <f t="shared" si="12"/>
        <v>800000</v>
      </c>
      <c r="AL33" s="11">
        <v>800000</v>
      </c>
      <c r="AM33" s="11"/>
      <c r="AN33" s="313">
        <f t="shared" si="9"/>
        <v>800000</v>
      </c>
      <c r="AO33" s="11">
        <v>800000</v>
      </c>
      <c r="AP33" s="11"/>
      <c r="AQ33" s="313">
        <f t="shared" si="10"/>
        <v>800000</v>
      </c>
      <c r="AR33" s="11"/>
      <c r="AS33" s="11"/>
      <c r="AT33" s="322">
        <f t="shared" si="11"/>
        <v>0</v>
      </c>
      <c r="AU33" s="11"/>
      <c r="AV33" s="11"/>
      <c r="AW33" s="55">
        <f t="shared" si="13"/>
        <v>0</v>
      </c>
      <c r="AX33" s="11"/>
      <c r="AY33" s="11"/>
      <c r="AZ33" s="55">
        <f t="shared" si="14"/>
        <v>0</v>
      </c>
      <c r="BA33" s="8">
        <f t="shared" si="15"/>
        <v>8000000</v>
      </c>
      <c r="BL33" s="8" t="s">
        <v>28</v>
      </c>
    </row>
    <row r="34" spans="1:64" x14ac:dyDescent="0.2">
      <c r="A34" s="111">
        <v>28</v>
      </c>
      <c r="B34" s="4"/>
      <c r="C34" s="209" t="s">
        <v>176</v>
      </c>
      <c r="D34" s="9"/>
      <c r="E34" s="11">
        <v>13000000</v>
      </c>
      <c r="F34" s="11"/>
      <c r="G34" s="11"/>
      <c r="H34" s="274">
        <f t="shared" si="0"/>
        <v>13000000</v>
      </c>
      <c r="I34" s="11">
        <v>4150000</v>
      </c>
      <c r="J34" s="84"/>
      <c r="K34" s="52">
        <v>850000</v>
      </c>
      <c r="L34" s="52">
        <v>850000</v>
      </c>
      <c r="M34" s="219">
        <f t="shared" si="1"/>
        <v>0</v>
      </c>
      <c r="N34" s="52">
        <v>800000</v>
      </c>
      <c r="O34" s="52">
        <v>800000</v>
      </c>
      <c r="P34" s="222">
        <f t="shared" si="2"/>
        <v>0</v>
      </c>
      <c r="Q34" s="54">
        <v>800000</v>
      </c>
      <c r="R34" s="11">
        <v>800000</v>
      </c>
      <c r="S34" s="222">
        <f t="shared" si="3"/>
        <v>0</v>
      </c>
      <c r="T34" s="11">
        <v>800000</v>
      </c>
      <c r="U34" s="11">
        <v>800000</v>
      </c>
      <c r="V34" s="313">
        <f t="shared" si="4"/>
        <v>0</v>
      </c>
      <c r="W34" s="11">
        <v>800000</v>
      </c>
      <c r="X34" s="11">
        <v>800000</v>
      </c>
      <c r="Y34" s="313">
        <f t="shared" si="5"/>
        <v>0</v>
      </c>
      <c r="Z34" s="11">
        <v>800000</v>
      </c>
      <c r="AA34" s="11">
        <v>800000</v>
      </c>
      <c r="AB34" s="222">
        <f t="shared" si="6"/>
        <v>0</v>
      </c>
      <c r="AC34" s="11">
        <v>800000</v>
      </c>
      <c r="AD34" s="11">
        <v>800000</v>
      </c>
      <c r="AE34" s="313">
        <f t="shared" si="7"/>
        <v>0</v>
      </c>
      <c r="AF34" s="11">
        <v>800000</v>
      </c>
      <c r="AG34" s="11">
        <v>800000</v>
      </c>
      <c r="AH34" s="222">
        <f t="shared" si="8"/>
        <v>0</v>
      </c>
      <c r="AI34" s="11">
        <v>800000</v>
      </c>
      <c r="AJ34" s="11"/>
      <c r="AK34" s="198">
        <f t="shared" si="12"/>
        <v>800000</v>
      </c>
      <c r="AL34" s="11">
        <v>800000</v>
      </c>
      <c r="AM34" s="11"/>
      <c r="AN34" s="313">
        <f t="shared" si="9"/>
        <v>800000</v>
      </c>
      <c r="AO34" s="11">
        <v>800000</v>
      </c>
      <c r="AP34" s="11"/>
      <c r="AQ34" s="313">
        <f t="shared" si="10"/>
        <v>800000</v>
      </c>
      <c r="AR34" s="11"/>
      <c r="AS34" s="11"/>
      <c r="AT34" s="322">
        <f t="shared" si="11"/>
        <v>0</v>
      </c>
      <c r="AU34" s="11"/>
      <c r="AV34" s="11"/>
      <c r="AW34" s="55">
        <f t="shared" si="13"/>
        <v>0</v>
      </c>
      <c r="AX34" s="11"/>
      <c r="AY34" s="11"/>
      <c r="AZ34" s="55">
        <f t="shared" si="14"/>
        <v>0</v>
      </c>
      <c r="BA34" s="8">
        <f t="shared" si="15"/>
        <v>8850000</v>
      </c>
    </row>
    <row r="35" spans="1:64" x14ac:dyDescent="0.2">
      <c r="A35" s="293">
        <v>29</v>
      </c>
      <c r="B35" s="4"/>
      <c r="C35" s="209" t="s">
        <v>306</v>
      </c>
      <c r="D35" s="9"/>
      <c r="E35" s="11">
        <v>13000000</v>
      </c>
      <c r="F35" s="11"/>
      <c r="G35" s="11"/>
      <c r="H35" s="274">
        <f t="shared" si="0"/>
        <v>13000000</v>
      </c>
      <c r="I35" s="11">
        <v>3000000</v>
      </c>
      <c r="J35" s="84"/>
      <c r="K35" s="52"/>
      <c r="L35" s="52"/>
      <c r="M35" s="219">
        <f t="shared" si="1"/>
        <v>0</v>
      </c>
      <c r="N35" s="52">
        <v>1000000</v>
      </c>
      <c r="O35" s="52">
        <v>1000000</v>
      </c>
      <c r="P35" s="222">
        <f t="shared" si="2"/>
        <v>0</v>
      </c>
      <c r="Q35" s="54">
        <v>1000000</v>
      </c>
      <c r="R35" s="11">
        <v>1000000</v>
      </c>
      <c r="S35" s="222">
        <f t="shared" si="3"/>
        <v>0</v>
      </c>
      <c r="T35" s="11">
        <v>1000000</v>
      </c>
      <c r="U35" s="11">
        <v>1000000</v>
      </c>
      <c r="V35" s="313">
        <f t="shared" si="4"/>
        <v>0</v>
      </c>
      <c r="W35" s="11">
        <v>1000000</v>
      </c>
      <c r="X35" s="11">
        <v>1000000</v>
      </c>
      <c r="Y35" s="313">
        <f t="shared" si="5"/>
        <v>0</v>
      </c>
      <c r="Z35" s="11">
        <v>1000000</v>
      </c>
      <c r="AA35" s="11">
        <v>1000000</v>
      </c>
      <c r="AB35" s="222">
        <f t="shared" si="6"/>
        <v>0</v>
      </c>
      <c r="AC35" s="11">
        <v>1000000</v>
      </c>
      <c r="AD35" s="11">
        <v>1000000</v>
      </c>
      <c r="AE35" s="313">
        <f t="shared" si="7"/>
        <v>0</v>
      </c>
      <c r="AF35" s="11">
        <v>1000000</v>
      </c>
      <c r="AG35" s="11"/>
      <c r="AH35" s="222">
        <f t="shared" si="8"/>
        <v>1000000</v>
      </c>
      <c r="AI35" s="11">
        <v>1000000</v>
      </c>
      <c r="AJ35" s="11"/>
      <c r="AK35" s="198">
        <f t="shared" si="12"/>
        <v>1000000</v>
      </c>
      <c r="AL35" s="11">
        <v>1000000</v>
      </c>
      <c r="AM35" s="11"/>
      <c r="AN35" s="313">
        <f t="shared" si="9"/>
        <v>1000000</v>
      </c>
      <c r="AO35" s="11">
        <v>1000000</v>
      </c>
      <c r="AP35" s="11"/>
      <c r="AQ35" s="313">
        <f t="shared" si="10"/>
        <v>1000000</v>
      </c>
      <c r="AR35" s="11"/>
      <c r="AS35" s="11"/>
      <c r="AT35" s="322">
        <f t="shared" si="11"/>
        <v>0</v>
      </c>
      <c r="AU35" s="11"/>
      <c r="AV35" s="11"/>
      <c r="AW35" s="55">
        <f t="shared" si="13"/>
        <v>0</v>
      </c>
      <c r="AX35" s="11"/>
      <c r="AY35" s="11"/>
      <c r="AZ35" s="55">
        <f t="shared" si="14"/>
        <v>0</v>
      </c>
      <c r="BA35" s="8">
        <f t="shared" si="15"/>
        <v>10000000</v>
      </c>
    </row>
    <row r="36" spans="1:64" x14ac:dyDescent="0.2">
      <c r="A36" s="111">
        <v>30</v>
      </c>
      <c r="B36" s="4"/>
      <c r="C36" s="209" t="s">
        <v>322</v>
      </c>
      <c r="D36" s="9"/>
      <c r="E36" s="11">
        <v>13000000</v>
      </c>
      <c r="F36" s="11"/>
      <c r="G36" s="11"/>
      <c r="H36" s="274">
        <f t="shared" si="0"/>
        <v>13000000</v>
      </c>
      <c r="I36" s="11">
        <v>5000000</v>
      </c>
      <c r="J36" s="84"/>
      <c r="K36" s="52"/>
      <c r="L36" s="52"/>
      <c r="M36" s="219">
        <f t="shared" si="1"/>
        <v>0</v>
      </c>
      <c r="N36" s="52">
        <v>800000</v>
      </c>
      <c r="O36" s="52">
        <v>800000</v>
      </c>
      <c r="P36" s="222">
        <f t="shared" si="2"/>
        <v>0</v>
      </c>
      <c r="Q36" s="54">
        <v>800000</v>
      </c>
      <c r="R36" s="11">
        <v>800000</v>
      </c>
      <c r="S36" s="222">
        <f t="shared" si="3"/>
        <v>0</v>
      </c>
      <c r="T36" s="11">
        <v>800000</v>
      </c>
      <c r="U36" s="11">
        <f>200000+600000</f>
        <v>800000</v>
      </c>
      <c r="V36" s="313">
        <f t="shared" si="4"/>
        <v>0</v>
      </c>
      <c r="W36" s="11">
        <v>800000</v>
      </c>
      <c r="X36" s="11">
        <f>600000+200000</f>
        <v>800000</v>
      </c>
      <c r="Y36" s="313">
        <f t="shared" si="5"/>
        <v>0</v>
      </c>
      <c r="Z36" s="11">
        <v>800000</v>
      </c>
      <c r="AA36" s="11">
        <f>400000+400000</f>
        <v>800000</v>
      </c>
      <c r="AB36" s="222">
        <f t="shared" si="6"/>
        <v>0</v>
      </c>
      <c r="AC36" s="11">
        <v>800000</v>
      </c>
      <c r="AD36" s="11">
        <v>400000</v>
      </c>
      <c r="AE36" s="313">
        <f t="shared" si="7"/>
        <v>400000</v>
      </c>
      <c r="AF36" s="11">
        <v>800000</v>
      </c>
      <c r="AG36" s="11"/>
      <c r="AH36" s="222">
        <f t="shared" si="8"/>
        <v>800000</v>
      </c>
      <c r="AI36" s="11">
        <v>800000</v>
      </c>
      <c r="AJ36" s="11"/>
      <c r="AK36" s="198">
        <f t="shared" si="12"/>
        <v>800000</v>
      </c>
      <c r="AL36" s="11">
        <v>800000</v>
      </c>
      <c r="AM36" s="11"/>
      <c r="AN36" s="313">
        <f t="shared" si="9"/>
        <v>800000</v>
      </c>
      <c r="AO36" s="11">
        <v>800000</v>
      </c>
      <c r="AP36" s="11"/>
      <c r="AQ36" s="313">
        <f t="shared" si="10"/>
        <v>800000</v>
      </c>
      <c r="AR36" s="11"/>
      <c r="AS36" s="11"/>
      <c r="AT36" s="322">
        <f t="shared" si="11"/>
        <v>0</v>
      </c>
      <c r="AU36" s="11"/>
      <c r="AV36" s="11"/>
      <c r="AW36" s="55">
        <f t="shared" si="13"/>
        <v>0</v>
      </c>
      <c r="AX36" s="11"/>
      <c r="AY36" s="11"/>
      <c r="AZ36" s="55">
        <f t="shared" si="14"/>
        <v>0</v>
      </c>
      <c r="BA36" s="8">
        <f t="shared" si="15"/>
        <v>8000000</v>
      </c>
    </row>
    <row r="37" spans="1:64" x14ac:dyDescent="0.2">
      <c r="A37" s="293">
        <v>31</v>
      </c>
      <c r="B37" s="4"/>
      <c r="C37" s="209" t="s">
        <v>460</v>
      </c>
      <c r="D37" s="9"/>
      <c r="E37" s="11">
        <v>13000000</v>
      </c>
      <c r="F37" s="11"/>
      <c r="G37" s="11"/>
      <c r="H37" s="55">
        <f t="shared" si="0"/>
        <v>13000000</v>
      </c>
      <c r="I37" s="11">
        <v>5000000</v>
      </c>
      <c r="J37" s="84"/>
      <c r="K37" s="52"/>
      <c r="L37" s="52"/>
      <c r="M37" s="219">
        <f t="shared" si="1"/>
        <v>0</v>
      </c>
      <c r="N37" s="52">
        <v>800000</v>
      </c>
      <c r="O37" s="52">
        <v>800000</v>
      </c>
      <c r="P37" s="186">
        <f t="shared" si="2"/>
        <v>0</v>
      </c>
      <c r="Q37" s="54">
        <v>800000</v>
      </c>
      <c r="R37" s="11">
        <v>800000</v>
      </c>
      <c r="S37" s="222">
        <f t="shared" si="3"/>
        <v>0</v>
      </c>
      <c r="T37" s="11">
        <v>800000</v>
      </c>
      <c r="U37" s="11">
        <v>800000</v>
      </c>
      <c r="V37" s="198">
        <f t="shared" si="4"/>
        <v>0</v>
      </c>
      <c r="W37" s="11">
        <v>800000</v>
      </c>
      <c r="X37" s="11">
        <v>800000</v>
      </c>
      <c r="Y37" s="198">
        <f t="shared" si="5"/>
        <v>0</v>
      </c>
      <c r="Z37" s="11">
        <v>800000</v>
      </c>
      <c r="AA37" s="11">
        <v>800000</v>
      </c>
      <c r="AB37" s="198">
        <f t="shared" si="6"/>
        <v>0</v>
      </c>
      <c r="AC37" s="11">
        <v>800000</v>
      </c>
      <c r="AD37" s="11">
        <v>800000</v>
      </c>
      <c r="AE37" s="198">
        <f t="shared" si="7"/>
        <v>0</v>
      </c>
      <c r="AF37" s="11">
        <v>800000</v>
      </c>
      <c r="AG37" s="11"/>
      <c r="AH37" s="198">
        <f t="shared" si="8"/>
        <v>800000</v>
      </c>
      <c r="AI37" s="11">
        <v>800000</v>
      </c>
      <c r="AJ37" s="11"/>
      <c r="AK37" s="198">
        <f t="shared" si="12"/>
        <v>800000</v>
      </c>
      <c r="AL37" s="11">
        <v>800000</v>
      </c>
      <c r="AM37" s="11"/>
      <c r="AN37" s="198">
        <f t="shared" si="9"/>
        <v>800000</v>
      </c>
      <c r="AO37" s="11">
        <v>800000</v>
      </c>
      <c r="AP37" s="11"/>
      <c r="AQ37" s="198">
        <f t="shared" si="10"/>
        <v>800000</v>
      </c>
      <c r="AR37" s="11"/>
      <c r="AS37" s="11"/>
      <c r="AT37" s="322">
        <f t="shared" si="11"/>
        <v>0</v>
      </c>
      <c r="AU37" s="11"/>
      <c r="AV37" s="11"/>
      <c r="AW37" s="55">
        <f t="shared" si="13"/>
        <v>0</v>
      </c>
      <c r="AX37" s="11"/>
      <c r="AY37" s="11"/>
      <c r="AZ37" s="55">
        <f t="shared" si="14"/>
        <v>0</v>
      </c>
      <c r="BA37" s="8">
        <f t="shared" si="15"/>
        <v>8000000</v>
      </c>
    </row>
    <row r="38" spans="1:64" x14ac:dyDescent="0.2">
      <c r="A38" s="111">
        <v>32</v>
      </c>
      <c r="B38" s="4"/>
      <c r="C38" s="209" t="s">
        <v>359</v>
      </c>
      <c r="D38" s="9"/>
      <c r="E38" s="11">
        <v>13000000</v>
      </c>
      <c r="F38" s="11"/>
      <c r="G38" s="11"/>
      <c r="H38" s="55">
        <f t="shared" si="0"/>
        <v>13000000</v>
      </c>
      <c r="I38" s="11">
        <v>5000000</v>
      </c>
      <c r="J38" s="84"/>
      <c r="K38" s="52"/>
      <c r="L38" s="52"/>
      <c r="M38" s="219">
        <f t="shared" si="1"/>
        <v>0</v>
      </c>
      <c r="N38" s="52">
        <v>800000</v>
      </c>
      <c r="O38" s="52">
        <v>800000</v>
      </c>
      <c r="P38" s="222">
        <f t="shared" si="2"/>
        <v>0</v>
      </c>
      <c r="Q38" s="54">
        <v>800000</v>
      </c>
      <c r="R38" s="11">
        <v>800000</v>
      </c>
      <c r="S38" s="222">
        <f t="shared" si="3"/>
        <v>0</v>
      </c>
      <c r="T38" s="11">
        <v>800000</v>
      </c>
      <c r="U38" s="11">
        <v>800000</v>
      </c>
      <c r="V38" s="313">
        <f t="shared" si="4"/>
        <v>0</v>
      </c>
      <c r="W38" s="11">
        <v>800000</v>
      </c>
      <c r="X38" s="11">
        <v>800000</v>
      </c>
      <c r="Y38" s="313">
        <f t="shared" si="5"/>
        <v>0</v>
      </c>
      <c r="Z38" s="11">
        <v>800000</v>
      </c>
      <c r="AA38" s="11">
        <v>800000</v>
      </c>
      <c r="AB38" s="313">
        <f t="shared" si="6"/>
        <v>0</v>
      </c>
      <c r="AC38" s="11">
        <v>800000</v>
      </c>
      <c r="AD38" s="11">
        <v>800000</v>
      </c>
      <c r="AE38" s="313">
        <f t="shared" si="7"/>
        <v>0</v>
      </c>
      <c r="AF38" s="11">
        <v>800000</v>
      </c>
      <c r="AG38" s="11">
        <v>800000</v>
      </c>
      <c r="AH38" s="313">
        <f t="shared" si="8"/>
        <v>0</v>
      </c>
      <c r="AI38" s="11">
        <v>800000</v>
      </c>
      <c r="AJ38" s="11"/>
      <c r="AK38" s="198">
        <f t="shared" si="12"/>
        <v>800000</v>
      </c>
      <c r="AL38" s="11">
        <v>800000</v>
      </c>
      <c r="AM38" s="11"/>
      <c r="AN38" s="313">
        <f t="shared" si="9"/>
        <v>800000</v>
      </c>
      <c r="AO38" s="11">
        <v>800000</v>
      </c>
      <c r="AP38" s="11"/>
      <c r="AQ38" s="313">
        <f t="shared" si="10"/>
        <v>800000</v>
      </c>
      <c r="AR38" s="11"/>
      <c r="AS38" s="11"/>
      <c r="AT38" s="322">
        <f t="shared" si="11"/>
        <v>0</v>
      </c>
      <c r="AU38" s="11"/>
      <c r="AV38" s="11"/>
      <c r="AW38" s="55">
        <f t="shared" si="13"/>
        <v>0</v>
      </c>
      <c r="AX38" s="11"/>
      <c r="AY38" s="11"/>
      <c r="AZ38" s="55">
        <f t="shared" si="14"/>
        <v>0</v>
      </c>
      <c r="BA38" s="8">
        <f t="shared" si="15"/>
        <v>8000000</v>
      </c>
    </row>
    <row r="39" spans="1:64" x14ac:dyDescent="0.2">
      <c r="A39" s="293">
        <v>33</v>
      </c>
      <c r="B39" s="4"/>
      <c r="C39" s="209" t="s">
        <v>376</v>
      </c>
      <c r="D39" s="9"/>
      <c r="E39" s="11">
        <v>13000000</v>
      </c>
      <c r="F39" s="11"/>
      <c r="G39" s="11"/>
      <c r="H39" s="55">
        <f t="shared" si="0"/>
        <v>13000000</v>
      </c>
      <c r="I39" s="11">
        <v>5000000</v>
      </c>
      <c r="J39" s="84"/>
      <c r="K39" s="52"/>
      <c r="L39" s="52"/>
      <c r="M39" s="219">
        <f t="shared" si="1"/>
        <v>0</v>
      </c>
      <c r="N39" s="52">
        <v>800000</v>
      </c>
      <c r="O39" s="52">
        <v>800000</v>
      </c>
      <c r="P39" s="186">
        <f t="shared" si="2"/>
        <v>0</v>
      </c>
      <c r="Q39" s="54">
        <v>800000</v>
      </c>
      <c r="R39" s="11">
        <v>800000</v>
      </c>
      <c r="S39" s="222">
        <f t="shared" si="3"/>
        <v>0</v>
      </c>
      <c r="T39" s="11">
        <v>800000</v>
      </c>
      <c r="U39" s="11">
        <v>800000</v>
      </c>
      <c r="V39" s="198">
        <f t="shared" si="4"/>
        <v>0</v>
      </c>
      <c r="W39" s="11">
        <v>800000</v>
      </c>
      <c r="X39" s="11">
        <v>800000</v>
      </c>
      <c r="Y39" s="198">
        <f t="shared" si="5"/>
        <v>0</v>
      </c>
      <c r="Z39" s="11">
        <v>800000</v>
      </c>
      <c r="AA39" s="11">
        <v>800000</v>
      </c>
      <c r="AB39" s="313">
        <f t="shared" si="6"/>
        <v>0</v>
      </c>
      <c r="AC39" s="11">
        <v>800000</v>
      </c>
      <c r="AD39" s="11"/>
      <c r="AE39" s="198">
        <f t="shared" si="7"/>
        <v>800000</v>
      </c>
      <c r="AF39" s="11">
        <v>800000</v>
      </c>
      <c r="AG39" s="11"/>
      <c r="AH39" s="313">
        <f t="shared" si="8"/>
        <v>800000</v>
      </c>
      <c r="AI39" s="11">
        <v>800000</v>
      </c>
      <c r="AJ39" s="11"/>
      <c r="AK39" s="198">
        <f t="shared" si="12"/>
        <v>800000</v>
      </c>
      <c r="AL39" s="11">
        <v>800000</v>
      </c>
      <c r="AM39" s="11"/>
      <c r="AN39" s="198">
        <f t="shared" si="9"/>
        <v>800000</v>
      </c>
      <c r="AO39" s="11">
        <v>800000</v>
      </c>
      <c r="AP39" s="11"/>
      <c r="AQ39" s="198">
        <f t="shared" si="10"/>
        <v>800000</v>
      </c>
      <c r="AR39" s="11"/>
      <c r="AS39" s="11"/>
      <c r="AT39" s="322">
        <f t="shared" ref="AT39:AT70" si="16">AR39-AS39</f>
        <v>0</v>
      </c>
      <c r="AU39" s="11"/>
      <c r="AV39" s="11"/>
      <c r="AW39" s="55">
        <f t="shared" si="13"/>
        <v>0</v>
      </c>
      <c r="AX39" s="11"/>
      <c r="AY39" s="11"/>
      <c r="AZ39" s="55">
        <f t="shared" si="14"/>
        <v>0</v>
      </c>
      <c r="BA39" s="8">
        <f t="shared" si="15"/>
        <v>8000000</v>
      </c>
    </row>
    <row r="40" spans="1:64" s="99" customFormat="1" x14ac:dyDescent="0.2">
      <c r="A40" s="111">
        <v>34</v>
      </c>
      <c r="B40" s="4"/>
      <c r="C40" s="209" t="s">
        <v>166</v>
      </c>
      <c r="D40" s="9"/>
      <c r="E40" s="11">
        <v>13000000</v>
      </c>
      <c r="F40" s="11"/>
      <c r="G40" s="11"/>
      <c r="H40" s="274">
        <f t="shared" si="0"/>
        <v>13000000</v>
      </c>
      <c r="I40" s="11">
        <v>3150000</v>
      </c>
      <c r="J40" s="84"/>
      <c r="K40" s="52">
        <v>1850000</v>
      </c>
      <c r="L40" s="52">
        <v>1850000</v>
      </c>
      <c r="M40" s="219">
        <f t="shared" si="1"/>
        <v>0</v>
      </c>
      <c r="N40" s="52">
        <v>800000</v>
      </c>
      <c r="O40" s="52">
        <v>800000</v>
      </c>
      <c r="P40" s="222">
        <f t="shared" si="2"/>
        <v>0</v>
      </c>
      <c r="Q40" s="54">
        <v>800000</v>
      </c>
      <c r="R40" s="11">
        <v>800000</v>
      </c>
      <c r="S40" s="222">
        <f t="shared" si="3"/>
        <v>0</v>
      </c>
      <c r="T40" s="11">
        <v>800000</v>
      </c>
      <c r="U40" s="11">
        <f>700000+100000</f>
        <v>800000</v>
      </c>
      <c r="V40" s="313">
        <f t="shared" si="4"/>
        <v>0</v>
      </c>
      <c r="W40" s="11">
        <v>800000</v>
      </c>
      <c r="X40" s="11">
        <v>800000</v>
      </c>
      <c r="Y40" s="313">
        <f t="shared" si="5"/>
        <v>0</v>
      </c>
      <c r="Z40" s="11">
        <v>800000</v>
      </c>
      <c r="AA40" s="11">
        <v>800000</v>
      </c>
      <c r="AB40" s="313">
        <f t="shared" si="6"/>
        <v>0</v>
      </c>
      <c r="AC40" s="11">
        <v>800000</v>
      </c>
      <c r="AD40" s="11">
        <v>600000</v>
      </c>
      <c r="AE40" s="313">
        <f t="shared" si="7"/>
        <v>200000</v>
      </c>
      <c r="AF40" s="11">
        <v>800000</v>
      </c>
      <c r="AG40" s="11"/>
      <c r="AH40" s="313">
        <f t="shared" si="8"/>
        <v>800000</v>
      </c>
      <c r="AI40" s="11">
        <v>800000</v>
      </c>
      <c r="AJ40" s="11"/>
      <c r="AK40" s="198">
        <f t="shared" si="12"/>
        <v>800000</v>
      </c>
      <c r="AL40" s="11">
        <v>800000</v>
      </c>
      <c r="AM40" s="11"/>
      <c r="AN40" s="313">
        <f t="shared" si="9"/>
        <v>800000</v>
      </c>
      <c r="AO40" s="11">
        <v>800000</v>
      </c>
      <c r="AP40" s="11"/>
      <c r="AQ40" s="313">
        <f t="shared" si="10"/>
        <v>800000</v>
      </c>
      <c r="AR40" s="11"/>
      <c r="AS40" s="11"/>
      <c r="AT40" s="322">
        <f t="shared" si="16"/>
        <v>0</v>
      </c>
      <c r="AU40" s="11"/>
      <c r="AV40" s="11"/>
      <c r="AW40" s="55">
        <f t="shared" si="13"/>
        <v>0</v>
      </c>
      <c r="AX40" s="11"/>
      <c r="AY40" s="11"/>
      <c r="AZ40" s="55">
        <f t="shared" si="14"/>
        <v>0</v>
      </c>
      <c r="BA40" s="99">
        <f t="shared" si="15"/>
        <v>9850000</v>
      </c>
    </row>
    <row r="41" spans="1:64" x14ac:dyDescent="0.2">
      <c r="A41" s="293">
        <v>35</v>
      </c>
      <c r="B41" s="4"/>
      <c r="C41" s="227" t="s">
        <v>128</v>
      </c>
      <c r="D41" s="95"/>
      <c r="E41" s="93">
        <v>13000000</v>
      </c>
      <c r="F41" s="93">
        <v>1250000</v>
      </c>
      <c r="G41" s="93">
        <v>500000</v>
      </c>
      <c r="H41" s="309">
        <f t="shared" si="0"/>
        <v>11250000</v>
      </c>
      <c r="I41" s="93">
        <v>11250000</v>
      </c>
      <c r="J41" s="101"/>
      <c r="K41" s="228"/>
      <c r="L41" s="228"/>
      <c r="M41" s="229">
        <f t="shared" si="1"/>
        <v>0</v>
      </c>
      <c r="N41" s="228"/>
      <c r="O41" s="228"/>
      <c r="P41" s="230">
        <f t="shared" si="2"/>
        <v>0</v>
      </c>
      <c r="Q41" s="226"/>
      <c r="R41" s="93"/>
      <c r="S41" s="230">
        <f t="shared" si="3"/>
        <v>0</v>
      </c>
      <c r="T41" s="93"/>
      <c r="U41" s="93"/>
      <c r="V41" s="312">
        <f t="shared" si="4"/>
        <v>0</v>
      </c>
      <c r="W41" s="93"/>
      <c r="X41" s="93"/>
      <c r="Y41" s="312">
        <f t="shared" si="5"/>
        <v>0</v>
      </c>
      <c r="Z41" s="93"/>
      <c r="AA41" s="93"/>
      <c r="AB41" s="312">
        <f t="shared" si="6"/>
        <v>0</v>
      </c>
      <c r="AC41" s="93"/>
      <c r="AD41" s="93"/>
      <c r="AE41" s="312">
        <f t="shared" si="7"/>
        <v>0</v>
      </c>
      <c r="AF41" s="93"/>
      <c r="AG41" s="93"/>
      <c r="AH41" s="312">
        <f t="shared" si="8"/>
        <v>0</v>
      </c>
      <c r="AI41" s="93"/>
      <c r="AJ41" s="93"/>
      <c r="AK41" s="198">
        <f t="shared" si="12"/>
        <v>0</v>
      </c>
      <c r="AL41" s="93"/>
      <c r="AM41" s="93"/>
      <c r="AN41" s="312">
        <f t="shared" si="9"/>
        <v>0</v>
      </c>
      <c r="AO41" s="93"/>
      <c r="AP41" s="93"/>
      <c r="AQ41" s="312">
        <f t="shared" si="10"/>
        <v>0</v>
      </c>
      <c r="AR41" s="93"/>
      <c r="AS41" s="93"/>
      <c r="AT41" s="322">
        <f t="shared" si="16"/>
        <v>0</v>
      </c>
      <c r="AU41" s="93"/>
      <c r="AV41" s="93"/>
      <c r="AW41" s="96">
        <f t="shared" ref="AW41:AW64" si="17">AU41-AV41</f>
        <v>0</v>
      </c>
      <c r="AX41" s="93"/>
      <c r="AY41" s="93"/>
      <c r="AZ41" s="96">
        <f t="shared" ref="AZ41:AZ64" si="18">AX41-AY41</f>
        <v>0</v>
      </c>
      <c r="BA41" s="8">
        <f t="shared" si="15"/>
        <v>0</v>
      </c>
    </row>
    <row r="42" spans="1:64" x14ac:dyDescent="0.2">
      <c r="A42" s="111">
        <v>36</v>
      </c>
      <c r="B42" s="4"/>
      <c r="C42" s="209" t="s">
        <v>473</v>
      </c>
      <c r="D42" s="9"/>
      <c r="E42" s="11">
        <v>13000000</v>
      </c>
      <c r="F42" s="11"/>
      <c r="G42" s="11"/>
      <c r="H42" s="55">
        <f t="shared" si="0"/>
        <v>13000000</v>
      </c>
      <c r="I42" s="11">
        <v>3000000</v>
      </c>
      <c r="J42" s="84"/>
      <c r="K42" s="52"/>
      <c r="L42" s="52"/>
      <c r="M42" s="219">
        <f t="shared" si="1"/>
        <v>0</v>
      </c>
      <c r="N42" s="52"/>
      <c r="O42" s="52"/>
      <c r="P42" s="186">
        <f t="shared" si="2"/>
        <v>0</v>
      </c>
      <c r="Q42" s="54"/>
      <c r="R42" s="11"/>
      <c r="S42" s="222">
        <f t="shared" si="3"/>
        <v>0</v>
      </c>
      <c r="T42" s="11"/>
      <c r="U42" s="11"/>
      <c r="V42" s="198">
        <f t="shared" si="4"/>
        <v>0</v>
      </c>
      <c r="W42" s="11">
        <v>1100000</v>
      </c>
      <c r="X42" s="11">
        <v>1100000</v>
      </c>
      <c r="Y42" s="198">
        <f t="shared" si="5"/>
        <v>0</v>
      </c>
      <c r="Z42" s="11">
        <v>1100000</v>
      </c>
      <c r="AA42" s="11">
        <v>1100000</v>
      </c>
      <c r="AB42" s="198">
        <f t="shared" si="6"/>
        <v>0</v>
      </c>
      <c r="AC42" s="11">
        <v>1100000</v>
      </c>
      <c r="AD42" s="11"/>
      <c r="AE42" s="198">
        <f t="shared" si="7"/>
        <v>1100000</v>
      </c>
      <c r="AF42" s="11">
        <v>1100000</v>
      </c>
      <c r="AG42" s="11"/>
      <c r="AH42" s="198">
        <f t="shared" si="8"/>
        <v>1100000</v>
      </c>
      <c r="AI42" s="11">
        <v>1100000</v>
      </c>
      <c r="AJ42" s="11"/>
      <c r="AK42" s="198">
        <f t="shared" si="12"/>
        <v>1100000</v>
      </c>
      <c r="AL42" s="11">
        <v>1100000</v>
      </c>
      <c r="AM42" s="11"/>
      <c r="AN42" s="198">
        <f t="shared" si="9"/>
        <v>1100000</v>
      </c>
      <c r="AO42" s="11">
        <v>1100000</v>
      </c>
      <c r="AP42" s="11"/>
      <c r="AQ42" s="198">
        <f t="shared" si="10"/>
        <v>1100000</v>
      </c>
      <c r="AR42" s="11">
        <v>1100000</v>
      </c>
      <c r="AS42" s="11"/>
      <c r="AT42" s="322">
        <f t="shared" si="16"/>
        <v>1100000</v>
      </c>
      <c r="AU42" s="11">
        <v>1100000</v>
      </c>
      <c r="AV42" s="11"/>
      <c r="AW42" s="55">
        <f t="shared" si="17"/>
        <v>1100000</v>
      </c>
      <c r="AX42" s="11"/>
      <c r="AY42" s="11"/>
      <c r="AZ42" s="55">
        <f t="shared" si="18"/>
        <v>0</v>
      </c>
      <c r="BA42" s="8">
        <f t="shared" si="15"/>
        <v>8800000</v>
      </c>
    </row>
    <row r="43" spans="1:64" ht="11.25" customHeight="1" x14ac:dyDescent="0.2">
      <c r="A43" s="293">
        <v>37</v>
      </c>
      <c r="B43" s="4"/>
      <c r="C43" s="209" t="s">
        <v>475</v>
      </c>
      <c r="D43" s="9"/>
      <c r="E43" s="11">
        <v>13000000</v>
      </c>
      <c r="F43" s="11"/>
      <c r="G43" s="11"/>
      <c r="H43" s="55">
        <f t="shared" si="0"/>
        <v>13000000</v>
      </c>
      <c r="I43" s="11">
        <v>1800000</v>
      </c>
      <c r="J43" s="84"/>
      <c r="K43" s="52">
        <v>1200000</v>
      </c>
      <c r="L43" s="52">
        <v>700000</v>
      </c>
      <c r="M43" s="219">
        <f t="shared" si="1"/>
        <v>500000</v>
      </c>
      <c r="N43" s="52">
        <v>1000000</v>
      </c>
      <c r="O43" s="52"/>
      <c r="P43" s="186">
        <f t="shared" si="2"/>
        <v>1000000</v>
      </c>
      <c r="Q43" s="54">
        <v>1000000</v>
      </c>
      <c r="R43" s="11"/>
      <c r="S43" s="222">
        <f t="shared" si="3"/>
        <v>1000000</v>
      </c>
      <c r="T43" s="11">
        <v>1000000</v>
      </c>
      <c r="U43" s="11"/>
      <c r="V43" s="198">
        <f t="shared" si="4"/>
        <v>1000000</v>
      </c>
      <c r="W43" s="11">
        <v>1000000</v>
      </c>
      <c r="X43" s="11"/>
      <c r="Y43" s="198">
        <f t="shared" si="5"/>
        <v>1000000</v>
      </c>
      <c r="Z43" s="11">
        <v>1000000</v>
      </c>
      <c r="AA43" s="11"/>
      <c r="AB43" s="198">
        <f t="shared" si="6"/>
        <v>1000000</v>
      </c>
      <c r="AC43" s="11">
        <v>1000000</v>
      </c>
      <c r="AD43" s="11"/>
      <c r="AE43" s="198">
        <f t="shared" si="7"/>
        <v>1000000</v>
      </c>
      <c r="AF43" s="11">
        <v>1000000</v>
      </c>
      <c r="AG43" s="11"/>
      <c r="AH43" s="198">
        <f t="shared" si="8"/>
        <v>1000000</v>
      </c>
      <c r="AI43" s="11">
        <v>1000000</v>
      </c>
      <c r="AJ43" s="11"/>
      <c r="AK43" s="198">
        <f t="shared" si="12"/>
        <v>1000000</v>
      </c>
      <c r="AL43" s="11">
        <v>1000000</v>
      </c>
      <c r="AM43" s="11"/>
      <c r="AN43" s="198">
        <f t="shared" si="9"/>
        <v>1000000</v>
      </c>
      <c r="AO43" s="11">
        <v>1000000</v>
      </c>
      <c r="AP43" s="11"/>
      <c r="AQ43" s="198">
        <f t="shared" si="10"/>
        <v>1000000</v>
      </c>
      <c r="AR43" s="11"/>
      <c r="AS43" s="11"/>
      <c r="AT43" s="322">
        <f t="shared" si="16"/>
        <v>0</v>
      </c>
      <c r="AU43" s="11"/>
      <c r="AV43" s="11"/>
      <c r="AW43" s="55">
        <f t="shared" si="17"/>
        <v>0</v>
      </c>
      <c r="AX43" s="11"/>
      <c r="AY43" s="11"/>
      <c r="AZ43" s="55">
        <f t="shared" si="18"/>
        <v>0</v>
      </c>
      <c r="BA43" s="8">
        <f t="shared" si="15"/>
        <v>11200000</v>
      </c>
    </row>
    <row r="44" spans="1:64" x14ac:dyDescent="0.2">
      <c r="A44" s="111">
        <v>38</v>
      </c>
      <c r="B44" s="4"/>
      <c r="C44" s="209"/>
      <c r="D44" s="9"/>
      <c r="E44" s="11"/>
      <c r="F44" s="11"/>
      <c r="G44" s="11"/>
      <c r="H44" s="55">
        <f t="shared" si="0"/>
        <v>0</v>
      </c>
      <c r="I44" s="11"/>
      <c r="J44" s="84"/>
      <c r="K44" s="52"/>
      <c r="L44" s="52"/>
      <c r="M44" s="218"/>
      <c r="N44" s="52"/>
      <c r="O44" s="52"/>
      <c r="P44" s="186">
        <f t="shared" si="2"/>
        <v>0</v>
      </c>
      <c r="Q44" s="54"/>
      <c r="R44" s="11"/>
      <c r="S44" s="222">
        <f t="shared" si="3"/>
        <v>0</v>
      </c>
      <c r="T44" s="11"/>
      <c r="U44" s="11"/>
      <c r="V44" s="198">
        <f t="shared" si="4"/>
        <v>0</v>
      </c>
      <c r="W44" s="11"/>
      <c r="X44" s="11"/>
      <c r="Y44" s="198">
        <f t="shared" si="5"/>
        <v>0</v>
      </c>
      <c r="Z44" s="11"/>
      <c r="AA44" s="11"/>
      <c r="AB44" s="198">
        <f t="shared" si="6"/>
        <v>0</v>
      </c>
      <c r="AC44" s="11"/>
      <c r="AD44" s="11"/>
      <c r="AE44" s="198">
        <f t="shared" si="7"/>
        <v>0</v>
      </c>
      <c r="AF44" s="11"/>
      <c r="AG44" s="11"/>
      <c r="AH44" s="198">
        <f t="shared" si="8"/>
        <v>0</v>
      </c>
      <c r="AI44" s="11"/>
      <c r="AJ44" s="11"/>
      <c r="AK44" s="198">
        <f t="shared" si="12"/>
        <v>0</v>
      </c>
      <c r="AL44" s="11"/>
      <c r="AM44" s="11"/>
      <c r="AN44" s="198">
        <f t="shared" si="9"/>
        <v>0</v>
      </c>
      <c r="AO44" s="11"/>
      <c r="AP44" s="11"/>
      <c r="AQ44" s="198">
        <f t="shared" si="10"/>
        <v>0</v>
      </c>
      <c r="AR44" s="11"/>
      <c r="AS44" s="11"/>
      <c r="AT44" s="322">
        <f t="shared" si="16"/>
        <v>0</v>
      </c>
      <c r="AU44" s="11"/>
      <c r="AV44" s="11"/>
      <c r="AW44" s="55">
        <f t="shared" si="17"/>
        <v>0</v>
      </c>
      <c r="AX44" s="11"/>
      <c r="AY44" s="11"/>
      <c r="AZ44" s="55">
        <f t="shared" si="18"/>
        <v>0</v>
      </c>
      <c r="BA44" s="8">
        <f t="shared" si="15"/>
        <v>0</v>
      </c>
    </row>
    <row r="45" spans="1:64" ht="11.25" customHeight="1" x14ac:dyDescent="0.2">
      <c r="A45" s="293">
        <v>39</v>
      </c>
      <c r="B45" s="4"/>
      <c r="C45" s="209"/>
      <c r="D45" s="9"/>
      <c r="E45" s="11"/>
      <c r="F45" s="11"/>
      <c r="G45" s="11"/>
      <c r="H45" s="55">
        <f t="shared" si="0"/>
        <v>0</v>
      </c>
      <c r="I45" s="11"/>
      <c r="J45" s="84"/>
      <c r="K45" s="52"/>
      <c r="L45" s="52"/>
      <c r="M45" s="218"/>
      <c r="N45" s="52"/>
      <c r="O45" s="52"/>
      <c r="P45" s="186">
        <f t="shared" si="2"/>
        <v>0</v>
      </c>
      <c r="Q45" s="54"/>
      <c r="R45" s="11"/>
      <c r="S45" s="222">
        <f t="shared" si="3"/>
        <v>0</v>
      </c>
      <c r="T45" s="11"/>
      <c r="U45" s="11"/>
      <c r="V45" s="198">
        <f t="shared" si="4"/>
        <v>0</v>
      </c>
      <c r="W45" s="11"/>
      <c r="X45" s="11"/>
      <c r="Y45" s="198">
        <f t="shared" si="5"/>
        <v>0</v>
      </c>
      <c r="Z45" s="11"/>
      <c r="AA45" s="11"/>
      <c r="AB45" s="198">
        <f t="shared" si="6"/>
        <v>0</v>
      </c>
      <c r="AC45" s="11"/>
      <c r="AD45" s="11"/>
      <c r="AE45" s="198">
        <f t="shared" si="7"/>
        <v>0</v>
      </c>
      <c r="AF45" s="11"/>
      <c r="AG45" s="11"/>
      <c r="AH45" s="198">
        <f t="shared" si="8"/>
        <v>0</v>
      </c>
      <c r="AI45" s="11"/>
      <c r="AJ45" s="11"/>
      <c r="AK45" s="198">
        <f t="shared" si="12"/>
        <v>0</v>
      </c>
      <c r="AL45" s="11"/>
      <c r="AM45" s="11"/>
      <c r="AN45" s="198">
        <f t="shared" si="9"/>
        <v>0</v>
      </c>
      <c r="AO45" s="11"/>
      <c r="AP45" s="11"/>
      <c r="AQ45" s="198">
        <f t="shared" si="10"/>
        <v>0</v>
      </c>
      <c r="AR45" s="11"/>
      <c r="AS45" s="11"/>
      <c r="AT45" s="322">
        <f t="shared" si="16"/>
        <v>0</v>
      </c>
      <c r="AU45" s="11"/>
      <c r="AV45" s="11"/>
      <c r="AW45" s="55">
        <f t="shared" si="17"/>
        <v>0</v>
      </c>
      <c r="AX45" s="11"/>
      <c r="AY45" s="11"/>
      <c r="AZ45" s="55">
        <f t="shared" si="18"/>
        <v>0</v>
      </c>
      <c r="BA45" s="8">
        <f t="shared" si="15"/>
        <v>0</v>
      </c>
    </row>
    <row r="46" spans="1:64" x14ac:dyDescent="0.2">
      <c r="A46" s="111">
        <v>40</v>
      </c>
      <c r="B46" s="4"/>
      <c r="C46" s="209"/>
      <c r="D46" s="9"/>
      <c r="E46" s="11"/>
      <c r="F46" s="11"/>
      <c r="G46" s="11"/>
      <c r="H46" s="55">
        <f t="shared" si="0"/>
        <v>0</v>
      </c>
      <c r="I46" s="11"/>
      <c r="J46" s="84"/>
      <c r="K46" s="52"/>
      <c r="L46" s="52"/>
      <c r="M46" s="218"/>
      <c r="N46" s="52"/>
      <c r="O46" s="52"/>
      <c r="P46" s="186">
        <f t="shared" si="2"/>
        <v>0</v>
      </c>
      <c r="Q46" s="54"/>
      <c r="R46" s="11"/>
      <c r="S46" s="222">
        <f t="shared" si="3"/>
        <v>0</v>
      </c>
      <c r="T46" s="11"/>
      <c r="U46" s="11"/>
      <c r="V46" s="198">
        <f t="shared" si="4"/>
        <v>0</v>
      </c>
      <c r="W46" s="11"/>
      <c r="X46" s="11"/>
      <c r="Y46" s="198">
        <f t="shared" si="5"/>
        <v>0</v>
      </c>
      <c r="Z46" s="11"/>
      <c r="AA46" s="11"/>
      <c r="AB46" s="198">
        <f t="shared" si="6"/>
        <v>0</v>
      </c>
      <c r="AC46" s="11"/>
      <c r="AD46" s="11"/>
      <c r="AE46" s="198">
        <f t="shared" si="7"/>
        <v>0</v>
      </c>
      <c r="AF46" s="11"/>
      <c r="AG46" s="11"/>
      <c r="AH46" s="198">
        <f t="shared" si="8"/>
        <v>0</v>
      </c>
      <c r="AI46" s="11"/>
      <c r="AJ46" s="11"/>
      <c r="AK46" s="198">
        <f t="shared" si="12"/>
        <v>0</v>
      </c>
      <c r="AL46" s="11"/>
      <c r="AM46" s="11"/>
      <c r="AN46" s="198">
        <f t="shared" si="9"/>
        <v>0</v>
      </c>
      <c r="AO46" s="11"/>
      <c r="AP46" s="11"/>
      <c r="AQ46" s="198">
        <f t="shared" si="10"/>
        <v>0</v>
      </c>
      <c r="AR46" s="11"/>
      <c r="AS46" s="11"/>
      <c r="AT46" s="322">
        <f t="shared" si="16"/>
        <v>0</v>
      </c>
      <c r="AU46" s="11"/>
      <c r="AV46" s="11"/>
      <c r="AW46" s="55">
        <f t="shared" si="17"/>
        <v>0</v>
      </c>
      <c r="AX46" s="11"/>
      <c r="AY46" s="11"/>
      <c r="AZ46" s="55">
        <f t="shared" si="18"/>
        <v>0</v>
      </c>
      <c r="BA46" s="8">
        <f t="shared" si="15"/>
        <v>0</v>
      </c>
    </row>
    <row r="47" spans="1:64" x14ac:dyDescent="0.2">
      <c r="A47" s="293">
        <v>41</v>
      </c>
      <c r="B47" s="4"/>
      <c r="C47" s="209"/>
      <c r="D47" s="9"/>
      <c r="E47" s="11"/>
      <c r="F47" s="11"/>
      <c r="G47" s="11"/>
      <c r="H47" s="55">
        <f t="shared" si="0"/>
        <v>0</v>
      </c>
      <c r="I47" s="11"/>
      <c r="J47" s="84"/>
      <c r="K47" s="52"/>
      <c r="L47" s="52"/>
      <c r="M47" s="218"/>
      <c r="N47" s="52"/>
      <c r="O47" s="52"/>
      <c r="P47" s="186">
        <f t="shared" si="2"/>
        <v>0</v>
      </c>
      <c r="Q47" s="54"/>
      <c r="R47" s="11"/>
      <c r="S47" s="222">
        <f t="shared" si="3"/>
        <v>0</v>
      </c>
      <c r="T47" s="11"/>
      <c r="U47" s="11"/>
      <c r="V47" s="198">
        <f t="shared" si="4"/>
        <v>0</v>
      </c>
      <c r="W47" s="11"/>
      <c r="X47" s="11"/>
      <c r="Y47" s="198">
        <f t="shared" si="5"/>
        <v>0</v>
      </c>
      <c r="Z47" s="11"/>
      <c r="AA47" s="11"/>
      <c r="AB47" s="198">
        <f t="shared" si="6"/>
        <v>0</v>
      </c>
      <c r="AC47" s="11"/>
      <c r="AD47" s="11"/>
      <c r="AE47" s="198">
        <f t="shared" si="7"/>
        <v>0</v>
      </c>
      <c r="AF47" s="11"/>
      <c r="AG47" s="11"/>
      <c r="AH47" s="198">
        <f t="shared" si="8"/>
        <v>0</v>
      </c>
      <c r="AI47" s="11"/>
      <c r="AJ47" s="11"/>
      <c r="AK47" s="198">
        <f t="shared" si="12"/>
        <v>0</v>
      </c>
      <c r="AL47" s="11"/>
      <c r="AM47" s="11"/>
      <c r="AN47" s="198">
        <f t="shared" si="9"/>
        <v>0</v>
      </c>
      <c r="AO47" s="11"/>
      <c r="AP47" s="11"/>
      <c r="AQ47" s="198">
        <f t="shared" si="10"/>
        <v>0</v>
      </c>
      <c r="AR47" s="11"/>
      <c r="AS47" s="11"/>
      <c r="AT47" s="322">
        <f t="shared" si="16"/>
        <v>0</v>
      </c>
      <c r="AU47" s="11"/>
      <c r="AV47" s="11"/>
      <c r="AW47" s="55">
        <f t="shared" si="17"/>
        <v>0</v>
      </c>
      <c r="AX47" s="11"/>
      <c r="AY47" s="11"/>
      <c r="AZ47" s="55">
        <f t="shared" si="18"/>
        <v>0</v>
      </c>
      <c r="BA47" s="8">
        <f t="shared" si="15"/>
        <v>0</v>
      </c>
    </row>
    <row r="48" spans="1:64" x14ac:dyDescent="0.2">
      <c r="A48" s="111">
        <v>42</v>
      </c>
      <c r="B48" s="4"/>
      <c r="C48" s="209"/>
      <c r="D48" s="9"/>
      <c r="E48" s="11"/>
      <c r="F48" s="11"/>
      <c r="G48" s="11"/>
      <c r="H48" s="55">
        <f t="shared" si="0"/>
        <v>0</v>
      </c>
      <c r="I48" s="11"/>
      <c r="J48" s="84"/>
      <c r="K48" s="52"/>
      <c r="L48" s="52"/>
      <c r="M48" s="218"/>
      <c r="N48" s="52"/>
      <c r="O48" s="52"/>
      <c r="P48" s="186">
        <f t="shared" si="2"/>
        <v>0</v>
      </c>
      <c r="Q48" s="54"/>
      <c r="R48" s="11"/>
      <c r="S48" s="222">
        <f t="shared" si="3"/>
        <v>0</v>
      </c>
      <c r="T48" s="11"/>
      <c r="U48" s="11"/>
      <c r="V48" s="198">
        <f t="shared" si="4"/>
        <v>0</v>
      </c>
      <c r="W48" s="11"/>
      <c r="X48" s="11"/>
      <c r="Y48" s="198"/>
      <c r="Z48" s="11"/>
      <c r="AA48" s="11"/>
      <c r="AB48" s="198">
        <f t="shared" si="6"/>
        <v>0</v>
      </c>
      <c r="AC48" s="11"/>
      <c r="AD48" s="11"/>
      <c r="AE48" s="198">
        <f t="shared" si="7"/>
        <v>0</v>
      </c>
      <c r="AF48" s="11"/>
      <c r="AG48" s="11"/>
      <c r="AH48" s="198">
        <f t="shared" si="8"/>
        <v>0</v>
      </c>
      <c r="AI48" s="11"/>
      <c r="AJ48" s="11"/>
      <c r="AK48" s="198">
        <f>AI48-AJ48</f>
        <v>0</v>
      </c>
      <c r="AL48" s="11"/>
      <c r="AM48" s="11"/>
      <c r="AN48" s="198">
        <f t="shared" si="9"/>
        <v>0</v>
      </c>
      <c r="AO48" s="11"/>
      <c r="AP48" s="11"/>
      <c r="AQ48" s="198">
        <f t="shared" si="10"/>
        <v>0</v>
      </c>
      <c r="AR48" s="11"/>
      <c r="AS48" s="11"/>
      <c r="AT48" s="322">
        <f t="shared" si="16"/>
        <v>0</v>
      </c>
      <c r="AU48" s="11"/>
      <c r="AV48" s="11"/>
      <c r="AW48" s="55">
        <f t="shared" si="17"/>
        <v>0</v>
      </c>
      <c r="AX48" s="11"/>
      <c r="AY48" s="11"/>
      <c r="AZ48" s="55">
        <f t="shared" si="18"/>
        <v>0</v>
      </c>
      <c r="BA48" s="8">
        <f t="shared" si="15"/>
        <v>0</v>
      </c>
    </row>
    <row r="49" spans="1:53" x14ac:dyDescent="0.2">
      <c r="A49" s="293">
        <v>43</v>
      </c>
      <c r="B49" s="4"/>
      <c r="C49" s="209"/>
      <c r="D49" s="9"/>
      <c r="E49" s="11"/>
      <c r="F49" s="11"/>
      <c r="G49" s="11"/>
      <c r="H49" s="55">
        <f t="shared" si="0"/>
        <v>0</v>
      </c>
      <c r="I49" s="11"/>
      <c r="J49" s="84"/>
      <c r="K49" s="52"/>
      <c r="L49" s="52"/>
      <c r="M49" s="218"/>
      <c r="N49" s="52"/>
      <c r="O49" s="52"/>
      <c r="P49" s="186">
        <f t="shared" si="2"/>
        <v>0</v>
      </c>
      <c r="Q49" s="54"/>
      <c r="R49" s="11"/>
      <c r="S49" s="222">
        <f t="shared" si="3"/>
        <v>0</v>
      </c>
      <c r="T49" s="11"/>
      <c r="U49" s="11"/>
      <c r="V49" s="198">
        <f t="shared" si="4"/>
        <v>0</v>
      </c>
      <c r="W49" s="11"/>
      <c r="X49" s="11"/>
      <c r="Y49" s="198"/>
      <c r="Z49" s="11"/>
      <c r="AA49" s="11"/>
      <c r="AB49" s="198">
        <f t="shared" si="6"/>
        <v>0</v>
      </c>
      <c r="AC49" s="11"/>
      <c r="AD49" s="11"/>
      <c r="AE49" s="198">
        <f t="shared" si="7"/>
        <v>0</v>
      </c>
      <c r="AF49" s="11"/>
      <c r="AG49" s="11"/>
      <c r="AH49" s="198"/>
      <c r="AI49" s="11"/>
      <c r="AJ49" s="11"/>
      <c r="AK49" s="198"/>
      <c r="AL49" s="11"/>
      <c r="AM49" s="11"/>
      <c r="AN49" s="198"/>
      <c r="AO49" s="11"/>
      <c r="AP49" s="11"/>
      <c r="AQ49" s="198">
        <f t="shared" si="10"/>
        <v>0</v>
      </c>
      <c r="AR49" s="11"/>
      <c r="AS49" s="11"/>
      <c r="AT49" s="322">
        <f t="shared" si="16"/>
        <v>0</v>
      </c>
      <c r="AU49" s="11"/>
      <c r="AV49" s="11"/>
      <c r="AW49" s="55">
        <f t="shared" si="17"/>
        <v>0</v>
      </c>
      <c r="AX49" s="11"/>
      <c r="AY49" s="11"/>
      <c r="AZ49" s="55">
        <f t="shared" si="18"/>
        <v>0</v>
      </c>
      <c r="BA49" s="8">
        <f t="shared" si="15"/>
        <v>0</v>
      </c>
    </row>
    <row r="50" spans="1:53" x14ac:dyDescent="0.2">
      <c r="A50" s="111">
        <v>44</v>
      </c>
      <c r="B50" s="4"/>
      <c r="C50" s="209"/>
      <c r="D50" s="9"/>
      <c r="E50" s="11"/>
      <c r="F50" s="11"/>
      <c r="G50" s="11"/>
      <c r="H50" s="55">
        <f t="shared" si="0"/>
        <v>0</v>
      </c>
      <c r="I50" s="11"/>
      <c r="J50" s="84"/>
      <c r="K50" s="52"/>
      <c r="L50" s="52"/>
      <c r="M50" s="218"/>
      <c r="N50" s="52"/>
      <c r="O50" s="52"/>
      <c r="P50" s="186">
        <f t="shared" si="2"/>
        <v>0</v>
      </c>
      <c r="Q50" s="54"/>
      <c r="R50" s="11"/>
      <c r="S50" s="222">
        <f t="shared" si="3"/>
        <v>0</v>
      </c>
      <c r="T50" s="11"/>
      <c r="U50" s="11"/>
      <c r="V50" s="198">
        <f t="shared" si="4"/>
        <v>0</v>
      </c>
      <c r="W50" s="11"/>
      <c r="X50" s="11"/>
      <c r="Y50" s="198"/>
      <c r="Z50" s="11"/>
      <c r="AA50" s="11"/>
      <c r="AB50" s="198">
        <f t="shared" si="6"/>
        <v>0</v>
      </c>
      <c r="AC50" s="11"/>
      <c r="AD50" s="11"/>
      <c r="AE50" s="198">
        <f t="shared" si="7"/>
        <v>0</v>
      </c>
      <c r="AF50" s="11"/>
      <c r="AG50" s="11"/>
      <c r="AH50" s="198"/>
      <c r="AI50" s="11"/>
      <c r="AJ50" s="11"/>
      <c r="AK50" s="198"/>
      <c r="AL50" s="11"/>
      <c r="AM50" s="11"/>
      <c r="AN50" s="198"/>
      <c r="AO50" s="11"/>
      <c r="AP50" s="11"/>
      <c r="AQ50" s="198">
        <f t="shared" si="10"/>
        <v>0</v>
      </c>
      <c r="AR50" s="11"/>
      <c r="AS50" s="11"/>
      <c r="AT50" s="322">
        <f t="shared" si="16"/>
        <v>0</v>
      </c>
      <c r="AU50" s="11"/>
      <c r="AV50" s="11"/>
      <c r="AW50" s="55">
        <f t="shared" si="17"/>
        <v>0</v>
      </c>
      <c r="AX50" s="11"/>
      <c r="AY50" s="11"/>
      <c r="AZ50" s="55">
        <f t="shared" si="18"/>
        <v>0</v>
      </c>
      <c r="BA50" s="8">
        <f t="shared" si="15"/>
        <v>0</v>
      </c>
    </row>
    <row r="51" spans="1:53" x14ac:dyDescent="0.2">
      <c r="A51" s="293">
        <v>45</v>
      </c>
      <c r="B51" s="4"/>
      <c r="C51" s="209"/>
      <c r="D51" s="9"/>
      <c r="E51" s="11"/>
      <c r="F51" s="11"/>
      <c r="G51" s="11"/>
      <c r="H51" s="55">
        <f t="shared" si="0"/>
        <v>0</v>
      </c>
      <c r="I51" s="11"/>
      <c r="J51" s="84"/>
      <c r="K51" s="52"/>
      <c r="L51" s="52"/>
      <c r="M51" s="218"/>
      <c r="N51" s="52"/>
      <c r="O51" s="52"/>
      <c r="P51" s="186">
        <f t="shared" si="2"/>
        <v>0</v>
      </c>
      <c r="Q51" s="54"/>
      <c r="R51" s="11"/>
      <c r="S51" s="198"/>
      <c r="T51" s="11"/>
      <c r="U51" s="11"/>
      <c r="V51" s="198">
        <f t="shared" si="4"/>
        <v>0</v>
      </c>
      <c r="W51" s="11"/>
      <c r="X51" s="11"/>
      <c r="Y51" s="198"/>
      <c r="Z51" s="11"/>
      <c r="AA51" s="11"/>
      <c r="AB51" s="198"/>
      <c r="AC51" s="11"/>
      <c r="AD51" s="11"/>
      <c r="AE51" s="198"/>
      <c r="AF51" s="11"/>
      <c r="AG51" s="11"/>
      <c r="AH51" s="198"/>
      <c r="AI51" s="11"/>
      <c r="AJ51" s="11"/>
      <c r="AK51" s="198"/>
      <c r="AL51" s="11"/>
      <c r="AM51" s="11"/>
      <c r="AN51" s="198"/>
      <c r="AO51" s="11"/>
      <c r="AP51" s="11"/>
      <c r="AQ51" s="198">
        <f t="shared" si="10"/>
        <v>0</v>
      </c>
      <c r="AR51" s="11"/>
      <c r="AS51" s="11"/>
      <c r="AT51" s="322">
        <f t="shared" si="16"/>
        <v>0</v>
      </c>
      <c r="AU51" s="11"/>
      <c r="AV51" s="11"/>
      <c r="AW51" s="55">
        <f t="shared" si="17"/>
        <v>0</v>
      </c>
      <c r="AX51" s="11"/>
      <c r="AY51" s="11"/>
      <c r="AZ51" s="55">
        <f t="shared" si="18"/>
        <v>0</v>
      </c>
      <c r="BA51" s="8">
        <f t="shared" si="15"/>
        <v>0</v>
      </c>
    </row>
    <row r="52" spans="1:53" x14ac:dyDescent="0.2">
      <c r="A52" s="111">
        <v>46</v>
      </c>
      <c r="B52" s="4"/>
      <c r="C52" s="209"/>
      <c r="D52" s="9"/>
      <c r="E52" s="11"/>
      <c r="F52" s="11"/>
      <c r="G52" s="11"/>
      <c r="H52" s="55"/>
      <c r="I52" s="11"/>
      <c r="J52" s="84"/>
      <c r="K52" s="52"/>
      <c r="L52" s="52"/>
      <c r="M52" s="218"/>
      <c r="N52" s="52"/>
      <c r="O52" s="52"/>
      <c r="P52" s="186">
        <f t="shared" si="2"/>
        <v>0</v>
      </c>
      <c r="Q52" s="54"/>
      <c r="R52" s="11"/>
      <c r="S52" s="198"/>
      <c r="T52" s="11"/>
      <c r="U52" s="11"/>
      <c r="V52" s="198"/>
      <c r="W52" s="11"/>
      <c r="X52" s="11"/>
      <c r="Y52" s="198"/>
      <c r="Z52" s="11"/>
      <c r="AA52" s="11"/>
      <c r="AB52" s="198"/>
      <c r="AC52" s="11"/>
      <c r="AD52" s="11"/>
      <c r="AE52" s="198"/>
      <c r="AF52" s="11"/>
      <c r="AG52" s="11"/>
      <c r="AH52" s="198"/>
      <c r="AI52" s="11"/>
      <c r="AJ52" s="11"/>
      <c r="AK52" s="198"/>
      <c r="AL52" s="11"/>
      <c r="AM52" s="11"/>
      <c r="AN52" s="198"/>
      <c r="AO52" s="11"/>
      <c r="AP52" s="11"/>
      <c r="AQ52" s="198">
        <f t="shared" si="10"/>
        <v>0</v>
      </c>
      <c r="AR52" s="11"/>
      <c r="AS52" s="11"/>
      <c r="AT52" s="322">
        <f t="shared" si="16"/>
        <v>0</v>
      </c>
      <c r="AU52" s="11"/>
      <c r="AV52" s="11"/>
      <c r="AW52" s="55">
        <f t="shared" si="17"/>
        <v>0</v>
      </c>
      <c r="AX52" s="11"/>
      <c r="AY52" s="11"/>
      <c r="AZ52" s="55">
        <f t="shared" si="18"/>
        <v>0</v>
      </c>
      <c r="BA52" s="8">
        <f t="shared" si="15"/>
        <v>0</v>
      </c>
    </row>
    <row r="53" spans="1:53" x14ac:dyDescent="0.2">
      <c r="A53" s="293">
        <v>47</v>
      </c>
      <c r="B53" s="4"/>
      <c r="C53" s="209"/>
      <c r="D53" s="9"/>
      <c r="E53" s="11"/>
      <c r="F53" s="11"/>
      <c r="G53" s="11"/>
      <c r="H53" s="55"/>
      <c r="I53" s="11"/>
      <c r="J53" s="84"/>
      <c r="K53" s="52"/>
      <c r="L53" s="52"/>
      <c r="M53" s="218"/>
      <c r="N53" s="52"/>
      <c r="O53" s="52"/>
      <c r="P53" s="186"/>
      <c r="Q53" s="54"/>
      <c r="R53" s="11"/>
      <c r="S53" s="198"/>
      <c r="T53" s="11"/>
      <c r="U53" s="11"/>
      <c r="V53" s="198"/>
      <c r="W53" s="11"/>
      <c r="X53" s="11"/>
      <c r="Y53" s="198"/>
      <c r="Z53" s="11"/>
      <c r="AA53" s="11"/>
      <c r="AB53" s="198"/>
      <c r="AC53" s="11"/>
      <c r="AD53" s="11"/>
      <c r="AE53" s="198"/>
      <c r="AF53" s="11"/>
      <c r="AG53" s="11"/>
      <c r="AH53" s="198"/>
      <c r="AI53" s="11"/>
      <c r="AJ53" s="11"/>
      <c r="AK53" s="198"/>
      <c r="AL53" s="11"/>
      <c r="AM53" s="11"/>
      <c r="AN53" s="198"/>
      <c r="AO53" s="11"/>
      <c r="AP53" s="11"/>
      <c r="AQ53" s="198">
        <f t="shared" si="10"/>
        <v>0</v>
      </c>
      <c r="AR53" s="11"/>
      <c r="AS53" s="11"/>
      <c r="AT53" s="322">
        <f t="shared" si="16"/>
        <v>0</v>
      </c>
      <c r="AU53" s="11"/>
      <c r="AV53" s="11"/>
      <c r="AW53" s="55">
        <f t="shared" si="17"/>
        <v>0</v>
      </c>
      <c r="AX53" s="11"/>
      <c r="AY53" s="11"/>
      <c r="AZ53" s="55">
        <f t="shared" si="18"/>
        <v>0</v>
      </c>
      <c r="BA53" s="8">
        <f t="shared" si="15"/>
        <v>0</v>
      </c>
    </row>
    <row r="54" spans="1:53" x14ac:dyDescent="0.2">
      <c r="A54" s="111">
        <v>48</v>
      </c>
      <c r="B54" s="4"/>
      <c r="C54" s="209"/>
      <c r="D54" s="9"/>
      <c r="E54" s="11"/>
      <c r="F54" s="11"/>
      <c r="G54" s="11"/>
      <c r="H54" s="55"/>
      <c r="I54" s="11"/>
      <c r="J54" s="84"/>
      <c r="K54" s="52"/>
      <c r="L54" s="52"/>
      <c r="M54" s="218"/>
      <c r="N54" s="52"/>
      <c r="O54" s="52"/>
      <c r="P54" s="186"/>
      <c r="Q54" s="54"/>
      <c r="R54" s="11"/>
      <c r="S54" s="198"/>
      <c r="T54" s="11"/>
      <c r="U54" s="11"/>
      <c r="V54" s="198"/>
      <c r="W54" s="11"/>
      <c r="X54" s="11"/>
      <c r="Y54" s="198"/>
      <c r="Z54" s="11"/>
      <c r="AA54" s="11"/>
      <c r="AB54" s="198"/>
      <c r="AC54" s="11"/>
      <c r="AD54" s="11"/>
      <c r="AE54" s="198"/>
      <c r="AF54" s="11"/>
      <c r="AG54" s="11"/>
      <c r="AH54" s="198"/>
      <c r="AI54" s="11"/>
      <c r="AJ54" s="11"/>
      <c r="AK54" s="198"/>
      <c r="AL54" s="11"/>
      <c r="AM54" s="11"/>
      <c r="AN54" s="198"/>
      <c r="AO54" s="11"/>
      <c r="AP54" s="11"/>
      <c r="AQ54" s="198"/>
      <c r="AR54" s="11"/>
      <c r="AS54" s="11"/>
      <c r="AT54" s="322">
        <f t="shared" si="16"/>
        <v>0</v>
      </c>
      <c r="AU54" s="11"/>
      <c r="AV54" s="11"/>
      <c r="AW54" s="55">
        <f t="shared" si="17"/>
        <v>0</v>
      </c>
      <c r="AX54" s="11"/>
      <c r="AY54" s="11"/>
      <c r="AZ54" s="55">
        <f t="shared" si="18"/>
        <v>0</v>
      </c>
      <c r="BA54" s="8">
        <f t="shared" si="15"/>
        <v>0</v>
      </c>
    </row>
    <row r="55" spans="1:53" x14ac:dyDescent="0.2">
      <c r="A55" s="293">
        <v>49</v>
      </c>
      <c r="B55" s="4"/>
      <c r="C55" s="209"/>
      <c r="D55" s="9"/>
      <c r="E55" s="11"/>
      <c r="F55" s="11"/>
      <c r="G55" s="11"/>
      <c r="H55" s="55"/>
      <c r="I55" s="11"/>
      <c r="J55" s="84"/>
      <c r="K55" s="52"/>
      <c r="L55" s="52"/>
      <c r="M55" s="218"/>
      <c r="N55" s="52"/>
      <c r="O55" s="52"/>
      <c r="P55" s="186"/>
      <c r="Q55" s="54"/>
      <c r="R55" s="11"/>
      <c r="S55" s="198"/>
      <c r="T55" s="11"/>
      <c r="U55" s="11"/>
      <c r="V55" s="198"/>
      <c r="W55" s="11"/>
      <c r="X55" s="11"/>
      <c r="Y55" s="198"/>
      <c r="Z55" s="11"/>
      <c r="AA55" s="11"/>
      <c r="AB55" s="198"/>
      <c r="AC55" s="11"/>
      <c r="AD55" s="11"/>
      <c r="AE55" s="198"/>
      <c r="AF55" s="11"/>
      <c r="AG55" s="11"/>
      <c r="AH55" s="198"/>
      <c r="AI55" s="11"/>
      <c r="AJ55" s="11"/>
      <c r="AK55" s="198"/>
      <c r="AL55" s="11"/>
      <c r="AM55" s="11"/>
      <c r="AN55" s="198"/>
      <c r="AO55" s="11"/>
      <c r="AP55" s="11"/>
      <c r="AQ55" s="198"/>
      <c r="AR55" s="11"/>
      <c r="AS55" s="11"/>
      <c r="AT55" s="322">
        <f t="shared" si="16"/>
        <v>0</v>
      </c>
      <c r="AU55" s="11"/>
      <c r="AV55" s="11"/>
      <c r="AW55" s="55">
        <f t="shared" si="17"/>
        <v>0</v>
      </c>
      <c r="AX55" s="11"/>
      <c r="AY55" s="11"/>
      <c r="AZ55" s="55">
        <f t="shared" si="18"/>
        <v>0</v>
      </c>
      <c r="BA55" s="8">
        <f t="shared" si="15"/>
        <v>0</v>
      </c>
    </row>
    <row r="56" spans="1:53" x14ac:dyDescent="0.2">
      <c r="A56" s="111">
        <v>50</v>
      </c>
      <c r="B56" s="4"/>
      <c r="C56" s="209"/>
      <c r="D56" s="9"/>
      <c r="E56" s="11"/>
      <c r="F56" s="11"/>
      <c r="G56" s="11"/>
      <c r="H56" s="55"/>
      <c r="I56" s="11"/>
      <c r="J56" s="84"/>
      <c r="K56" s="52"/>
      <c r="L56" s="52"/>
      <c r="M56" s="218"/>
      <c r="N56" s="52"/>
      <c r="O56" s="52"/>
      <c r="P56" s="186"/>
      <c r="Q56" s="54"/>
      <c r="R56" s="11"/>
      <c r="S56" s="198"/>
      <c r="T56" s="11"/>
      <c r="U56" s="11"/>
      <c r="V56" s="198"/>
      <c r="W56" s="11"/>
      <c r="X56" s="11"/>
      <c r="Y56" s="198"/>
      <c r="Z56" s="11"/>
      <c r="AA56" s="11"/>
      <c r="AB56" s="198"/>
      <c r="AC56" s="11"/>
      <c r="AD56" s="11"/>
      <c r="AE56" s="198"/>
      <c r="AF56" s="11"/>
      <c r="AG56" s="11"/>
      <c r="AH56" s="198"/>
      <c r="AI56" s="11"/>
      <c r="AJ56" s="11"/>
      <c r="AK56" s="198"/>
      <c r="AL56" s="11"/>
      <c r="AM56" s="11"/>
      <c r="AN56" s="198"/>
      <c r="AO56" s="11"/>
      <c r="AP56" s="11"/>
      <c r="AQ56" s="198"/>
      <c r="AR56" s="11"/>
      <c r="AS56" s="11"/>
      <c r="AT56" s="322">
        <f t="shared" si="16"/>
        <v>0</v>
      </c>
      <c r="AU56" s="11"/>
      <c r="AV56" s="11"/>
      <c r="AW56" s="55">
        <f t="shared" si="17"/>
        <v>0</v>
      </c>
      <c r="AX56" s="11"/>
      <c r="AY56" s="11"/>
      <c r="AZ56" s="55">
        <f t="shared" si="18"/>
        <v>0</v>
      </c>
      <c r="BA56" s="8">
        <f t="shared" si="15"/>
        <v>0</v>
      </c>
    </row>
    <row r="57" spans="1:53" x14ac:dyDescent="0.2">
      <c r="A57" s="293">
        <v>51</v>
      </c>
      <c r="B57" s="4"/>
      <c r="C57" s="209"/>
      <c r="D57" s="9"/>
      <c r="E57" s="11"/>
      <c r="F57" s="11"/>
      <c r="G57" s="11"/>
      <c r="H57" s="55"/>
      <c r="I57" s="11"/>
      <c r="J57" s="84"/>
      <c r="K57" s="52"/>
      <c r="L57" s="52"/>
      <c r="M57" s="218"/>
      <c r="N57" s="52"/>
      <c r="O57" s="52"/>
      <c r="P57" s="186"/>
      <c r="Q57" s="54"/>
      <c r="R57" s="11"/>
      <c r="S57" s="198"/>
      <c r="T57" s="11"/>
      <c r="U57" s="11"/>
      <c r="V57" s="198"/>
      <c r="W57" s="11"/>
      <c r="X57" s="11"/>
      <c r="Y57" s="198"/>
      <c r="Z57" s="11"/>
      <c r="AA57" s="11"/>
      <c r="AB57" s="198"/>
      <c r="AC57" s="11"/>
      <c r="AD57" s="11"/>
      <c r="AE57" s="198"/>
      <c r="AF57" s="11"/>
      <c r="AG57" s="11"/>
      <c r="AH57" s="198"/>
      <c r="AI57" s="11"/>
      <c r="AJ57" s="11"/>
      <c r="AK57" s="198"/>
      <c r="AL57" s="11"/>
      <c r="AM57" s="11"/>
      <c r="AN57" s="198"/>
      <c r="AO57" s="11"/>
      <c r="AP57" s="11"/>
      <c r="AQ57" s="198"/>
      <c r="AR57" s="11"/>
      <c r="AS57" s="11"/>
      <c r="AT57" s="322">
        <f t="shared" si="16"/>
        <v>0</v>
      </c>
      <c r="AU57" s="11"/>
      <c r="AV57" s="11"/>
      <c r="AW57" s="55">
        <f t="shared" si="17"/>
        <v>0</v>
      </c>
      <c r="AX57" s="11"/>
      <c r="AY57" s="11"/>
      <c r="AZ57" s="55">
        <f t="shared" si="18"/>
        <v>0</v>
      </c>
      <c r="BA57" s="8">
        <f t="shared" si="15"/>
        <v>0</v>
      </c>
    </row>
    <row r="58" spans="1:53" x14ac:dyDescent="0.2">
      <c r="A58" s="111">
        <v>52</v>
      </c>
      <c r="B58" s="4"/>
      <c r="C58" s="209"/>
      <c r="D58" s="9"/>
      <c r="E58" s="11"/>
      <c r="F58" s="11"/>
      <c r="G58" s="11"/>
      <c r="H58" s="55"/>
      <c r="I58" s="11"/>
      <c r="J58" s="84"/>
      <c r="K58" s="52"/>
      <c r="L58" s="52"/>
      <c r="M58" s="218"/>
      <c r="N58" s="52"/>
      <c r="O58" s="52"/>
      <c r="P58" s="186"/>
      <c r="Q58" s="54"/>
      <c r="R58" s="11"/>
      <c r="S58" s="198"/>
      <c r="T58" s="11"/>
      <c r="U58" s="11"/>
      <c r="V58" s="198"/>
      <c r="W58" s="11"/>
      <c r="X58" s="11"/>
      <c r="Y58" s="198"/>
      <c r="Z58" s="11"/>
      <c r="AA58" s="11"/>
      <c r="AB58" s="198"/>
      <c r="AC58" s="11"/>
      <c r="AD58" s="11"/>
      <c r="AE58" s="198"/>
      <c r="AF58" s="11"/>
      <c r="AG58" s="11"/>
      <c r="AH58" s="198"/>
      <c r="AI58" s="11"/>
      <c r="AJ58" s="11"/>
      <c r="AK58" s="198"/>
      <c r="AL58" s="11"/>
      <c r="AM58" s="11"/>
      <c r="AN58" s="198"/>
      <c r="AO58" s="11"/>
      <c r="AP58" s="11"/>
      <c r="AQ58" s="198"/>
      <c r="AR58" s="11"/>
      <c r="AS58" s="11"/>
      <c r="AT58" s="322">
        <f t="shared" si="16"/>
        <v>0</v>
      </c>
      <c r="AU58" s="11"/>
      <c r="AV58" s="11"/>
      <c r="AW58" s="55">
        <f t="shared" si="17"/>
        <v>0</v>
      </c>
      <c r="AX58" s="11"/>
      <c r="AY58" s="11"/>
      <c r="AZ58" s="55">
        <f t="shared" si="18"/>
        <v>0</v>
      </c>
      <c r="BA58" s="8">
        <f t="shared" si="15"/>
        <v>0</v>
      </c>
    </row>
    <row r="59" spans="1:53" x14ac:dyDescent="0.2">
      <c r="A59" s="293">
        <v>53</v>
      </c>
      <c r="B59" s="4"/>
      <c r="C59" s="209"/>
      <c r="D59" s="9"/>
      <c r="E59" s="11"/>
      <c r="F59" s="11"/>
      <c r="G59" s="11"/>
      <c r="H59" s="55"/>
      <c r="I59" s="11"/>
      <c r="J59" s="84"/>
      <c r="K59" s="52"/>
      <c r="L59" s="52"/>
      <c r="M59" s="218"/>
      <c r="N59" s="52"/>
      <c r="O59" s="52"/>
      <c r="P59" s="186"/>
      <c r="Q59" s="54"/>
      <c r="R59" s="11"/>
      <c r="S59" s="198"/>
      <c r="T59" s="11"/>
      <c r="U59" s="11"/>
      <c r="V59" s="198"/>
      <c r="W59" s="11"/>
      <c r="X59" s="11"/>
      <c r="Y59" s="198"/>
      <c r="Z59" s="11"/>
      <c r="AA59" s="11"/>
      <c r="AB59" s="198"/>
      <c r="AC59" s="11"/>
      <c r="AD59" s="11"/>
      <c r="AE59" s="198"/>
      <c r="AF59" s="11"/>
      <c r="AG59" s="11"/>
      <c r="AH59" s="198"/>
      <c r="AI59" s="11"/>
      <c r="AJ59" s="11"/>
      <c r="AK59" s="198"/>
      <c r="AL59" s="11"/>
      <c r="AM59" s="11"/>
      <c r="AN59" s="198"/>
      <c r="AO59" s="11"/>
      <c r="AP59" s="11"/>
      <c r="AQ59" s="198"/>
      <c r="AR59" s="11"/>
      <c r="AS59" s="11"/>
      <c r="AT59" s="322">
        <f t="shared" si="16"/>
        <v>0</v>
      </c>
      <c r="AU59" s="11"/>
      <c r="AV59" s="11"/>
      <c r="AW59" s="55">
        <f t="shared" si="17"/>
        <v>0</v>
      </c>
      <c r="AX59" s="11"/>
      <c r="AY59" s="11"/>
      <c r="AZ59" s="55">
        <f t="shared" si="18"/>
        <v>0</v>
      </c>
      <c r="BA59" s="8">
        <f t="shared" si="15"/>
        <v>0</v>
      </c>
    </row>
    <row r="60" spans="1:53" x14ac:dyDescent="0.2">
      <c r="A60" s="111">
        <v>54</v>
      </c>
      <c r="B60" s="4"/>
      <c r="C60" s="209"/>
      <c r="D60" s="9"/>
      <c r="E60" s="11"/>
      <c r="F60" s="11"/>
      <c r="G60" s="11"/>
      <c r="H60" s="55"/>
      <c r="I60" s="11"/>
      <c r="J60" s="84"/>
      <c r="K60" s="52"/>
      <c r="L60" s="52"/>
      <c r="M60" s="218"/>
      <c r="N60" s="52"/>
      <c r="O60" s="52"/>
      <c r="P60" s="186"/>
      <c r="Q60" s="54"/>
      <c r="R60" s="11"/>
      <c r="S60" s="198"/>
      <c r="T60" s="11"/>
      <c r="U60" s="11"/>
      <c r="V60" s="198"/>
      <c r="W60" s="11"/>
      <c r="X60" s="11"/>
      <c r="Y60" s="198"/>
      <c r="Z60" s="11"/>
      <c r="AA60" s="11"/>
      <c r="AB60" s="198"/>
      <c r="AC60" s="11"/>
      <c r="AD60" s="11"/>
      <c r="AE60" s="198"/>
      <c r="AF60" s="11"/>
      <c r="AG60" s="11"/>
      <c r="AH60" s="198"/>
      <c r="AI60" s="11"/>
      <c r="AJ60" s="11"/>
      <c r="AK60" s="198"/>
      <c r="AL60" s="11"/>
      <c r="AM60" s="11"/>
      <c r="AN60" s="198"/>
      <c r="AO60" s="11"/>
      <c r="AP60" s="11"/>
      <c r="AQ60" s="198"/>
      <c r="AR60" s="11"/>
      <c r="AS60" s="11"/>
      <c r="AT60" s="322">
        <f t="shared" si="16"/>
        <v>0</v>
      </c>
      <c r="AU60" s="11"/>
      <c r="AV60" s="11"/>
      <c r="AW60" s="55">
        <f t="shared" si="17"/>
        <v>0</v>
      </c>
      <c r="AX60" s="11"/>
      <c r="AY60" s="11"/>
      <c r="AZ60" s="55">
        <f t="shared" si="18"/>
        <v>0</v>
      </c>
      <c r="BA60" s="8">
        <f t="shared" si="15"/>
        <v>0</v>
      </c>
    </row>
    <row r="61" spans="1:53" x14ac:dyDescent="0.2">
      <c r="A61" s="36"/>
      <c r="B61" s="4"/>
      <c r="C61" s="209"/>
      <c r="D61" s="9"/>
      <c r="E61" s="11"/>
      <c r="F61" s="11"/>
      <c r="G61" s="11"/>
      <c r="H61" s="55"/>
      <c r="I61" s="11"/>
      <c r="J61" s="84"/>
      <c r="K61" s="52"/>
      <c r="L61" s="52"/>
      <c r="M61" s="218"/>
      <c r="N61" s="52"/>
      <c r="O61" s="52"/>
      <c r="P61" s="186"/>
      <c r="Q61" s="54"/>
      <c r="R61" s="11"/>
      <c r="S61" s="198"/>
      <c r="T61" s="11"/>
      <c r="U61" s="11"/>
      <c r="V61" s="198"/>
      <c r="W61" s="11"/>
      <c r="X61" s="11"/>
      <c r="Y61" s="198"/>
      <c r="Z61" s="11"/>
      <c r="AA61" s="11"/>
      <c r="AB61" s="198"/>
      <c r="AC61" s="11"/>
      <c r="AD61" s="11"/>
      <c r="AE61" s="198"/>
      <c r="AF61" s="11"/>
      <c r="AG61" s="11"/>
      <c r="AH61" s="198"/>
      <c r="AI61" s="11"/>
      <c r="AJ61" s="11"/>
      <c r="AK61" s="198"/>
      <c r="AL61" s="11"/>
      <c r="AM61" s="11"/>
      <c r="AN61" s="198"/>
      <c r="AO61" s="11"/>
      <c r="AP61" s="11"/>
      <c r="AQ61" s="198"/>
      <c r="AR61" s="11"/>
      <c r="AS61" s="11"/>
      <c r="AT61" s="322">
        <f t="shared" si="16"/>
        <v>0</v>
      </c>
      <c r="AU61" s="11"/>
      <c r="AV61" s="11"/>
      <c r="AW61" s="55">
        <f t="shared" si="17"/>
        <v>0</v>
      </c>
      <c r="AX61" s="11"/>
      <c r="AY61" s="11"/>
      <c r="AZ61" s="55">
        <f t="shared" si="18"/>
        <v>0</v>
      </c>
      <c r="BA61" s="8">
        <f t="shared" si="15"/>
        <v>0</v>
      </c>
    </row>
    <row r="62" spans="1:53" x14ac:dyDescent="0.2">
      <c r="A62" s="111"/>
      <c r="B62" s="4"/>
      <c r="C62" s="209"/>
      <c r="D62" s="9"/>
      <c r="E62" s="11"/>
      <c r="F62" s="11"/>
      <c r="G62" s="11"/>
      <c r="H62" s="55"/>
      <c r="I62" s="11"/>
      <c r="J62" s="84"/>
      <c r="K62" s="52"/>
      <c r="L62" s="52"/>
      <c r="M62" s="218"/>
      <c r="N62" s="52"/>
      <c r="O62" s="52"/>
      <c r="P62" s="186"/>
      <c r="Q62" s="54"/>
      <c r="R62" s="11"/>
      <c r="S62" s="198"/>
      <c r="T62" s="11"/>
      <c r="U62" s="11"/>
      <c r="V62" s="198"/>
      <c r="W62" s="11"/>
      <c r="X62" s="11"/>
      <c r="Y62" s="198"/>
      <c r="Z62" s="11"/>
      <c r="AA62" s="11"/>
      <c r="AB62" s="198"/>
      <c r="AC62" s="11"/>
      <c r="AD62" s="11"/>
      <c r="AE62" s="198"/>
      <c r="AF62" s="11"/>
      <c r="AG62" s="11"/>
      <c r="AH62" s="198"/>
      <c r="AI62" s="11"/>
      <c r="AJ62" s="11"/>
      <c r="AK62" s="198"/>
      <c r="AL62" s="11"/>
      <c r="AM62" s="11"/>
      <c r="AN62" s="198"/>
      <c r="AO62" s="11"/>
      <c r="AP62" s="11"/>
      <c r="AQ62" s="198"/>
      <c r="AR62" s="11"/>
      <c r="AS62" s="11"/>
      <c r="AT62" s="322">
        <f t="shared" si="16"/>
        <v>0</v>
      </c>
      <c r="AU62" s="11"/>
      <c r="AV62" s="11"/>
      <c r="AW62" s="55">
        <f t="shared" si="17"/>
        <v>0</v>
      </c>
      <c r="AX62" s="11"/>
      <c r="AY62" s="11"/>
      <c r="AZ62" s="55">
        <f t="shared" si="18"/>
        <v>0</v>
      </c>
      <c r="BA62" s="8">
        <f t="shared" si="15"/>
        <v>0</v>
      </c>
    </row>
    <row r="63" spans="1:53" x14ac:dyDescent="0.2">
      <c r="A63" s="36"/>
      <c r="B63" s="4"/>
      <c r="C63" s="209"/>
      <c r="D63" s="9"/>
      <c r="E63" s="11"/>
      <c r="F63" s="11"/>
      <c r="G63" s="11"/>
      <c r="H63" s="55"/>
      <c r="I63" s="11"/>
      <c r="J63" s="84"/>
      <c r="K63" s="52"/>
      <c r="L63" s="52"/>
      <c r="M63" s="218"/>
      <c r="N63" s="52"/>
      <c r="O63" s="52"/>
      <c r="P63" s="186"/>
      <c r="Q63" s="54"/>
      <c r="R63" s="11"/>
      <c r="S63" s="198"/>
      <c r="T63" s="11"/>
      <c r="U63" s="11"/>
      <c r="V63" s="198"/>
      <c r="W63" s="11"/>
      <c r="X63" s="11"/>
      <c r="Y63" s="198"/>
      <c r="Z63" s="11"/>
      <c r="AA63" s="11"/>
      <c r="AB63" s="198"/>
      <c r="AC63" s="11"/>
      <c r="AD63" s="11"/>
      <c r="AE63" s="198"/>
      <c r="AF63" s="11"/>
      <c r="AG63" s="11"/>
      <c r="AH63" s="198"/>
      <c r="AI63" s="11"/>
      <c r="AJ63" s="11"/>
      <c r="AK63" s="198"/>
      <c r="AL63" s="11"/>
      <c r="AM63" s="11"/>
      <c r="AN63" s="198"/>
      <c r="AO63" s="11"/>
      <c r="AP63" s="11"/>
      <c r="AQ63" s="198"/>
      <c r="AR63" s="11"/>
      <c r="AS63" s="11"/>
      <c r="AT63" s="322">
        <f t="shared" si="16"/>
        <v>0</v>
      </c>
      <c r="AU63" s="11"/>
      <c r="AV63" s="11"/>
      <c r="AW63" s="55">
        <f t="shared" si="17"/>
        <v>0</v>
      </c>
      <c r="AX63" s="11"/>
      <c r="AY63" s="11"/>
      <c r="AZ63" s="55">
        <f t="shared" si="18"/>
        <v>0</v>
      </c>
      <c r="BA63" s="8">
        <f t="shared" si="15"/>
        <v>0</v>
      </c>
    </row>
    <row r="64" spans="1:53" x14ac:dyDescent="0.2">
      <c r="A64" s="111"/>
      <c r="B64" s="4"/>
      <c r="C64" s="209"/>
      <c r="D64" s="9"/>
      <c r="E64" s="11"/>
      <c r="F64" s="11"/>
      <c r="G64" s="11"/>
      <c r="H64" s="55"/>
      <c r="I64" s="11"/>
      <c r="J64" s="84"/>
      <c r="K64" s="52"/>
      <c r="L64" s="52"/>
      <c r="M64" s="218"/>
      <c r="N64" s="52"/>
      <c r="O64" s="52"/>
      <c r="P64" s="186"/>
      <c r="Q64" s="54"/>
      <c r="R64" s="11"/>
      <c r="S64" s="198"/>
      <c r="T64" s="11"/>
      <c r="U64" s="11"/>
      <c r="V64" s="198"/>
      <c r="W64" s="11"/>
      <c r="X64" s="11"/>
      <c r="Y64" s="198"/>
      <c r="Z64" s="11"/>
      <c r="AA64" s="11"/>
      <c r="AB64" s="198"/>
      <c r="AC64" s="11"/>
      <c r="AD64" s="11"/>
      <c r="AE64" s="198"/>
      <c r="AF64" s="11"/>
      <c r="AG64" s="11"/>
      <c r="AH64" s="198"/>
      <c r="AI64" s="11"/>
      <c r="AJ64" s="11"/>
      <c r="AK64" s="198"/>
      <c r="AL64" s="11"/>
      <c r="AM64" s="11"/>
      <c r="AN64" s="198"/>
      <c r="AO64" s="11"/>
      <c r="AP64" s="11"/>
      <c r="AQ64" s="198"/>
      <c r="AR64" s="11"/>
      <c r="AS64" s="11"/>
      <c r="AT64" s="322">
        <f t="shared" si="16"/>
        <v>0</v>
      </c>
      <c r="AU64" s="11"/>
      <c r="AV64" s="11"/>
      <c r="AW64" s="55">
        <f t="shared" si="17"/>
        <v>0</v>
      </c>
      <c r="AX64" s="11"/>
      <c r="AY64" s="11"/>
      <c r="AZ64" s="55">
        <f t="shared" si="18"/>
        <v>0</v>
      </c>
      <c r="BA64" s="8">
        <f t="shared" si="15"/>
        <v>0</v>
      </c>
    </row>
    <row r="65" spans="1:53" x14ac:dyDescent="0.2">
      <c r="A65" s="36"/>
      <c r="B65" s="4"/>
      <c r="C65" s="209"/>
      <c r="D65" s="9"/>
      <c r="E65" s="11"/>
      <c r="F65" s="11"/>
      <c r="G65" s="11"/>
      <c r="H65" s="55"/>
      <c r="I65" s="11"/>
      <c r="J65" s="84"/>
      <c r="K65" s="52"/>
      <c r="L65" s="52"/>
      <c r="M65" s="218"/>
      <c r="N65" s="52"/>
      <c r="O65" s="52"/>
      <c r="P65" s="186"/>
      <c r="Q65" s="54"/>
      <c r="R65" s="11"/>
      <c r="S65" s="198"/>
      <c r="T65" s="11"/>
      <c r="U65" s="11"/>
      <c r="V65" s="198"/>
      <c r="W65" s="11"/>
      <c r="X65" s="11"/>
      <c r="Y65" s="198"/>
      <c r="Z65" s="11"/>
      <c r="AA65" s="11"/>
      <c r="AB65" s="198"/>
      <c r="AC65" s="11"/>
      <c r="AD65" s="11"/>
      <c r="AE65" s="198"/>
      <c r="AF65" s="11"/>
      <c r="AG65" s="11"/>
      <c r="AH65" s="198"/>
      <c r="AI65" s="11"/>
      <c r="AJ65" s="11"/>
      <c r="AK65" s="198"/>
      <c r="AL65" s="11"/>
      <c r="AM65" s="11"/>
      <c r="AN65" s="198"/>
      <c r="AO65" s="11"/>
      <c r="AP65" s="11"/>
      <c r="AQ65" s="198"/>
      <c r="AR65" s="11"/>
      <c r="AS65" s="11"/>
      <c r="AT65" s="322">
        <f t="shared" si="16"/>
        <v>0</v>
      </c>
      <c r="AU65" s="11"/>
      <c r="AV65" s="11"/>
      <c r="AW65" s="55"/>
      <c r="AX65" s="11"/>
      <c r="AY65" s="11"/>
      <c r="AZ65" s="55"/>
    </row>
    <row r="66" spans="1:53" x14ac:dyDescent="0.2">
      <c r="A66" s="111"/>
      <c r="B66" s="4"/>
      <c r="C66" s="209"/>
      <c r="D66" s="9"/>
      <c r="E66" s="11"/>
      <c r="F66" s="11"/>
      <c r="G66" s="11"/>
      <c r="H66" s="55"/>
      <c r="I66" s="11"/>
      <c r="J66" s="84"/>
      <c r="K66" s="52"/>
      <c r="L66" s="52"/>
      <c r="M66" s="218"/>
      <c r="N66" s="52"/>
      <c r="O66" s="52"/>
      <c r="P66" s="186"/>
      <c r="Q66" s="54"/>
      <c r="R66" s="11"/>
      <c r="S66" s="198"/>
      <c r="T66" s="11"/>
      <c r="U66" s="11"/>
      <c r="V66" s="198"/>
      <c r="W66" s="11"/>
      <c r="X66" s="11"/>
      <c r="Y66" s="198"/>
      <c r="Z66" s="11"/>
      <c r="AA66" s="11"/>
      <c r="AB66" s="198"/>
      <c r="AC66" s="11"/>
      <c r="AD66" s="11"/>
      <c r="AE66" s="198"/>
      <c r="AF66" s="11"/>
      <c r="AG66" s="11"/>
      <c r="AH66" s="198"/>
      <c r="AI66" s="11"/>
      <c r="AJ66" s="11"/>
      <c r="AK66" s="198"/>
      <c r="AL66" s="11"/>
      <c r="AM66" s="11"/>
      <c r="AN66" s="198"/>
      <c r="AO66" s="11"/>
      <c r="AP66" s="11"/>
      <c r="AQ66" s="198"/>
      <c r="AR66" s="11"/>
      <c r="AS66" s="11"/>
      <c r="AT66" s="322">
        <f t="shared" si="16"/>
        <v>0</v>
      </c>
      <c r="AU66" s="11"/>
      <c r="AV66" s="11"/>
      <c r="AW66" s="55">
        <f t="shared" ref="AW66:AW81" si="19">AU66-AV66</f>
        <v>0</v>
      </c>
      <c r="AX66" s="11"/>
      <c r="AY66" s="11"/>
      <c r="AZ66" s="55">
        <f t="shared" ref="AZ66:AZ81" si="20">AX66-AY66</f>
        <v>0</v>
      </c>
      <c r="BA66" s="8">
        <f t="shared" si="15"/>
        <v>0</v>
      </c>
    </row>
    <row r="67" spans="1:53" x14ac:dyDescent="0.2">
      <c r="A67" s="36"/>
      <c r="B67" s="4"/>
      <c r="C67" s="209"/>
      <c r="D67" s="9"/>
      <c r="E67" s="11"/>
      <c r="F67" s="11"/>
      <c r="G67" s="11"/>
      <c r="H67" s="55"/>
      <c r="I67" s="11"/>
      <c r="J67" s="84"/>
      <c r="K67" s="52"/>
      <c r="L67" s="52"/>
      <c r="M67" s="218"/>
      <c r="N67" s="52"/>
      <c r="O67" s="52"/>
      <c r="P67" s="186"/>
      <c r="Q67" s="54"/>
      <c r="R67" s="11"/>
      <c r="S67" s="198"/>
      <c r="T67" s="11"/>
      <c r="U67" s="11"/>
      <c r="V67" s="198"/>
      <c r="W67" s="11"/>
      <c r="X67" s="11"/>
      <c r="Y67" s="198"/>
      <c r="Z67" s="11"/>
      <c r="AA67" s="11"/>
      <c r="AB67" s="198"/>
      <c r="AC67" s="11"/>
      <c r="AD67" s="11"/>
      <c r="AE67" s="198"/>
      <c r="AF67" s="11"/>
      <c r="AG67" s="11"/>
      <c r="AH67" s="198"/>
      <c r="AI67" s="11"/>
      <c r="AJ67" s="11"/>
      <c r="AK67" s="198"/>
      <c r="AL67" s="11"/>
      <c r="AM67" s="11"/>
      <c r="AN67" s="198"/>
      <c r="AO67" s="11"/>
      <c r="AP67" s="11"/>
      <c r="AQ67" s="198"/>
      <c r="AR67" s="11"/>
      <c r="AS67" s="11"/>
      <c r="AT67" s="322">
        <f t="shared" si="16"/>
        <v>0</v>
      </c>
      <c r="AU67" s="11"/>
      <c r="AV67" s="11"/>
      <c r="AW67" s="55">
        <f t="shared" si="19"/>
        <v>0</v>
      </c>
      <c r="AX67" s="11"/>
      <c r="AY67" s="11"/>
      <c r="AZ67" s="55">
        <f t="shared" si="20"/>
        <v>0</v>
      </c>
      <c r="BA67" s="8">
        <f t="shared" si="15"/>
        <v>0</v>
      </c>
    </row>
    <row r="68" spans="1:53" x14ac:dyDescent="0.2">
      <c r="A68" s="111"/>
      <c r="B68" s="4"/>
      <c r="C68" s="209"/>
      <c r="D68" s="9"/>
      <c r="E68" s="11"/>
      <c r="F68" s="11"/>
      <c r="G68" s="11"/>
      <c r="H68" s="55"/>
      <c r="I68" s="11"/>
      <c r="J68" s="84"/>
      <c r="K68" s="52"/>
      <c r="L68" s="52"/>
      <c r="M68" s="218"/>
      <c r="N68" s="52"/>
      <c r="O68" s="52"/>
      <c r="P68" s="186"/>
      <c r="Q68" s="54"/>
      <c r="R68" s="11"/>
      <c r="S68" s="198"/>
      <c r="T68" s="11"/>
      <c r="U68" s="11"/>
      <c r="V68" s="198"/>
      <c r="W68" s="11"/>
      <c r="X68" s="11"/>
      <c r="Y68" s="198"/>
      <c r="Z68" s="11"/>
      <c r="AA68" s="11"/>
      <c r="AB68" s="198"/>
      <c r="AC68" s="11"/>
      <c r="AD68" s="11"/>
      <c r="AE68" s="198"/>
      <c r="AF68" s="11"/>
      <c r="AG68" s="11"/>
      <c r="AH68" s="198"/>
      <c r="AI68" s="11"/>
      <c r="AJ68" s="11"/>
      <c r="AK68" s="198"/>
      <c r="AL68" s="11"/>
      <c r="AM68" s="11"/>
      <c r="AN68" s="198"/>
      <c r="AO68" s="11"/>
      <c r="AP68" s="11"/>
      <c r="AQ68" s="198"/>
      <c r="AR68" s="11"/>
      <c r="AS68" s="11"/>
      <c r="AT68" s="322">
        <f t="shared" si="16"/>
        <v>0</v>
      </c>
      <c r="AU68" s="11"/>
      <c r="AV68" s="11"/>
      <c r="AW68" s="55">
        <f t="shared" si="19"/>
        <v>0</v>
      </c>
      <c r="AX68" s="11"/>
      <c r="AY68" s="11"/>
      <c r="AZ68" s="55">
        <f t="shared" si="20"/>
        <v>0</v>
      </c>
      <c r="BA68" s="8">
        <f t="shared" si="15"/>
        <v>0</v>
      </c>
    </row>
    <row r="69" spans="1:53" x14ac:dyDescent="0.2">
      <c r="A69" s="36"/>
      <c r="B69" s="4"/>
      <c r="C69" s="209"/>
      <c r="D69" s="9"/>
      <c r="E69" s="11"/>
      <c r="F69" s="11"/>
      <c r="G69" s="11"/>
      <c r="H69" s="55"/>
      <c r="I69" s="11"/>
      <c r="J69" s="84"/>
      <c r="K69" s="52"/>
      <c r="L69" s="52"/>
      <c r="M69" s="218"/>
      <c r="N69" s="52"/>
      <c r="O69" s="52"/>
      <c r="P69" s="186"/>
      <c r="Q69" s="54"/>
      <c r="R69" s="11"/>
      <c r="S69" s="198"/>
      <c r="T69" s="11"/>
      <c r="U69" s="11"/>
      <c r="V69" s="198"/>
      <c r="W69" s="11"/>
      <c r="X69" s="11"/>
      <c r="Y69" s="198"/>
      <c r="Z69" s="11"/>
      <c r="AA69" s="11"/>
      <c r="AB69" s="198"/>
      <c r="AC69" s="11"/>
      <c r="AD69" s="11"/>
      <c r="AE69" s="198"/>
      <c r="AF69" s="11"/>
      <c r="AG69" s="11"/>
      <c r="AH69" s="198"/>
      <c r="AI69" s="11"/>
      <c r="AJ69" s="11"/>
      <c r="AK69" s="198"/>
      <c r="AL69" s="11"/>
      <c r="AM69" s="11"/>
      <c r="AN69" s="198"/>
      <c r="AO69" s="11"/>
      <c r="AP69" s="11"/>
      <c r="AQ69" s="198"/>
      <c r="AR69" s="11"/>
      <c r="AS69" s="11"/>
      <c r="AT69" s="322">
        <f t="shared" si="16"/>
        <v>0</v>
      </c>
      <c r="AU69" s="11"/>
      <c r="AV69" s="11"/>
      <c r="AW69" s="55">
        <f t="shared" si="19"/>
        <v>0</v>
      </c>
      <c r="AX69" s="11"/>
      <c r="AY69" s="11"/>
      <c r="AZ69" s="55">
        <f t="shared" si="20"/>
        <v>0</v>
      </c>
      <c r="BA69" s="8">
        <f t="shared" si="15"/>
        <v>0</v>
      </c>
    </row>
    <row r="70" spans="1:53" x14ac:dyDescent="0.2">
      <c r="A70" s="111"/>
      <c r="B70" s="4"/>
      <c r="C70" s="209"/>
      <c r="D70" s="9"/>
      <c r="E70" s="11"/>
      <c r="F70" s="11"/>
      <c r="G70" s="11"/>
      <c r="H70" s="55"/>
      <c r="I70" s="11"/>
      <c r="J70" s="84"/>
      <c r="K70" s="52"/>
      <c r="L70" s="52"/>
      <c r="M70" s="218"/>
      <c r="N70" s="52"/>
      <c r="O70" s="52"/>
      <c r="P70" s="186"/>
      <c r="Q70" s="54"/>
      <c r="R70" s="11"/>
      <c r="S70" s="198"/>
      <c r="T70" s="11"/>
      <c r="U70" s="11"/>
      <c r="V70" s="198"/>
      <c r="W70" s="11"/>
      <c r="X70" s="11"/>
      <c r="Y70" s="198"/>
      <c r="Z70" s="11"/>
      <c r="AA70" s="11"/>
      <c r="AB70" s="198"/>
      <c r="AC70" s="11"/>
      <c r="AD70" s="11"/>
      <c r="AE70" s="198"/>
      <c r="AF70" s="11"/>
      <c r="AG70" s="11"/>
      <c r="AH70" s="198"/>
      <c r="AI70" s="11"/>
      <c r="AJ70" s="11"/>
      <c r="AK70" s="198"/>
      <c r="AL70" s="11"/>
      <c r="AM70" s="11"/>
      <c r="AN70" s="198"/>
      <c r="AO70" s="11"/>
      <c r="AP70" s="11"/>
      <c r="AQ70" s="198"/>
      <c r="AR70" s="11"/>
      <c r="AS70" s="11"/>
      <c r="AT70" s="322">
        <f t="shared" si="16"/>
        <v>0</v>
      </c>
      <c r="AU70" s="11"/>
      <c r="AV70" s="11"/>
      <c r="AW70" s="55">
        <f t="shared" si="19"/>
        <v>0</v>
      </c>
      <c r="AX70" s="11"/>
      <c r="AY70" s="11"/>
      <c r="AZ70" s="55">
        <f t="shared" si="20"/>
        <v>0</v>
      </c>
      <c r="BA70" s="8">
        <f t="shared" si="15"/>
        <v>0</v>
      </c>
    </row>
    <row r="71" spans="1:53" x14ac:dyDescent="0.2">
      <c r="A71" s="36"/>
      <c r="B71" s="4"/>
      <c r="C71" s="209"/>
      <c r="D71" s="9"/>
      <c r="E71" s="11"/>
      <c r="F71" s="11"/>
      <c r="G71" s="11"/>
      <c r="H71" s="55"/>
      <c r="I71" s="11"/>
      <c r="J71" s="84"/>
      <c r="K71" s="52"/>
      <c r="L71" s="52"/>
      <c r="M71" s="218"/>
      <c r="N71" s="52"/>
      <c r="O71" s="52"/>
      <c r="P71" s="186"/>
      <c r="Q71" s="54"/>
      <c r="R71" s="11"/>
      <c r="S71" s="198"/>
      <c r="T71" s="11"/>
      <c r="U71" s="11"/>
      <c r="V71" s="198"/>
      <c r="W71" s="11"/>
      <c r="X71" s="11"/>
      <c r="Y71" s="198"/>
      <c r="Z71" s="11"/>
      <c r="AA71" s="11"/>
      <c r="AB71" s="198"/>
      <c r="AC71" s="11"/>
      <c r="AD71" s="11"/>
      <c r="AE71" s="198"/>
      <c r="AF71" s="11"/>
      <c r="AG71" s="11"/>
      <c r="AH71" s="198"/>
      <c r="AI71" s="11"/>
      <c r="AJ71" s="11"/>
      <c r="AK71" s="198"/>
      <c r="AL71" s="11"/>
      <c r="AM71" s="11"/>
      <c r="AN71" s="198"/>
      <c r="AO71" s="11"/>
      <c r="AP71" s="11"/>
      <c r="AQ71" s="198"/>
      <c r="AR71" s="11"/>
      <c r="AS71" s="11"/>
      <c r="AT71" s="322">
        <f t="shared" ref="AT71:AT86" si="21">AR71-AS71</f>
        <v>0</v>
      </c>
      <c r="AU71" s="11"/>
      <c r="AV71" s="11"/>
      <c r="AW71" s="55">
        <f t="shared" si="19"/>
        <v>0</v>
      </c>
      <c r="AX71" s="11"/>
      <c r="AY71" s="11"/>
      <c r="AZ71" s="55">
        <f t="shared" si="20"/>
        <v>0</v>
      </c>
      <c r="BA71" s="8">
        <f t="shared" si="15"/>
        <v>0</v>
      </c>
    </row>
    <row r="72" spans="1:53" x14ac:dyDescent="0.2">
      <c r="A72" s="111"/>
      <c r="B72" s="315"/>
      <c r="C72" s="209"/>
      <c r="D72" s="9"/>
      <c r="E72" s="11"/>
      <c r="F72" s="11"/>
      <c r="G72" s="11"/>
      <c r="H72" s="55"/>
      <c r="I72" s="11"/>
      <c r="J72" s="84"/>
      <c r="K72" s="52"/>
      <c r="L72" s="52"/>
      <c r="M72" s="218"/>
      <c r="N72" s="52"/>
      <c r="O72" s="52"/>
      <c r="P72" s="186"/>
      <c r="Q72" s="54"/>
      <c r="R72" s="11"/>
      <c r="S72" s="198"/>
      <c r="T72" s="11"/>
      <c r="U72" s="11"/>
      <c r="V72" s="198"/>
      <c r="W72" s="11"/>
      <c r="X72" s="11"/>
      <c r="Y72" s="198"/>
      <c r="Z72" s="11"/>
      <c r="AA72" s="11"/>
      <c r="AB72" s="198"/>
      <c r="AC72" s="11"/>
      <c r="AD72" s="11"/>
      <c r="AE72" s="198"/>
      <c r="AF72" s="11"/>
      <c r="AG72" s="11"/>
      <c r="AH72" s="198"/>
      <c r="AI72" s="11"/>
      <c r="AJ72" s="11"/>
      <c r="AK72" s="198"/>
      <c r="AL72" s="11"/>
      <c r="AM72" s="11"/>
      <c r="AN72" s="198"/>
      <c r="AO72" s="11"/>
      <c r="AP72" s="11"/>
      <c r="AQ72" s="198"/>
      <c r="AR72" s="11"/>
      <c r="AS72" s="11"/>
      <c r="AT72" s="322">
        <f t="shared" si="21"/>
        <v>0</v>
      </c>
      <c r="AU72" s="11"/>
      <c r="AV72" s="11"/>
      <c r="AW72" s="55">
        <f t="shared" si="19"/>
        <v>0</v>
      </c>
      <c r="AX72" s="11"/>
      <c r="AY72" s="11"/>
      <c r="AZ72" s="55">
        <f t="shared" si="20"/>
        <v>0</v>
      </c>
      <c r="BA72" s="8">
        <f t="shared" si="15"/>
        <v>0</v>
      </c>
    </row>
    <row r="73" spans="1:53" x14ac:dyDescent="0.2">
      <c r="A73" s="36"/>
      <c r="B73" s="4"/>
      <c r="C73" s="209"/>
      <c r="D73" s="9"/>
      <c r="E73" s="11"/>
      <c r="F73" s="11"/>
      <c r="G73" s="11"/>
      <c r="H73" s="55"/>
      <c r="I73" s="11"/>
      <c r="J73" s="84"/>
      <c r="K73" s="52"/>
      <c r="L73" s="52"/>
      <c r="M73" s="218"/>
      <c r="N73" s="52"/>
      <c r="O73" s="52"/>
      <c r="P73" s="186"/>
      <c r="Q73" s="54"/>
      <c r="R73" s="11"/>
      <c r="S73" s="198"/>
      <c r="T73" s="11"/>
      <c r="U73" s="11"/>
      <c r="V73" s="198"/>
      <c r="W73" s="11"/>
      <c r="X73" s="11"/>
      <c r="Y73" s="198"/>
      <c r="Z73" s="11"/>
      <c r="AA73" s="11"/>
      <c r="AB73" s="198"/>
      <c r="AC73" s="11"/>
      <c r="AD73" s="11"/>
      <c r="AE73" s="198"/>
      <c r="AF73" s="11"/>
      <c r="AG73" s="11"/>
      <c r="AH73" s="198"/>
      <c r="AI73" s="11"/>
      <c r="AJ73" s="11"/>
      <c r="AK73" s="198"/>
      <c r="AL73" s="11"/>
      <c r="AM73" s="11"/>
      <c r="AN73" s="198"/>
      <c r="AO73" s="11"/>
      <c r="AP73" s="11"/>
      <c r="AQ73" s="198"/>
      <c r="AR73" s="11"/>
      <c r="AS73" s="11"/>
      <c r="AT73" s="322">
        <f t="shared" si="21"/>
        <v>0</v>
      </c>
      <c r="AU73" s="11"/>
      <c r="AV73" s="11"/>
      <c r="AW73" s="55">
        <f t="shared" si="19"/>
        <v>0</v>
      </c>
      <c r="AX73" s="11"/>
      <c r="AY73" s="11"/>
      <c r="AZ73" s="55">
        <f t="shared" si="20"/>
        <v>0</v>
      </c>
      <c r="BA73" s="8">
        <f t="shared" si="15"/>
        <v>0</v>
      </c>
    </row>
    <row r="74" spans="1:53" x14ac:dyDescent="0.2">
      <c r="A74" s="111"/>
      <c r="B74" s="4"/>
      <c r="C74" s="209"/>
      <c r="D74" s="9"/>
      <c r="E74" s="11"/>
      <c r="F74" s="11"/>
      <c r="G74" s="11"/>
      <c r="H74" s="55"/>
      <c r="I74" s="11"/>
      <c r="J74" s="84"/>
      <c r="K74" s="52"/>
      <c r="L74" s="52"/>
      <c r="M74" s="218"/>
      <c r="N74" s="52"/>
      <c r="O74" s="52"/>
      <c r="P74" s="186"/>
      <c r="Q74" s="54"/>
      <c r="R74" s="11"/>
      <c r="S74" s="198"/>
      <c r="T74" s="11"/>
      <c r="U74" s="11"/>
      <c r="V74" s="198"/>
      <c r="W74" s="11"/>
      <c r="X74" s="11"/>
      <c r="Y74" s="198"/>
      <c r="Z74" s="11"/>
      <c r="AA74" s="11"/>
      <c r="AB74" s="198"/>
      <c r="AC74" s="11"/>
      <c r="AD74" s="11"/>
      <c r="AE74" s="198"/>
      <c r="AF74" s="11"/>
      <c r="AG74" s="11"/>
      <c r="AH74" s="198"/>
      <c r="AI74" s="11"/>
      <c r="AJ74" s="11"/>
      <c r="AK74" s="198"/>
      <c r="AL74" s="11"/>
      <c r="AM74" s="11"/>
      <c r="AN74" s="198"/>
      <c r="AO74" s="11"/>
      <c r="AP74" s="11"/>
      <c r="AQ74" s="198"/>
      <c r="AR74" s="11"/>
      <c r="AS74" s="11"/>
      <c r="AT74" s="322">
        <f t="shared" si="21"/>
        <v>0</v>
      </c>
      <c r="AU74" s="11"/>
      <c r="AV74" s="11"/>
      <c r="AW74" s="55">
        <f t="shared" si="19"/>
        <v>0</v>
      </c>
      <c r="AX74" s="11"/>
      <c r="AY74" s="11"/>
      <c r="AZ74" s="55">
        <f t="shared" si="20"/>
        <v>0</v>
      </c>
      <c r="BA74" s="8">
        <f t="shared" si="15"/>
        <v>0</v>
      </c>
    </row>
    <row r="75" spans="1:53" x14ac:dyDescent="0.2">
      <c r="A75" s="36"/>
      <c r="B75" s="4"/>
      <c r="C75" s="209"/>
      <c r="D75" s="9"/>
      <c r="E75" s="11"/>
      <c r="F75" s="11"/>
      <c r="G75" s="11"/>
      <c r="H75" s="55"/>
      <c r="I75" s="11"/>
      <c r="J75" s="84"/>
      <c r="K75" s="52"/>
      <c r="L75" s="52"/>
      <c r="M75" s="218"/>
      <c r="N75" s="52"/>
      <c r="O75" s="52"/>
      <c r="P75" s="186"/>
      <c r="Q75" s="54"/>
      <c r="R75" s="11"/>
      <c r="S75" s="198"/>
      <c r="T75" s="11"/>
      <c r="U75" s="11"/>
      <c r="V75" s="198"/>
      <c r="W75" s="11"/>
      <c r="X75" s="11"/>
      <c r="Y75" s="198"/>
      <c r="Z75" s="11"/>
      <c r="AA75" s="11"/>
      <c r="AB75" s="198"/>
      <c r="AC75" s="11"/>
      <c r="AD75" s="11"/>
      <c r="AE75" s="198"/>
      <c r="AF75" s="11"/>
      <c r="AG75" s="11"/>
      <c r="AH75" s="198"/>
      <c r="AI75" s="11"/>
      <c r="AJ75" s="11"/>
      <c r="AK75" s="198"/>
      <c r="AL75" s="11"/>
      <c r="AM75" s="11"/>
      <c r="AN75" s="198"/>
      <c r="AO75" s="11"/>
      <c r="AP75" s="11"/>
      <c r="AQ75" s="198"/>
      <c r="AR75" s="11"/>
      <c r="AS75" s="11"/>
      <c r="AT75" s="322">
        <f t="shared" si="21"/>
        <v>0</v>
      </c>
      <c r="AU75" s="11"/>
      <c r="AV75" s="11"/>
      <c r="AW75" s="55">
        <f t="shared" si="19"/>
        <v>0</v>
      </c>
      <c r="AX75" s="11"/>
      <c r="AY75" s="11"/>
      <c r="AZ75" s="55">
        <f t="shared" si="20"/>
        <v>0</v>
      </c>
      <c r="BA75" s="8">
        <f t="shared" si="15"/>
        <v>0</v>
      </c>
    </row>
    <row r="76" spans="1:53" x14ac:dyDescent="0.2">
      <c r="A76" s="111"/>
      <c r="B76" s="4"/>
      <c r="C76" s="209"/>
      <c r="D76" s="9"/>
      <c r="E76" s="11"/>
      <c r="F76" s="11"/>
      <c r="G76" s="11"/>
      <c r="H76" s="55"/>
      <c r="I76" s="11"/>
      <c r="J76" s="84"/>
      <c r="K76" s="52"/>
      <c r="L76" s="52"/>
      <c r="M76" s="218"/>
      <c r="N76" s="52"/>
      <c r="O76" s="52"/>
      <c r="P76" s="186"/>
      <c r="Q76" s="54"/>
      <c r="R76" s="11"/>
      <c r="S76" s="198"/>
      <c r="T76" s="11"/>
      <c r="U76" s="11"/>
      <c r="V76" s="198"/>
      <c r="W76" s="11"/>
      <c r="X76" s="11"/>
      <c r="Y76" s="198"/>
      <c r="Z76" s="11"/>
      <c r="AA76" s="11"/>
      <c r="AB76" s="198"/>
      <c r="AC76" s="11"/>
      <c r="AD76" s="11"/>
      <c r="AE76" s="198"/>
      <c r="AF76" s="11"/>
      <c r="AG76" s="11"/>
      <c r="AH76" s="198"/>
      <c r="AI76" s="11"/>
      <c r="AJ76" s="11"/>
      <c r="AK76" s="198"/>
      <c r="AL76" s="11"/>
      <c r="AM76" s="11"/>
      <c r="AN76" s="198"/>
      <c r="AO76" s="11"/>
      <c r="AP76" s="11"/>
      <c r="AQ76" s="198"/>
      <c r="AR76" s="11"/>
      <c r="AS76" s="11"/>
      <c r="AT76" s="322">
        <f t="shared" si="21"/>
        <v>0</v>
      </c>
      <c r="AU76" s="11"/>
      <c r="AV76" s="11"/>
      <c r="AW76" s="55">
        <f t="shared" si="19"/>
        <v>0</v>
      </c>
      <c r="AX76" s="11"/>
      <c r="AY76" s="11"/>
      <c r="AZ76" s="55">
        <f t="shared" si="20"/>
        <v>0</v>
      </c>
      <c r="BA76" s="8">
        <f t="shared" ref="BA76:BA87" si="22">+K76+N76+Q76+T76+W76+Z76+AC76+AF76+AI76+AL76+AO76+AR76</f>
        <v>0</v>
      </c>
    </row>
    <row r="77" spans="1:53" x14ac:dyDescent="0.2">
      <c r="A77" s="36"/>
      <c r="B77" s="4"/>
      <c r="C77" s="209"/>
      <c r="D77" s="9"/>
      <c r="E77" s="11"/>
      <c r="F77" s="11"/>
      <c r="G77" s="11"/>
      <c r="H77" s="55"/>
      <c r="I77" s="11"/>
      <c r="J77" s="84"/>
      <c r="K77" s="52"/>
      <c r="L77" s="52"/>
      <c r="M77" s="218"/>
      <c r="N77" s="52"/>
      <c r="O77" s="52"/>
      <c r="P77" s="186"/>
      <c r="Q77" s="54"/>
      <c r="R77" s="11"/>
      <c r="S77" s="198"/>
      <c r="T77" s="11"/>
      <c r="U77" s="11"/>
      <c r="V77" s="198"/>
      <c r="W77" s="11"/>
      <c r="X77" s="11"/>
      <c r="Y77" s="198"/>
      <c r="Z77" s="11"/>
      <c r="AA77" s="11"/>
      <c r="AB77" s="198"/>
      <c r="AC77" s="11"/>
      <c r="AD77" s="11"/>
      <c r="AE77" s="198"/>
      <c r="AF77" s="11"/>
      <c r="AG77" s="11"/>
      <c r="AH77" s="198"/>
      <c r="AI77" s="11"/>
      <c r="AJ77" s="11"/>
      <c r="AK77" s="198"/>
      <c r="AL77" s="11"/>
      <c r="AM77" s="11"/>
      <c r="AN77" s="198"/>
      <c r="AO77" s="11"/>
      <c r="AP77" s="11"/>
      <c r="AQ77" s="198"/>
      <c r="AR77" s="11"/>
      <c r="AS77" s="11"/>
      <c r="AT77" s="322">
        <f t="shared" si="21"/>
        <v>0</v>
      </c>
      <c r="AU77" s="11"/>
      <c r="AV77" s="11"/>
      <c r="AW77" s="55">
        <f t="shared" si="19"/>
        <v>0</v>
      </c>
      <c r="AX77" s="11"/>
      <c r="AY77" s="11"/>
      <c r="AZ77" s="55">
        <f t="shared" si="20"/>
        <v>0</v>
      </c>
      <c r="BA77" s="8">
        <f t="shared" si="22"/>
        <v>0</v>
      </c>
    </row>
    <row r="78" spans="1:53" x14ac:dyDescent="0.2">
      <c r="A78" s="111"/>
      <c r="B78" s="4"/>
      <c r="C78" s="209"/>
      <c r="D78" s="9"/>
      <c r="E78" s="11"/>
      <c r="F78" s="11"/>
      <c r="G78" s="11"/>
      <c r="H78" s="55"/>
      <c r="I78" s="11"/>
      <c r="J78" s="84"/>
      <c r="K78" s="52"/>
      <c r="L78" s="52"/>
      <c r="M78" s="218"/>
      <c r="N78" s="52"/>
      <c r="O78" s="52"/>
      <c r="P78" s="186"/>
      <c r="Q78" s="54"/>
      <c r="R78" s="11"/>
      <c r="S78" s="198"/>
      <c r="T78" s="11"/>
      <c r="U78" s="11"/>
      <c r="V78" s="198"/>
      <c r="W78" s="11"/>
      <c r="X78" s="11"/>
      <c r="Y78" s="198"/>
      <c r="Z78" s="11"/>
      <c r="AA78" s="11"/>
      <c r="AB78" s="198"/>
      <c r="AC78" s="11"/>
      <c r="AD78" s="11"/>
      <c r="AE78" s="198"/>
      <c r="AF78" s="11"/>
      <c r="AG78" s="11"/>
      <c r="AH78" s="198"/>
      <c r="AI78" s="11"/>
      <c r="AJ78" s="11"/>
      <c r="AK78" s="198"/>
      <c r="AL78" s="11"/>
      <c r="AM78" s="11"/>
      <c r="AN78" s="198"/>
      <c r="AO78" s="11"/>
      <c r="AP78" s="11"/>
      <c r="AQ78" s="198"/>
      <c r="AR78" s="11"/>
      <c r="AS78" s="11"/>
      <c r="AT78" s="322">
        <f t="shared" si="21"/>
        <v>0</v>
      </c>
      <c r="AU78" s="11"/>
      <c r="AV78" s="11"/>
      <c r="AW78" s="55">
        <f t="shared" si="19"/>
        <v>0</v>
      </c>
      <c r="AX78" s="11"/>
      <c r="AY78" s="11"/>
      <c r="AZ78" s="55">
        <f t="shared" si="20"/>
        <v>0</v>
      </c>
      <c r="BA78" s="8">
        <f t="shared" si="22"/>
        <v>0</v>
      </c>
    </row>
    <row r="79" spans="1:53" x14ac:dyDescent="0.2">
      <c r="A79" s="36"/>
      <c r="B79" s="4"/>
      <c r="C79" s="209"/>
      <c r="D79" s="9"/>
      <c r="E79" s="11"/>
      <c r="F79" s="11"/>
      <c r="G79" s="11"/>
      <c r="H79" s="55"/>
      <c r="I79" s="11"/>
      <c r="J79" s="84"/>
      <c r="K79" s="52"/>
      <c r="L79" s="52"/>
      <c r="M79" s="218"/>
      <c r="N79" s="52"/>
      <c r="O79" s="52"/>
      <c r="P79" s="186"/>
      <c r="Q79" s="54"/>
      <c r="R79" s="11"/>
      <c r="S79" s="198"/>
      <c r="T79" s="11"/>
      <c r="U79" s="11"/>
      <c r="V79" s="198"/>
      <c r="W79" s="11"/>
      <c r="X79" s="11"/>
      <c r="Y79" s="198"/>
      <c r="Z79" s="11"/>
      <c r="AA79" s="11"/>
      <c r="AB79" s="198"/>
      <c r="AC79" s="11"/>
      <c r="AD79" s="11"/>
      <c r="AE79" s="198"/>
      <c r="AF79" s="11"/>
      <c r="AG79" s="11"/>
      <c r="AH79" s="198"/>
      <c r="AI79" s="11"/>
      <c r="AJ79" s="11"/>
      <c r="AK79" s="198"/>
      <c r="AL79" s="11"/>
      <c r="AM79" s="11"/>
      <c r="AN79" s="198"/>
      <c r="AO79" s="11"/>
      <c r="AP79" s="11"/>
      <c r="AQ79" s="198"/>
      <c r="AR79" s="11"/>
      <c r="AS79" s="11"/>
      <c r="AT79" s="322">
        <f t="shared" si="21"/>
        <v>0</v>
      </c>
      <c r="AU79" s="11"/>
      <c r="AV79" s="11"/>
      <c r="AW79" s="55">
        <f t="shared" si="19"/>
        <v>0</v>
      </c>
      <c r="AX79" s="11"/>
      <c r="AY79" s="11"/>
      <c r="AZ79" s="55">
        <f t="shared" si="20"/>
        <v>0</v>
      </c>
      <c r="BA79" s="8">
        <f t="shared" si="22"/>
        <v>0</v>
      </c>
    </row>
    <row r="80" spans="1:53" x14ac:dyDescent="0.2">
      <c r="A80" s="111"/>
      <c r="B80" s="4"/>
      <c r="C80" s="209"/>
      <c r="D80" s="9"/>
      <c r="E80" s="11"/>
      <c r="F80" s="11"/>
      <c r="G80" s="11"/>
      <c r="H80" s="55"/>
      <c r="I80" s="11"/>
      <c r="J80" s="84"/>
      <c r="K80" s="52"/>
      <c r="L80" s="52"/>
      <c r="M80" s="218"/>
      <c r="N80" s="52"/>
      <c r="O80" s="52"/>
      <c r="P80" s="186"/>
      <c r="Q80" s="54"/>
      <c r="R80" s="11"/>
      <c r="S80" s="198"/>
      <c r="T80" s="11"/>
      <c r="U80" s="11"/>
      <c r="V80" s="198"/>
      <c r="W80" s="11"/>
      <c r="X80" s="11"/>
      <c r="Y80" s="198"/>
      <c r="Z80" s="11"/>
      <c r="AA80" s="11"/>
      <c r="AB80" s="198"/>
      <c r="AC80" s="11"/>
      <c r="AD80" s="11"/>
      <c r="AE80" s="198"/>
      <c r="AF80" s="11"/>
      <c r="AG80" s="11"/>
      <c r="AH80" s="198"/>
      <c r="AI80" s="11"/>
      <c r="AJ80" s="11"/>
      <c r="AK80" s="198"/>
      <c r="AL80" s="11"/>
      <c r="AM80" s="11"/>
      <c r="AN80" s="198"/>
      <c r="AO80" s="11"/>
      <c r="AP80" s="11"/>
      <c r="AQ80" s="198"/>
      <c r="AR80" s="11"/>
      <c r="AS80" s="11"/>
      <c r="AT80" s="322">
        <f t="shared" si="21"/>
        <v>0</v>
      </c>
      <c r="AU80" s="11"/>
      <c r="AV80" s="11"/>
      <c r="AW80" s="55">
        <f t="shared" si="19"/>
        <v>0</v>
      </c>
      <c r="AX80" s="11"/>
      <c r="AY80" s="11"/>
      <c r="AZ80" s="55">
        <f t="shared" si="20"/>
        <v>0</v>
      </c>
      <c r="BA80" s="8">
        <f t="shared" si="22"/>
        <v>0</v>
      </c>
    </row>
    <row r="81" spans="1:53" x14ac:dyDescent="0.2">
      <c r="A81" s="36"/>
      <c r="B81" s="4"/>
      <c r="C81" s="209"/>
      <c r="D81" s="9"/>
      <c r="E81" s="11"/>
      <c r="F81" s="11"/>
      <c r="G81" s="11"/>
      <c r="H81" s="55"/>
      <c r="I81" s="11"/>
      <c r="J81" s="84"/>
      <c r="K81" s="52"/>
      <c r="L81" s="52"/>
      <c r="M81" s="218"/>
      <c r="N81" s="52"/>
      <c r="O81" s="52"/>
      <c r="P81" s="186"/>
      <c r="Q81" s="54"/>
      <c r="R81" s="11"/>
      <c r="S81" s="198"/>
      <c r="T81" s="11"/>
      <c r="U81" s="11"/>
      <c r="V81" s="198"/>
      <c r="W81" s="11"/>
      <c r="X81" s="11"/>
      <c r="Y81" s="198"/>
      <c r="Z81" s="11"/>
      <c r="AA81" s="11"/>
      <c r="AB81" s="198"/>
      <c r="AC81" s="11"/>
      <c r="AD81" s="11"/>
      <c r="AE81" s="198"/>
      <c r="AF81" s="11"/>
      <c r="AG81" s="11"/>
      <c r="AH81" s="198"/>
      <c r="AI81" s="11"/>
      <c r="AJ81" s="11"/>
      <c r="AK81" s="198"/>
      <c r="AL81" s="11"/>
      <c r="AM81" s="11"/>
      <c r="AN81" s="198"/>
      <c r="AO81" s="11"/>
      <c r="AP81" s="11"/>
      <c r="AQ81" s="198"/>
      <c r="AR81" s="11"/>
      <c r="AS81" s="11"/>
      <c r="AT81" s="322">
        <f t="shared" si="21"/>
        <v>0</v>
      </c>
      <c r="AU81" s="11"/>
      <c r="AV81" s="11"/>
      <c r="AW81" s="55">
        <f t="shared" si="19"/>
        <v>0</v>
      </c>
      <c r="AX81" s="11"/>
      <c r="AY81" s="11"/>
      <c r="AZ81" s="55">
        <f t="shared" si="20"/>
        <v>0</v>
      </c>
      <c r="BA81" s="8">
        <f t="shared" si="22"/>
        <v>0</v>
      </c>
    </row>
    <row r="82" spans="1:53" x14ac:dyDescent="0.2">
      <c r="A82" s="111"/>
      <c r="B82" s="12"/>
      <c r="C82" s="211"/>
      <c r="D82" s="9"/>
      <c r="E82" s="52"/>
      <c r="F82" s="52"/>
      <c r="G82" s="52"/>
      <c r="H82" s="55"/>
      <c r="I82" s="11"/>
      <c r="J82" s="84"/>
      <c r="K82" s="52"/>
      <c r="L82" s="52"/>
      <c r="M82" s="218"/>
      <c r="N82" s="52"/>
      <c r="O82" s="52"/>
      <c r="P82" s="186"/>
      <c r="Q82" s="54"/>
      <c r="R82" s="52"/>
      <c r="S82" s="198"/>
      <c r="T82" s="52"/>
      <c r="U82" s="52"/>
      <c r="V82" s="198"/>
      <c r="W82" s="52"/>
      <c r="X82" s="52"/>
      <c r="Y82" s="198"/>
      <c r="Z82" s="52"/>
      <c r="AA82" s="52"/>
      <c r="AB82" s="198"/>
      <c r="AC82" s="52"/>
      <c r="AD82" s="52"/>
      <c r="AE82" s="198"/>
      <c r="AF82" s="52"/>
      <c r="AG82" s="52"/>
      <c r="AH82" s="198"/>
      <c r="AI82" s="52"/>
      <c r="AJ82" s="52"/>
      <c r="AK82" s="198"/>
      <c r="AL82" s="52"/>
      <c r="AM82" s="52"/>
      <c r="AN82" s="198"/>
      <c r="AO82" s="52"/>
      <c r="AP82" s="52"/>
      <c r="AQ82" s="198"/>
      <c r="AR82" s="52"/>
      <c r="AS82" s="52"/>
      <c r="AT82" s="322">
        <f t="shared" si="21"/>
        <v>0</v>
      </c>
      <c r="AU82" s="52"/>
      <c r="AV82" s="52"/>
      <c r="AW82" s="55"/>
      <c r="AX82" s="52"/>
      <c r="AY82" s="52"/>
      <c r="AZ82" s="55"/>
      <c r="BA82" s="8">
        <f>+H82</f>
        <v>0</v>
      </c>
    </row>
    <row r="83" spans="1:53" x14ac:dyDescent="0.2">
      <c r="A83" s="36"/>
      <c r="B83" s="4"/>
      <c r="C83" s="209"/>
      <c r="D83" s="9"/>
      <c r="E83" s="11"/>
      <c r="F83" s="11"/>
      <c r="G83" s="11"/>
      <c r="H83" s="55"/>
      <c r="I83" s="11"/>
      <c r="J83" s="84"/>
      <c r="K83" s="52"/>
      <c r="L83" s="52"/>
      <c r="M83" s="218"/>
      <c r="N83" s="52"/>
      <c r="O83" s="52"/>
      <c r="P83" s="186"/>
      <c r="Q83" s="54"/>
      <c r="R83" s="11"/>
      <c r="S83" s="198"/>
      <c r="T83" s="11"/>
      <c r="U83" s="11"/>
      <c r="V83" s="198"/>
      <c r="W83" s="11"/>
      <c r="X83" s="11"/>
      <c r="Y83" s="198"/>
      <c r="Z83" s="11"/>
      <c r="AA83" s="11"/>
      <c r="AB83" s="198"/>
      <c r="AC83" s="11"/>
      <c r="AD83" s="11"/>
      <c r="AE83" s="198"/>
      <c r="AF83" s="11"/>
      <c r="AG83" s="11"/>
      <c r="AH83" s="198"/>
      <c r="AI83" s="11"/>
      <c r="AJ83" s="11"/>
      <c r="AK83" s="198"/>
      <c r="AL83" s="11"/>
      <c r="AM83" s="11"/>
      <c r="AN83" s="198"/>
      <c r="AO83" s="11"/>
      <c r="AP83" s="11"/>
      <c r="AQ83" s="198"/>
      <c r="AR83" s="11"/>
      <c r="AS83" s="11"/>
      <c r="AT83" s="322">
        <f t="shared" si="21"/>
        <v>0</v>
      </c>
      <c r="AU83" s="11"/>
      <c r="AV83" s="11"/>
      <c r="AW83" s="55">
        <f>AU83-AV83</f>
        <v>0</v>
      </c>
      <c r="AX83" s="11"/>
      <c r="AY83" s="11"/>
      <c r="AZ83" s="55">
        <f>AX83-AY83</f>
        <v>0</v>
      </c>
      <c r="BA83" s="8">
        <f t="shared" si="22"/>
        <v>0</v>
      </c>
    </row>
    <row r="84" spans="1:53" x14ac:dyDescent="0.2">
      <c r="A84" s="111"/>
      <c r="B84" s="4"/>
      <c r="C84" s="209"/>
      <c r="D84" s="9"/>
      <c r="E84" s="11"/>
      <c r="F84" s="11"/>
      <c r="G84" s="11"/>
      <c r="H84" s="55"/>
      <c r="I84" s="11"/>
      <c r="J84" s="84"/>
      <c r="K84" s="52"/>
      <c r="L84" s="52"/>
      <c r="M84" s="218"/>
      <c r="N84" s="52"/>
      <c r="O84" s="52"/>
      <c r="P84" s="186"/>
      <c r="Q84" s="54"/>
      <c r="R84" s="11"/>
      <c r="S84" s="198"/>
      <c r="T84" s="11"/>
      <c r="U84" s="11"/>
      <c r="V84" s="198"/>
      <c r="W84" s="11"/>
      <c r="X84" s="11"/>
      <c r="Y84" s="198"/>
      <c r="Z84" s="11"/>
      <c r="AA84" s="11"/>
      <c r="AB84" s="198"/>
      <c r="AC84" s="11"/>
      <c r="AD84" s="11"/>
      <c r="AE84" s="198"/>
      <c r="AF84" s="11"/>
      <c r="AG84" s="11"/>
      <c r="AH84" s="198"/>
      <c r="AI84" s="11"/>
      <c r="AJ84" s="11"/>
      <c r="AK84" s="198"/>
      <c r="AL84" s="11"/>
      <c r="AM84" s="11"/>
      <c r="AN84" s="198"/>
      <c r="AO84" s="11"/>
      <c r="AP84" s="11"/>
      <c r="AQ84" s="198"/>
      <c r="AR84" s="11"/>
      <c r="AS84" s="11"/>
      <c r="AT84" s="322">
        <f t="shared" si="21"/>
        <v>0</v>
      </c>
      <c r="AU84" s="11"/>
      <c r="AV84" s="11"/>
      <c r="AW84" s="55">
        <f>AU84-AV84</f>
        <v>0</v>
      </c>
      <c r="AX84" s="11"/>
      <c r="AY84" s="11"/>
      <c r="AZ84" s="55">
        <f>AX84-AY84</f>
        <v>0</v>
      </c>
      <c r="BA84" s="8">
        <f t="shared" si="22"/>
        <v>0</v>
      </c>
    </row>
    <row r="85" spans="1:53" x14ac:dyDescent="0.2">
      <c r="A85" s="36"/>
      <c r="B85" s="4"/>
      <c r="C85" s="209"/>
      <c r="D85" s="9"/>
      <c r="E85" s="11"/>
      <c r="F85" s="11"/>
      <c r="G85" s="11"/>
      <c r="H85" s="55"/>
      <c r="I85" s="11"/>
      <c r="J85" s="84"/>
      <c r="K85" s="52"/>
      <c r="L85" s="52"/>
      <c r="M85" s="218"/>
      <c r="N85" s="52"/>
      <c r="O85" s="52"/>
      <c r="P85" s="186"/>
      <c r="Q85" s="54"/>
      <c r="R85" s="11"/>
      <c r="S85" s="198"/>
      <c r="T85" s="11"/>
      <c r="U85" s="11"/>
      <c r="V85" s="198"/>
      <c r="W85" s="11"/>
      <c r="X85" s="11"/>
      <c r="Y85" s="198"/>
      <c r="Z85" s="11"/>
      <c r="AA85" s="11"/>
      <c r="AB85" s="198"/>
      <c r="AC85" s="11"/>
      <c r="AD85" s="11"/>
      <c r="AE85" s="198"/>
      <c r="AF85" s="11"/>
      <c r="AG85" s="11"/>
      <c r="AH85" s="198"/>
      <c r="AI85" s="11"/>
      <c r="AJ85" s="11"/>
      <c r="AK85" s="198"/>
      <c r="AL85" s="11"/>
      <c r="AM85" s="11"/>
      <c r="AN85" s="198"/>
      <c r="AO85" s="11"/>
      <c r="AP85" s="11"/>
      <c r="AQ85" s="198"/>
      <c r="AR85" s="11"/>
      <c r="AS85" s="11"/>
      <c r="AT85" s="322">
        <f t="shared" si="21"/>
        <v>0</v>
      </c>
      <c r="AU85" s="11"/>
      <c r="AV85" s="11"/>
      <c r="AW85" s="55">
        <f>AU85-AV85</f>
        <v>0</v>
      </c>
      <c r="AX85" s="11"/>
      <c r="AY85" s="11"/>
      <c r="AZ85" s="55">
        <f>AX85-AY85</f>
        <v>0</v>
      </c>
      <c r="BA85" s="8">
        <f t="shared" si="22"/>
        <v>0</v>
      </c>
    </row>
    <row r="86" spans="1:53" x14ac:dyDescent="0.2">
      <c r="A86" s="111"/>
      <c r="B86" s="4"/>
      <c r="C86" s="209"/>
      <c r="D86" s="9"/>
      <c r="E86" s="11"/>
      <c r="F86" s="11"/>
      <c r="G86" s="11"/>
      <c r="H86" s="55"/>
      <c r="I86" s="11"/>
      <c r="J86" s="84"/>
      <c r="K86" s="52"/>
      <c r="L86" s="52"/>
      <c r="M86" s="218"/>
      <c r="N86" s="52"/>
      <c r="O86" s="52"/>
      <c r="P86" s="186"/>
      <c r="Q86" s="54"/>
      <c r="R86" s="11"/>
      <c r="S86" s="198"/>
      <c r="T86" s="11"/>
      <c r="U86" s="11"/>
      <c r="V86" s="198"/>
      <c r="W86" s="11"/>
      <c r="X86" s="11"/>
      <c r="Y86" s="198"/>
      <c r="Z86" s="11"/>
      <c r="AA86" s="11"/>
      <c r="AB86" s="198"/>
      <c r="AC86" s="11"/>
      <c r="AD86" s="11"/>
      <c r="AE86" s="198"/>
      <c r="AF86" s="11"/>
      <c r="AG86" s="11"/>
      <c r="AH86" s="198"/>
      <c r="AI86" s="11"/>
      <c r="AJ86" s="11"/>
      <c r="AK86" s="198"/>
      <c r="AL86" s="11"/>
      <c r="AM86" s="11"/>
      <c r="AN86" s="198"/>
      <c r="AO86" s="11"/>
      <c r="AP86" s="11"/>
      <c r="AQ86" s="198"/>
      <c r="AR86" s="11"/>
      <c r="AS86" s="11"/>
      <c r="AT86" s="322">
        <f t="shared" si="21"/>
        <v>0</v>
      </c>
      <c r="AU86" s="11"/>
      <c r="AV86" s="11"/>
      <c r="AW86" s="55">
        <f>AU86-AV86</f>
        <v>0</v>
      </c>
      <c r="AX86" s="11"/>
      <c r="AY86" s="11"/>
      <c r="AZ86" s="55">
        <f>AX86-AY86</f>
        <v>0</v>
      </c>
      <c r="BA86" s="8">
        <f t="shared" si="22"/>
        <v>0</v>
      </c>
    </row>
    <row r="87" spans="1:53" ht="12" thickBot="1" x14ac:dyDescent="0.25">
      <c r="A87" s="36"/>
      <c r="B87" s="4"/>
      <c r="C87" s="209"/>
      <c r="D87" s="9"/>
      <c r="E87" s="11"/>
      <c r="F87" s="11"/>
      <c r="G87" s="11"/>
      <c r="H87" s="55"/>
      <c r="I87" s="11"/>
      <c r="J87" s="84"/>
      <c r="K87" s="52"/>
      <c r="L87" s="52"/>
      <c r="M87" s="218"/>
      <c r="N87" s="52"/>
      <c r="O87" s="52"/>
      <c r="P87" s="186"/>
      <c r="Q87" s="54"/>
      <c r="R87" s="11"/>
      <c r="S87" s="198"/>
      <c r="T87" s="11"/>
      <c r="U87" s="11"/>
      <c r="V87" s="198"/>
      <c r="W87" s="11"/>
      <c r="X87" s="11"/>
      <c r="Y87" s="198"/>
      <c r="Z87" s="11"/>
      <c r="AA87" s="11"/>
      <c r="AB87" s="198"/>
      <c r="AC87" s="11"/>
      <c r="AD87" s="11"/>
      <c r="AE87" s="198"/>
      <c r="AF87" s="11"/>
      <c r="AG87" s="11"/>
      <c r="AH87" s="198"/>
      <c r="AI87" s="11"/>
      <c r="AJ87" s="11"/>
      <c r="AK87" s="198"/>
      <c r="AL87" s="11"/>
      <c r="AM87" s="11"/>
      <c r="AN87" s="198"/>
      <c r="AO87" s="11"/>
      <c r="AP87" s="11"/>
      <c r="AQ87" s="198"/>
      <c r="AR87" s="11"/>
      <c r="AS87" s="11"/>
      <c r="AT87" s="52"/>
      <c r="AU87" s="11"/>
      <c r="AV87" s="11"/>
      <c r="AW87" s="55">
        <f t="shared" ref="AW87" si="23">AU87-AV87</f>
        <v>0</v>
      </c>
      <c r="AX87" s="11"/>
      <c r="AY87" s="11"/>
      <c r="AZ87" s="55">
        <f t="shared" ref="AZ87" si="24">AX87-AY87</f>
        <v>0</v>
      </c>
      <c r="BA87" s="8">
        <f t="shared" si="22"/>
        <v>0</v>
      </c>
    </row>
    <row r="88" spans="1:53" s="172" customFormat="1" ht="18" customHeight="1" thickBot="1" x14ac:dyDescent="0.3">
      <c r="A88" s="442" t="s">
        <v>29</v>
      </c>
      <c r="B88" s="443"/>
      <c r="C88" s="443"/>
      <c r="D88" s="444"/>
      <c r="E88" s="171">
        <f>SUM(E8:E87)</f>
        <v>455000000</v>
      </c>
      <c r="F88" s="171">
        <f t="shared" ref="F88:BA88" si="25">SUM(F8:F87)</f>
        <v>2550000</v>
      </c>
      <c r="G88" s="171">
        <f t="shared" si="25"/>
        <v>8610000</v>
      </c>
      <c r="H88" s="171">
        <f t="shared" si="25"/>
        <v>443840000</v>
      </c>
      <c r="I88" s="171">
        <f t="shared" si="25"/>
        <v>131140000</v>
      </c>
      <c r="J88" s="215">
        <f t="shared" si="25"/>
        <v>0</v>
      </c>
      <c r="K88" s="328">
        <f t="shared" si="25"/>
        <v>49500000</v>
      </c>
      <c r="L88" s="328">
        <f t="shared" si="25"/>
        <v>46500000</v>
      </c>
      <c r="M88" s="220">
        <f t="shared" si="25"/>
        <v>3000000</v>
      </c>
      <c r="N88" s="328">
        <f t="shared" si="25"/>
        <v>23520000</v>
      </c>
      <c r="O88" s="328">
        <f t="shared" si="25"/>
        <v>20920000</v>
      </c>
      <c r="P88" s="329">
        <f t="shared" si="25"/>
        <v>2600000</v>
      </c>
      <c r="Q88" s="217">
        <f t="shared" si="25"/>
        <v>24400000</v>
      </c>
      <c r="R88" s="171">
        <f t="shared" si="25"/>
        <v>21800000</v>
      </c>
      <c r="S88" s="214">
        <f t="shared" si="25"/>
        <v>2600000</v>
      </c>
      <c r="T88" s="171">
        <f t="shared" si="25"/>
        <v>25280000</v>
      </c>
      <c r="U88" s="171">
        <f t="shared" si="25"/>
        <v>21080000</v>
      </c>
      <c r="V88" s="214">
        <f t="shared" si="25"/>
        <v>4200000</v>
      </c>
      <c r="W88" s="171">
        <f t="shared" si="25"/>
        <v>26380000</v>
      </c>
      <c r="X88" s="171">
        <f t="shared" si="25"/>
        <v>19680000</v>
      </c>
      <c r="Y88" s="214">
        <f t="shared" si="25"/>
        <v>6700000</v>
      </c>
      <c r="Z88" s="171">
        <f t="shared" si="25"/>
        <v>26380000</v>
      </c>
      <c r="AA88" s="171">
        <f t="shared" si="25"/>
        <v>17940000</v>
      </c>
      <c r="AB88" s="214">
        <f t="shared" si="25"/>
        <v>8440000</v>
      </c>
      <c r="AC88" s="171">
        <f t="shared" si="25"/>
        <v>28380000</v>
      </c>
      <c r="AD88" s="171">
        <f>SUM(AD8:AD87)</f>
        <v>14390000</v>
      </c>
      <c r="AE88" s="214">
        <f>SUM(AE8:AE87)</f>
        <v>13990000</v>
      </c>
      <c r="AF88" s="171">
        <f t="shared" si="25"/>
        <v>26380000</v>
      </c>
      <c r="AG88" s="171">
        <f t="shared" si="25"/>
        <v>3200000</v>
      </c>
      <c r="AH88" s="214">
        <f t="shared" si="25"/>
        <v>23180000</v>
      </c>
      <c r="AI88" s="171">
        <f>SUM(AI7:AI87)</f>
        <v>27480000</v>
      </c>
      <c r="AJ88" s="171">
        <f t="shared" si="25"/>
        <v>0</v>
      </c>
      <c r="AK88" s="214">
        <f>SUM(AK7:AK87)</f>
        <v>27480000</v>
      </c>
      <c r="AL88" s="171">
        <f t="shared" si="25"/>
        <v>26380000</v>
      </c>
      <c r="AM88" s="171">
        <f t="shared" si="25"/>
        <v>0</v>
      </c>
      <c r="AN88" s="214">
        <f t="shared" si="25"/>
        <v>26380000</v>
      </c>
      <c r="AO88" s="171">
        <f t="shared" si="25"/>
        <v>26460000</v>
      </c>
      <c r="AP88" s="171">
        <f t="shared" si="25"/>
        <v>0</v>
      </c>
      <c r="AQ88" s="214">
        <f t="shared" si="25"/>
        <v>26460000</v>
      </c>
      <c r="AR88" s="171">
        <f t="shared" si="25"/>
        <v>2060000</v>
      </c>
      <c r="AS88" s="171">
        <f t="shared" si="25"/>
        <v>0</v>
      </c>
      <c r="AT88" s="321">
        <f t="shared" si="25"/>
        <v>2060000</v>
      </c>
      <c r="AU88" s="171">
        <f t="shared" si="25"/>
        <v>1100000</v>
      </c>
      <c r="AV88" s="171">
        <f t="shared" si="25"/>
        <v>0</v>
      </c>
      <c r="AW88" s="171">
        <f t="shared" si="25"/>
        <v>1100000</v>
      </c>
      <c r="AX88" s="171">
        <f t="shared" si="25"/>
        <v>0</v>
      </c>
      <c r="AY88" s="171">
        <f t="shared" si="25"/>
        <v>0</v>
      </c>
      <c r="AZ88" s="171">
        <f t="shared" si="25"/>
        <v>0</v>
      </c>
      <c r="BA88" s="171">
        <f t="shared" si="25"/>
        <v>293800000</v>
      </c>
    </row>
    <row r="89" spans="1:53" x14ac:dyDescent="0.2">
      <c r="A89" s="392" t="s">
        <v>104</v>
      </c>
      <c r="B89" s="392"/>
      <c r="C89" s="392"/>
      <c r="D89" s="91" t="str">
        <f>+BA!D45</f>
        <v>MEI</v>
      </c>
      <c r="E89" s="91"/>
    </row>
    <row r="90" spans="1:53" ht="22.5" x14ac:dyDescent="0.2">
      <c r="A90" s="142" t="s">
        <v>89</v>
      </c>
      <c r="B90" s="142" t="s">
        <v>2</v>
      </c>
      <c r="C90" s="212" t="s">
        <v>72</v>
      </c>
      <c r="D90" s="142" t="s">
        <v>75</v>
      </c>
      <c r="E90" s="143" t="s">
        <v>90</v>
      </c>
      <c r="G90" s="8" t="s">
        <v>106</v>
      </c>
      <c r="H90" s="8">
        <v>61</v>
      </c>
      <c r="N90" s="32"/>
    </row>
    <row r="91" spans="1:53" x14ac:dyDescent="0.2">
      <c r="A91" s="65">
        <v>1</v>
      </c>
      <c r="B91" s="68"/>
      <c r="C91" s="213" t="str">
        <f>C8</f>
        <v>Agung Galih Firdaus</v>
      </c>
      <c r="D91" s="65">
        <f>D8</f>
        <v>0</v>
      </c>
      <c r="E91" s="52">
        <f>M8+P8+S8+V8+Y8+AB8+AE8+AH8+AK8+AN8+AQ8+AT8</f>
        <v>4500000</v>
      </c>
      <c r="N91" s="32"/>
    </row>
    <row r="92" spans="1:53" x14ac:dyDescent="0.2">
      <c r="A92" s="65">
        <v>2</v>
      </c>
      <c r="B92" s="68"/>
      <c r="C92" s="213" t="str">
        <f t="shared" ref="C92:C155" si="26">C9</f>
        <v>Agung Rahmat Gumilar</v>
      </c>
      <c r="D92" s="65">
        <f t="shared" ref="D92:D155" si="27">D9</f>
        <v>0</v>
      </c>
      <c r="E92" s="52">
        <f t="shared" ref="E92:E155" si="28">M9+P9+S9+V9+Y9+AB9+AE9+AH9+AK9+AN9+AQ9+AT9</f>
        <v>10000000</v>
      </c>
      <c r="G92" s="8">
        <f>REKAP!R20/63</f>
        <v>4708730.1587301586</v>
      </c>
      <c r="N92" s="32"/>
    </row>
    <row r="93" spans="1:53" x14ac:dyDescent="0.2">
      <c r="A93" s="65">
        <v>3</v>
      </c>
      <c r="B93" s="68"/>
      <c r="C93" s="213" t="str">
        <f t="shared" si="26"/>
        <v>Agus Abdul Aziz</v>
      </c>
      <c r="D93" s="65">
        <f t="shared" si="27"/>
        <v>0</v>
      </c>
      <c r="E93" s="52">
        <f>M10+P10+S10+V10+Y10+AB10+AE10+AH10+AK7+AN10+AQ10+AT12</f>
        <v>3500000</v>
      </c>
      <c r="N93" s="32"/>
    </row>
    <row r="94" spans="1:53" x14ac:dyDescent="0.2">
      <c r="A94" s="65">
        <v>4</v>
      </c>
      <c r="B94" s="52"/>
      <c r="C94" s="213" t="str">
        <f t="shared" si="26"/>
        <v>Agus Maulana Yusup</v>
      </c>
      <c r="D94" s="65">
        <f t="shared" si="27"/>
        <v>0</v>
      </c>
      <c r="E94" s="52">
        <f t="shared" ref="E94:E113" si="29">M11+P11+S11+V11+Y11+AB11+AE11+AH11+AK11+AN11+AQ11+AT13</f>
        <v>3000000</v>
      </c>
      <c r="N94" s="32"/>
    </row>
    <row r="95" spans="1:53" x14ac:dyDescent="0.2">
      <c r="A95" s="65">
        <v>5</v>
      </c>
      <c r="B95" s="52"/>
      <c r="C95" s="213" t="str">
        <f t="shared" si="26"/>
        <v>Aldi Aldama</v>
      </c>
      <c r="D95" s="65">
        <f t="shared" si="27"/>
        <v>0</v>
      </c>
      <c r="E95" s="52">
        <f t="shared" si="29"/>
        <v>6000000</v>
      </c>
      <c r="N95" s="32"/>
    </row>
    <row r="96" spans="1:53" x14ac:dyDescent="0.2">
      <c r="A96" s="65">
        <v>6</v>
      </c>
      <c r="B96" s="52"/>
      <c r="C96" s="213" t="str">
        <f t="shared" si="26"/>
        <v>Aldi Fitriadi</v>
      </c>
      <c r="D96" s="65">
        <f t="shared" si="27"/>
        <v>0</v>
      </c>
      <c r="E96" s="52">
        <f t="shared" si="29"/>
        <v>0</v>
      </c>
      <c r="N96" s="32"/>
    </row>
    <row r="97" spans="1:14" x14ac:dyDescent="0.2">
      <c r="A97" s="65">
        <v>7</v>
      </c>
      <c r="B97" s="52"/>
      <c r="C97" s="213" t="str">
        <f t="shared" si="26"/>
        <v>Alghifari</v>
      </c>
      <c r="D97" s="65">
        <f t="shared" si="27"/>
        <v>0</v>
      </c>
      <c r="E97" s="52">
        <f t="shared" si="29"/>
        <v>4900000</v>
      </c>
      <c r="N97" s="32"/>
    </row>
    <row r="98" spans="1:14" x14ac:dyDescent="0.2">
      <c r="A98" s="65">
        <v>8</v>
      </c>
      <c r="B98" s="52"/>
      <c r="C98" s="213" t="str">
        <f t="shared" si="26"/>
        <v>Ali Wahyudin</v>
      </c>
      <c r="D98" s="65">
        <f t="shared" si="27"/>
        <v>0</v>
      </c>
      <c r="E98" s="52">
        <f t="shared" si="29"/>
        <v>5120000</v>
      </c>
      <c r="N98" s="32"/>
    </row>
    <row r="99" spans="1:14" x14ac:dyDescent="0.2">
      <c r="A99" s="65">
        <v>9</v>
      </c>
      <c r="B99" s="52"/>
      <c r="C99" s="213" t="str">
        <f t="shared" si="26"/>
        <v>Andi Rustandi</v>
      </c>
      <c r="D99" s="65">
        <f t="shared" si="27"/>
        <v>0</v>
      </c>
      <c r="E99" s="52">
        <f t="shared" si="29"/>
        <v>3700000</v>
      </c>
      <c r="N99" s="32"/>
    </row>
    <row r="100" spans="1:14" x14ac:dyDescent="0.2">
      <c r="A100" s="65">
        <v>10</v>
      </c>
      <c r="B100" s="52"/>
      <c r="C100" s="213" t="str">
        <f t="shared" si="26"/>
        <v>Aulia Rizky Noviyani</v>
      </c>
      <c r="D100" s="65">
        <f t="shared" si="27"/>
        <v>0</v>
      </c>
      <c r="E100" s="52">
        <f t="shared" si="29"/>
        <v>3200000</v>
      </c>
      <c r="N100" s="32"/>
    </row>
    <row r="101" spans="1:14" x14ac:dyDescent="0.2">
      <c r="A101" s="65">
        <v>11</v>
      </c>
      <c r="B101" s="52"/>
      <c r="C101" s="213" t="str">
        <f t="shared" si="26"/>
        <v>Cecep Irfan Fariz</v>
      </c>
      <c r="D101" s="65">
        <f t="shared" si="27"/>
        <v>0</v>
      </c>
      <c r="E101" s="52">
        <f t="shared" si="29"/>
        <v>6400000</v>
      </c>
      <c r="N101" s="32"/>
    </row>
    <row r="102" spans="1:14" x14ac:dyDescent="0.2">
      <c r="A102" s="65">
        <v>12</v>
      </c>
      <c r="B102" s="52"/>
      <c r="C102" s="213" t="str">
        <f t="shared" si="26"/>
        <v>Dede Ridwan</v>
      </c>
      <c r="D102" s="65">
        <f t="shared" si="27"/>
        <v>0</v>
      </c>
      <c r="E102" s="52">
        <f t="shared" si="29"/>
        <v>3200000</v>
      </c>
      <c r="N102" s="32"/>
    </row>
    <row r="103" spans="1:14" x14ac:dyDescent="0.2">
      <c r="A103" s="65">
        <v>13</v>
      </c>
      <c r="B103" s="52"/>
      <c r="C103" s="213" t="str">
        <f t="shared" si="26"/>
        <v>Doni Damara</v>
      </c>
      <c r="D103" s="65">
        <f t="shared" si="27"/>
        <v>0</v>
      </c>
      <c r="E103" s="52">
        <f t="shared" si="29"/>
        <v>3000000</v>
      </c>
      <c r="N103" s="32"/>
    </row>
    <row r="104" spans="1:14" x14ac:dyDescent="0.2">
      <c r="A104" s="65">
        <v>14</v>
      </c>
      <c r="B104" s="52"/>
      <c r="C104" s="213" t="str">
        <f t="shared" si="26"/>
        <v>Elgi Ferdiansyah</v>
      </c>
      <c r="D104" s="65">
        <f t="shared" si="27"/>
        <v>0</v>
      </c>
      <c r="E104" s="52">
        <f t="shared" si="29"/>
        <v>3230000</v>
      </c>
      <c r="N104" s="32"/>
    </row>
    <row r="105" spans="1:14" x14ac:dyDescent="0.2">
      <c r="A105" s="65">
        <v>15</v>
      </c>
      <c r="B105" s="52"/>
      <c r="C105" s="213" t="str">
        <f t="shared" si="26"/>
        <v>Fahmi Ahmad Maulana</v>
      </c>
      <c r="D105" s="65">
        <f t="shared" si="27"/>
        <v>0</v>
      </c>
      <c r="E105" s="52">
        <f t="shared" si="29"/>
        <v>3200000</v>
      </c>
      <c r="N105" s="32"/>
    </row>
    <row r="106" spans="1:14" x14ac:dyDescent="0.2">
      <c r="A106" s="65">
        <v>16</v>
      </c>
      <c r="B106" s="52"/>
      <c r="C106" s="213" t="str">
        <f t="shared" si="26"/>
        <v>Faizal Akbar Windiani</v>
      </c>
      <c r="D106" s="65">
        <f t="shared" si="27"/>
        <v>0</v>
      </c>
      <c r="E106" s="52">
        <f t="shared" si="29"/>
        <v>4660000</v>
      </c>
      <c r="N106" s="32"/>
    </row>
    <row r="107" spans="1:14" x14ac:dyDescent="0.2">
      <c r="A107" s="65">
        <v>17</v>
      </c>
      <c r="B107" s="52"/>
      <c r="C107" s="213" t="str">
        <f t="shared" si="26"/>
        <v>Fauji Alamsyah</v>
      </c>
      <c r="D107" s="65">
        <f t="shared" si="27"/>
        <v>0</v>
      </c>
      <c r="E107" s="52">
        <f t="shared" si="29"/>
        <v>5250000</v>
      </c>
      <c r="N107" s="32"/>
    </row>
    <row r="108" spans="1:14" x14ac:dyDescent="0.2">
      <c r="A108" s="65">
        <v>18</v>
      </c>
      <c r="B108" s="52"/>
      <c r="C108" s="213" t="str">
        <f t="shared" si="26"/>
        <v>Gingin G</v>
      </c>
      <c r="D108" s="65">
        <f t="shared" si="27"/>
        <v>0</v>
      </c>
      <c r="E108" s="52">
        <f t="shared" si="29"/>
        <v>4040000</v>
      </c>
      <c r="N108" s="32"/>
    </row>
    <row r="109" spans="1:14" x14ac:dyDescent="0.2">
      <c r="A109" s="65">
        <v>19</v>
      </c>
      <c r="B109" s="52"/>
      <c r="C109" s="213" t="str">
        <f t="shared" si="26"/>
        <v>Haisyam</v>
      </c>
      <c r="D109" s="65">
        <f t="shared" si="27"/>
        <v>0</v>
      </c>
      <c r="E109" s="52">
        <f t="shared" si="29"/>
        <v>6000000</v>
      </c>
      <c r="N109" s="32"/>
    </row>
    <row r="110" spans="1:14" x14ac:dyDescent="0.2">
      <c r="A110" s="65">
        <v>20</v>
      </c>
      <c r="B110" s="52"/>
      <c r="C110" s="213" t="str">
        <f t="shared" si="26"/>
        <v>Handi Ramdani</v>
      </c>
      <c r="D110" s="65">
        <f t="shared" si="27"/>
        <v>0</v>
      </c>
      <c r="E110" s="52">
        <f t="shared" si="29"/>
        <v>3240000</v>
      </c>
      <c r="N110" s="32"/>
    </row>
    <row r="111" spans="1:14" x14ac:dyDescent="0.2">
      <c r="A111" s="65">
        <v>21</v>
      </c>
      <c r="B111" s="52"/>
      <c r="C111" s="213" t="str">
        <f t="shared" si="26"/>
        <v>Jamal Hariri</v>
      </c>
      <c r="D111" s="65">
        <f t="shared" si="27"/>
        <v>0</v>
      </c>
      <c r="E111" s="52">
        <f t="shared" si="29"/>
        <v>0</v>
      </c>
      <c r="N111" s="32"/>
    </row>
    <row r="112" spans="1:14" x14ac:dyDescent="0.2">
      <c r="A112" s="65">
        <v>22</v>
      </c>
      <c r="B112" s="52"/>
      <c r="C112" s="213" t="str">
        <f t="shared" si="26"/>
        <v>M. Fajri Hidayatulloh</v>
      </c>
      <c r="D112" s="65">
        <f t="shared" si="27"/>
        <v>0</v>
      </c>
      <c r="E112" s="52">
        <f t="shared" si="29"/>
        <v>0</v>
      </c>
      <c r="N112" s="32"/>
    </row>
    <row r="113" spans="1:43" x14ac:dyDescent="0.2">
      <c r="A113" s="65">
        <v>23</v>
      </c>
      <c r="B113" s="52"/>
      <c r="C113" s="213" t="str">
        <f t="shared" si="26"/>
        <v>M. Yana Minajat</v>
      </c>
      <c r="D113" s="65">
        <f t="shared" si="27"/>
        <v>0</v>
      </c>
      <c r="E113" s="52">
        <f t="shared" si="29"/>
        <v>2750000</v>
      </c>
      <c r="N113" s="32"/>
    </row>
    <row r="114" spans="1:43" x14ac:dyDescent="0.2">
      <c r="A114" s="65">
        <v>24</v>
      </c>
      <c r="B114" s="52"/>
      <c r="C114" s="213" t="str">
        <f t="shared" si="26"/>
        <v>Moch. Ferdinnal R</v>
      </c>
      <c r="D114" s="65">
        <f t="shared" si="27"/>
        <v>0</v>
      </c>
      <c r="E114" s="52" t="e">
        <f>M31+P31+S31+V31+Y31+AB31+AE31+AH31+AK31+AN31+AQ31+#REF!</f>
        <v>#REF!</v>
      </c>
      <c r="N114" s="32"/>
    </row>
    <row r="115" spans="1:43" x14ac:dyDescent="0.2">
      <c r="A115" s="65">
        <v>25</v>
      </c>
      <c r="B115" s="52"/>
      <c r="C115" s="213" t="str">
        <f t="shared" si="26"/>
        <v>Muhamad Galuh Bahari</v>
      </c>
      <c r="D115" s="65">
        <f t="shared" si="27"/>
        <v>0</v>
      </c>
      <c r="E115" s="52" t="e">
        <f>M32+P32+S32+V32+Y32+AB32+AE32+AH32+AK32+AN32+AQ32+#REF!</f>
        <v>#REF!</v>
      </c>
      <c r="N115" s="32"/>
    </row>
    <row r="116" spans="1:43" x14ac:dyDescent="0.2">
      <c r="A116" s="65">
        <v>26</v>
      </c>
      <c r="B116" s="52"/>
      <c r="C116" s="213" t="str">
        <f t="shared" si="26"/>
        <v>Muhammad Lutfi Fauzi</v>
      </c>
      <c r="D116" s="65">
        <f t="shared" si="27"/>
        <v>0</v>
      </c>
      <c r="E116" s="52">
        <f t="shared" si="28"/>
        <v>5600000</v>
      </c>
      <c r="N116" s="32"/>
    </row>
    <row r="117" spans="1:43" x14ac:dyDescent="0.2">
      <c r="A117" s="65">
        <v>27</v>
      </c>
      <c r="B117" s="52"/>
      <c r="C117" s="213" t="str">
        <f t="shared" si="26"/>
        <v>Reza Khaedar Yusuf</v>
      </c>
      <c r="D117" s="65">
        <f t="shared" si="27"/>
        <v>0</v>
      </c>
      <c r="E117" s="52">
        <f t="shared" si="28"/>
        <v>2400000</v>
      </c>
      <c r="N117" s="32"/>
    </row>
    <row r="118" spans="1:43" x14ac:dyDescent="0.2">
      <c r="A118" s="65">
        <v>28</v>
      </c>
      <c r="B118" s="52"/>
      <c r="C118" s="213" t="str">
        <f t="shared" si="26"/>
        <v>Reza Muhammad Matin</v>
      </c>
      <c r="D118" s="65">
        <f t="shared" si="27"/>
        <v>0</v>
      </c>
      <c r="E118" s="52">
        <f t="shared" si="28"/>
        <v>4000000</v>
      </c>
      <c r="N118" s="32"/>
    </row>
    <row r="119" spans="1:43" x14ac:dyDescent="0.2">
      <c r="A119" s="65">
        <v>29</v>
      </c>
      <c r="B119" s="52"/>
      <c r="C119" s="213" t="str">
        <f t="shared" si="26"/>
        <v>Rian Adinata</v>
      </c>
      <c r="D119" s="65">
        <f t="shared" si="27"/>
        <v>0</v>
      </c>
      <c r="E119" s="52">
        <f t="shared" si="28"/>
        <v>3600000</v>
      </c>
      <c r="N119" s="32"/>
    </row>
    <row r="120" spans="1:43" x14ac:dyDescent="0.2">
      <c r="A120" s="65">
        <v>30</v>
      </c>
      <c r="B120" s="52"/>
      <c r="C120" s="213" t="str">
        <f t="shared" si="26"/>
        <v>Rifai</v>
      </c>
      <c r="D120" s="65">
        <f t="shared" si="27"/>
        <v>0</v>
      </c>
      <c r="E120" s="52">
        <f t="shared" si="28"/>
        <v>3200000</v>
      </c>
      <c r="N120" s="32"/>
    </row>
    <row r="121" spans="1:43" x14ac:dyDescent="0.2">
      <c r="A121" s="65">
        <v>31</v>
      </c>
      <c r="B121" s="52"/>
      <c r="C121" s="213" t="str">
        <f t="shared" si="26"/>
        <v>Rifki Amdan Fauzi</v>
      </c>
      <c r="D121" s="65">
        <f t="shared" si="27"/>
        <v>0</v>
      </c>
      <c r="E121" s="52">
        <f t="shared" si="28"/>
        <v>2400000</v>
      </c>
      <c r="N121" s="32"/>
    </row>
    <row r="122" spans="1:43" x14ac:dyDescent="0.2">
      <c r="A122" s="65">
        <v>32</v>
      </c>
      <c r="B122" s="52"/>
      <c r="C122" s="213" t="str">
        <f t="shared" si="26"/>
        <v>Ryad Firdaus</v>
      </c>
      <c r="D122" s="65">
        <f t="shared" si="27"/>
        <v>0</v>
      </c>
      <c r="E122" s="52">
        <f t="shared" si="28"/>
        <v>4000000</v>
      </c>
      <c r="N122" s="32"/>
    </row>
    <row r="123" spans="1:43" s="56" customFormat="1" x14ac:dyDescent="0.2">
      <c r="A123" s="65">
        <v>33</v>
      </c>
      <c r="B123" s="52"/>
      <c r="C123" s="213" t="str">
        <f t="shared" si="26"/>
        <v>Samsul Ramdanul F</v>
      </c>
      <c r="D123" s="65">
        <f t="shared" si="27"/>
        <v>0</v>
      </c>
      <c r="E123" s="52">
        <f t="shared" si="28"/>
        <v>3400000</v>
      </c>
      <c r="M123" s="221"/>
      <c r="N123" s="323"/>
      <c r="P123" s="184"/>
      <c r="S123" s="184"/>
      <c r="V123" s="184"/>
      <c r="Y123" s="184"/>
      <c r="AB123" s="184"/>
      <c r="AE123" s="184"/>
      <c r="AH123" s="184"/>
      <c r="AK123" s="184"/>
      <c r="AN123" s="184"/>
      <c r="AQ123" s="184"/>
    </row>
    <row r="124" spans="1:43" x14ac:dyDescent="0.2">
      <c r="A124" s="65">
        <v>34</v>
      </c>
      <c r="B124" s="52"/>
      <c r="C124" s="213" t="str">
        <f t="shared" si="26"/>
        <v>Wahyu Tri Prasetyo</v>
      </c>
      <c r="D124" s="65">
        <f t="shared" si="27"/>
        <v>0</v>
      </c>
      <c r="E124" s="52">
        <f t="shared" si="28"/>
        <v>0</v>
      </c>
      <c r="N124" s="32"/>
    </row>
    <row r="125" spans="1:43" x14ac:dyDescent="0.2">
      <c r="A125" s="65">
        <v>35</v>
      </c>
      <c r="B125" s="52"/>
      <c r="C125" s="213" t="str">
        <f t="shared" si="26"/>
        <v>Salsabila</v>
      </c>
      <c r="D125" s="65">
        <f t="shared" si="27"/>
        <v>0</v>
      </c>
      <c r="E125" s="52">
        <f t="shared" si="28"/>
        <v>6600000</v>
      </c>
      <c r="N125" s="32"/>
    </row>
    <row r="126" spans="1:43" x14ac:dyDescent="0.2">
      <c r="A126" s="65">
        <v>36</v>
      </c>
      <c r="B126" s="52"/>
      <c r="C126" s="213" t="str">
        <f t="shared" si="26"/>
        <v>Renaldi Maulana</v>
      </c>
      <c r="D126" s="65">
        <f t="shared" si="27"/>
        <v>0</v>
      </c>
      <c r="E126" s="52">
        <f t="shared" si="28"/>
        <v>10500000</v>
      </c>
      <c r="N126" s="32"/>
    </row>
    <row r="127" spans="1:43" x14ac:dyDescent="0.2">
      <c r="A127" s="65">
        <v>37</v>
      </c>
      <c r="B127" s="52"/>
      <c r="C127" s="213">
        <f t="shared" si="26"/>
        <v>0</v>
      </c>
      <c r="D127" s="65">
        <f t="shared" si="27"/>
        <v>0</v>
      </c>
      <c r="E127" s="52">
        <f t="shared" si="28"/>
        <v>0</v>
      </c>
      <c r="N127" s="32"/>
    </row>
    <row r="128" spans="1:43" x14ac:dyDescent="0.2">
      <c r="A128" s="65">
        <v>38</v>
      </c>
      <c r="B128" s="52"/>
      <c r="C128" s="213">
        <f t="shared" si="26"/>
        <v>0</v>
      </c>
      <c r="D128" s="65">
        <f t="shared" si="27"/>
        <v>0</v>
      </c>
      <c r="E128" s="52">
        <f t="shared" si="28"/>
        <v>0</v>
      </c>
      <c r="N128" s="32"/>
    </row>
    <row r="129" spans="1:14" x14ac:dyDescent="0.2">
      <c r="A129" s="65">
        <v>39</v>
      </c>
      <c r="B129" s="52"/>
      <c r="C129" s="213">
        <f t="shared" si="26"/>
        <v>0</v>
      </c>
      <c r="D129" s="65">
        <f t="shared" si="27"/>
        <v>0</v>
      </c>
      <c r="E129" s="52">
        <f>M46+P46+S46+V46+Y46+AB46+AE46+AH46+AK46+AN46+AQ46+AT46</f>
        <v>0</v>
      </c>
      <c r="N129" s="32"/>
    </row>
    <row r="130" spans="1:14" x14ac:dyDescent="0.2">
      <c r="A130" s="65">
        <v>40</v>
      </c>
      <c r="B130" s="52"/>
      <c r="C130" s="213">
        <f t="shared" si="26"/>
        <v>0</v>
      </c>
      <c r="D130" s="65">
        <f t="shared" si="27"/>
        <v>0</v>
      </c>
      <c r="E130" s="52">
        <f t="shared" si="28"/>
        <v>0</v>
      </c>
      <c r="N130" s="32"/>
    </row>
    <row r="131" spans="1:14" x14ac:dyDescent="0.2">
      <c r="A131" s="65">
        <v>41</v>
      </c>
      <c r="B131" s="52"/>
      <c r="C131" s="213">
        <f t="shared" si="26"/>
        <v>0</v>
      </c>
      <c r="D131" s="65">
        <f t="shared" si="27"/>
        <v>0</v>
      </c>
      <c r="E131" s="52">
        <f t="shared" si="28"/>
        <v>0</v>
      </c>
      <c r="N131" s="32"/>
    </row>
    <row r="132" spans="1:14" x14ac:dyDescent="0.2">
      <c r="A132" s="65">
        <v>42</v>
      </c>
      <c r="B132" s="52"/>
      <c r="C132" s="213">
        <f t="shared" si="26"/>
        <v>0</v>
      </c>
      <c r="D132" s="65">
        <f t="shared" si="27"/>
        <v>0</v>
      </c>
      <c r="E132" s="52">
        <f t="shared" si="28"/>
        <v>0</v>
      </c>
      <c r="N132" s="32"/>
    </row>
    <row r="133" spans="1:14" x14ac:dyDescent="0.2">
      <c r="A133" s="65">
        <v>43</v>
      </c>
      <c r="B133" s="52"/>
      <c r="C133" s="213">
        <f t="shared" si="26"/>
        <v>0</v>
      </c>
      <c r="D133" s="65">
        <f t="shared" si="27"/>
        <v>0</v>
      </c>
      <c r="E133" s="52">
        <f t="shared" si="28"/>
        <v>0</v>
      </c>
      <c r="N133" s="32"/>
    </row>
    <row r="134" spans="1:14" x14ac:dyDescent="0.2">
      <c r="A134" s="65">
        <v>44</v>
      </c>
      <c r="B134" s="52"/>
      <c r="C134" s="213">
        <f t="shared" si="26"/>
        <v>0</v>
      </c>
      <c r="D134" s="65">
        <f t="shared" si="27"/>
        <v>0</v>
      </c>
      <c r="E134" s="52">
        <f t="shared" si="28"/>
        <v>0</v>
      </c>
      <c r="N134" s="32"/>
    </row>
    <row r="135" spans="1:14" x14ac:dyDescent="0.2">
      <c r="A135" s="65">
        <v>45</v>
      </c>
      <c r="B135" s="52"/>
      <c r="C135" s="213">
        <f t="shared" si="26"/>
        <v>0</v>
      </c>
      <c r="D135" s="65">
        <f t="shared" si="27"/>
        <v>0</v>
      </c>
      <c r="E135" s="52">
        <f t="shared" si="28"/>
        <v>0</v>
      </c>
      <c r="N135" s="32"/>
    </row>
    <row r="136" spans="1:14" x14ac:dyDescent="0.2">
      <c r="A136" s="65">
        <v>46</v>
      </c>
      <c r="B136" s="52"/>
      <c r="C136" s="213">
        <f t="shared" si="26"/>
        <v>0</v>
      </c>
      <c r="D136" s="65">
        <f t="shared" si="27"/>
        <v>0</v>
      </c>
      <c r="E136" s="52">
        <f t="shared" si="28"/>
        <v>0</v>
      </c>
      <c r="N136" s="32"/>
    </row>
    <row r="137" spans="1:14" x14ac:dyDescent="0.2">
      <c r="A137" s="65">
        <v>47</v>
      </c>
      <c r="B137" s="52"/>
      <c r="C137" s="213">
        <f t="shared" si="26"/>
        <v>0</v>
      </c>
      <c r="D137" s="65">
        <f t="shared" si="27"/>
        <v>0</v>
      </c>
      <c r="E137" s="52">
        <f t="shared" si="28"/>
        <v>0</v>
      </c>
      <c r="N137" s="32"/>
    </row>
    <row r="138" spans="1:14" x14ac:dyDescent="0.2">
      <c r="A138" s="65">
        <v>48</v>
      </c>
      <c r="B138" s="52"/>
      <c r="C138" s="213">
        <f t="shared" si="26"/>
        <v>0</v>
      </c>
      <c r="D138" s="65">
        <f t="shared" si="27"/>
        <v>0</v>
      </c>
      <c r="E138" s="52">
        <f t="shared" si="28"/>
        <v>0</v>
      </c>
      <c r="N138" s="32"/>
    </row>
    <row r="139" spans="1:14" x14ac:dyDescent="0.2">
      <c r="A139" s="65">
        <v>49</v>
      </c>
      <c r="B139" s="52"/>
      <c r="C139" s="213">
        <f t="shared" si="26"/>
        <v>0</v>
      </c>
      <c r="D139" s="65">
        <f t="shared" si="27"/>
        <v>0</v>
      </c>
      <c r="E139" s="52">
        <f t="shared" si="28"/>
        <v>0</v>
      </c>
      <c r="N139" s="32"/>
    </row>
    <row r="140" spans="1:14" x14ac:dyDescent="0.2">
      <c r="A140" s="65">
        <v>50</v>
      </c>
      <c r="B140" s="52"/>
      <c r="C140" s="213">
        <f t="shared" si="26"/>
        <v>0</v>
      </c>
      <c r="D140" s="65">
        <f t="shared" si="27"/>
        <v>0</v>
      </c>
      <c r="E140" s="52">
        <f t="shared" si="28"/>
        <v>0</v>
      </c>
      <c r="N140" s="32"/>
    </row>
    <row r="141" spans="1:14" x14ac:dyDescent="0.2">
      <c r="A141" s="65">
        <v>51</v>
      </c>
      <c r="B141" s="52"/>
      <c r="C141" s="213">
        <f t="shared" si="26"/>
        <v>0</v>
      </c>
      <c r="D141" s="65">
        <f t="shared" si="27"/>
        <v>0</v>
      </c>
      <c r="E141" s="52">
        <f t="shared" si="28"/>
        <v>0</v>
      </c>
      <c r="N141" s="32"/>
    </row>
    <row r="142" spans="1:14" x14ac:dyDescent="0.2">
      <c r="A142" s="65">
        <v>52</v>
      </c>
      <c r="B142" s="52"/>
      <c r="C142" s="213">
        <f t="shared" si="26"/>
        <v>0</v>
      </c>
      <c r="D142" s="65">
        <f t="shared" si="27"/>
        <v>0</v>
      </c>
      <c r="E142" s="52">
        <f t="shared" si="28"/>
        <v>0</v>
      </c>
      <c r="N142" s="32"/>
    </row>
    <row r="143" spans="1:14" x14ac:dyDescent="0.2">
      <c r="A143" s="65">
        <v>53</v>
      </c>
      <c r="B143" s="52"/>
      <c r="C143" s="213">
        <f t="shared" si="26"/>
        <v>0</v>
      </c>
      <c r="D143" s="65">
        <f t="shared" si="27"/>
        <v>0</v>
      </c>
      <c r="E143" s="52">
        <f t="shared" si="28"/>
        <v>0</v>
      </c>
      <c r="N143" s="32"/>
    </row>
    <row r="144" spans="1:14" x14ac:dyDescent="0.2">
      <c r="A144" s="65">
        <v>54</v>
      </c>
      <c r="B144" s="52"/>
      <c r="C144" s="213">
        <f t="shared" si="26"/>
        <v>0</v>
      </c>
      <c r="D144" s="65">
        <f t="shared" si="27"/>
        <v>0</v>
      </c>
      <c r="E144" s="52">
        <f t="shared" si="28"/>
        <v>0</v>
      </c>
      <c r="N144" s="32"/>
    </row>
    <row r="145" spans="1:43" x14ac:dyDescent="0.2">
      <c r="A145" s="65">
        <v>55</v>
      </c>
      <c r="B145" s="52"/>
      <c r="C145" s="213">
        <f t="shared" si="26"/>
        <v>0</v>
      </c>
      <c r="D145" s="65">
        <f t="shared" si="27"/>
        <v>0</v>
      </c>
      <c r="E145" s="52">
        <f t="shared" si="28"/>
        <v>0</v>
      </c>
      <c r="N145" s="32"/>
    </row>
    <row r="146" spans="1:43" x14ac:dyDescent="0.2">
      <c r="A146" s="65">
        <v>56</v>
      </c>
      <c r="B146" s="52"/>
      <c r="C146" s="213">
        <f t="shared" si="26"/>
        <v>0</v>
      </c>
      <c r="D146" s="65">
        <f t="shared" si="27"/>
        <v>0</v>
      </c>
      <c r="E146" s="52">
        <f t="shared" si="28"/>
        <v>0</v>
      </c>
      <c r="N146" s="32"/>
    </row>
    <row r="147" spans="1:43" x14ac:dyDescent="0.2">
      <c r="A147" s="65">
        <v>57</v>
      </c>
      <c r="B147" s="52"/>
      <c r="C147" s="213">
        <f t="shared" si="26"/>
        <v>0</v>
      </c>
      <c r="D147" s="65">
        <f t="shared" si="27"/>
        <v>0</v>
      </c>
      <c r="E147" s="52">
        <f t="shared" si="28"/>
        <v>0</v>
      </c>
      <c r="N147" s="32"/>
    </row>
    <row r="148" spans="1:43" s="56" customFormat="1" x14ac:dyDescent="0.2">
      <c r="A148" s="65">
        <v>58</v>
      </c>
      <c r="B148" s="52"/>
      <c r="C148" s="213">
        <f t="shared" si="26"/>
        <v>0</v>
      </c>
      <c r="D148" s="65">
        <f t="shared" si="27"/>
        <v>0</v>
      </c>
      <c r="E148" s="52">
        <f t="shared" si="28"/>
        <v>0</v>
      </c>
      <c r="M148" s="221"/>
      <c r="N148" s="323"/>
      <c r="P148" s="184"/>
      <c r="S148" s="184"/>
      <c r="V148" s="184"/>
      <c r="Y148" s="184"/>
      <c r="AB148" s="184"/>
      <c r="AE148" s="184"/>
      <c r="AH148" s="184"/>
      <c r="AK148" s="184"/>
      <c r="AN148" s="184"/>
      <c r="AQ148" s="184"/>
    </row>
    <row r="149" spans="1:43" x14ac:dyDescent="0.2">
      <c r="A149" s="65">
        <v>59</v>
      </c>
      <c r="B149" s="52"/>
      <c r="C149" s="213">
        <f t="shared" si="26"/>
        <v>0</v>
      </c>
      <c r="D149" s="65">
        <f t="shared" si="27"/>
        <v>0</v>
      </c>
      <c r="E149" s="52">
        <f t="shared" si="28"/>
        <v>0</v>
      </c>
      <c r="N149" s="32"/>
    </row>
    <row r="150" spans="1:43" x14ac:dyDescent="0.2">
      <c r="A150" s="65">
        <v>60</v>
      </c>
      <c r="B150" s="52"/>
      <c r="C150" s="213">
        <f t="shared" si="26"/>
        <v>0</v>
      </c>
      <c r="D150" s="65">
        <f t="shared" si="27"/>
        <v>0</v>
      </c>
      <c r="E150" s="52">
        <f t="shared" si="28"/>
        <v>0</v>
      </c>
      <c r="N150" s="32"/>
    </row>
    <row r="151" spans="1:43" x14ac:dyDescent="0.2">
      <c r="A151" s="65">
        <v>61</v>
      </c>
      <c r="B151" s="52"/>
      <c r="C151" s="213">
        <f t="shared" si="26"/>
        <v>0</v>
      </c>
      <c r="D151" s="65">
        <f t="shared" si="27"/>
        <v>0</v>
      </c>
      <c r="E151" s="52">
        <f t="shared" si="28"/>
        <v>0</v>
      </c>
      <c r="N151" s="32"/>
    </row>
    <row r="152" spans="1:43" x14ac:dyDescent="0.2">
      <c r="A152" s="65">
        <v>62</v>
      </c>
      <c r="B152" s="52"/>
      <c r="C152" s="213">
        <f t="shared" si="26"/>
        <v>0</v>
      </c>
      <c r="D152" s="65">
        <f t="shared" si="27"/>
        <v>0</v>
      </c>
      <c r="E152" s="52">
        <f t="shared" si="28"/>
        <v>0</v>
      </c>
      <c r="N152" s="32"/>
    </row>
    <row r="153" spans="1:43" x14ac:dyDescent="0.2">
      <c r="A153" s="65">
        <v>63</v>
      </c>
      <c r="B153" s="52"/>
      <c r="C153" s="213">
        <f t="shared" si="26"/>
        <v>0</v>
      </c>
      <c r="D153" s="65">
        <f t="shared" si="27"/>
        <v>0</v>
      </c>
      <c r="E153" s="52">
        <f t="shared" si="28"/>
        <v>0</v>
      </c>
      <c r="N153" s="32"/>
    </row>
    <row r="154" spans="1:43" x14ac:dyDescent="0.2">
      <c r="A154" s="65">
        <v>64</v>
      </c>
      <c r="B154" s="52"/>
      <c r="C154" s="213">
        <f t="shared" si="26"/>
        <v>0</v>
      </c>
      <c r="D154" s="65">
        <f t="shared" si="27"/>
        <v>0</v>
      </c>
      <c r="E154" s="52">
        <f t="shared" si="28"/>
        <v>0</v>
      </c>
      <c r="N154" s="32"/>
    </row>
    <row r="155" spans="1:43" x14ac:dyDescent="0.2">
      <c r="A155" s="65">
        <v>65</v>
      </c>
      <c r="B155" s="52"/>
      <c r="C155" s="213">
        <f t="shared" si="26"/>
        <v>0</v>
      </c>
      <c r="D155" s="65">
        <f t="shared" si="27"/>
        <v>0</v>
      </c>
      <c r="E155" s="52">
        <f t="shared" si="28"/>
        <v>0</v>
      </c>
      <c r="N155" s="32"/>
    </row>
    <row r="156" spans="1:43" x14ac:dyDescent="0.2">
      <c r="A156" s="65">
        <v>66</v>
      </c>
      <c r="B156" s="52"/>
      <c r="C156" s="213">
        <f t="shared" ref="C156:C170" si="30">C73</f>
        <v>0</v>
      </c>
      <c r="D156" s="65">
        <f t="shared" ref="D156:D170" si="31">D73</f>
        <v>0</v>
      </c>
      <c r="E156" s="52">
        <f t="shared" ref="E156:E170" si="32">M73+P73+S73+V73+Y73+AB73+AE73+AH73+AK73+AN73+AQ73+AT73</f>
        <v>0</v>
      </c>
      <c r="N156" s="32"/>
    </row>
    <row r="157" spans="1:43" x14ac:dyDescent="0.2">
      <c r="A157" s="65">
        <v>67</v>
      </c>
      <c r="B157" s="52"/>
      <c r="C157" s="213">
        <f t="shared" si="30"/>
        <v>0</v>
      </c>
      <c r="D157" s="65">
        <f t="shared" si="31"/>
        <v>0</v>
      </c>
      <c r="E157" s="52">
        <f t="shared" si="32"/>
        <v>0</v>
      </c>
      <c r="N157" s="32"/>
    </row>
    <row r="158" spans="1:43" x14ac:dyDescent="0.2">
      <c r="A158" s="65">
        <v>68</v>
      </c>
      <c r="B158" s="52"/>
      <c r="C158" s="213">
        <f t="shared" si="30"/>
        <v>0</v>
      </c>
      <c r="D158" s="65">
        <f t="shared" si="31"/>
        <v>0</v>
      </c>
      <c r="E158" s="52">
        <f t="shared" si="32"/>
        <v>0</v>
      </c>
      <c r="N158" s="32"/>
    </row>
    <row r="159" spans="1:43" x14ac:dyDescent="0.2">
      <c r="A159" s="65">
        <v>69</v>
      </c>
      <c r="B159" s="52"/>
      <c r="C159" s="213">
        <f t="shared" si="30"/>
        <v>0</v>
      </c>
      <c r="D159" s="65">
        <f t="shared" si="31"/>
        <v>0</v>
      </c>
      <c r="E159" s="52">
        <f t="shared" si="32"/>
        <v>0</v>
      </c>
      <c r="N159" s="32"/>
    </row>
    <row r="160" spans="1:43" x14ac:dyDescent="0.2">
      <c r="A160" s="65">
        <v>70</v>
      </c>
      <c r="B160" s="52"/>
      <c r="C160" s="213">
        <f t="shared" si="30"/>
        <v>0</v>
      </c>
      <c r="D160" s="65">
        <f t="shared" si="31"/>
        <v>0</v>
      </c>
      <c r="E160" s="52">
        <f t="shared" si="32"/>
        <v>0</v>
      </c>
      <c r="N160" s="32"/>
    </row>
    <row r="161" spans="1:43" x14ac:dyDescent="0.2">
      <c r="A161" s="65">
        <v>71</v>
      </c>
      <c r="B161" s="52"/>
      <c r="C161" s="213">
        <f t="shared" si="30"/>
        <v>0</v>
      </c>
      <c r="D161" s="65">
        <f t="shared" si="31"/>
        <v>0</v>
      </c>
      <c r="E161" s="52">
        <f t="shared" si="32"/>
        <v>0</v>
      </c>
      <c r="N161" s="32"/>
    </row>
    <row r="162" spans="1:43" x14ac:dyDescent="0.2">
      <c r="A162" s="65">
        <v>72</v>
      </c>
      <c r="B162" s="52"/>
      <c r="C162" s="213">
        <f t="shared" si="30"/>
        <v>0</v>
      </c>
      <c r="D162" s="65">
        <f t="shared" si="31"/>
        <v>0</v>
      </c>
      <c r="E162" s="52">
        <f t="shared" si="32"/>
        <v>0</v>
      </c>
      <c r="N162" s="32"/>
    </row>
    <row r="163" spans="1:43" x14ac:dyDescent="0.2">
      <c r="A163" s="65">
        <v>73</v>
      </c>
      <c r="B163" s="52"/>
      <c r="C163" s="213">
        <f t="shared" si="30"/>
        <v>0</v>
      </c>
      <c r="D163" s="65">
        <f t="shared" si="31"/>
        <v>0</v>
      </c>
      <c r="E163" s="52">
        <f t="shared" si="32"/>
        <v>0</v>
      </c>
      <c r="N163" s="32"/>
    </row>
    <row r="164" spans="1:43" x14ac:dyDescent="0.2">
      <c r="A164" s="65">
        <v>74</v>
      </c>
      <c r="B164" s="52"/>
      <c r="C164" s="213">
        <f t="shared" si="30"/>
        <v>0</v>
      </c>
      <c r="D164" s="65">
        <f t="shared" si="31"/>
        <v>0</v>
      </c>
      <c r="E164" s="52">
        <f t="shared" si="32"/>
        <v>0</v>
      </c>
      <c r="N164" s="32"/>
    </row>
    <row r="165" spans="1:43" x14ac:dyDescent="0.2">
      <c r="A165" s="65">
        <v>75</v>
      </c>
      <c r="B165" s="52"/>
      <c r="C165" s="213">
        <f t="shared" si="30"/>
        <v>0</v>
      </c>
      <c r="D165" s="65">
        <f t="shared" si="31"/>
        <v>0</v>
      </c>
      <c r="E165" s="52">
        <f t="shared" si="32"/>
        <v>0</v>
      </c>
      <c r="N165" s="32"/>
    </row>
    <row r="166" spans="1:43" x14ac:dyDescent="0.2">
      <c r="A166" s="65">
        <v>76</v>
      </c>
      <c r="B166" s="52"/>
      <c r="C166" s="213">
        <f t="shared" si="30"/>
        <v>0</v>
      </c>
      <c r="D166" s="65">
        <f t="shared" si="31"/>
        <v>0</v>
      </c>
      <c r="E166" s="52">
        <f t="shared" si="32"/>
        <v>0</v>
      </c>
      <c r="N166" s="32"/>
    </row>
    <row r="167" spans="1:43" x14ac:dyDescent="0.2">
      <c r="A167" s="65">
        <v>77</v>
      </c>
      <c r="B167" s="52"/>
      <c r="C167" s="213">
        <f t="shared" si="30"/>
        <v>0</v>
      </c>
      <c r="D167" s="65">
        <f t="shared" si="31"/>
        <v>0</v>
      </c>
      <c r="E167" s="52">
        <f t="shared" si="32"/>
        <v>0</v>
      </c>
      <c r="N167" s="32"/>
    </row>
    <row r="168" spans="1:43" x14ac:dyDescent="0.2">
      <c r="A168" s="65">
        <v>78</v>
      </c>
      <c r="B168" s="52"/>
      <c r="C168" s="213">
        <f t="shared" si="30"/>
        <v>0</v>
      </c>
      <c r="D168" s="65">
        <f t="shared" si="31"/>
        <v>0</v>
      </c>
      <c r="E168" s="52">
        <f t="shared" si="32"/>
        <v>0</v>
      </c>
      <c r="N168" s="32"/>
    </row>
    <row r="169" spans="1:43" x14ac:dyDescent="0.2">
      <c r="A169" s="65">
        <v>79</v>
      </c>
      <c r="B169" s="52"/>
      <c r="C169" s="213">
        <f t="shared" si="30"/>
        <v>0</v>
      </c>
      <c r="D169" s="65">
        <f t="shared" si="31"/>
        <v>0</v>
      </c>
      <c r="E169" s="52">
        <f t="shared" si="32"/>
        <v>0</v>
      </c>
      <c r="N169" s="32"/>
    </row>
    <row r="170" spans="1:43" x14ac:dyDescent="0.2">
      <c r="A170" s="65">
        <v>80</v>
      </c>
      <c r="B170" s="52"/>
      <c r="C170" s="213">
        <f t="shared" si="30"/>
        <v>0</v>
      </c>
      <c r="D170" s="65">
        <f t="shared" si="31"/>
        <v>0</v>
      </c>
      <c r="E170" s="52">
        <f t="shared" si="32"/>
        <v>0</v>
      </c>
      <c r="N170" s="32"/>
    </row>
    <row r="171" spans="1:43" x14ac:dyDescent="0.2">
      <c r="A171" s="8"/>
      <c r="B171" s="8"/>
      <c r="C171" s="213">
        <f t="shared" ref="C171" si="33">C88</f>
        <v>0</v>
      </c>
      <c r="D171" s="8"/>
      <c r="E171" s="52" t="e">
        <f>SUM(E91:E170)</f>
        <v>#REF!</v>
      </c>
      <c r="N171" s="32"/>
    </row>
    <row r="172" spans="1:43" x14ac:dyDescent="0.2">
      <c r="A172" s="8"/>
      <c r="B172" s="8"/>
      <c r="D172" s="8"/>
      <c r="N172" s="32"/>
    </row>
    <row r="173" spans="1:43" x14ac:dyDescent="0.2">
      <c r="A173" s="8"/>
      <c r="B173" s="8"/>
      <c r="D173" s="8"/>
      <c r="N173" s="32"/>
    </row>
    <row r="174" spans="1:43" x14ac:dyDescent="0.2">
      <c r="A174" s="8"/>
      <c r="B174" s="8"/>
      <c r="D174" s="8"/>
      <c r="N174" s="32"/>
    </row>
    <row r="175" spans="1:43" x14ac:dyDescent="0.2">
      <c r="A175" s="8"/>
      <c r="B175" s="8"/>
      <c r="D175" s="8"/>
      <c r="N175" s="32"/>
    </row>
    <row r="176" spans="1:43" s="56" customFormat="1" x14ac:dyDescent="0.2">
      <c r="A176" s="8"/>
      <c r="B176" s="8"/>
      <c r="C176" s="62"/>
      <c r="M176" s="221"/>
      <c r="N176" s="323"/>
      <c r="P176" s="184"/>
      <c r="S176" s="184"/>
      <c r="V176" s="184"/>
      <c r="Y176" s="184"/>
      <c r="AB176" s="184"/>
      <c r="AE176" s="184"/>
      <c r="AH176" s="184"/>
      <c r="AK176" s="184"/>
      <c r="AN176" s="184"/>
      <c r="AQ176" s="184"/>
    </row>
    <row r="177" spans="1:43" x14ac:dyDescent="0.2">
      <c r="A177" s="8"/>
      <c r="B177" s="8"/>
      <c r="D177" s="8"/>
      <c r="N177" s="32"/>
    </row>
    <row r="178" spans="1:43" x14ac:dyDescent="0.2">
      <c r="A178" s="8"/>
      <c r="B178" s="8"/>
      <c r="D178" s="8"/>
      <c r="N178" s="32"/>
    </row>
    <row r="179" spans="1:43" s="56" customFormat="1" x14ac:dyDescent="0.2">
      <c r="A179" s="8"/>
      <c r="B179" s="8"/>
      <c r="C179" s="62"/>
      <c r="M179" s="221"/>
      <c r="N179" s="323"/>
      <c r="P179" s="184"/>
      <c r="S179" s="184"/>
      <c r="V179" s="184"/>
      <c r="Y179" s="184"/>
      <c r="AB179" s="184"/>
      <c r="AE179" s="184"/>
      <c r="AH179" s="184"/>
      <c r="AK179" s="184"/>
      <c r="AN179" s="184"/>
      <c r="AQ179" s="184"/>
    </row>
    <row r="180" spans="1:43" x14ac:dyDescent="0.2">
      <c r="A180" s="8"/>
      <c r="B180" s="8"/>
      <c r="D180" s="8"/>
      <c r="N180" s="32"/>
    </row>
    <row r="181" spans="1:43" x14ac:dyDescent="0.2">
      <c r="A181" s="8"/>
      <c r="B181" s="8"/>
      <c r="D181" s="8"/>
      <c r="N181" s="32"/>
    </row>
    <row r="182" spans="1:43" x14ac:dyDescent="0.2">
      <c r="A182" s="8"/>
      <c r="B182" s="8"/>
      <c r="D182" s="8"/>
      <c r="N182" s="32"/>
    </row>
    <row r="183" spans="1:43" x14ac:dyDescent="0.2">
      <c r="A183" s="8"/>
      <c r="B183" s="8"/>
      <c r="D183" s="8"/>
      <c r="N183" s="32"/>
    </row>
    <row r="184" spans="1:43" x14ac:dyDescent="0.2">
      <c r="A184" s="8"/>
      <c r="B184" s="8"/>
      <c r="D184" s="8"/>
      <c r="N184" s="32"/>
    </row>
    <row r="185" spans="1:43" x14ac:dyDescent="0.2">
      <c r="A185" s="8"/>
      <c r="B185" s="8"/>
      <c r="D185" s="8"/>
      <c r="N185" s="32"/>
    </row>
    <row r="186" spans="1:43" x14ac:dyDescent="0.2">
      <c r="A186" s="8"/>
      <c r="B186" s="8"/>
      <c r="D186" s="8"/>
      <c r="N186" s="32"/>
    </row>
    <row r="187" spans="1:43" x14ac:dyDescent="0.2">
      <c r="A187" s="8"/>
      <c r="B187" s="8"/>
      <c r="D187" s="8"/>
      <c r="N187" s="32"/>
    </row>
    <row r="188" spans="1:43" x14ac:dyDescent="0.2">
      <c r="A188" s="8"/>
      <c r="B188" s="8"/>
      <c r="D188" s="8"/>
      <c r="N188" s="32"/>
    </row>
    <row r="189" spans="1:43" x14ac:dyDescent="0.2">
      <c r="A189" s="8"/>
      <c r="B189" s="8"/>
      <c r="D189" s="8"/>
      <c r="N189" s="32"/>
    </row>
    <row r="190" spans="1:43" x14ac:dyDescent="0.2">
      <c r="A190" s="8"/>
      <c r="B190" s="8"/>
      <c r="D190" s="8"/>
      <c r="N190" s="32"/>
    </row>
    <row r="191" spans="1:43" x14ac:dyDescent="0.2">
      <c r="A191" s="8"/>
      <c r="B191" s="8"/>
      <c r="D191" s="8"/>
      <c r="N191" s="32"/>
    </row>
    <row r="192" spans="1:43" x14ac:dyDescent="0.2">
      <c r="A192" s="8"/>
      <c r="B192" s="8"/>
      <c r="D192" s="8"/>
      <c r="N192" s="32"/>
    </row>
    <row r="193" spans="1:14" x14ac:dyDescent="0.2">
      <c r="A193" s="8"/>
      <c r="B193" s="8"/>
      <c r="D193" s="8"/>
      <c r="N193" s="32"/>
    </row>
    <row r="194" spans="1:14" x14ac:dyDescent="0.2">
      <c r="A194" s="8"/>
      <c r="B194" s="8"/>
      <c r="D194" s="8"/>
      <c r="N194" s="32"/>
    </row>
    <row r="195" spans="1:14" x14ac:dyDescent="0.2">
      <c r="A195" s="8"/>
      <c r="B195" s="8"/>
      <c r="D195" s="8"/>
      <c r="N195" s="32"/>
    </row>
    <row r="196" spans="1:14" x14ac:dyDescent="0.2">
      <c r="A196" s="8"/>
      <c r="B196" s="8"/>
      <c r="D196" s="8"/>
      <c r="N196" s="32"/>
    </row>
    <row r="197" spans="1:14" x14ac:dyDescent="0.2">
      <c r="A197" s="8"/>
      <c r="B197" s="8"/>
      <c r="D197" s="8"/>
      <c r="N197" s="32"/>
    </row>
    <row r="198" spans="1:14" x14ac:dyDescent="0.2">
      <c r="A198" s="8"/>
      <c r="B198" s="8"/>
      <c r="D198" s="8"/>
      <c r="N198" s="32"/>
    </row>
    <row r="199" spans="1:14" x14ac:dyDescent="0.2">
      <c r="A199" s="8"/>
      <c r="B199" s="8"/>
      <c r="D199" s="8"/>
      <c r="N199" s="32"/>
    </row>
    <row r="200" spans="1:14" x14ac:dyDescent="0.2">
      <c r="A200" s="8"/>
      <c r="B200" s="8"/>
      <c r="D200" s="8"/>
      <c r="N200" s="32"/>
    </row>
    <row r="201" spans="1:14" x14ac:dyDescent="0.2">
      <c r="A201" s="8"/>
      <c r="B201" s="8"/>
      <c r="D201" s="8"/>
      <c r="N201" s="32"/>
    </row>
    <row r="202" spans="1:14" x14ac:dyDescent="0.2">
      <c r="A202" s="8"/>
      <c r="B202" s="8"/>
      <c r="D202" s="8"/>
      <c r="N202" s="32"/>
    </row>
    <row r="203" spans="1:14" x14ac:dyDescent="0.2">
      <c r="A203" s="8"/>
      <c r="B203" s="8"/>
      <c r="D203" s="8"/>
      <c r="N203" s="32"/>
    </row>
    <row r="204" spans="1:14" x14ac:dyDescent="0.2">
      <c r="A204" s="8"/>
      <c r="B204" s="8"/>
      <c r="D204" s="8"/>
      <c r="N204" s="32"/>
    </row>
    <row r="205" spans="1:14" x14ac:dyDescent="0.2">
      <c r="A205" s="8"/>
      <c r="B205" s="8"/>
      <c r="D205" s="8"/>
      <c r="N205" s="32"/>
    </row>
    <row r="206" spans="1:14" x14ac:dyDescent="0.2">
      <c r="A206" s="8"/>
      <c r="B206" s="8"/>
      <c r="D206" s="8"/>
      <c r="N206" s="32"/>
    </row>
    <row r="207" spans="1:14" x14ac:dyDescent="0.2">
      <c r="A207" s="8"/>
      <c r="B207" s="8"/>
      <c r="D207" s="8"/>
      <c r="N207" s="32"/>
    </row>
    <row r="208" spans="1:14" x14ac:dyDescent="0.2">
      <c r="A208" s="8"/>
      <c r="B208" s="8"/>
      <c r="D208" s="8"/>
      <c r="N208" s="32"/>
    </row>
    <row r="209" spans="1:14" x14ac:dyDescent="0.2">
      <c r="A209" s="8"/>
      <c r="B209" s="8"/>
      <c r="D209" s="8"/>
      <c r="N209" s="32"/>
    </row>
    <row r="210" spans="1:14" x14ac:dyDescent="0.2">
      <c r="A210" s="8"/>
      <c r="B210" s="8"/>
      <c r="D210" s="8"/>
      <c r="N210" s="32"/>
    </row>
    <row r="211" spans="1:14" x14ac:dyDescent="0.2">
      <c r="A211" s="8"/>
      <c r="B211" s="8"/>
      <c r="D211" s="8"/>
      <c r="N211" s="32"/>
    </row>
    <row r="212" spans="1:14" x14ac:dyDescent="0.2">
      <c r="A212" s="8"/>
      <c r="B212" s="8"/>
      <c r="D212" s="8"/>
      <c r="N212" s="32"/>
    </row>
    <row r="213" spans="1:14" x14ac:dyDescent="0.2">
      <c r="A213" s="8"/>
      <c r="B213" s="8"/>
      <c r="D213" s="8"/>
      <c r="N213" s="32"/>
    </row>
    <row r="214" spans="1:14" x14ac:dyDescent="0.2">
      <c r="A214" s="8"/>
      <c r="B214" s="8"/>
      <c r="D214" s="8"/>
      <c r="N214" s="32"/>
    </row>
    <row r="215" spans="1:14" x14ac:dyDescent="0.2">
      <c r="A215" s="8"/>
      <c r="B215" s="8"/>
      <c r="D215" s="8"/>
      <c r="N215" s="32"/>
    </row>
    <row r="216" spans="1:14" x14ac:dyDescent="0.2">
      <c r="A216" s="8"/>
      <c r="B216" s="8"/>
      <c r="D216" s="8"/>
      <c r="N216" s="32"/>
    </row>
    <row r="217" spans="1:14" x14ac:dyDescent="0.2">
      <c r="A217" s="8"/>
      <c r="B217" s="8"/>
      <c r="D217" s="8"/>
      <c r="N217" s="32"/>
    </row>
    <row r="218" spans="1:14" x14ac:dyDescent="0.2">
      <c r="A218" s="8"/>
      <c r="B218" s="8"/>
      <c r="D218" s="8"/>
      <c r="N218" s="32"/>
    </row>
    <row r="219" spans="1:14" x14ac:dyDescent="0.2">
      <c r="A219" s="8"/>
      <c r="B219" s="8"/>
      <c r="D219" s="8"/>
      <c r="N219" s="32"/>
    </row>
    <row r="220" spans="1:14" x14ac:dyDescent="0.2">
      <c r="A220" s="8"/>
      <c r="B220" s="8"/>
      <c r="D220" s="8"/>
      <c r="N220" s="32"/>
    </row>
    <row r="221" spans="1:14" x14ac:dyDescent="0.2">
      <c r="A221" s="8"/>
      <c r="B221" s="8"/>
      <c r="D221" s="8"/>
      <c r="N221" s="32"/>
    </row>
    <row r="222" spans="1:14" x14ac:dyDescent="0.2">
      <c r="A222" s="8"/>
      <c r="B222" s="8"/>
      <c r="D222" s="8"/>
      <c r="N222" s="32"/>
    </row>
    <row r="223" spans="1:14" x14ac:dyDescent="0.2">
      <c r="A223" s="8"/>
      <c r="B223" s="8"/>
      <c r="D223" s="8"/>
      <c r="N223" s="32"/>
    </row>
    <row r="224" spans="1:14" x14ac:dyDescent="0.2">
      <c r="A224" s="8"/>
      <c r="B224" s="8"/>
      <c r="D224" s="8"/>
      <c r="N224" s="32"/>
    </row>
    <row r="225" spans="1:14" x14ac:dyDescent="0.2">
      <c r="A225" s="8"/>
      <c r="B225" s="8"/>
      <c r="D225" s="8"/>
      <c r="N225" s="32"/>
    </row>
    <row r="226" spans="1:14" x14ac:dyDescent="0.2">
      <c r="A226" s="8"/>
      <c r="B226" s="8"/>
      <c r="D226" s="8"/>
      <c r="N226" s="32"/>
    </row>
    <row r="227" spans="1:14" x14ac:dyDescent="0.2">
      <c r="A227" s="8"/>
      <c r="B227" s="8"/>
      <c r="D227" s="8"/>
      <c r="N227" s="32"/>
    </row>
    <row r="228" spans="1:14" x14ac:dyDescent="0.2">
      <c r="A228" s="8"/>
      <c r="B228" s="8"/>
      <c r="D228" s="8"/>
      <c r="N228" s="32"/>
    </row>
    <row r="229" spans="1:14" x14ac:dyDescent="0.2">
      <c r="A229" s="8"/>
      <c r="B229" s="8"/>
      <c r="D229" s="8"/>
      <c r="N229" s="32"/>
    </row>
    <row r="230" spans="1:14" x14ac:dyDescent="0.2">
      <c r="A230" s="8"/>
      <c r="B230" s="8"/>
      <c r="D230" s="8"/>
      <c r="N230" s="32"/>
    </row>
    <row r="231" spans="1:14" x14ac:dyDescent="0.2">
      <c r="A231" s="8"/>
      <c r="B231" s="8"/>
      <c r="D231" s="8"/>
      <c r="N231" s="32"/>
    </row>
    <row r="232" spans="1:14" x14ac:dyDescent="0.2">
      <c r="A232" s="8"/>
      <c r="B232" s="8"/>
      <c r="D232" s="8"/>
      <c r="N232" s="32"/>
    </row>
    <row r="233" spans="1:14" x14ac:dyDescent="0.2">
      <c r="A233" s="8"/>
      <c r="B233" s="8"/>
      <c r="D233" s="8"/>
      <c r="N233" s="32"/>
    </row>
    <row r="234" spans="1:14" x14ac:dyDescent="0.2">
      <c r="A234" s="8"/>
      <c r="B234" s="8"/>
      <c r="D234" s="8"/>
      <c r="N234" s="32"/>
    </row>
    <row r="235" spans="1:14" x14ac:dyDescent="0.2">
      <c r="A235" s="8"/>
      <c r="B235" s="8"/>
      <c r="D235" s="8"/>
      <c r="N235" s="32"/>
    </row>
    <row r="236" spans="1:14" x14ac:dyDescent="0.2">
      <c r="A236" s="8"/>
      <c r="B236" s="8"/>
      <c r="D236" s="8"/>
      <c r="N236" s="32"/>
    </row>
    <row r="237" spans="1:14" x14ac:dyDescent="0.2">
      <c r="A237" s="8"/>
      <c r="B237" s="8"/>
      <c r="D237" s="8"/>
      <c r="N237" s="32"/>
    </row>
    <row r="238" spans="1:14" x14ac:dyDescent="0.2">
      <c r="A238" s="8"/>
      <c r="B238" s="8"/>
      <c r="D238" s="8"/>
      <c r="N238" s="32"/>
    </row>
    <row r="239" spans="1:14" x14ac:dyDescent="0.2">
      <c r="A239" s="8"/>
      <c r="B239" s="8"/>
      <c r="D239" s="8"/>
      <c r="N239" s="32"/>
    </row>
    <row r="240" spans="1:14" x14ac:dyDescent="0.2">
      <c r="A240" s="8"/>
      <c r="B240" s="8"/>
      <c r="D240" s="8"/>
      <c r="N240" s="32"/>
    </row>
    <row r="241" spans="1:14" x14ac:dyDescent="0.2">
      <c r="A241" s="8"/>
      <c r="B241" s="8"/>
      <c r="D241" s="8"/>
      <c r="N241" s="32"/>
    </row>
    <row r="242" spans="1:14" x14ac:dyDescent="0.2">
      <c r="A242" s="8"/>
      <c r="B242" s="8"/>
      <c r="D242" s="8"/>
      <c r="N242" s="32"/>
    </row>
    <row r="243" spans="1:14" x14ac:dyDescent="0.2">
      <c r="A243" s="8"/>
      <c r="B243" s="8"/>
      <c r="D243" s="8"/>
      <c r="N243" s="32"/>
    </row>
    <row r="244" spans="1:14" x14ac:dyDescent="0.2">
      <c r="A244" s="8"/>
      <c r="B244" s="8"/>
      <c r="D244" s="8"/>
      <c r="N244" s="32"/>
    </row>
    <row r="245" spans="1:14" x14ac:dyDescent="0.2">
      <c r="A245" s="8"/>
      <c r="B245" s="8"/>
      <c r="D245" s="8"/>
      <c r="N245" s="32"/>
    </row>
    <row r="246" spans="1:14" x14ac:dyDescent="0.2">
      <c r="A246" s="8"/>
      <c r="B246" s="8"/>
      <c r="D246" s="8"/>
      <c r="N246" s="32"/>
    </row>
    <row r="247" spans="1:14" x14ac:dyDescent="0.2">
      <c r="A247" s="8"/>
      <c r="B247" s="8"/>
      <c r="D247" s="8"/>
      <c r="N247" s="32"/>
    </row>
    <row r="248" spans="1:14" x14ac:dyDescent="0.2">
      <c r="A248" s="8"/>
      <c r="B248" s="8"/>
      <c r="D248" s="8"/>
      <c r="N248" s="32"/>
    </row>
    <row r="249" spans="1:14" x14ac:dyDescent="0.2">
      <c r="A249" s="8"/>
      <c r="B249" s="8"/>
      <c r="D249" s="8"/>
      <c r="N249" s="32"/>
    </row>
    <row r="250" spans="1:14" x14ac:dyDescent="0.2">
      <c r="A250" s="8"/>
      <c r="B250" s="8"/>
      <c r="D250" s="8"/>
      <c r="N250" s="32"/>
    </row>
    <row r="251" spans="1:14" x14ac:dyDescent="0.2">
      <c r="A251" s="8"/>
      <c r="B251" s="8"/>
      <c r="D251" s="8"/>
      <c r="N251" s="32"/>
    </row>
    <row r="252" spans="1:14" x14ac:dyDescent="0.2">
      <c r="A252" s="8"/>
      <c r="B252" s="8"/>
      <c r="D252" s="8"/>
      <c r="N252" s="32"/>
    </row>
    <row r="253" spans="1:14" x14ac:dyDescent="0.2">
      <c r="A253" s="8"/>
      <c r="B253" s="8"/>
      <c r="D253" s="8"/>
      <c r="N253" s="32"/>
    </row>
    <row r="254" spans="1:14" x14ac:dyDescent="0.2">
      <c r="A254" s="8"/>
      <c r="B254" s="8"/>
      <c r="D254" s="8"/>
      <c r="N254" s="32"/>
    </row>
    <row r="255" spans="1:14" x14ac:dyDescent="0.2">
      <c r="A255" s="8"/>
      <c r="B255" s="8"/>
      <c r="D255" s="8"/>
      <c r="N255" s="32"/>
    </row>
    <row r="256" spans="1:14" x14ac:dyDescent="0.2">
      <c r="A256" s="8"/>
      <c r="B256" s="8"/>
      <c r="D256" s="8"/>
      <c r="N256" s="32"/>
    </row>
    <row r="257" spans="1:14" x14ac:dyDescent="0.2">
      <c r="A257" s="8"/>
      <c r="B257" s="8"/>
      <c r="D257" s="8"/>
      <c r="N257" s="32"/>
    </row>
    <row r="258" spans="1:14" x14ac:dyDescent="0.2">
      <c r="A258" s="8"/>
      <c r="B258" s="8"/>
      <c r="D258" s="8"/>
      <c r="N258" s="32"/>
    </row>
    <row r="259" spans="1:14" x14ac:dyDescent="0.2">
      <c r="A259" s="8"/>
      <c r="B259" s="8"/>
      <c r="D259" s="8"/>
      <c r="N259" s="32"/>
    </row>
    <row r="260" spans="1:14" x14ac:dyDescent="0.2">
      <c r="A260" s="8"/>
      <c r="B260" s="8"/>
      <c r="D260" s="8"/>
      <c r="N260" s="32"/>
    </row>
    <row r="261" spans="1:14" x14ac:dyDescent="0.2">
      <c r="A261" s="8"/>
      <c r="B261" s="8"/>
      <c r="D261" s="8"/>
      <c r="N261" s="32"/>
    </row>
    <row r="262" spans="1:14" x14ac:dyDescent="0.2">
      <c r="A262" s="8"/>
      <c r="B262" s="8"/>
      <c r="D262" s="8"/>
      <c r="N262" s="32"/>
    </row>
    <row r="263" spans="1:14" x14ac:dyDescent="0.2">
      <c r="A263" s="8"/>
      <c r="B263" s="8"/>
      <c r="D263" s="8"/>
      <c r="N263" s="32"/>
    </row>
    <row r="264" spans="1:14" x14ac:dyDescent="0.2">
      <c r="A264" s="8"/>
      <c r="B264" s="8"/>
      <c r="D264" s="8"/>
      <c r="N264" s="32"/>
    </row>
    <row r="265" spans="1:14" x14ac:dyDescent="0.2">
      <c r="A265" s="8"/>
      <c r="B265" s="8"/>
      <c r="D265" s="8"/>
      <c r="N265" s="32"/>
    </row>
    <row r="266" spans="1:14" x14ac:dyDescent="0.2">
      <c r="A266" s="8"/>
      <c r="B266" s="8"/>
      <c r="D266" s="8"/>
      <c r="N266" s="32"/>
    </row>
    <row r="267" spans="1:14" x14ac:dyDescent="0.2">
      <c r="A267" s="8"/>
      <c r="B267" s="8"/>
      <c r="D267" s="8"/>
      <c r="N267" s="32"/>
    </row>
    <row r="268" spans="1:14" x14ac:dyDescent="0.2">
      <c r="A268" s="8"/>
      <c r="B268" s="8"/>
      <c r="D268" s="8"/>
      <c r="N268" s="32"/>
    </row>
    <row r="269" spans="1:14" x14ac:dyDescent="0.2">
      <c r="A269" s="8"/>
      <c r="B269" s="8"/>
      <c r="D269" s="8"/>
      <c r="N269" s="32"/>
    </row>
    <row r="270" spans="1:14" x14ac:dyDescent="0.2">
      <c r="A270" s="8"/>
      <c r="B270" s="8"/>
      <c r="D270" s="8"/>
      <c r="N270" s="32"/>
    </row>
    <row r="271" spans="1:14" x14ac:dyDescent="0.2">
      <c r="A271" s="8"/>
      <c r="B271" s="8"/>
      <c r="D271" s="8"/>
      <c r="N271" s="32"/>
    </row>
    <row r="272" spans="1:14" x14ac:dyDescent="0.2">
      <c r="A272" s="8"/>
      <c r="B272" s="8"/>
      <c r="D272" s="8"/>
      <c r="N272" s="32"/>
    </row>
    <row r="273" spans="1:14" x14ac:dyDescent="0.2">
      <c r="A273" s="8"/>
      <c r="B273" s="8"/>
      <c r="D273" s="8"/>
      <c r="N273" s="32"/>
    </row>
    <row r="274" spans="1:14" x14ac:dyDescent="0.2">
      <c r="A274" s="8"/>
      <c r="B274" s="8"/>
      <c r="D274" s="8"/>
      <c r="N274" s="32"/>
    </row>
    <row r="275" spans="1:14" x14ac:dyDescent="0.2">
      <c r="A275" s="8"/>
      <c r="B275" s="8"/>
      <c r="D275" s="8"/>
      <c r="N275" s="32"/>
    </row>
    <row r="276" spans="1:14" x14ac:dyDescent="0.2">
      <c r="A276" s="8"/>
      <c r="B276" s="8"/>
      <c r="D276" s="8"/>
      <c r="N276" s="32"/>
    </row>
    <row r="277" spans="1:14" x14ac:dyDescent="0.2">
      <c r="A277" s="8"/>
      <c r="B277" s="8"/>
      <c r="D277" s="8"/>
      <c r="N277" s="32"/>
    </row>
    <row r="278" spans="1:14" x14ac:dyDescent="0.2">
      <c r="A278" s="8"/>
      <c r="B278" s="8"/>
      <c r="D278" s="8"/>
      <c r="N278" s="32"/>
    </row>
    <row r="279" spans="1:14" x14ac:dyDescent="0.2">
      <c r="A279" s="8"/>
      <c r="B279" s="8"/>
      <c r="D279" s="8"/>
      <c r="N279" s="32"/>
    </row>
    <row r="280" spans="1:14" x14ac:dyDescent="0.2">
      <c r="A280" s="8"/>
      <c r="B280" s="8"/>
      <c r="D280" s="8"/>
      <c r="N280" s="32"/>
    </row>
    <row r="281" spans="1:14" x14ac:dyDescent="0.2">
      <c r="A281" s="8"/>
      <c r="B281" s="8"/>
      <c r="D281" s="8"/>
      <c r="N281" s="32"/>
    </row>
    <row r="282" spans="1:14" x14ac:dyDescent="0.2">
      <c r="A282" s="8"/>
      <c r="B282" s="8"/>
      <c r="D282" s="8"/>
      <c r="N282" s="32"/>
    </row>
    <row r="283" spans="1:14" x14ac:dyDescent="0.2">
      <c r="A283" s="8"/>
      <c r="B283" s="8"/>
      <c r="D283" s="8"/>
      <c r="N283" s="32"/>
    </row>
    <row r="284" spans="1:14" x14ac:dyDescent="0.2">
      <c r="A284" s="8"/>
      <c r="B284" s="8"/>
      <c r="D284" s="8"/>
      <c r="N284" s="32"/>
    </row>
    <row r="285" spans="1:14" x14ac:dyDescent="0.2">
      <c r="A285" s="8"/>
      <c r="B285" s="8"/>
      <c r="D285" s="8"/>
      <c r="N285" s="32"/>
    </row>
    <row r="286" spans="1:14" x14ac:dyDescent="0.2">
      <c r="A286" s="8"/>
      <c r="B286" s="8"/>
      <c r="D286" s="8"/>
      <c r="N286" s="32"/>
    </row>
    <row r="287" spans="1:14" x14ac:dyDescent="0.2">
      <c r="A287" s="8"/>
      <c r="B287" s="8"/>
      <c r="D287" s="8"/>
      <c r="N287" s="32"/>
    </row>
    <row r="288" spans="1:14" x14ac:dyDescent="0.2">
      <c r="A288" s="8"/>
      <c r="B288" s="8"/>
      <c r="D288" s="8"/>
      <c r="N288" s="32"/>
    </row>
    <row r="289" spans="1:14" x14ac:dyDescent="0.2">
      <c r="A289" s="8"/>
      <c r="B289" s="8"/>
      <c r="D289" s="8"/>
      <c r="N289" s="32"/>
    </row>
    <row r="290" spans="1:14" x14ac:dyDescent="0.2">
      <c r="A290" s="8"/>
      <c r="B290" s="8"/>
      <c r="D290" s="8"/>
      <c r="N290" s="32"/>
    </row>
    <row r="291" spans="1:14" x14ac:dyDescent="0.2">
      <c r="A291" s="8"/>
      <c r="B291" s="8"/>
      <c r="D291" s="8"/>
      <c r="N291" s="32"/>
    </row>
    <row r="292" spans="1:14" x14ac:dyDescent="0.2">
      <c r="A292" s="8"/>
      <c r="B292" s="8"/>
      <c r="D292" s="8"/>
      <c r="N292" s="32"/>
    </row>
    <row r="293" spans="1:14" x14ac:dyDescent="0.2">
      <c r="A293" s="8"/>
      <c r="B293" s="8"/>
      <c r="D293" s="8"/>
      <c r="N293" s="32"/>
    </row>
    <row r="294" spans="1:14" x14ac:dyDescent="0.2">
      <c r="A294" s="8"/>
      <c r="B294" s="8"/>
      <c r="D294" s="8"/>
      <c r="N294" s="32"/>
    </row>
    <row r="295" spans="1:14" x14ac:dyDescent="0.2">
      <c r="A295" s="8"/>
      <c r="B295" s="8"/>
      <c r="D295" s="8"/>
      <c r="N295" s="32"/>
    </row>
    <row r="296" spans="1:14" x14ac:dyDescent="0.2">
      <c r="A296" s="8"/>
      <c r="B296" s="8"/>
      <c r="D296" s="8"/>
      <c r="N296" s="32"/>
    </row>
    <row r="297" spans="1:14" x14ac:dyDescent="0.2">
      <c r="A297" s="8"/>
      <c r="B297" s="8"/>
      <c r="D297" s="8"/>
      <c r="N297" s="32"/>
    </row>
    <row r="298" spans="1:14" x14ac:dyDescent="0.2">
      <c r="A298" s="8"/>
      <c r="B298" s="8"/>
      <c r="D298" s="8"/>
      <c r="N298" s="32"/>
    </row>
    <row r="299" spans="1:14" x14ac:dyDescent="0.2">
      <c r="A299" s="8"/>
      <c r="B299" s="8"/>
      <c r="D299" s="8"/>
      <c r="N299" s="32"/>
    </row>
    <row r="300" spans="1:14" x14ac:dyDescent="0.2">
      <c r="A300" s="8"/>
      <c r="B300" s="8"/>
      <c r="D300" s="8"/>
      <c r="N300" s="32"/>
    </row>
    <row r="301" spans="1:14" x14ac:dyDescent="0.2">
      <c r="A301" s="8"/>
      <c r="B301" s="8"/>
      <c r="D301" s="8"/>
      <c r="N301" s="32"/>
    </row>
    <row r="302" spans="1:14" x14ac:dyDescent="0.2">
      <c r="A302" s="8"/>
      <c r="B302" s="8"/>
      <c r="D302" s="8"/>
      <c r="N302" s="32"/>
    </row>
    <row r="303" spans="1:14" x14ac:dyDescent="0.2">
      <c r="A303" s="8"/>
      <c r="B303" s="8"/>
      <c r="D303" s="8"/>
      <c r="N303" s="32"/>
    </row>
    <row r="304" spans="1:14" x14ac:dyDescent="0.2">
      <c r="A304" s="8"/>
      <c r="B304" s="8"/>
      <c r="D304" s="8"/>
      <c r="N304" s="32"/>
    </row>
    <row r="305" spans="1:14" x14ac:dyDescent="0.2">
      <c r="A305" s="8"/>
      <c r="B305" s="8"/>
      <c r="D305" s="8"/>
      <c r="N305" s="32"/>
    </row>
    <row r="306" spans="1:14" x14ac:dyDescent="0.2">
      <c r="A306" s="8"/>
      <c r="B306" s="8"/>
      <c r="D306" s="8"/>
      <c r="N306" s="32"/>
    </row>
    <row r="307" spans="1:14" x14ac:dyDescent="0.2">
      <c r="A307" s="8"/>
      <c r="B307" s="8"/>
      <c r="D307" s="8"/>
      <c r="N307" s="32"/>
    </row>
    <row r="308" spans="1:14" x14ac:dyDescent="0.2">
      <c r="A308" s="8"/>
      <c r="B308" s="8"/>
      <c r="D308" s="8"/>
      <c r="N308" s="32"/>
    </row>
    <row r="309" spans="1:14" x14ac:dyDescent="0.2">
      <c r="A309" s="8"/>
      <c r="B309" s="8"/>
      <c r="D309" s="8"/>
      <c r="N309" s="32"/>
    </row>
    <row r="310" spans="1:14" x14ac:dyDescent="0.2">
      <c r="A310" s="8"/>
      <c r="B310" s="8"/>
      <c r="D310" s="8"/>
      <c r="N310" s="32"/>
    </row>
    <row r="311" spans="1:14" x14ac:dyDescent="0.2">
      <c r="A311" s="8"/>
      <c r="B311" s="8"/>
      <c r="D311" s="8"/>
      <c r="N311" s="32"/>
    </row>
    <row r="312" spans="1:14" x14ac:dyDescent="0.2">
      <c r="A312" s="8"/>
      <c r="B312" s="8"/>
      <c r="D312" s="8"/>
      <c r="N312" s="32"/>
    </row>
    <row r="313" spans="1:14" x14ac:dyDescent="0.2">
      <c r="A313" s="8"/>
      <c r="B313" s="8"/>
      <c r="D313" s="8"/>
      <c r="N313" s="32"/>
    </row>
    <row r="314" spans="1:14" x14ac:dyDescent="0.2">
      <c r="A314" s="8"/>
      <c r="B314" s="8"/>
      <c r="D314" s="8"/>
      <c r="N314" s="32"/>
    </row>
    <row r="315" spans="1:14" x14ac:dyDescent="0.2">
      <c r="A315" s="8"/>
      <c r="B315" s="8"/>
      <c r="D315" s="8"/>
      <c r="N315" s="32"/>
    </row>
    <row r="316" spans="1:14" x14ac:dyDescent="0.2">
      <c r="A316" s="8"/>
      <c r="B316" s="8"/>
      <c r="D316" s="8"/>
      <c r="N316" s="32"/>
    </row>
    <row r="317" spans="1:14" x14ac:dyDescent="0.2">
      <c r="A317" s="8"/>
      <c r="B317" s="8"/>
      <c r="D317" s="8"/>
      <c r="N317" s="32"/>
    </row>
    <row r="318" spans="1:14" x14ac:dyDescent="0.2">
      <c r="A318" s="8"/>
      <c r="B318" s="8"/>
      <c r="D318" s="8"/>
      <c r="N318" s="32"/>
    </row>
    <row r="319" spans="1:14" x14ac:dyDescent="0.2">
      <c r="A319" s="8"/>
      <c r="B319" s="8"/>
      <c r="D319" s="8"/>
      <c r="N319" s="32"/>
    </row>
    <row r="320" spans="1:14" x14ac:dyDescent="0.2">
      <c r="A320" s="8"/>
      <c r="B320" s="8"/>
      <c r="D320" s="8"/>
      <c r="N320" s="32"/>
    </row>
    <row r="321" spans="1:14" x14ac:dyDescent="0.2">
      <c r="A321" s="8"/>
      <c r="B321" s="8"/>
      <c r="D321" s="8"/>
      <c r="N321" s="32"/>
    </row>
    <row r="322" spans="1:14" x14ac:dyDescent="0.2">
      <c r="A322" s="8"/>
      <c r="B322" s="8"/>
      <c r="D322" s="8"/>
      <c r="N322" s="32"/>
    </row>
    <row r="323" spans="1:14" x14ac:dyDescent="0.2">
      <c r="A323" s="8"/>
      <c r="B323" s="8"/>
      <c r="D323" s="8"/>
      <c r="N323" s="32"/>
    </row>
    <row r="324" spans="1:14" x14ac:dyDescent="0.2">
      <c r="A324" s="8"/>
      <c r="B324" s="8"/>
      <c r="D324" s="8"/>
      <c r="N324" s="32"/>
    </row>
    <row r="325" spans="1:14" x14ac:dyDescent="0.2">
      <c r="A325" s="8"/>
      <c r="B325" s="8"/>
      <c r="D325" s="8"/>
      <c r="N325" s="32"/>
    </row>
    <row r="326" spans="1:14" x14ac:dyDescent="0.2">
      <c r="A326" s="8"/>
      <c r="B326" s="8"/>
      <c r="D326" s="8"/>
      <c r="N326" s="32"/>
    </row>
    <row r="327" spans="1:14" x14ac:dyDescent="0.2">
      <c r="A327" s="8"/>
      <c r="B327" s="8"/>
      <c r="D327" s="8"/>
      <c r="N327" s="32"/>
    </row>
    <row r="328" spans="1:14" x14ac:dyDescent="0.2">
      <c r="A328" s="8"/>
      <c r="B328" s="8"/>
      <c r="D328" s="8"/>
      <c r="N328" s="32"/>
    </row>
    <row r="329" spans="1:14" x14ac:dyDescent="0.2">
      <c r="A329" s="8"/>
      <c r="B329" s="8"/>
      <c r="D329" s="8"/>
      <c r="N329" s="32"/>
    </row>
    <row r="330" spans="1:14" x14ac:dyDescent="0.2">
      <c r="A330" s="8"/>
      <c r="B330" s="8"/>
      <c r="D330" s="8"/>
      <c r="N330" s="32"/>
    </row>
    <row r="331" spans="1:14" x14ac:dyDescent="0.2">
      <c r="A331" s="8"/>
      <c r="B331" s="8"/>
      <c r="D331" s="8"/>
      <c r="N331" s="32"/>
    </row>
    <row r="332" spans="1:14" x14ac:dyDescent="0.2">
      <c r="A332" s="8"/>
      <c r="B332" s="8"/>
      <c r="D332" s="8"/>
      <c r="N332" s="32"/>
    </row>
    <row r="333" spans="1:14" x14ac:dyDescent="0.2">
      <c r="A333" s="8"/>
      <c r="B333" s="8"/>
      <c r="D333" s="8"/>
      <c r="N333" s="32"/>
    </row>
    <row r="334" spans="1:14" x14ac:dyDescent="0.2">
      <c r="A334" s="8"/>
      <c r="B334" s="8"/>
      <c r="D334" s="8"/>
      <c r="N334" s="32"/>
    </row>
    <row r="335" spans="1:14" x14ac:dyDescent="0.2">
      <c r="A335" s="8"/>
      <c r="B335" s="8"/>
      <c r="D335" s="8"/>
      <c r="N335" s="32"/>
    </row>
    <row r="336" spans="1:14" x14ac:dyDescent="0.2">
      <c r="A336" s="8"/>
      <c r="B336" s="8"/>
      <c r="D336" s="8"/>
      <c r="N336" s="32"/>
    </row>
    <row r="337" spans="1:14" x14ac:dyDescent="0.2">
      <c r="A337" s="8"/>
      <c r="B337" s="8"/>
      <c r="D337" s="8"/>
      <c r="N337" s="32"/>
    </row>
    <row r="338" spans="1:14" x14ac:dyDescent="0.2">
      <c r="A338" s="8"/>
      <c r="B338" s="8"/>
      <c r="D338" s="8"/>
      <c r="N338" s="32"/>
    </row>
    <row r="339" spans="1:14" x14ac:dyDescent="0.2">
      <c r="A339" s="8"/>
      <c r="B339" s="8"/>
      <c r="D339" s="8"/>
      <c r="N339" s="32"/>
    </row>
    <row r="340" spans="1:14" x14ac:dyDescent="0.2">
      <c r="A340" s="8"/>
      <c r="B340" s="8"/>
      <c r="D340" s="8"/>
      <c r="N340" s="32"/>
    </row>
    <row r="341" spans="1:14" x14ac:dyDescent="0.2">
      <c r="A341" s="8"/>
      <c r="B341" s="8"/>
      <c r="D341" s="8"/>
      <c r="N341" s="32"/>
    </row>
    <row r="342" spans="1:14" x14ac:dyDescent="0.2">
      <c r="A342" s="8"/>
      <c r="B342" s="8"/>
      <c r="D342" s="8"/>
      <c r="N342" s="32"/>
    </row>
    <row r="343" spans="1:14" x14ac:dyDescent="0.2">
      <c r="A343" s="8"/>
      <c r="B343" s="8"/>
      <c r="D343" s="8"/>
      <c r="N343" s="32"/>
    </row>
    <row r="344" spans="1:14" x14ac:dyDescent="0.2">
      <c r="A344" s="8"/>
      <c r="B344" s="8"/>
      <c r="D344" s="8"/>
      <c r="N344" s="32"/>
    </row>
    <row r="345" spans="1:14" x14ac:dyDescent="0.2">
      <c r="A345" s="8"/>
      <c r="B345" s="8"/>
      <c r="D345" s="8"/>
      <c r="N345" s="32"/>
    </row>
    <row r="346" spans="1:14" x14ac:dyDescent="0.2">
      <c r="A346" s="8"/>
      <c r="B346" s="8"/>
      <c r="D346" s="8"/>
      <c r="N346" s="32"/>
    </row>
    <row r="347" spans="1:14" x14ac:dyDescent="0.2">
      <c r="A347" s="8"/>
      <c r="B347" s="8"/>
      <c r="D347" s="8"/>
      <c r="N347" s="32"/>
    </row>
    <row r="348" spans="1:14" x14ac:dyDescent="0.2">
      <c r="A348" s="8"/>
      <c r="B348" s="8"/>
      <c r="D348" s="8"/>
      <c r="N348" s="32"/>
    </row>
    <row r="349" spans="1:14" x14ac:dyDescent="0.2">
      <c r="A349" s="8"/>
      <c r="B349" s="8"/>
      <c r="D349" s="8"/>
      <c r="N349" s="32"/>
    </row>
    <row r="350" spans="1:14" x14ac:dyDescent="0.2">
      <c r="A350" s="8"/>
      <c r="B350" s="8"/>
      <c r="D350" s="8"/>
      <c r="N350" s="32"/>
    </row>
    <row r="351" spans="1:14" x14ac:dyDescent="0.2">
      <c r="A351" s="8"/>
      <c r="B351" s="8"/>
      <c r="D351" s="8"/>
      <c r="N351" s="32"/>
    </row>
    <row r="352" spans="1:14" x14ac:dyDescent="0.2">
      <c r="A352" s="8"/>
      <c r="B352" s="8"/>
      <c r="D352" s="8"/>
      <c r="N352" s="32"/>
    </row>
    <row r="353" spans="1:14" x14ac:dyDescent="0.2">
      <c r="A353" s="8"/>
      <c r="B353" s="8"/>
      <c r="D353" s="8"/>
      <c r="N353" s="32"/>
    </row>
    <row r="354" spans="1:14" x14ac:dyDescent="0.2">
      <c r="A354" s="8"/>
      <c r="B354" s="8"/>
      <c r="D354" s="8"/>
      <c r="N354" s="32"/>
    </row>
    <row r="355" spans="1:14" x14ac:dyDescent="0.2">
      <c r="A355" s="8"/>
      <c r="B355" s="8"/>
      <c r="D355" s="8"/>
      <c r="N355" s="32"/>
    </row>
    <row r="356" spans="1:14" x14ac:dyDescent="0.2">
      <c r="A356" s="8"/>
      <c r="B356" s="8"/>
      <c r="D356" s="8"/>
      <c r="N356" s="32"/>
    </row>
    <row r="357" spans="1:14" x14ac:dyDescent="0.2">
      <c r="A357" s="8"/>
      <c r="B357" s="8"/>
      <c r="D357" s="8"/>
      <c r="N357" s="32"/>
    </row>
    <row r="358" spans="1:14" x14ac:dyDescent="0.2">
      <c r="A358" s="8"/>
      <c r="B358" s="8"/>
      <c r="D358" s="8"/>
      <c r="N358" s="32"/>
    </row>
    <row r="359" spans="1:14" x14ac:dyDescent="0.2">
      <c r="A359" s="8"/>
      <c r="B359" s="8"/>
      <c r="D359" s="8"/>
      <c r="N359" s="32"/>
    </row>
    <row r="360" spans="1:14" x14ac:dyDescent="0.2">
      <c r="A360" s="8"/>
      <c r="B360" s="8"/>
      <c r="D360" s="8"/>
      <c r="N360" s="32"/>
    </row>
    <row r="361" spans="1:14" x14ac:dyDescent="0.2">
      <c r="A361" s="8"/>
      <c r="B361" s="8"/>
      <c r="D361" s="8"/>
      <c r="N361" s="32"/>
    </row>
    <row r="362" spans="1:14" x14ac:dyDescent="0.2">
      <c r="A362" s="8"/>
      <c r="B362" s="8"/>
      <c r="D362" s="8"/>
      <c r="N362" s="32"/>
    </row>
    <row r="363" spans="1:14" x14ac:dyDescent="0.2">
      <c r="A363" s="8"/>
      <c r="B363" s="8"/>
      <c r="D363" s="8"/>
      <c r="N363" s="32"/>
    </row>
    <row r="364" spans="1:14" x14ac:dyDescent="0.2">
      <c r="A364" s="8"/>
      <c r="B364" s="8"/>
      <c r="D364" s="8"/>
      <c r="N364" s="32"/>
    </row>
    <row r="365" spans="1:14" x14ac:dyDescent="0.2">
      <c r="A365" s="8"/>
      <c r="B365" s="8"/>
      <c r="D365" s="8"/>
      <c r="N365" s="32"/>
    </row>
    <row r="366" spans="1:14" x14ac:dyDescent="0.2">
      <c r="A366" s="8"/>
      <c r="B366" s="8"/>
      <c r="D366" s="8"/>
      <c r="N366" s="32"/>
    </row>
    <row r="367" spans="1:14" x14ac:dyDescent="0.2">
      <c r="A367" s="8"/>
      <c r="B367" s="8"/>
      <c r="D367" s="8"/>
      <c r="N367" s="32"/>
    </row>
    <row r="368" spans="1:14" x14ac:dyDescent="0.2">
      <c r="A368" s="8"/>
      <c r="B368" s="8"/>
      <c r="D368" s="8"/>
      <c r="N368" s="32"/>
    </row>
    <row r="369" spans="1:14" x14ac:dyDescent="0.2">
      <c r="A369" s="8"/>
      <c r="B369" s="8"/>
      <c r="D369" s="8"/>
      <c r="N369" s="32"/>
    </row>
    <row r="370" spans="1:14" x14ac:dyDescent="0.2">
      <c r="A370" s="8"/>
      <c r="B370" s="8"/>
      <c r="D370" s="8"/>
      <c r="N370" s="32"/>
    </row>
    <row r="371" spans="1:14" x14ac:dyDescent="0.2">
      <c r="A371" s="8"/>
      <c r="B371" s="8"/>
      <c r="D371" s="8"/>
      <c r="N371" s="32"/>
    </row>
    <row r="372" spans="1:14" x14ac:dyDescent="0.2">
      <c r="A372" s="8"/>
      <c r="B372" s="8"/>
      <c r="D372" s="8"/>
      <c r="N372" s="32"/>
    </row>
    <row r="373" spans="1:14" x14ac:dyDescent="0.2">
      <c r="A373" s="8"/>
      <c r="B373" s="8"/>
      <c r="D373" s="8"/>
      <c r="N373" s="32"/>
    </row>
    <row r="374" spans="1:14" x14ac:dyDescent="0.2">
      <c r="A374" s="8"/>
      <c r="B374" s="8"/>
      <c r="D374" s="8"/>
      <c r="N374" s="32"/>
    </row>
    <row r="375" spans="1:14" x14ac:dyDescent="0.2">
      <c r="A375" s="8"/>
      <c r="B375" s="8"/>
      <c r="D375" s="8"/>
      <c r="N375" s="32"/>
    </row>
    <row r="376" spans="1:14" x14ac:dyDescent="0.2">
      <c r="A376" s="8"/>
      <c r="B376" s="8"/>
      <c r="D376" s="8"/>
      <c r="N376" s="32"/>
    </row>
    <row r="377" spans="1:14" x14ac:dyDescent="0.2">
      <c r="A377" s="8"/>
      <c r="B377" s="8"/>
      <c r="D377" s="8"/>
      <c r="N377" s="32"/>
    </row>
    <row r="378" spans="1:14" x14ac:dyDescent="0.2">
      <c r="A378" s="8"/>
      <c r="B378" s="8"/>
      <c r="D378" s="8"/>
      <c r="N378" s="32"/>
    </row>
    <row r="379" spans="1:14" x14ac:dyDescent="0.2">
      <c r="A379" s="8"/>
      <c r="B379" s="8"/>
      <c r="D379" s="8"/>
      <c r="N379" s="32"/>
    </row>
    <row r="380" spans="1:14" x14ac:dyDescent="0.2">
      <c r="A380" s="8"/>
      <c r="B380" s="8"/>
      <c r="D380" s="8"/>
      <c r="N380" s="32"/>
    </row>
    <row r="381" spans="1:14" x14ac:dyDescent="0.2">
      <c r="A381" s="8"/>
      <c r="B381" s="8"/>
      <c r="D381" s="8"/>
      <c r="N381" s="32"/>
    </row>
    <row r="382" spans="1:14" x14ac:dyDescent="0.2">
      <c r="A382" s="8"/>
      <c r="B382" s="8"/>
      <c r="D382" s="8"/>
      <c r="N382" s="32"/>
    </row>
    <row r="383" spans="1:14" x14ac:dyDescent="0.2">
      <c r="A383" s="8"/>
      <c r="B383" s="8"/>
      <c r="D383" s="8"/>
      <c r="N383" s="32"/>
    </row>
    <row r="384" spans="1:14" x14ac:dyDescent="0.2">
      <c r="A384" s="8"/>
      <c r="B384" s="8"/>
      <c r="D384" s="8"/>
      <c r="N384" s="32"/>
    </row>
    <row r="385" spans="1:14" x14ac:dyDescent="0.2">
      <c r="A385" s="8"/>
      <c r="B385" s="8"/>
      <c r="D385" s="8"/>
      <c r="N385" s="32"/>
    </row>
    <row r="386" spans="1:14" x14ac:dyDescent="0.2">
      <c r="A386" s="8"/>
      <c r="B386" s="8"/>
      <c r="D386" s="8"/>
      <c r="N386" s="32"/>
    </row>
    <row r="387" spans="1:14" x14ac:dyDescent="0.2">
      <c r="A387" s="8"/>
      <c r="B387" s="8"/>
      <c r="D387" s="8"/>
      <c r="N387" s="32"/>
    </row>
    <row r="388" spans="1:14" x14ac:dyDescent="0.2">
      <c r="A388" s="8"/>
      <c r="B388" s="8"/>
      <c r="D388" s="8"/>
      <c r="N388" s="32"/>
    </row>
    <row r="389" spans="1:14" x14ac:dyDescent="0.2">
      <c r="A389" s="8"/>
      <c r="B389" s="8"/>
      <c r="D389" s="8"/>
      <c r="N389" s="32"/>
    </row>
    <row r="390" spans="1:14" x14ac:dyDescent="0.2">
      <c r="A390" s="8"/>
      <c r="B390" s="8"/>
      <c r="D390" s="8"/>
      <c r="N390" s="32"/>
    </row>
    <row r="391" spans="1:14" x14ac:dyDescent="0.2">
      <c r="A391" s="8"/>
      <c r="B391" s="8"/>
      <c r="D391" s="8"/>
      <c r="N391" s="32"/>
    </row>
    <row r="392" spans="1:14" x14ac:dyDescent="0.2">
      <c r="A392" s="8"/>
      <c r="B392" s="8"/>
      <c r="D392" s="8"/>
      <c r="N392" s="32"/>
    </row>
    <row r="393" spans="1:14" x14ac:dyDescent="0.2">
      <c r="A393" s="8"/>
      <c r="B393" s="8"/>
      <c r="D393" s="8"/>
      <c r="N393" s="32"/>
    </row>
    <row r="394" spans="1:14" x14ac:dyDescent="0.2">
      <c r="A394" s="8"/>
      <c r="B394" s="8"/>
      <c r="D394" s="8"/>
      <c r="N394" s="32"/>
    </row>
    <row r="395" spans="1:14" x14ac:dyDescent="0.2">
      <c r="A395" s="8"/>
      <c r="B395" s="8"/>
      <c r="D395" s="8"/>
      <c r="N395" s="32"/>
    </row>
    <row r="396" spans="1:14" x14ac:dyDescent="0.2">
      <c r="A396" s="8"/>
      <c r="B396" s="8"/>
      <c r="D396" s="8"/>
      <c r="N396" s="32"/>
    </row>
    <row r="397" spans="1:14" x14ac:dyDescent="0.2">
      <c r="A397" s="8"/>
      <c r="B397" s="8"/>
      <c r="D397" s="8"/>
      <c r="N397" s="32"/>
    </row>
    <row r="398" spans="1:14" x14ac:dyDescent="0.2">
      <c r="A398" s="8"/>
      <c r="B398" s="8"/>
      <c r="D398" s="8"/>
      <c r="N398" s="32"/>
    </row>
    <row r="399" spans="1:14" x14ac:dyDescent="0.2">
      <c r="A399" s="8"/>
      <c r="B399" s="8"/>
      <c r="D399" s="8"/>
      <c r="N399" s="32"/>
    </row>
    <row r="400" spans="1:14" x14ac:dyDescent="0.2">
      <c r="A400" s="8"/>
      <c r="B400" s="8"/>
      <c r="D400" s="8"/>
      <c r="N400" s="32"/>
    </row>
    <row r="401" spans="1:14" x14ac:dyDescent="0.2">
      <c r="A401" s="8"/>
      <c r="B401" s="8"/>
      <c r="D401" s="8"/>
      <c r="N401" s="32"/>
    </row>
    <row r="402" spans="1:14" x14ac:dyDescent="0.2">
      <c r="A402" s="8"/>
      <c r="B402" s="8"/>
      <c r="D402" s="8"/>
      <c r="N402" s="32"/>
    </row>
    <row r="403" spans="1:14" x14ac:dyDescent="0.2">
      <c r="A403" s="8"/>
      <c r="B403" s="8"/>
      <c r="D403" s="8"/>
      <c r="N403" s="32"/>
    </row>
    <row r="404" spans="1:14" x14ac:dyDescent="0.2">
      <c r="A404" s="8"/>
      <c r="B404" s="8"/>
      <c r="D404" s="8"/>
      <c r="N404" s="32"/>
    </row>
    <row r="405" spans="1:14" x14ac:dyDescent="0.2">
      <c r="A405" s="8"/>
      <c r="B405" s="8"/>
      <c r="D405" s="8"/>
      <c r="N405" s="32"/>
    </row>
    <row r="406" spans="1:14" x14ac:dyDescent="0.2">
      <c r="A406" s="8"/>
      <c r="B406" s="8"/>
      <c r="D406" s="8"/>
      <c r="N406" s="32"/>
    </row>
    <row r="407" spans="1:14" x14ac:dyDescent="0.2">
      <c r="A407" s="8"/>
      <c r="B407" s="8"/>
      <c r="D407" s="8"/>
      <c r="N407" s="32"/>
    </row>
    <row r="408" spans="1:14" x14ac:dyDescent="0.2">
      <c r="A408" s="8"/>
      <c r="B408" s="8"/>
      <c r="D408" s="8"/>
      <c r="N408" s="32"/>
    </row>
    <row r="409" spans="1:14" x14ac:dyDescent="0.2">
      <c r="A409" s="8"/>
      <c r="B409" s="8"/>
      <c r="D409" s="8"/>
      <c r="N409" s="32"/>
    </row>
    <row r="410" spans="1:14" x14ac:dyDescent="0.2">
      <c r="A410" s="8"/>
      <c r="B410" s="8"/>
      <c r="D410" s="8"/>
      <c r="N410" s="32"/>
    </row>
    <row r="411" spans="1:14" x14ac:dyDescent="0.2">
      <c r="A411" s="8"/>
      <c r="B411" s="8"/>
      <c r="D411" s="8"/>
      <c r="N411" s="32"/>
    </row>
    <row r="412" spans="1:14" x14ac:dyDescent="0.2">
      <c r="A412" s="8"/>
      <c r="B412" s="8"/>
      <c r="D412" s="8"/>
      <c r="N412" s="32"/>
    </row>
    <row r="413" spans="1:14" x14ac:dyDescent="0.2">
      <c r="A413" s="8"/>
      <c r="B413" s="8"/>
      <c r="D413" s="8"/>
      <c r="N413" s="32"/>
    </row>
    <row r="414" spans="1:14" x14ac:dyDescent="0.2">
      <c r="A414" s="8"/>
      <c r="B414" s="8"/>
      <c r="D414" s="8"/>
      <c r="N414" s="32"/>
    </row>
    <row r="415" spans="1:14" x14ac:dyDescent="0.2">
      <c r="A415" s="8"/>
      <c r="B415" s="8"/>
      <c r="D415" s="8"/>
      <c r="N415" s="32"/>
    </row>
    <row r="416" spans="1:14" x14ac:dyDescent="0.2">
      <c r="A416" s="8"/>
      <c r="B416" s="8"/>
      <c r="D416" s="8"/>
      <c r="N416" s="32"/>
    </row>
    <row r="417" spans="1:14" x14ac:dyDescent="0.2">
      <c r="A417" s="8"/>
      <c r="B417" s="8"/>
      <c r="D417" s="8"/>
      <c r="N417" s="32"/>
    </row>
    <row r="418" spans="1:14" x14ac:dyDescent="0.2">
      <c r="A418" s="8"/>
      <c r="B418" s="8"/>
      <c r="D418" s="8"/>
      <c r="N418" s="32"/>
    </row>
    <row r="419" spans="1:14" x14ac:dyDescent="0.2">
      <c r="A419" s="8"/>
      <c r="B419" s="8"/>
      <c r="D419" s="8"/>
      <c r="N419" s="32"/>
    </row>
    <row r="420" spans="1:14" x14ac:dyDescent="0.2">
      <c r="A420" s="8"/>
      <c r="B420" s="8"/>
      <c r="D420" s="8"/>
      <c r="N420" s="32"/>
    </row>
    <row r="421" spans="1:14" x14ac:dyDescent="0.2">
      <c r="A421" s="8"/>
      <c r="B421" s="8"/>
      <c r="D421" s="8"/>
      <c r="N421" s="32"/>
    </row>
    <row r="422" spans="1:14" x14ac:dyDescent="0.2">
      <c r="A422" s="8"/>
      <c r="B422" s="8"/>
      <c r="D422" s="8"/>
      <c r="N422" s="32"/>
    </row>
    <row r="423" spans="1:14" x14ac:dyDescent="0.2">
      <c r="A423" s="8"/>
      <c r="B423" s="8"/>
      <c r="D423" s="8"/>
      <c r="N423" s="32"/>
    </row>
    <row r="424" spans="1:14" x14ac:dyDescent="0.2">
      <c r="A424" s="8"/>
      <c r="B424" s="8"/>
      <c r="D424" s="8"/>
      <c r="N424" s="32"/>
    </row>
    <row r="425" spans="1:14" x14ac:dyDescent="0.2">
      <c r="A425" s="8"/>
      <c r="B425" s="8"/>
      <c r="D425" s="8"/>
      <c r="N425" s="32"/>
    </row>
    <row r="426" spans="1:14" x14ac:dyDescent="0.2">
      <c r="A426" s="8"/>
      <c r="B426" s="8"/>
      <c r="D426" s="8"/>
      <c r="N426" s="32"/>
    </row>
    <row r="427" spans="1:14" x14ac:dyDescent="0.2">
      <c r="A427" s="8"/>
      <c r="B427" s="8"/>
      <c r="D427" s="8"/>
      <c r="N427" s="32"/>
    </row>
    <row r="428" spans="1:14" x14ac:dyDescent="0.2">
      <c r="A428" s="8"/>
      <c r="B428" s="8"/>
      <c r="D428" s="8"/>
      <c r="N428" s="32"/>
    </row>
    <row r="429" spans="1:14" x14ac:dyDescent="0.2">
      <c r="A429" s="8"/>
      <c r="B429" s="8"/>
      <c r="D429" s="8"/>
      <c r="N429" s="32"/>
    </row>
    <row r="430" spans="1:14" x14ac:dyDescent="0.2">
      <c r="A430" s="8"/>
      <c r="B430" s="8"/>
      <c r="D430" s="8"/>
      <c r="N430" s="32"/>
    </row>
    <row r="431" spans="1:14" x14ac:dyDescent="0.2">
      <c r="A431" s="8"/>
      <c r="B431" s="8"/>
      <c r="D431" s="8"/>
      <c r="N431" s="32"/>
    </row>
    <row r="432" spans="1:14" x14ac:dyDescent="0.2">
      <c r="A432" s="8"/>
      <c r="B432" s="8"/>
      <c r="D432" s="8"/>
      <c r="N432" s="32"/>
    </row>
    <row r="433" spans="1:14" x14ac:dyDescent="0.2">
      <c r="A433" s="8"/>
      <c r="B433" s="8"/>
      <c r="D433" s="8"/>
      <c r="N433" s="32"/>
    </row>
    <row r="434" spans="1:14" x14ac:dyDescent="0.2">
      <c r="A434" s="8"/>
      <c r="B434" s="8"/>
      <c r="D434" s="8"/>
      <c r="N434" s="32"/>
    </row>
    <row r="435" spans="1:14" x14ac:dyDescent="0.2">
      <c r="A435" s="8"/>
      <c r="B435" s="8"/>
      <c r="D435" s="8"/>
      <c r="N435" s="32"/>
    </row>
    <row r="436" spans="1:14" x14ac:dyDescent="0.2">
      <c r="A436" s="8"/>
      <c r="B436" s="8"/>
      <c r="D436" s="8"/>
      <c r="N436" s="32"/>
    </row>
    <row r="437" spans="1:14" x14ac:dyDescent="0.2">
      <c r="A437" s="8"/>
      <c r="B437" s="8"/>
      <c r="D437" s="8"/>
      <c r="N437" s="32"/>
    </row>
    <row r="438" spans="1:14" x14ac:dyDescent="0.2">
      <c r="A438" s="8"/>
      <c r="B438" s="8"/>
      <c r="D438" s="8"/>
      <c r="N438" s="32"/>
    </row>
    <row r="439" spans="1:14" x14ac:dyDescent="0.2">
      <c r="A439" s="8"/>
      <c r="B439" s="8"/>
      <c r="D439" s="8"/>
      <c r="N439" s="32"/>
    </row>
    <row r="440" spans="1:14" x14ac:dyDescent="0.2">
      <c r="A440" s="8"/>
      <c r="B440" s="8"/>
      <c r="D440" s="8"/>
      <c r="N440" s="32"/>
    </row>
    <row r="441" spans="1:14" x14ac:dyDescent="0.2">
      <c r="A441" s="8"/>
      <c r="B441" s="8"/>
      <c r="D441" s="8"/>
      <c r="N441" s="32"/>
    </row>
    <row r="442" spans="1:14" x14ac:dyDescent="0.2">
      <c r="A442" s="8"/>
      <c r="B442" s="8"/>
      <c r="D442" s="8"/>
      <c r="N442" s="32"/>
    </row>
    <row r="443" spans="1:14" x14ac:dyDescent="0.2">
      <c r="A443" s="8"/>
      <c r="B443" s="8"/>
      <c r="D443" s="8"/>
      <c r="N443" s="32"/>
    </row>
    <row r="444" spans="1:14" x14ac:dyDescent="0.2">
      <c r="A444" s="8"/>
      <c r="B444" s="8"/>
      <c r="D444" s="8"/>
      <c r="N444" s="32"/>
    </row>
    <row r="445" spans="1:14" x14ac:dyDescent="0.2">
      <c r="A445" s="8"/>
      <c r="B445" s="8"/>
      <c r="D445" s="8"/>
      <c r="N445" s="32"/>
    </row>
    <row r="446" spans="1:14" x14ac:dyDescent="0.2">
      <c r="A446" s="8"/>
      <c r="B446" s="8"/>
      <c r="D446" s="8"/>
      <c r="N446" s="32"/>
    </row>
    <row r="447" spans="1:14" x14ac:dyDescent="0.2">
      <c r="A447" s="8"/>
      <c r="B447" s="8"/>
      <c r="D447" s="8"/>
      <c r="N447" s="32"/>
    </row>
    <row r="448" spans="1:14" x14ac:dyDescent="0.2">
      <c r="A448" s="8"/>
      <c r="B448" s="8"/>
      <c r="D448" s="8"/>
      <c r="N448" s="32"/>
    </row>
    <row r="449" spans="1:14" x14ac:dyDescent="0.2">
      <c r="A449" s="8"/>
      <c r="B449" s="8"/>
      <c r="D449" s="8"/>
      <c r="N449" s="32"/>
    </row>
    <row r="450" spans="1:14" x14ac:dyDescent="0.2">
      <c r="A450" s="8"/>
      <c r="B450" s="8"/>
      <c r="D450" s="8"/>
      <c r="N450" s="32"/>
    </row>
    <row r="451" spans="1:14" x14ac:dyDescent="0.2">
      <c r="A451" s="8"/>
      <c r="B451" s="8"/>
      <c r="D451" s="8"/>
      <c r="N451" s="32"/>
    </row>
    <row r="452" spans="1:14" x14ac:dyDescent="0.2">
      <c r="A452" s="8"/>
      <c r="B452" s="8"/>
      <c r="D452" s="8"/>
      <c r="N452" s="32"/>
    </row>
    <row r="453" spans="1:14" x14ac:dyDescent="0.2">
      <c r="N453" s="32"/>
    </row>
    <row r="454" spans="1:14" x14ac:dyDescent="0.2">
      <c r="N454" s="32"/>
    </row>
    <row r="455" spans="1:14" x14ac:dyDescent="0.2">
      <c r="N455" s="32"/>
    </row>
    <row r="456" spans="1:14" x14ac:dyDescent="0.2">
      <c r="N456" s="32"/>
    </row>
    <row r="457" spans="1:14" x14ac:dyDescent="0.2">
      <c r="N457" s="32"/>
    </row>
    <row r="458" spans="1:14" x14ac:dyDescent="0.2">
      <c r="N458" s="32"/>
    </row>
    <row r="459" spans="1:14" x14ac:dyDescent="0.2">
      <c r="N459" s="32"/>
    </row>
    <row r="460" spans="1:14" x14ac:dyDescent="0.2">
      <c r="N460" s="32"/>
    </row>
    <row r="461" spans="1:14" x14ac:dyDescent="0.2">
      <c r="N461" s="32"/>
    </row>
    <row r="462" spans="1:14" x14ac:dyDescent="0.2">
      <c r="N462" s="32"/>
    </row>
    <row r="463" spans="1:14" x14ac:dyDescent="0.2">
      <c r="N463" s="32"/>
    </row>
    <row r="464" spans="1:14" x14ac:dyDescent="0.2">
      <c r="N464" s="32"/>
    </row>
    <row r="465" spans="14:14" x14ac:dyDescent="0.2">
      <c r="N465" s="32"/>
    </row>
    <row r="466" spans="14:14" x14ac:dyDescent="0.2">
      <c r="N466" s="32"/>
    </row>
    <row r="467" spans="14:14" x14ac:dyDescent="0.2">
      <c r="N467" s="32"/>
    </row>
    <row r="468" spans="14:14" x14ac:dyDescent="0.2">
      <c r="N468" s="32"/>
    </row>
    <row r="469" spans="14:14" x14ac:dyDescent="0.2">
      <c r="N469" s="32"/>
    </row>
    <row r="470" spans="14:14" x14ac:dyDescent="0.2">
      <c r="N470" s="32"/>
    </row>
    <row r="471" spans="14:14" x14ac:dyDescent="0.2">
      <c r="N471" s="32"/>
    </row>
    <row r="472" spans="14:14" x14ac:dyDescent="0.2">
      <c r="N472" s="32"/>
    </row>
    <row r="473" spans="14:14" x14ac:dyDescent="0.2">
      <c r="N473" s="32"/>
    </row>
    <row r="474" spans="14:14" x14ac:dyDescent="0.2">
      <c r="N474" s="32"/>
    </row>
    <row r="475" spans="14:14" x14ac:dyDescent="0.2">
      <c r="N475" s="32"/>
    </row>
    <row r="476" spans="14:14" x14ac:dyDescent="0.2">
      <c r="N476" s="32"/>
    </row>
    <row r="477" spans="14:14" x14ac:dyDescent="0.2">
      <c r="N477" s="32"/>
    </row>
    <row r="478" spans="14:14" x14ac:dyDescent="0.2">
      <c r="N478" s="32"/>
    </row>
    <row r="479" spans="14:14" x14ac:dyDescent="0.2">
      <c r="N479" s="32"/>
    </row>
    <row r="480" spans="14:14" x14ac:dyDescent="0.2">
      <c r="N480" s="32"/>
    </row>
    <row r="481" spans="14:14" x14ac:dyDescent="0.2">
      <c r="N481" s="32"/>
    </row>
    <row r="482" spans="14:14" x14ac:dyDescent="0.2">
      <c r="N482" s="32"/>
    </row>
    <row r="483" spans="14:14" x14ac:dyDescent="0.2">
      <c r="N483" s="32"/>
    </row>
    <row r="484" spans="14:14" x14ac:dyDescent="0.2">
      <c r="N484" s="32"/>
    </row>
    <row r="485" spans="14:14" x14ac:dyDescent="0.2">
      <c r="N485" s="32"/>
    </row>
    <row r="486" spans="14:14" x14ac:dyDescent="0.2">
      <c r="N486" s="32"/>
    </row>
    <row r="487" spans="14:14" x14ac:dyDescent="0.2">
      <c r="N487" s="32"/>
    </row>
    <row r="488" spans="14:14" x14ac:dyDescent="0.2">
      <c r="N488" s="32"/>
    </row>
    <row r="489" spans="14:14" x14ac:dyDescent="0.2">
      <c r="N489" s="32"/>
    </row>
    <row r="490" spans="14:14" x14ac:dyDescent="0.2">
      <c r="N490" s="32"/>
    </row>
    <row r="491" spans="14:14" x14ac:dyDescent="0.2">
      <c r="N491" s="32"/>
    </row>
    <row r="492" spans="14:14" x14ac:dyDescent="0.2">
      <c r="N492" s="32"/>
    </row>
    <row r="493" spans="14:14" x14ac:dyDescent="0.2">
      <c r="N493" s="32"/>
    </row>
    <row r="494" spans="14:14" x14ac:dyDescent="0.2">
      <c r="N494" s="32"/>
    </row>
    <row r="495" spans="14:14" x14ac:dyDescent="0.2">
      <c r="N495" s="32"/>
    </row>
    <row r="496" spans="14:14" x14ac:dyDescent="0.2">
      <c r="N496" s="32"/>
    </row>
    <row r="497" spans="14:14" x14ac:dyDescent="0.2">
      <c r="N497" s="32"/>
    </row>
    <row r="498" spans="14:14" x14ac:dyDescent="0.2">
      <c r="N498" s="32"/>
    </row>
    <row r="499" spans="14:14" x14ac:dyDescent="0.2">
      <c r="N499" s="32"/>
    </row>
    <row r="500" spans="14:14" x14ac:dyDescent="0.2">
      <c r="N500" s="32"/>
    </row>
    <row r="501" spans="14:14" x14ac:dyDescent="0.2">
      <c r="N501" s="32"/>
    </row>
    <row r="502" spans="14:14" x14ac:dyDescent="0.2">
      <c r="N502" s="32"/>
    </row>
    <row r="503" spans="14:14" x14ac:dyDescent="0.2">
      <c r="N503" s="32"/>
    </row>
    <row r="504" spans="14:14" x14ac:dyDescent="0.2">
      <c r="N504" s="32"/>
    </row>
    <row r="505" spans="14:14" x14ac:dyDescent="0.2">
      <c r="N505" s="32"/>
    </row>
    <row r="506" spans="14:14" x14ac:dyDescent="0.2">
      <c r="N506" s="32"/>
    </row>
    <row r="507" spans="14:14" x14ac:dyDescent="0.2">
      <c r="N507" s="32"/>
    </row>
    <row r="508" spans="14:14" x14ac:dyDescent="0.2">
      <c r="N508" s="32"/>
    </row>
    <row r="509" spans="14:14" x14ac:dyDescent="0.2">
      <c r="N509" s="32"/>
    </row>
    <row r="510" spans="14:14" x14ac:dyDescent="0.2">
      <c r="N510" s="32"/>
    </row>
    <row r="511" spans="14:14" x14ac:dyDescent="0.2">
      <c r="N511" s="32"/>
    </row>
    <row r="512" spans="14:14" x14ac:dyDescent="0.2">
      <c r="N512" s="32"/>
    </row>
    <row r="513" spans="14:14" x14ac:dyDescent="0.2">
      <c r="N513" s="32"/>
    </row>
    <row r="514" spans="14:14" x14ac:dyDescent="0.2">
      <c r="N514" s="32"/>
    </row>
    <row r="515" spans="14:14" x14ac:dyDescent="0.2">
      <c r="N515" s="32"/>
    </row>
    <row r="516" spans="14:14" x14ac:dyDescent="0.2">
      <c r="N516" s="32"/>
    </row>
    <row r="517" spans="14:14" x14ac:dyDescent="0.2">
      <c r="N517" s="32"/>
    </row>
    <row r="518" spans="14:14" x14ac:dyDescent="0.2">
      <c r="N518" s="32"/>
    </row>
    <row r="519" spans="14:14" x14ac:dyDescent="0.2">
      <c r="N519" s="32"/>
    </row>
    <row r="520" spans="14:14" x14ac:dyDescent="0.2">
      <c r="N520" s="32"/>
    </row>
    <row r="521" spans="14:14" x14ac:dyDescent="0.2">
      <c r="N521" s="32"/>
    </row>
    <row r="522" spans="14:14" x14ac:dyDescent="0.2">
      <c r="N522" s="32"/>
    </row>
    <row r="523" spans="14:14" x14ac:dyDescent="0.2">
      <c r="N523" s="32"/>
    </row>
    <row r="524" spans="14:14" x14ac:dyDescent="0.2">
      <c r="N524" s="32"/>
    </row>
    <row r="525" spans="14:14" x14ac:dyDescent="0.2">
      <c r="N525" s="32"/>
    </row>
    <row r="526" spans="14:14" x14ac:dyDescent="0.2">
      <c r="N526" s="32"/>
    </row>
    <row r="527" spans="14:14" x14ac:dyDescent="0.2">
      <c r="N527" s="32"/>
    </row>
    <row r="528" spans="14:14" x14ac:dyDescent="0.2">
      <c r="N528" s="32"/>
    </row>
    <row r="529" spans="14:14" x14ac:dyDescent="0.2">
      <c r="N529" s="32"/>
    </row>
    <row r="530" spans="14:14" x14ac:dyDescent="0.2">
      <c r="N530" s="32"/>
    </row>
    <row r="531" spans="14:14" x14ac:dyDescent="0.2">
      <c r="N531" s="32"/>
    </row>
    <row r="532" spans="14:14" x14ac:dyDescent="0.2">
      <c r="N532" s="32"/>
    </row>
    <row r="533" spans="14:14" x14ac:dyDescent="0.2">
      <c r="N533" s="32"/>
    </row>
    <row r="534" spans="14:14" x14ac:dyDescent="0.2">
      <c r="N534" s="32"/>
    </row>
    <row r="535" spans="14:14" x14ac:dyDescent="0.2">
      <c r="N535" s="32"/>
    </row>
    <row r="536" spans="14:14" x14ac:dyDescent="0.2">
      <c r="N536" s="32"/>
    </row>
    <row r="537" spans="14:14" x14ac:dyDescent="0.2">
      <c r="N537" s="32"/>
    </row>
    <row r="538" spans="14:14" x14ac:dyDescent="0.2">
      <c r="N538" s="32"/>
    </row>
    <row r="539" spans="14:14" x14ac:dyDescent="0.2">
      <c r="N539" s="32"/>
    </row>
    <row r="540" spans="14:14" x14ac:dyDescent="0.2">
      <c r="N540" s="32"/>
    </row>
    <row r="541" spans="14:14" x14ac:dyDescent="0.2">
      <c r="N541" s="32"/>
    </row>
    <row r="542" spans="14:14" x14ac:dyDescent="0.2">
      <c r="N542" s="32"/>
    </row>
    <row r="543" spans="14:14" x14ac:dyDescent="0.2">
      <c r="N543" s="32"/>
    </row>
    <row r="544" spans="14:14" x14ac:dyDescent="0.2">
      <c r="N544" s="32"/>
    </row>
    <row r="545" spans="14:14" x14ac:dyDescent="0.2">
      <c r="N545" s="32"/>
    </row>
    <row r="546" spans="14:14" x14ac:dyDescent="0.2">
      <c r="N546" s="32"/>
    </row>
    <row r="547" spans="14:14" x14ac:dyDescent="0.2">
      <c r="N547" s="32"/>
    </row>
    <row r="548" spans="14:14" x14ac:dyDescent="0.2">
      <c r="N548" s="32"/>
    </row>
    <row r="549" spans="14:14" x14ac:dyDescent="0.2">
      <c r="N549" s="32"/>
    </row>
    <row r="550" spans="14:14" x14ac:dyDescent="0.2">
      <c r="N550" s="32"/>
    </row>
    <row r="551" spans="14:14" x14ac:dyDescent="0.2">
      <c r="N551" s="32"/>
    </row>
    <row r="552" spans="14:14" x14ac:dyDescent="0.2">
      <c r="N552" s="32"/>
    </row>
    <row r="553" spans="14:14" x14ac:dyDescent="0.2">
      <c r="N553" s="32"/>
    </row>
    <row r="554" spans="14:14" x14ac:dyDescent="0.2">
      <c r="N554" s="32"/>
    </row>
    <row r="555" spans="14:14" x14ac:dyDescent="0.2">
      <c r="N555" s="32"/>
    </row>
    <row r="556" spans="14:14" x14ac:dyDescent="0.2">
      <c r="N556" s="32"/>
    </row>
    <row r="557" spans="14:14" x14ac:dyDescent="0.2">
      <c r="N557" s="32"/>
    </row>
    <row r="558" spans="14:14" x14ac:dyDescent="0.2">
      <c r="N558" s="32"/>
    </row>
    <row r="559" spans="14:14" x14ac:dyDescent="0.2">
      <c r="N559" s="32"/>
    </row>
    <row r="560" spans="14:14" x14ac:dyDescent="0.2">
      <c r="N560" s="32"/>
    </row>
    <row r="561" spans="14:14" x14ac:dyDescent="0.2">
      <c r="N561" s="32"/>
    </row>
    <row r="562" spans="14:14" x14ac:dyDescent="0.2">
      <c r="N562" s="32"/>
    </row>
    <row r="563" spans="14:14" x14ac:dyDescent="0.2">
      <c r="N563" s="32"/>
    </row>
    <row r="564" spans="14:14" x14ac:dyDescent="0.2">
      <c r="N564" s="32"/>
    </row>
    <row r="565" spans="14:14" x14ac:dyDescent="0.2">
      <c r="N565" s="32"/>
    </row>
    <row r="566" spans="14:14" x14ac:dyDescent="0.2">
      <c r="N566" s="32"/>
    </row>
    <row r="567" spans="14:14" x14ac:dyDescent="0.2">
      <c r="N567" s="32"/>
    </row>
    <row r="568" spans="14:14" x14ac:dyDescent="0.2">
      <c r="N568" s="32"/>
    </row>
    <row r="569" spans="14:14" x14ac:dyDescent="0.2">
      <c r="N569" s="32"/>
    </row>
    <row r="570" spans="14:14" x14ac:dyDescent="0.2">
      <c r="N570" s="32"/>
    </row>
    <row r="571" spans="14:14" x14ac:dyDescent="0.2">
      <c r="N571" s="32"/>
    </row>
    <row r="572" spans="14:14" x14ac:dyDescent="0.2">
      <c r="N572" s="32"/>
    </row>
    <row r="573" spans="14:14" x14ac:dyDescent="0.2">
      <c r="N573" s="32"/>
    </row>
    <row r="574" spans="14:14" x14ac:dyDescent="0.2">
      <c r="N574" s="32"/>
    </row>
    <row r="575" spans="14:14" x14ac:dyDescent="0.2">
      <c r="N575" s="32"/>
    </row>
    <row r="576" spans="14:14" x14ac:dyDescent="0.2">
      <c r="N576" s="32"/>
    </row>
    <row r="577" spans="14:14" x14ac:dyDescent="0.2">
      <c r="N577" s="32"/>
    </row>
    <row r="578" spans="14:14" x14ac:dyDescent="0.2">
      <c r="N578" s="32"/>
    </row>
    <row r="579" spans="14:14" x14ac:dyDescent="0.2">
      <c r="N579" s="32"/>
    </row>
    <row r="580" spans="14:14" x14ac:dyDescent="0.2">
      <c r="N580" s="32"/>
    </row>
    <row r="581" spans="14:14" x14ac:dyDescent="0.2">
      <c r="N581" s="32"/>
    </row>
    <row r="582" spans="14:14" x14ac:dyDescent="0.2">
      <c r="N582" s="32"/>
    </row>
    <row r="583" spans="14:14" x14ac:dyDescent="0.2">
      <c r="N583" s="32"/>
    </row>
    <row r="584" spans="14:14" x14ac:dyDescent="0.2">
      <c r="N584" s="32"/>
    </row>
    <row r="585" spans="14:14" x14ac:dyDescent="0.2">
      <c r="N585" s="32"/>
    </row>
    <row r="586" spans="14:14" x14ac:dyDescent="0.2">
      <c r="N586" s="32"/>
    </row>
    <row r="587" spans="14:14" x14ac:dyDescent="0.2">
      <c r="N587" s="32"/>
    </row>
    <row r="588" spans="14:14" x14ac:dyDescent="0.2">
      <c r="N588" s="32"/>
    </row>
    <row r="589" spans="14:14" x14ac:dyDescent="0.2">
      <c r="N589" s="32"/>
    </row>
    <row r="590" spans="14:14" x14ac:dyDescent="0.2">
      <c r="N590" s="32"/>
    </row>
    <row r="591" spans="14:14" x14ac:dyDescent="0.2">
      <c r="N591" s="32"/>
    </row>
    <row r="592" spans="14:14" x14ac:dyDescent="0.2">
      <c r="N592" s="32"/>
    </row>
    <row r="593" spans="14:14" x14ac:dyDescent="0.2">
      <c r="N593" s="32"/>
    </row>
    <row r="594" spans="14:14" x14ac:dyDescent="0.2">
      <c r="N594" s="32"/>
    </row>
    <row r="595" spans="14:14" x14ac:dyDescent="0.2">
      <c r="N595" s="32"/>
    </row>
    <row r="596" spans="14:14" x14ac:dyDescent="0.2">
      <c r="N596" s="32"/>
    </row>
    <row r="597" spans="14:14" x14ac:dyDescent="0.2">
      <c r="N597" s="32"/>
    </row>
    <row r="598" spans="14:14" x14ac:dyDescent="0.2">
      <c r="N598" s="32"/>
    </row>
    <row r="599" spans="14:14" x14ac:dyDescent="0.2">
      <c r="N599" s="32"/>
    </row>
    <row r="600" spans="14:14" x14ac:dyDescent="0.2">
      <c r="N600" s="32"/>
    </row>
    <row r="601" spans="14:14" x14ac:dyDescent="0.2">
      <c r="N601" s="32"/>
    </row>
    <row r="602" spans="14:14" x14ac:dyDescent="0.2">
      <c r="N602" s="32"/>
    </row>
    <row r="603" spans="14:14" x14ac:dyDescent="0.2">
      <c r="N603" s="32"/>
    </row>
    <row r="604" spans="14:14" x14ac:dyDescent="0.2">
      <c r="N604" s="32"/>
    </row>
    <row r="605" spans="14:14" x14ac:dyDescent="0.2">
      <c r="N605" s="32"/>
    </row>
    <row r="606" spans="14:14" x14ac:dyDescent="0.2">
      <c r="N606" s="32"/>
    </row>
    <row r="607" spans="14:14" x14ac:dyDescent="0.2">
      <c r="N607" s="32"/>
    </row>
    <row r="608" spans="14:14" x14ac:dyDescent="0.2">
      <c r="N608" s="32"/>
    </row>
    <row r="609" spans="14:14" x14ac:dyDescent="0.2">
      <c r="N609" s="32"/>
    </row>
    <row r="610" spans="14:14" x14ac:dyDescent="0.2">
      <c r="N610" s="32"/>
    </row>
    <row r="611" spans="14:14" x14ac:dyDescent="0.2">
      <c r="N611" s="32"/>
    </row>
    <row r="612" spans="14:14" x14ac:dyDescent="0.2">
      <c r="N612" s="32"/>
    </row>
    <row r="613" spans="14:14" x14ac:dyDescent="0.2">
      <c r="N613" s="32"/>
    </row>
    <row r="614" spans="14:14" x14ac:dyDescent="0.2">
      <c r="N614" s="32"/>
    </row>
    <row r="615" spans="14:14" x14ac:dyDescent="0.2">
      <c r="N615" s="32"/>
    </row>
    <row r="616" spans="14:14" x14ac:dyDescent="0.2">
      <c r="N616" s="32"/>
    </row>
    <row r="617" spans="14:14" x14ac:dyDescent="0.2">
      <c r="N617" s="32"/>
    </row>
    <row r="618" spans="14:14" x14ac:dyDescent="0.2">
      <c r="N618" s="32"/>
    </row>
    <row r="619" spans="14:14" x14ac:dyDescent="0.2">
      <c r="N619" s="32"/>
    </row>
    <row r="620" spans="14:14" x14ac:dyDescent="0.2">
      <c r="N620" s="32"/>
    </row>
    <row r="621" spans="14:14" x14ac:dyDescent="0.2">
      <c r="N621" s="32"/>
    </row>
    <row r="622" spans="14:14" x14ac:dyDescent="0.2">
      <c r="N622" s="32"/>
    </row>
    <row r="623" spans="14:14" x14ac:dyDescent="0.2">
      <c r="N623" s="32"/>
    </row>
    <row r="624" spans="14:14" x14ac:dyDescent="0.2">
      <c r="N624" s="32"/>
    </row>
    <row r="625" spans="14:14" x14ac:dyDescent="0.2">
      <c r="N625" s="32"/>
    </row>
    <row r="626" spans="14:14" x14ac:dyDescent="0.2">
      <c r="N626" s="32"/>
    </row>
    <row r="627" spans="14:14" x14ac:dyDescent="0.2">
      <c r="N627" s="32"/>
    </row>
    <row r="628" spans="14:14" x14ac:dyDescent="0.2">
      <c r="N628" s="32"/>
    </row>
    <row r="629" spans="14:14" x14ac:dyDescent="0.2">
      <c r="N629" s="32"/>
    </row>
    <row r="630" spans="14:14" x14ac:dyDescent="0.2">
      <c r="N630" s="32"/>
    </row>
    <row r="631" spans="14:14" x14ac:dyDescent="0.2">
      <c r="N631" s="32"/>
    </row>
    <row r="632" spans="14:14" x14ac:dyDescent="0.2">
      <c r="N632" s="32"/>
    </row>
    <row r="633" spans="14:14" x14ac:dyDescent="0.2">
      <c r="N633" s="32"/>
    </row>
    <row r="634" spans="14:14" x14ac:dyDescent="0.2">
      <c r="N634" s="32"/>
    </row>
    <row r="635" spans="14:14" x14ac:dyDescent="0.2">
      <c r="N635" s="32"/>
    </row>
    <row r="636" spans="14:14" x14ac:dyDescent="0.2">
      <c r="N636" s="32"/>
    </row>
    <row r="637" spans="14:14" x14ac:dyDescent="0.2">
      <c r="N637" s="32"/>
    </row>
    <row r="638" spans="14:14" x14ac:dyDescent="0.2">
      <c r="N638" s="32"/>
    </row>
    <row r="639" spans="14:14" x14ac:dyDescent="0.2">
      <c r="N639" s="32"/>
    </row>
    <row r="640" spans="14:14" x14ac:dyDescent="0.2">
      <c r="N640" s="32"/>
    </row>
    <row r="641" spans="14:14" x14ac:dyDescent="0.2">
      <c r="N641" s="32"/>
    </row>
    <row r="642" spans="14:14" x14ac:dyDescent="0.2">
      <c r="N642" s="32"/>
    </row>
    <row r="643" spans="14:14" x14ac:dyDescent="0.2">
      <c r="N643" s="32"/>
    </row>
    <row r="644" spans="14:14" x14ac:dyDescent="0.2">
      <c r="N644" s="32"/>
    </row>
    <row r="645" spans="14:14" x14ac:dyDescent="0.2">
      <c r="N645" s="32"/>
    </row>
    <row r="646" spans="14:14" x14ac:dyDescent="0.2">
      <c r="N646" s="32"/>
    </row>
    <row r="647" spans="14:14" x14ac:dyDescent="0.2">
      <c r="N647" s="32"/>
    </row>
    <row r="648" spans="14:14" x14ac:dyDescent="0.2">
      <c r="N648" s="32"/>
    </row>
    <row r="649" spans="14:14" x14ac:dyDescent="0.2">
      <c r="N649" s="32"/>
    </row>
    <row r="650" spans="14:14" x14ac:dyDescent="0.2">
      <c r="N650" s="32"/>
    </row>
    <row r="651" spans="14:14" x14ac:dyDescent="0.2">
      <c r="N651" s="32"/>
    </row>
    <row r="652" spans="14:14" x14ac:dyDescent="0.2">
      <c r="N652" s="32"/>
    </row>
    <row r="653" spans="14:14" x14ac:dyDescent="0.2">
      <c r="N653" s="32"/>
    </row>
    <row r="654" spans="14:14" x14ac:dyDescent="0.2">
      <c r="N654" s="32"/>
    </row>
    <row r="655" spans="14:14" x14ac:dyDescent="0.2">
      <c r="N655" s="32"/>
    </row>
    <row r="656" spans="14:14" x14ac:dyDescent="0.2">
      <c r="N656" s="32"/>
    </row>
    <row r="657" spans="14:14" x14ac:dyDescent="0.2">
      <c r="N657" s="32"/>
    </row>
    <row r="658" spans="14:14" x14ac:dyDescent="0.2">
      <c r="N658" s="32"/>
    </row>
    <row r="659" spans="14:14" x14ac:dyDescent="0.2">
      <c r="N659" s="32"/>
    </row>
    <row r="660" spans="14:14" x14ac:dyDescent="0.2">
      <c r="N660" s="32"/>
    </row>
    <row r="661" spans="14:14" x14ac:dyDescent="0.2">
      <c r="N661" s="32"/>
    </row>
    <row r="662" spans="14:14" x14ac:dyDescent="0.2">
      <c r="N662" s="32"/>
    </row>
    <row r="663" spans="14:14" x14ac:dyDescent="0.2">
      <c r="N663" s="32"/>
    </row>
    <row r="664" spans="14:14" x14ac:dyDescent="0.2">
      <c r="N664" s="32"/>
    </row>
    <row r="665" spans="14:14" x14ac:dyDescent="0.2">
      <c r="N665" s="32"/>
    </row>
    <row r="666" spans="14:14" x14ac:dyDescent="0.2">
      <c r="N666" s="32"/>
    </row>
    <row r="667" spans="14:14" x14ac:dyDescent="0.2">
      <c r="N667" s="32"/>
    </row>
    <row r="668" spans="14:14" x14ac:dyDescent="0.2">
      <c r="N668" s="32"/>
    </row>
    <row r="669" spans="14:14" x14ac:dyDescent="0.2">
      <c r="N669" s="32"/>
    </row>
    <row r="670" spans="14:14" x14ac:dyDescent="0.2">
      <c r="N670" s="32"/>
    </row>
    <row r="671" spans="14:14" x14ac:dyDescent="0.2">
      <c r="N671" s="32"/>
    </row>
    <row r="672" spans="14:14" x14ac:dyDescent="0.2">
      <c r="N672" s="32"/>
    </row>
    <row r="673" spans="14:14" x14ac:dyDescent="0.2">
      <c r="N673" s="32"/>
    </row>
    <row r="674" spans="14:14" x14ac:dyDescent="0.2">
      <c r="N674" s="32"/>
    </row>
    <row r="675" spans="14:14" x14ac:dyDescent="0.2">
      <c r="N675" s="32"/>
    </row>
    <row r="676" spans="14:14" x14ac:dyDescent="0.2">
      <c r="N676" s="32"/>
    </row>
    <row r="677" spans="14:14" x14ac:dyDescent="0.2">
      <c r="N677" s="32"/>
    </row>
    <row r="678" spans="14:14" x14ac:dyDescent="0.2">
      <c r="N678" s="32"/>
    </row>
    <row r="679" spans="14:14" x14ac:dyDescent="0.2">
      <c r="N679" s="32"/>
    </row>
    <row r="680" spans="14:14" x14ac:dyDescent="0.2">
      <c r="N680" s="32"/>
    </row>
    <row r="681" spans="14:14" x14ac:dyDescent="0.2">
      <c r="N681" s="32"/>
    </row>
    <row r="682" spans="14:14" x14ac:dyDescent="0.2">
      <c r="N682" s="32"/>
    </row>
    <row r="683" spans="14:14" x14ac:dyDescent="0.2">
      <c r="N683" s="32"/>
    </row>
    <row r="684" spans="14:14" x14ac:dyDescent="0.2">
      <c r="N684" s="32"/>
    </row>
    <row r="685" spans="14:14" x14ac:dyDescent="0.2">
      <c r="N685" s="32"/>
    </row>
    <row r="686" spans="14:14" x14ac:dyDescent="0.2">
      <c r="N686" s="32"/>
    </row>
    <row r="687" spans="14:14" x14ac:dyDescent="0.2">
      <c r="N687" s="32"/>
    </row>
    <row r="688" spans="14:14" x14ac:dyDescent="0.2">
      <c r="N688" s="32"/>
    </row>
    <row r="689" spans="14:14" x14ac:dyDescent="0.2">
      <c r="N689" s="32"/>
    </row>
    <row r="690" spans="14:14" x14ac:dyDescent="0.2">
      <c r="N690" s="32"/>
    </row>
    <row r="691" spans="14:14" x14ac:dyDescent="0.2">
      <c r="N691" s="32"/>
    </row>
    <row r="692" spans="14:14" x14ac:dyDescent="0.2">
      <c r="N692" s="32"/>
    </row>
    <row r="693" spans="14:14" x14ac:dyDescent="0.2">
      <c r="N693" s="32"/>
    </row>
    <row r="694" spans="14:14" x14ac:dyDescent="0.2">
      <c r="N694" s="32"/>
    </row>
    <row r="695" spans="14:14" x14ac:dyDescent="0.2">
      <c r="N695" s="32"/>
    </row>
    <row r="696" spans="14:14" x14ac:dyDescent="0.2">
      <c r="N696" s="32"/>
    </row>
    <row r="697" spans="14:14" x14ac:dyDescent="0.2">
      <c r="N697" s="32"/>
    </row>
    <row r="698" spans="14:14" x14ac:dyDescent="0.2">
      <c r="N698" s="32"/>
    </row>
    <row r="699" spans="14:14" x14ac:dyDescent="0.2">
      <c r="N699" s="32"/>
    </row>
    <row r="700" spans="14:14" x14ac:dyDescent="0.2">
      <c r="N700" s="32"/>
    </row>
    <row r="701" spans="14:14" x14ac:dyDescent="0.2">
      <c r="N701" s="32"/>
    </row>
    <row r="702" spans="14:14" x14ac:dyDescent="0.2">
      <c r="N702" s="32"/>
    </row>
    <row r="703" spans="14:14" x14ac:dyDescent="0.2">
      <c r="N703" s="32"/>
    </row>
    <row r="704" spans="14:14" x14ac:dyDescent="0.2">
      <c r="N704" s="32"/>
    </row>
    <row r="705" spans="14:14" x14ac:dyDescent="0.2">
      <c r="N705" s="32"/>
    </row>
    <row r="706" spans="14:14" x14ac:dyDescent="0.2">
      <c r="N706" s="32"/>
    </row>
    <row r="707" spans="14:14" x14ac:dyDescent="0.2">
      <c r="N707" s="32"/>
    </row>
    <row r="708" spans="14:14" x14ac:dyDescent="0.2">
      <c r="N708" s="32"/>
    </row>
    <row r="709" spans="14:14" x14ac:dyDescent="0.2">
      <c r="N709" s="32"/>
    </row>
    <row r="710" spans="14:14" x14ac:dyDescent="0.2">
      <c r="N710" s="32"/>
    </row>
    <row r="711" spans="14:14" x14ac:dyDescent="0.2">
      <c r="N711" s="32"/>
    </row>
    <row r="712" spans="14:14" x14ac:dyDescent="0.2">
      <c r="N712" s="32"/>
    </row>
    <row r="713" spans="14:14" x14ac:dyDescent="0.2">
      <c r="N713" s="32"/>
    </row>
    <row r="714" spans="14:14" x14ac:dyDescent="0.2">
      <c r="N714" s="32"/>
    </row>
    <row r="715" spans="14:14" x14ac:dyDescent="0.2">
      <c r="N715" s="32"/>
    </row>
    <row r="716" spans="14:14" x14ac:dyDescent="0.2">
      <c r="N716" s="32"/>
    </row>
    <row r="717" spans="14:14" x14ac:dyDescent="0.2">
      <c r="N717" s="32"/>
    </row>
    <row r="718" spans="14:14" x14ac:dyDescent="0.2">
      <c r="N718" s="32"/>
    </row>
    <row r="719" spans="14:14" x14ac:dyDescent="0.2">
      <c r="N719" s="32"/>
    </row>
    <row r="720" spans="14:14" x14ac:dyDescent="0.2">
      <c r="N720" s="32"/>
    </row>
    <row r="721" spans="14:14" x14ac:dyDescent="0.2">
      <c r="N721" s="32"/>
    </row>
    <row r="722" spans="14:14" x14ac:dyDescent="0.2">
      <c r="N722" s="32"/>
    </row>
    <row r="723" spans="14:14" x14ac:dyDescent="0.2">
      <c r="N723" s="32"/>
    </row>
    <row r="724" spans="14:14" x14ac:dyDescent="0.2">
      <c r="N724" s="32"/>
    </row>
    <row r="725" spans="14:14" x14ac:dyDescent="0.2">
      <c r="N725" s="32"/>
    </row>
    <row r="726" spans="14:14" x14ac:dyDescent="0.2">
      <c r="N726" s="32"/>
    </row>
    <row r="727" spans="14:14" x14ac:dyDescent="0.2">
      <c r="N727" s="32"/>
    </row>
    <row r="728" spans="14:14" x14ac:dyDescent="0.2">
      <c r="N728" s="32"/>
    </row>
    <row r="729" spans="14:14" x14ac:dyDescent="0.2">
      <c r="N729" s="32"/>
    </row>
    <row r="730" spans="14:14" x14ac:dyDescent="0.2">
      <c r="N730" s="32"/>
    </row>
    <row r="731" spans="14:14" x14ac:dyDescent="0.2">
      <c r="N731" s="32"/>
    </row>
    <row r="732" spans="14:14" x14ac:dyDescent="0.2">
      <c r="N732" s="32"/>
    </row>
    <row r="733" spans="14:14" x14ac:dyDescent="0.2">
      <c r="N733" s="32"/>
    </row>
    <row r="734" spans="14:14" x14ac:dyDescent="0.2">
      <c r="N734" s="32"/>
    </row>
    <row r="735" spans="14:14" x14ac:dyDescent="0.2">
      <c r="N735" s="32"/>
    </row>
    <row r="736" spans="14:14" x14ac:dyDescent="0.2">
      <c r="N736" s="32"/>
    </row>
    <row r="737" spans="14:14" x14ac:dyDescent="0.2">
      <c r="N737" s="32"/>
    </row>
    <row r="738" spans="14:14" x14ac:dyDescent="0.2">
      <c r="N738" s="32"/>
    </row>
    <row r="739" spans="14:14" x14ac:dyDescent="0.2">
      <c r="N739" s="32"/>
    </row>
    <row r="740" spans="14:14" x14ac:dyDescent="0.2">
      <c r="N740" s="32"/>
    </row>
    <row r="741" spans="14:14" x14ac:dyDescent="0.2">
      <c r="N741" s="32"/>
    </row>
    <row r="742" spans="14:14" x14ac:dyDescent="0.2">
      <c r="N742" s="32"/>
    </row>
    <row r="743" spans="14:14" x14ac:dyDescent="0.2">
      <c r="N743" s="32"/>
    </row>
    <row r="744" spans="14:14" x14ac:dyDescent="0.2">
      <c r="N744" s="32"/>
    </row>
    <row r="745" spans="14:14" x14ac:dyDescent="0.2">
      <c r="N745" s="32"/>
    </row>
    <row r="746" spans="14:14" x14ac:dyDescent="0.2">
      <c r="N746" s="32"/>
    </row>
    <row r="747" spans="14:14" x14ac:dyDescent="0.2">
      <c r="N747" s="32"/>
    </row>
    <row r="748" spans="14:14" x14ac:dyDescent="0.2">
      <c r="N748" s="32"/>
    </row>
    <row r="749" spans="14:14" x14ac:dyDescent="0.2">
      <c r="N749" s="32"/>
    </row>
    <row r="750" spans="14:14" x14ac:dyDescent="0.2">
      <c r="N750" s="32"/>
    </row>
    <row r="751" spans="14:14" x14ac:dyDescent="0.2">
      <c r="N751" s="32"/>
    </row>
    <row r="752" spans="14:14" x14ac:dyDescent="0.2">
      <c r="N752" s="32"/>
    </row>
    <row r="753" spans="14:14" x14ac:dyDescent="0.2">
      <c r="N753" s="32"/>
    </row>
    <row r="754" spans="14:14" x14ac:dyDescent="0.2">
      <c r="N754" s="32"/>
    </row>
    <row r="755" spans="14:14" x14ac:dyDescent="0.2">
      <c r="N755" s="32"/>
    </row>
    <row r="756" spans="14:14" x14ac:dyDescent="0.2">
      <c r="N756" s="32"/>
    </row>
    <row r="757" spans="14:14" x14ac:dyDescent="0.2">
      <c r="N757" s="32"/>
    </row>
    <row r="758" spans="14:14" x14ac:dyDescent="0.2">
      <c r="N758" s="32"/>
    </row>
    <row r="759" spans="14:14" x14ac:dyDescent="0.2">
      <c r="N759" s="32"/>
    </row>
    <row r="760" spans="14:14" x14ac:dyDescent="0.2">
      <c r="N760" s="32"/>
    </row>
    <row r="761" spans="14:14" x14ac:dyDescent="0.2">
      <c r="N761" s="32"/>
    </row>
    <row r="762" spans="14:14" x14ac:dyDescent="0.2">
      <c r="N762" s="32"/>
    </row>
    <row r="763" spans="14:14" x14ac:dyDescent="0.2">
      <c r="N763" s="32"/>
    </row>
    <row r="764" spans="14:14" x14ac:dyDescent="0.2">
      <c r="N764" s="32"/>
    </row>
    <row r="765" spans="14:14" x14ac:dyDescent="0.2">
      <c r="N765" s="32"/>
    </row>
    <row r="766" spans="14:14" x14ac:dyDescent="0.2">
      <c r="N766" s="32"/>
    </row>
    <row r="767" spans="14:14" x14ac:dyDescent="0.2">
      <c r="N767" s="32"/>
    </row>
    <row r="768" spans="14:14" x14ac:dyDescent="0.2">
      <c r="N768" s="32"/>
    </row>
    <row r="769" spans="14:14" x14ac:dyDescent="0.2">
      <c r="N769" s="32"/>
    </row>
    <row r="770" spans="14:14" x14ac:dyDescent="0.2">
      <c r="N770" s="32"/>
    </row>
    <row r="771" spans="14:14" x14ac:dyDescent="0.2">
      <c r="N771" s="32"/>
    </row>
    <row r="772" spans="14:14" x14ac:dyDescent="0.2">
      <c r="N772" s="32"/>
    </row>
    <row r="773" spans="14:14" x14ac:dyDescent="0.2">
      <c r="N773" s="32"/>
    </row>
    <row r="774" spans="14:14" x14ac:dyDescent="0.2">
      <c r="N774" s="32"/>
    </row>
    <row r="775" spans="14:14" x14ac:dyDescent="0.2">
      <c r="N775" s="32"/>
    </row>
    <row r="776" spans="14:14" x14ac:dyDescent="0.2">
      <c r="N776" s="32"/>
    </row>
    <row r="777" spans="14:14" x14ac:dyDescent="0.2">
      <c r="N777" s="32"/>
    </row>
    <row r="778" spans="14:14" x14ac:dyDescent="0.2">
      <c r="N778" s="32"/>
    </row>
    <row r="779" spans="14:14" x14ac:dyDescent="0.2">
      <c r="N779" s="32"/>
    </row>
    <row r="780" spans="14:14" x14ac:dyDescent="0.2">
      <c r="N780" s="32"/>
    </row>
    <row r="781" spans="14:14" x14ac:dyDescent="0.2">
      <c r="N781" s="32"/>
    </row>
    <row r="782" spans="14:14" x14ac:dyDescent="0.2">
      <c r="N782" s="32"/>
    </row>
    <row r="783" spans="14:14" x14ac:dyDescent="0.2">
      <c r="N783" s="32"/>
    </row>
    <row r="784" spans="14:14" x14ac:dyDescent="0.2">
      <c r="N784" s="32"/>
    </row>
    <row r="785" spans="14:14" x14ac:dyDescent="0.2">
      <c r="N785" s="32"/>
    </row>
    <row r="786" spans="14:14" x14ac:dyDescent="0.2">
      <c r="N786" s="32"/>
    </row>
    <row r="787" spans="14:14" x14ac:dyDescent="0.2">
      <c r="N787" s="32"/>
    </row>
    <row r="788" spans="14:14" x14ac:dyDescent="0.2">
      <c r="N788" s="32"/>
    </row>
    <row r="789" spans="14:14" x14ac:dyDescent="0.2">
      <c r="N789" s="32"/>
    </row>
    <row r="790" spans="14:14" x14ac:dyDescent="0.2">
      <c r="N790" s="32"/>
    </row>
    <row r="791" spans="14:14" x14ac:dyDescent="0.2">
      <c r="N791" s="32"/>
    </row>
    <row r="792" spans="14:14" x14ac:dyDescent="0.2">
      <c r="N792" s="32"/>
    </row>
    <row r="793" spans="14:14" x14ac:dyDescent="0.2">
      <c r="N793" s="32"/>
    </row>
    <row r="794" spans="14:14" x14ac:dyDescent="0.2">
      <c r="N794" s="32"/>
    </row>
    <row r="795" spans="14:14" x14ac:dyDescent="0.2">
      <c r="N795" s="32"/>
    </row>
    <row r="796" spans="14:14" x14ac:dyDescent="0.2">
      <c r="N796" s="32"/>
    </row>
    <row r="797" spans="14:14" x14ac:dyDescent="0.2">
      <c r="N797" s="32"/>
    </row>
    <row r="798" spans="14:14" x14ac:dyDescent="0.2">
      <c r="N798" s="32"/>
    </row>
    <row r="799" spans="14:14" x14ac:dyDescent="0.2">
      <c r="N799" s="32"/>
    </row>
    <row r="800" spans="14:14" x14ac:dyDescent="0.2">
      <c r="N800" s="32"/>
    </row>
    <row r="801" spans="14:14" x14ac:dyDescent="0.2">
      <c r="N801" s="32"/>
    </row>
    <row r="802" spans="14:14" x14ac:dyDescent="0.2">
      <c r="N802" s="32"/>
    </row>
    <row r="803" spans="14:14" x14ac:dyDescent="0.2">
      <c r="N803" s="32"/>
    </row>
    <row r="804" spans="14:14" x14ac:dyDescent="0.2">
      <c r="N804" s="32"/>
    </row>
    <row r="805" spans="14:14" x14ac:dyDescent="0.2">
      <c r="N805" s="32"/>
    </row>
    <row r="806" spans="14:14" x14ac:dyDescent="0.2">
      <c r="N806" s="32"/>
    </row>
    <row r="807" spans="14:14" x14ac:dyDescent="0.2">
      <c r="N807" s="32"/>
    </row>
    <row r="808" spans="14:14" x14ac:dyDescent="0.2">
      <c r="N808" s="32"/>
    </row>
    <row r="809" spans="14:14" x14ac:dyDescent="0.2">
      <c r="N809" s="32"/>
    </row>
    <row r="810" spans="14:14" x14ac:dyDescent="0.2">
      <c r="N810" s="32"/>
    </row>
    <row r="811" spans="14:14" x14ac:dyDescent="0.2">
      <c r="N811" s="32"/>
    </row>
    <row r="812" spans="14:14" x14ac:dyDescent="0.2">
      <c r="N812" s="32"/>
    </row>
    <row r="813" spans="14:14" x14ac:dyDescent="0.2">
      <c r="N813" s="32"/>
    </row>
    <row r="814" spans="14:14" x14ac:dyDescent="0.2">
      <c r="N814" s="32"/>
    </row>
    <row r="815" spans="14:14" x14ac:dyDescent="0.2">
      <c r="N815" s="32"/>
    </row>
    <row r="816" spans="14:14" x14ac:dyDescent="0.2">
      <c r="N816" s="32"/>
    </row>
    <row r="817" spans="14:14" x14ac:dyDescent="0.2">
      <c r="N817" s="32"/>
    </row>
    <row r="818" spans="14:14" x14ac:dyDescent="0.2">
      <c r="N818" s="32"/>
    </row>
    <row r="819" spans="14:14" x14ac:dyDescent="0.2">
      <c r="N819" s="32"/>
    </row>
    <row r="820" spans="14:14" x14ac:dyDescent="0.2">
      <c r="N820" s="32"/>
    </row>
    <row r="821" spans="14:14" x14ac:dyDescent="0.2">
      <c r="N821" s="32"/>
    </row>
    <row r="822" spans="14:14" x14ac:dyDescent="0.2">
      <c r="N822" s="32"/>
    </row>
    <row r="823" spans="14:14" x14ac:dyDescent="0.2">
      <c r="N823" s="32"/>
    </row>
    <row r="824" spans="14:14" x14ac:dyDescent="0.2">
      <c r="N824" s="32"/>
    </row>
    <row r="825" spans="14:14" x14ac:dyDescent="0.2">
      <c r="N825" s="32"/>
    </row>
    <row r="826" spans="14:14" x14ac:dyDescent="0.2">
      <c r="N826" s="32"/>
    </row>
    <row r="827" spans="14:14" x14ac:dyDescent="0.2">
      <c r="N827" s="32"/>
    </row>
    <row r="828" spans="14:14" x14ac:dyDescent="0.2">
      <c r="N828" s="32"/>
    </row>
    <row r="829" spans="14:14" x14ac:dyDescent="0.2">
      <c r="N829" s="32"/>
    </row>
    <row r="830" spans="14:14" x14ac:dyDescent="0.2">
      <c r="N830" s="32"/>
    </row>
    <row r="831" spans="14:14" x14ac:dyDescent="0.2">
      <c r="N831" s="32"/>
    </row>
    <row r="832" spans="14:14" x14ac:dyDescent="0.2">
      <c r="N832" s="32"/>
    </row>
    <row r="833" spans="14:14" x14ac:dyDescent="0.2">
      <c r="N833" s="32"/>
    </row>
    <row r="834" spans="14:14" x14ac:dyDescent="0.2">
      <c r="N834" s="32"/>
    </row>
    <row r="835" spans="14:14" x14ac:dyDescent="0.2">
      <c r="N835" s="32"/>
    </row>
    <row r="836" spans="14:14" x14ac:dyDescent="0.2">
      <c r="N836" s="32"/>
    </row>
    <row r="837" spans="14:14" x14ac:dyDescent="0.2">
      <c r="N837" s="32"/>
    </row>
    <row r="838" spans="14:14" x14ac:dyDescent="0.2">
      <c r="N838" s="32"/>
    </row>
    <row r="839" spans="14:14" x14ac:dyDescent="0.2">
      <c r="N839" s="32"/>
    </row>
    <row r="840" spans="14:14" x14ac:dyDescent="0.2">
      <c r="N840" s="32"/>
    </row>
    <row r="841" spans="14:14" x14ac:dyDescent="0.2">
      <c r="N841" s="32"/>
    </row>
    <row r="842" spans="14:14" x14ac:dyDescent="0.2">
      <c r="N842" s="32"/>
    </row>
    <row r="843" spans="14:14" x14ac:dyDescent="0.2">
      <c r="N843" s="32"/>
    </row>
    <row r="844" spans="14:14" x14ac:dyDescent="0.2">
      <c r="N844" s="32"/>
    </row>
    <row r="845" spans="14:14" x14ac:dyDescent="0.2">
      <c r="N845" s="32"/>
    </row>
    <row r="846" spans="14:14" x14ac:dyDescent="0.2">
      <c r="N846" s="32"/>
    </row>
    <row r="847" spans="14:14" x14ac:dyDescent="0.2">
      <c r="N847" s="32"/>
    </row>
    <row r="848" spans="14:14" x14ac:dyDescent="0.2">
      <c r="N848" s="32"/>
    </row>
    <row r="849" spans="14:14" x14ac:dyDescent="0.2">
      <c r="N849" s="32"/>
    </row>
    <row r="850" spans="14:14" x14ac:dyDescent="0.2">
      <c r="N850" s="32"/>
    </row>
    <row r="851" spans="14:14" x14ac:dyDescent="0.2">
      <c r="N851" s="32"/>
    </row>
    <row r="852" spans="14:14" x14ac:dyDescent="0.2">
      <c r="N852" s="32"/>
    </row>
    <row r="853" spans="14:14" x14ac:dyDescent="0.2">
      <c r="N853" s="32"/>
    </row>
    <row r="854" spans="14:14" x14ac:dyDescent="0.2">
      <c r="N854" s="32"/>
    </row>
    <row r="855" spans="14:14" x14ac:dyDescent="0.2">
      <c r="N855" s="32"/>
    </row>
    <row r="856" spans="14:14" x14ac:dyDescent="0.2">
      <c r="N856" s="32"/>
    </row>
    <row r="857" spans="14:14" x14ac:dyDescent="0.2">
      <c r="N857" s="32"/>
    </row>
    <row r="858" spans="14:14" x14ac:dyDescent="0.2">
      <c r="N858" s="32"/>
    </row>
    <row r="859" spans="14:14" x14ac:dyDescent="0.2">
      <c r="N859" s="32"/>
    </row>
    <row r="860" spans="14:14" x14ac:dyDescent="0.2">
      <c r="N860" s="32"/>
    </row>
    <row r="861" spans="14:14" x14ac:dyDescent="0.2">
      <c r="N861" s="32"/>
    </row>
    <row r="862" spans="14:14" x14ac:dyDescent="0.2">
      <c r="N862" s="32"/>
    </row>
    <row r="863" spans="14:14" x14ac:dyDescent="0.2">
      <c r="N863" s="32"/>
    </row>
    <row r="864" spans="14:14" x14ac:dyDescent="0.2">
      <c r="N864" s="32"/>
    </row>
    <row r="865" spans="14:14" x14ac:dyDescent="0.2">
      <c r="N865" s="32"/>
    </row>
    <row r="866" spans="14:14" x14ac:dyDescent="0.2">
      <c r="N866" s="32"/>
    </row>
    <row r="867" spans="14:14" x14ac:dyDescent="0.2">
      <c r="N867" s="32"/>
    </row>
    <row r="868" spans="14:14" x14ac:dyDescent="0.2">
      <c r="N868" s="32"/>
    </row>
    <row r="869" spans="14:14" x14ac:dyDescent="0.2">
      <c r="N869" s="32"/>
    </row>
    <row r="870" spans="14:14" x14ac:dyDescent="0.2">
      <c r="N870" s="32"/>
    </row>
    <row r="871" spans="14:14" x14ac:dyDescent="0.2">
      <c r="N871" s="32"/>
    </row>
    <row r="872" spans="14:14" x14ac:dyDescent="0.2">
      <c r="N872" s="32"/>
    </row>
    <row r="873" spans="14:14" x14ac:dyDescent="0.2">
      <c r="N873" s="32"/>
    </row>
    <row r="874" spans="14:14" x14ac:dyDescent="0.2">
      <c r="N874" s="32"/>
    </row>
    <row r="875" spans="14:14" x14ac:dyDescent="0.2">
      <c r="N875" s="32"/>
    </row>
    <row r="876" spans="14:14" x14ac:dyDescent="0.2">
      <c r="N876" s="32"/>
    </row>
    <row r="877" spans="14:14" x14ac:dyDescent="0.2">
      <c r="N877" s="32"/>
    </row>
    <row r="878" spans="14:14" x14ac:dyDescent="0.2">
      <c r="N878" s="32"/>
    </row>
    <row r="879" spans="14:14" x14ac:dyDescent="0.2">
      <c r="N879" s="32"/>
    </row>
    <row r="880" spans="14:14" x14ac:dyDescent="0.2">
      <c r="N880" s="32"/>
    </row>
    <row r="881" spans="14:14" x14ac:dyDescent="0.2">
      <c r="N881" s="32"/>
    </row>
    <row r="882" spans="14:14" x14ac:dyDescent="0.2">
      <c r="N882" s="32"/>
    </row>
    <row r="883" spans="14:14" x14ac:dyDescent="0.2">
      <c r="N883" s="32"/>
    </row>
    <row r="884" spans="14:14" x14ac:dyDescent="0.2">
      <c r="N884" s="32"/>
    </row>
    <row r="885" spans="14:14" x14ac:dyDescent="0.2">
      <c r="N885" s="32"/>
    </row>
    <row r="886" spans="14:14" x14ac:dyDescent="0.2">
      <c r="N886" s="32"/>
    </row>
    <row r="887" spans="14:14" x14ac:dyDescent="0.2">
      <c r="N887" s="32"/>
    </row>
    <row r="888" spans="14:14" x14ac:dyDescent="0.2">
      <c r="N888" s="32"/>
    </row>
    <row r="889" spans="14:14" x14ac:dyDescent="0.2">
      <c r="N889" s="32"/>
    </row>
    <row r="890" spans="14:14" x14ac:dyDescent="0.2">
      <c r="N890" s="32"/>
    </row>
    <row r="891" spans="14:14" x14ac:dyDescent="0.2">
      <c r="N891" s="32"/>
    </row>
    <row r="892" spans="14:14" x14ac:dyDescent="0.2">
      <c r="N892" s="32"/>
    </row>
    <row r="893" spans="14:14" x14ac:dyDescent="0.2">
      <c r="N893" s="32"/>
    </row>
    <row r="894" spans="14:14" x14ac:dyDescent="0.2">
      <c r="N894" s="32"/>
    </row>
    <row r="895" spans="14:14" x14ac:dyDescent="0.2">
      <c r="N895" s="32"/>
    </row>
    <row r="896" spans="14:14" x14ac:dyDescent="0.2">
      <c r="N896" s="32"/>
    </row>
    <row r="897" spans="14:14" x14ac:dyDescent="0.2">
      <c r="N897" s="32"/>
    </row>
    <row r="898" spans="14:14" x14ac:dyDescent="0.2">
      <c r="N898" s="32"/>
    </row>
    <row r="899" spans="14:14" x14ac:dyDescent="0.2">
      <c r="N899" s="32"/>
    </row>
    <row r="900" spans="14:14" x14ac:dyDescent="0.2">
      <c r="N900" s="32"/>
    </row>
    <row r="901" spans="14:14" x14ac:dyDescent="0.2">
      <c r="N901" s="32"/>
    </row>
    <row r="902" spans="14:14" x14ac:dyDescent="0.2">
      <c r="N902" s="32"/>
    </row>
    <row r="903" spans="14:14" x14ac:dyDescent="0.2">
      <c r="N903" s="32"/>
    </row>
    <row r="904" spans="14:14" x14ac:dyDescent="0.2">
      <c r="N904" s="32"/>
    </row>
    <row r="905" spans="14:14" x14ac:dyDescent="0.2">
      <c r="N905" s="32"/>
    </row>
    <row r="906" spans="14:14" x14ac:dyDescent="0.2">
      <c r="N906" s="32"/>
    </row>
    <row r="907" spans="14:14" x14ac:dyDescent="0.2">
      <c r="N907" s="32"/>
    </row>
    <row r="908" spans="14:14" x14ac:dyDescent="0.2">
      <c r="N908" s="32"/>
    </row>
    <row r="909" spans="14:14" x14ac:dyDescent="0.2">
      <c r="N909" s="32"/>
    </row>
    <row r="910" spans="14:14" x14ac:dyDescent="0.2">
      <c r="N910" s="32"/>
    </row>
    <row r="911" spans="14:14" x14ac:dyDescent="0.2">
      <c r="N911" s="32"/>
    </row>
    <row r="912" spans="14:14" x14ac:dyDescent="0.2">
      <c r="N912" s="32"/>
    </row>
    <row r="913" spans="14:14" x14ac:dyDescent="0.2">
      <c r="N913" s="32"/>
    </row>
    <row r="914" spans="14:14" x14ac:dyDescent="0.2">
      <c r="N914" s="32"/>
    </row>
    <row r="915" spans="14:14" x14ac:dyDescent="0.2">
      <c r="N915" s="32"/>
    </row>
    <row r="916" spans="14:14" x14ac:dyDescent="0.2">
      <c r="N916" s="32"/>
    </row>
    <row r="917" spans="14:14" x14ac:dyDescent="0.2">
      <c r="N917" s="32"/>
    </row>
    <row r="918" spans="14:14" x14ac:dyDescent="0.2">
      <c r="N918" s="32"/>
    </row>
    <row r="919" spans="14:14" x14ac:dyDescent="0.2">
      <c r="N919" s="32"/>
    </row>
    <row r="920" spans="14:14" x14ac:dyDescent="0.2">
      <c r="N920" s="32"/>
    </row>
    <row r="921" spans="14:14" x14ac:dyDescent="0.2">
      <c r="N921" s="32"/>
    </row>
    <row r="922" spans="14:14" x14ac:dyDescent="0.2">
      <c r="N922" s="32"/>
    </row>
    <row r="923" spans="14:14" x14ac:dyDescent="0.2">
      <c r="N923" s="32"/>
    </row>
    <row r="924" spans="14:14" x14ac:dyDescent="0.2">
      <c r="N924" s="32"/>
    </row>
    <row r="925" spans="14:14" x14ac:dyDescent="0.2">
      <c r="N925" s="32"/>
    </row>
    <row r="926" spans="14:14" x14ac:dyDescent="0.2">
      <c r="N926" s="32"/>
    </row>
    <row r="927" spans="14:14" x14ac:dyDescent="0.2">
      <c r="N927" s="32"/>
    </row>
    <row r="928" spans="14:14" x14ac:dyDescent="0.2">
      <c r="N928" s="32"/>
    </row>
    <row r="929" spans="14:14" x14ac:dyDescent="0.2">
      <c r="N929" s="32"/>
    </row>
    <row r="930" spans="14:14" x14ac:dyDescent="0.2">
      <c r="N930" s="32"/>
    </row>
    <row r="931" spans="14:14" x14ac:dyDescent="0.2">
      <c r="N931" s="32"/>
    </row>
    <row r="932" spans="14:14" x14ac:dyDescent="0.2">
      <c r="N932" s="32"/>
    </row>
    <row r="933" spans="14:14" x14ac:dyDescent="0.2">
      <c r="N933" s="32"/>
    </row>
    <row r="934" spans="14:14" x14ac:dyDescent="0.2">
      <c r="N934" s="32"/>
    </row>
    <row r="935" spans="14:14" x14ac:dyDescent="0.2">
      <c r="N935" s="32"/>
    </row>
    <row r="936" spans="14:14" x14ac:dyDescent="0.2">
      <c r="N936" s="32"/>
    </row>
    <row r="937" spans="14:14" x14ac:dyDescent="0.2">
      <c r="N937" s="32"/>
    </row>
    <row r="938" spans="14:14" x14ac:dyDescent="0.2">
      <c r="N938" s="32"/>
    </row>
    <row r="939" spans="14:14" x14ac:dyDescent="0.2">
      <c r="N939" s="32"/>
    </row>
    <row r="940" spans="14:14" x14ac:dyDescent="0.2">
      <c r="N940" s="32"/>
    </row>
    <row r="941" spans="14:14" x14ac:dyDescent="0.2">
      <c r="N941" s="32"/>
    </row>
    <row r="942" spans="14:14" x14ac:dyDescent="0.2">
      <c r="N942" s="32"/>
    </row>
    <row r="943" spans="14:14" x14ac:dyDescent="0.2">
      <c r="N943" s="32"/>
    </row>
    <row r="944" spans="14:14" x14ac:dyDescent="0.2">
      <c r="N944" s="32"/>
    </row>
    <row r="945" spans="14:14" x14ac:dyDescent="0.2">
      <c r="N945" s="32"/>
    </row>
    <row r="946" spans="14:14" x14ac:dyDescent="0.2">
      <c r="N946" s="32"/>
    </row>
    <row r="947" spans="14:14" x14ac:dyDescent="0.2">
      <c r="N947" s="32"/>
    </row>
    <row r="948" spans="14:14" x14ac:dyDescent="0.2">
      <c r="N948" s="32"/>
    </row>
    <row r="949" spans="14:14" x14ac:dyDescent="0.2">
      <c r="N949" s="32"/>
    </row>
    <row r="950" spans="14:14" x14ac:dyDescent="0.2">
      <c r="N950" s="32"/>
    </row>
    <row r="951" spans="14:14" x14ac:dyDescent="0.2">
      <c r="N951" s="32"/>
    </row>
    <row r="952" spans="14:14" x14ac:dyDescent="0.2">
      <c r="N952" s="32"/>
    </row>
    <row r="953" spans="14:14" x14ac:dyDescent="0.2">
      <c r="N953" s="32"/>
    </row>
    <row r="954" spans="14:14" x14ac:dyDescent="0.2">
      <c r="N954" s="32"/>
    </row>
    <row r="955" spans="14:14" x14ac:dyDescent="0.2">
      <c r="N955" s="32"/>
    </row>
    <row r="956" spans="14:14" x14ac:dyDescent="0.2">
      <c r="N956" s="32"/>
    </row>
    <row r="957" spans="14:14" x14ac:dyDescent="0.2">
      <c r="N957" s="32"/>
    </row>
    <row r="958" spans="14:14" x14ac:dyDescent="0.2">
      <c r="N958" s="32"/>
    </row>
    <row r="959" spans="14:14" x14ac:dyDescent="0.2">
      <c r="N959" s="32"/>
    </row>
    <row r="960" spans="14:14" x14ac:dyDescent="0.2">
      <c r="N960" s="32"/>
    </row>
    <row r="961" spans="14:14" x14ac:dyDescent="0.2">
      <c r="N961" s="32"/>
    </row>
    <row r="962" spans="14:14" x14ac:dyDescent="0.2">
      <c r="N962" s="32"/>
    </row>
    <row r="963" spans="14:14" x14ac:dyDescent="0.2">
      <c r="N963" s="32"/>
    </row>
    <row r="964" spans="14:14" x14ac:dyDescent="0.2">
      <c r="N964" s="32"/>
    </row>
    <row r="965" spans="14:14" x14ac:dyDescent="0.2">
      <c r="N965" s="32"/>
    </row>
    <row r="966" spans="14:14" x14ac:dyDescent="0.2">
      <c r="N966" s="32"/>
    </row>
    <row r="967" spans="14:14" x14ac:dyDescent="0.2">
      <c r="N967" s="32"/>
    </row>
    <row r="968" spans="14:14" x14ac:dyDescent="0.2">
      <c r="N968" s="32"/>
    </row>
    <row r="969" spans="14:14" x14ac:dyDescent="0.2">
      <c r="N969" s="32"/>
    </row>
    <row r="970" spans="14:14" x14ac:dyDescent="0.2">
      <c r="N970" s="32"/>
    </row>
    <row r="971" spans="14:14" x14ac:dyDescent="0.2">
      <c r="N971" s="32"/>
    </row>
    <row r="972" spans="14:14" x14ac:dyDescent="0.2">
      <c r="N972" s="32"/>
    </row>
    <row r="973" spans="14:14" x14ac:dyDescent="0.2">
      <c r="N973" s="32"/>
    </row>
    <row r="974" spans="14:14" x14ac:dyDescent="0.2">
      <c r="N974" s="32"/>
    </row>
    <row r="975" spans="14:14" x14ac:dyDescent="0.2">
      <c r="N975" s="32"/>
    </row>
    <row r="976" spans="14:14" x14ac:dyDescent="0.2">
      <c r="N976" s="32"/>
    </row>
    <row r="977" spans="14:14" x14ac:dyDescent="0.2">
      <c r="N977" s="32"/>
    </row>
    <row r="978" spans="14:14" x14ac:dyDescent="0.2">
      <c r="N978" s="32"/>
    </row>
    <row r="979" spans="14:14" x14ac:dyDescent="0.2">
      <c r="N979" s="32"/>
    </row>
    <row r="980" spans="14:14" x14ac:dyDescent="0.2">
      <c r="N980" s="32"/>
    </row>
    <row r="981" spans="14:14" x14ac:dyDescent="0.2">
      <c r="N981" s="32"/>
    </row>
    <row r="982" spans="14:14" x14ac:dyDescent="0.2">
      <c r="N982" s="32"/>
    </row>
    <row r="983" spans="14:14" x14ac:dyDescent="0.2">
      <c r="N983" s="32"/>
    </row>
    <row r="984" spans="14:14" x14ac:dyDescent="0.2">
      <c r="N984" s="32"/>
    </row>
    <row r="985" spans="14:14" x14ac:dyDescent="0.2">
      <c r="N985" s="32"/>
    </row>
    <row r="986" spans="14:14" x14ac:dyDescent="0.2">
      <c r="N986" s="32"/>
    </row>
    <row r="987" spans="14:14" x14ac:dyDescent="0.2">
      <c r="N987" s="32"/>
    </row>
    <row r="988" spans="14:14" x14ac:dyDescent="0.2">
      <c r="N988" s="32"/>
    </row>
    <row r="989" spans="14:14" x14ac:dyDescent="0.2">
      <c r="N989" s="32"/>
    </row>
    <row r="990" spans="14:14" x14ac:dyDescent="0.2">
      <c r="N990" s="32"/>
    </row>
    <row r="991" spans="14:14" x14ac:dyDescent="0.2">
      <c r="N991" s="32"/>
    </row>
    <row r="992" spans="14:14" x14ac:dyDescent="0.2">
      <c r="N992" s="32"/>
    </row>
    <row r="993" spans="14:14" x14ac:dyDescent="0.2">
      <c r="N993" s="32"/>
    </row>
    <row r="994" spans="14:14" x14ac:dyDescent="0.2">
      <c r="N994" s="32"/>
    </row>
    <row r="995" spans="14:14" x14ac:dyDescent="0.2">
      <c r="N995" s="32"/>
    </row>
    <row r="996" spans="14:14" x14ac:dyDescent="0.2">
      <c r="N996" s="32"/>
    </row>
    <row r="997" spans="14:14" x14ac:dyDescent="0.2">
      <c r="N997" s="32"/>
    </row>
    <row r="998" spans="14:14" x14ac:dyDescent="0.2">
      <c r="N998" s="32"/>
    </row>
    <row r="999" spans="14:14" x14ac:dyDescent="0.2">
      <c r="N999" s="32"/>
    </row>
    <row r="1000" spans="14:14" x14ac:dyDescent="0.2">
      <c r="N1000" s="32"/>
    </row>
    <row r="1001" spans="14:14" x14ac:dyDescent="0.2">
      <c r="N1001" s="32"/>
    </row>
    <row r="1002" spans="14:14" x14ac:dyDescent="0.2">
      <c r="N1002" s="32"/>
    </row>
    <row r="1003" spans="14:14" x14ac:dyDescent="0.2">
      <c r="N1003" s="32"/>
    </row>
    <row r="1004" spans="14:14" x14ac:dyDescent="0.2">
      <c r="N1004" s="32"/>
    </row>
    <row r="1005" spans="14:14" x14ac:dyDescent="0.2">
      <c r="N1005" s="32"/>
    </row>
    <row r="1006" spans="14:14" x14ac:dyDescent="0.2">
      <c r="N1006" s="32"/>
    </row>
    <row r="1007" spans="14:14" x14ac:dyDescent="0.2">
      <c r="N1007" s="32"/>
    </row>
    <row r="1008" spans="14:14" x14ac:dyDescent="0.2">
      <c r="N1008" s="32"/>
    </row>
    <row r="1009" spans="14:14" x14ac:dyDescent="0.2">
      <c r="N1009" s="32"/>
    </row>
    <row r="1010" spans="14:14" x14ac:dyDescent="0.2">
      <c r="N1010" s="32"/>
    </row>
    <row r="1011" spans="14:14" x14ac:dyDescent="0.2">
      <c r="N1011" s="32"/>
    </row>
    <row r="1012" spans="14:14" x14ac:dyDescent="0.2">
      <c r="N1012" s="32"/>
    </row>
    <row r="1013" spans="14:14" x14ac:dyDescent="0.2">
      <c r="N1013" s="32"/>
    </row>
    <row r="1014" spans="14:14" x14ac:dyDescent="0.2">
      <c r="N1014" s="32"/>
    </row>
    <row r="1015" spans="14:14" x14ac:dyDescent="0.2">
      <c r="N1015" s="32"/>
    </row>
    <row r="1016" spans="14:14" x14ac:dyDescent="0.2">
      <c r="N1016" s="32"/>
    </row>
    <row r="1017" spans="14:14" x14ac:dyDescent="0.2">
      <c r="N1017" s="32"/>
    </row>
    <row r="1018" spans="14:14" x14ac:dyDescent="0.2">
      <c r="N1018" s="32"/>
    </row>
    <row r="1019" spans="14:14" x14ac:dyDescent="0.2">
      <c r="N1019" s="32"/>
    </row>
    <row r="1020" spans="14:14" x14ac:dyDescent="0.2">
      <c r="N1020" s="32"/>
    </row>
    <row r="1021" spans="14:14" x14ac:dyDescent="0.2">
      <c r="N1021" s="32"/>
    </row>
    <row r="1022" spans="14:14" x14ac:dyDescent="0.2">
      <c r="N1022" s="32"/>
    </row>
    <row r="1023" spans="14:14" x14ac:dyDescent="0.2">
      <c r="N1023" s="32"/>
    </row>
    <row r="1024" spans="14:14" x14ac:dyDescent="0.2">
      <c r="N1024" s="32"/>
    </row>
    <row r="1025" spans="14:14" x14ac:dyDescent="0.2">
      <c r="N1025" s="32"/>
    </row>
    <row r="1026" spans="14:14" x14ac:dyDescent="0.2">
      <c r="N1026" s="32"/>
    </row>
    <row r="1027" spans="14:14" x14ac:dyDescent="0.2">
      <c r="N1027" s="32"/>
    </row>
    <row r="1028" spans="14:14" x14ac:dyDescent="0.2">
      <c r="N1028" s="32"/>
    </row>
    <row r="1029" spans="14:14" x14ac:dyDescent="0.2">
      <c r="N1029" s="32"/>
    </row>
    <row r="1030" spans="14:14" x14ac:dyDescent="0.2">
      <c r="N1030" s="32"/>
    </row>
    <row r="1031" spans="14:14" x14ac:dyDescent="0.2">
      <c r="N1031" s="32"/>
    </row>
    <row r="1032" spans="14:14" x14ac:dyDescent="0.2">
      <c r="N1032" s="32"/>
    </row>
    <row r="1033" spans="14:14" x14ac:dyDescent="0.2">
      <c r="N1033" s="32"/>
    </row>
    <row r="1034" spans="14:14" x14ac:dyDescent="0.2">
      <c r="N1034" s="32"/>
    </row>
    <row r="1035" spans="14:14" x14ac:dyDescent="0.2">
      <c r="N1035" s="32"/>
    </row>
    <row r="1036" spans="14:14" x14ac:dyDescent="0.2">
      <c r="N1036" s="32"/>
    </row>
    <row r="1037" spans="14:14" x14ac:dyDescent="0.2">
      <c r="N1037" s="32"/>
    </row>
    <row r="1038" spans="14:14" x14ac:dyDescent="0.2">
      <c r="N1038" s="32"/>
    </row>
    <row r="1039" spans="14:14" x14ac:dyDescent="0.2">
      <c r="N1039" s="32"/>
    </row>
    <row r="1040" spans="14:14" x14ac:dyDescent="0.2">
      <c r="N1040" s="32"/>
    </row>
    <row r="1041" spans="14:14" x14ac:dyDescent="0.2">
      <c r="N1041" s="32"/>
    </row>
    <row r="1042" spans="14:14" x14ac:dyDescent="0.2">
      <c r="N1042" s="32"/>
    </row>
    <row r="1043" spans="14:14" x14ac:dyDescent="0.2">
      <c r="N1043" s="32"/>
    </row>
    <row r="1044" spans="14:14" x14ac:dyDescent="0.2">
      <c r="N1044" s="32"/>
    </row>
    <row r="1045" spans="14:14" x14ac:dyDescent="0.2">
      <c r="N1045" s="32"/>
    </row>
    <row r="1046" spans="14:14" x14ac:dyDescent="0.2">
      <c r="N1046" s="32"/>
    </row>
    <row r="1047" spans="14:14" x14ac:dyDescent="0.2">
      <c r="N1047" s="32"/>
    </row>
    <row r="1048" spans="14:14" x14ac:dyDescent="0.2">
      <c r="N1048" s="32"/>
    </row>
    <row r="1049" spans="14:14" x14ac:dyDescent="0.2">
      <c r="N1049" s="32"/>
    </row>
    <row r="1050" spans="14:14" x14ac:dyDescent="0.2">
      <c r="N1050" s="32"/>
    </row>
    <row r="1051" spans="14:14" x14ac:dyDescent="0.2">
      <c r="N1051" s="32"/>
    </row>
    <row r="1052" spans="14:14" x14ac:dyDescent="0.2">
      <c r="N1052" s="32"/>
    </row>
    <row r="1053" spans="14:14" x14ac:dyDescent="0.2">
      <c r="N1053" s="32"/>
    </row>
    <row r="1054" spans="14:14" x14ac:dyDescent="0.2">
      <c r="N1054" s="32"/>
    </row>
    <row r="1055" spans="14:14" x14ac:dyDescent="0.2">
      <c r="N1055" s="32"/>
    </row>
    <row r="1056" spans="14:14" x14ac:dyDescent="0.2">
      <c r="N1056" s="32"/>
    </row>
    <row r="1057" spans="14:14" x14ac:dyDescent="0.2">
      <c r="N1057" s="32"/>
    </row>
    <row r="1058" spans="14:14" x14ac:dyDescent="0.2">
      <c r="N1058" s="32"/>
    </row>
    <row r="1059" spans="14:14" x14ac:dyDescent="0.2">
      <c r="N1059" s="32"/>
    </row>
    <row r="1060" spans="14:14" x14ac:dyDescent="0.2">
      <c r="N1060" s="32"/>
    </row>
    <row r="1061" spans="14:14" x14ac:dyDescent="0.2">
      <c r="N1061" s="32"/>
    </row>
    <row r="1062" spans="14:14" x14ac:dyDescent="0.2">
      <c r="N1062" s="32"/>
    </row>
    <row r="1063" spans="14:14" x14ac:dyDescent="0.2">
      <c r="N1063" s="32"/>
    </row>
    <row r="1064" spans="14:14" x14ac:dyDescent="0.2">
      <c r="N1064" s="32"/>
    </row>
    <row r="1065" spans="14:14" x14ac:dyDescent="0.2">
      <c r="N1065" s="32"/>
    </row>
    <row r="1066" spans="14:14" x14ac:dyDescent="0.2">
      <c r="N1066" s="32"/>
    </row>
    <row r="1067" spans="14:14" x14ac:dyDescent="0.2">
      <c r="N1067" s="32"/>
    </row>
    <row r="1068" spans="14:14" x14ac:dyDescent="0.2">
      <c r="N1068" s="32"/>
    </row>
    <row r="1069" spans="14:14" x14ac:dyDescent="0.2">
      <c r="N1069" s="32"/>
    </row>
    <row r="1070" spans="14:14" x14ac:dyDescent="0.2">
      <c r="N1070" s="32"/>
    </row>
    <row r="1071" spans="14:14" x14ac:dyDescent="0.2">
      <c r="N1071" s="32"/>
    </row>
    <row r="1072" spans="14:14" x14ac:dyDescent="0.2">
      <c r="N1072" s="32"/>
    </row>
    <row r="1073" spans="14:14" x14ac:dyDescent="0.2">
      <c r="N1073" s="32"/>
    </row>
    <row r="1074" spans="14:14" x14ac:dyDescent="0.2">
      <c r="N1074" s="32"/>
    </row>
    <row r="1075" spans="14:14" x14ac:dyDescent="0.2">
      <c r="N1075" s="32"/>
    </row>
    <row r="1076" spans="14:14" x14ac:dyDescent="0.2">
      <c r="N1076" s="32"/>
    </row>
    <row r="1077" spans="14:14" x14ac:dyDescent="0.2">
      <c r="N1077" s="32"/>
    </row>
    <row r="1078" spans="14:14" x14ac:dyDescent="0.2">
      <c r="N1078" s="32"/>
    </row>
    <row r="1079" spans="14:14" x14ac:dyDescent="0.2">
      <c r="N1079" s="32"/>
    </row>
    <row r="1080" spans="14:14" x14ac:dyDescent="0.2">
      <c r="N1080" s="32"/>
    </row>
    <row r="1081" spans="14:14" x14ac:dyDescent="0.2">
      <c r="N1081" s="32"/>
    </row>
    <row r="1082" spans="14:14" x14ac:dyDescent="0.2">
      <c r="N1082" s="32"/>
    </row>
    <row r="1083" spans="14:14" x14ac:dyDescent="0.2">
      <c r="N1083" s="32"/>
    </row>
    <row r="1084" spans="14:14" x14ac:dyDescent="0.2">
      <c r="N1084" s="32"/>
    </row>
    <row r="1085" spans="14:14" x14ac:dyDescent="0.2">
      <c r="N1085" s="32"/>
    </row>
    <row r="1086" spans="14:14" x14ac:dyDescent="0.2">
      <c r="N1086" s="32"/>
    </row>
    <row r="1087" spans="14:14" x14ac:dyDescent="0.2">
      <c r="N1087" s="32"/>
    </row>
    <row r="1088" spans="14:14" x14ac:dyDescent="0.2">
      <c r="N1088" s="32"/>
    </row>
    <row r="1089" spans="14:14" x14ac:dyDescent="0.2">
      <c r="N1089" s="32"/>
    </row>
    <row r="1090" spans="14:14" x14ac:dyDescent="0.2">
      <c r="N1090" s="32"/>
    </row>
    <row r="1091" spans="14:14" x14ac:dyDescent="0.2">
      <c r="N1091" s="32"/>
    </row>
    <row r="1092" spans="14:14" x14ac:dyDescent="0.2">
      <c r="N1092" s="32"/>
    </row>
    <row r="1093" spans="14:14" x14ac:dyDescent="0.2">
      <c r="N1093" s="32"/>
    </row>
    <row r="1094" spans="14:14" x14ac:dyDescent="0.2">
      <c r="N1094" s="32"/>
    </row>
    <row r="1095" spans="14:14" x14ac:dyDescent="0.2">
      <c r="N1095" s="32"/>
    </row>
    <row r="1096" spans="14:14" x14ac:dyDescent="0.2">
      <c r="N1096" s="32"/>
    </row>
    <row r="1097" spans="14:14" x14ac:dyDescent="0.2">
      <c r="N1097" s="32"/>
    </row>
    <row r="1098" spans="14:14" x14ac:dyDescent="0.2">
      <c r="N1098" s="32"/>
    </row>
    <row r="1099" spans="14:14" x14ac:dyDescent="0.2">
      <c r="N1099" s="32"/>
    </row>
    <row r="1100" spans="14:14" x14ac:dyDescent="0.2">
      <c r="N1100" s="32"/>
    </row>
    <row r="1101" spans="14:14" x14ac:dyDescent="0.2">
      <c r="N1101" s="32"/>
    </row>
    <row r="1102" spans="14:14" x14ac:dyDescent="0.2">
      <c r="N1102" s="32"/>
    </row>
    <row r="1103" spans="14:14" x14ac:dyDescent="0.2">
      <c r="N1103" s="32"/>
    </row>
    <row r="1104" spans="14:14" x14ac:dyDescent="0.2">
      <c r="N1104" s="32"/>
    </row>
    <row r="1105" spans="14:14" x14ac:dyDescent="0.2">
      <c r="N1105" s="32"/>
    </row>
    <row r="1106" spans="14:14" x14ac:dyDescent="0.2">
      <c r="N1106" s="32"/>
    </row>
    <row r="1107" spans="14:14" x14ac:dyDescent="0.2">
      <c r="N1107" s="32"/>
    </row>
    <row r="1108" spans="14:14" x14ac:dyDescent="0.2">
      <c r="N1108" s="32"/>
    </row>
    <row r="1109" spans="14:14" x14ac:dyDescent="0.2">
      <c r="N1109" s="32"/>
    </row>
    <row r="1110" spans="14:14" x14ac:dyDescent="0.2">
      <c r="N1110" s="32"/>
    </row>
    <row r="1111" spans="14:14" x14ac:dyDescent="0.2">
      <c r="N1111" s="32"/>
    </row>
    <row r="1112" spans="14:14" x14ac:dyDescent="0.2">
      <c r="N1112" s="32"/>
    </row>
    <row r="1113" spans="14:14" x14ac:dyDescent="0.2">
      <c r="N1113" s="32"/>
    </row>
    <row r="1114" spans="14:14" x14ac:dyDescent="0.2">
      <c r="N1114" s="32"/>
    </row>
    <row r="1115" spans="14:14" x14ac:dyDescent="0.2">
      <c r="N1115" s="32"/>
    </row>
    <row r="1116" spans="14:14" x14ac:dyDescent="0.2">
      <c r="N1116" s="32"/>
    </row>
    <row r="1117" spans="14:14" x14ac:dyDescent="0.2">
      <c r="N1117" s="32"/>
    </row>
    <row r="1118" spans="14:14" x14ac:dyDescent="0.2">
      <c r="N1118" s="32"/>
    </row>
    <row r="1119" spans="14:14" x14ac:dyDescent="0.2">
      <c r="N1119" s="32"/>
    </row>
    <row r="1120" spans="14:14" x14ac:dyDescent="0.2">
      <c r="N1120" s="32"/>
    </row>
    <row r="1121" spans="14:14" x14ac:dyDescent="0.2">
      <c r="N1121" s="32"/>
    </row>
    <row r="1122" spans="14:14" x14ac:dyDescent="0.2">
      <c r="N1122" s="32"/>
    </row>
    <row r="1123" spans="14:14" x14ac:dyDescent="0.2">
      <c r="N1123" s="32"/>
    </row>
    <row r="1124" spans="14:14" x14ac:dyDescent="0.2">
      <c r="N1124" s="32"/>
    </row>
    <row r="1125" spans="14:14" x14ac:dyDescent="0.2">
      <c r="N1125" s="32"/>
    </row>
    <row r="1126" spans="14:14" x14ac:dyDescent="0.2">
      <c r="N1126" s="32"/>
    </row>
    <row r="1127" spans="14:14" x14ac:dyDescent="0.2">
      <c r="N1127" s="32"/>
    </row>
    <row r="1128" spans="14:14" x14ac:dyDescent="0.2">
      <c r="N1128" s="32"/>
    </row>
    <row r="1129" spans="14:14" x14ac:dyDescent="0.2">
      <c r="N1129" s="32"/>
    </row>
    <row r="1130" spans="14:14" x14ac:dyDescent="0.2">
      <c r="N1130" s="32"/>
    </row>
    <row r="1131" spans="14:14" x14ac:dyDescent="0.2">
      <c r="N1131" s="32"/>
    </row>
    <row r="1132" spans="14:14" x14ac:dyDescent="0.2">
      <c r="N1132" s="32"/>
    </row>
    <row r="1133" spans="14:14" x14ac:dyDescent="0.2">
      <c r="N1133" s="32"/>
    </row>
    <row r="1134" spans="14:14" x14ac:dyDescent="0.2">
      <c r="N1134" s="32"/>
    </row>
    <row r="1135" spans="14:14" x14ac:dyDescent="0.2">
      <c r="N1135" s="32"/>
    </row>
    <row r="1136" spans="14:14" x14ac:dyDescent="0.2">
      <c r="N1136" s="32"/>
    </row>
    <row r="1137" spans="14:14" x14ac:dyDescent="0.2">
      <c r="N1137" s="32"/>
    </row>
    <row r="1138" spans="14:14" x14ac:dyDescent="0.2">
      <c r="N1138" s="32"/>
    </row>
    <row r="1139" spans="14:14" x14ac:dyDescent="0.2">
      <c r="N1139" s="32"/>
    </row>
    <row r="1140" spans="14:14" x14ac:dyDescent="0.2">
      <c r="N1140" s="32"/>
    </row>
    <row r="1141" spans="14:14" x14ac:dyDescent="0.2">
      <c r="N1141" s="32"/>
    </row>
    <row r="1142" spans="14:14" x14ac:dyDescent="0.2">
      <c r="N1142" s="32"/>
    </row>
    <row r="1143" spans="14:14" x14ac:dyDescent="0.2">
      <c r="N1143" s="32"/>
    </row>
    <row r="1144" spans="14:14" x14ac:dyDescent="0.2">
      <c r="N1144" s="32"/>
    </row>
    <row r="1145" spans="14:14" x14ac:dyDescent="0.2">
      <c r="N1145" s="32"/>
    </row>
    <row r="1146" spans="14:14" x14ac:dyDescent="0.2">
      <c r="N1146" s="32"/>
    </row>
    <row r="1147" spans="14:14" x14ac:dyDescent="0.2">
      <c r="N1147" s="32"/>
    </row>
    <row r="1148" spans="14:14" x14ac:dyDescent="0.2">
      <c r="N1148" s="32"/>
    </row>
    <row r="1149" spans="14:14" x14ac:dyDescent="0.2">
      <c r="N1149" s="32"/>
    </row>
    <row r="1150" spans="14:14" x14ac:dyDescent="0.2">
      <c r="N1150" s="32"/>
    </row>
    <row r="1151" spans="14:14" x14ac:dyDescent="0.2">
      <c r="N1151" s="32"/>
    </row>
    <row r="1152" spans="14:14" x14ac:dyDescent="0.2">
      <c r="N1152" s="32"/>
    </row>
    <row r="1153" spans="14:14" x14ac:dyDescent="0.2">
      <c r="N1153" s="32"/>
    </row>
    <row r="1154" spans="14:14" x14ac:dyDescent="0.2">
      <c r="N1154" s="32"/>
    </row>
    <row r="1155" spans="14:14" x14ac:dyDescent="0.2">
      <c r="N1155" s="32"/>
    </row>
    <row r="1156" spans="14:14" x14ac:dyDescent="0.2">
      <c r="N1156" s="32"/>
    </row>
    <row r="1157" spans="14:14" x14ac:dyDescent="0.2">
      <c r="N1157" s="32"/>
    </row>
    <row r="1158" spans="14:14" x14ac:dyDescent="0.2">
      <c r="N1158" s="32"/>
    </row>
    <row r="1159" spans="14:14" x14ac:dyDescent="0.2">
      <c r="N1159" s="32"/>
    </row>
    <row r="1160" spans="14:14" x14ac:dyDescent="0.2">
      <c r="N1160" s="32"/>
    </row>
    <row r="1161" spans="14:14" x14ac:dyDescent="0.2">
      <c r="N1161" s="32"/>
    </row>
    <row r="1162" spans="14:14" x14ac:dyDescent="0.2">
      <c r="N1162" s="32"/>
    </row>
    <row r="1163" spans="14:14" x14ac:dyDescent="0.2">
      <c r="N1163" s="32"/>
    </row>
    <row r="1164" spans="14:14" x14ac:dyDescent="0.2">
      <c r="N1164" s="32"/>
    </row>
    <row r="1165" spans="14:14" x14ac:dyDescent="0.2">
      <c r="N1165" s="32"/>
    </row>
    <row r="1166" spans="14:14" x14ac:dyDescent="0.2">
      <c r="N1166" s="32"/>
    </row>
    <row r="1167" spans="14:14" x14ac:dyDescent="0.2">
      <c r="N1167" s="32"/>
    </row>
    <row r="1168" spans="14:14" x14ac:dyDescent="0.2">
      <c r="N1168" s="32"/>
    </row>
    <row r="1169" spans="14:14" x14ac:dyDescent="0.2">
      <c r="N1169" s="32"/>
    </row>
    <row r="1170" spans="14:14" x14ac:dyDescent="0.2">
      <c r="N1170" s="32"/>
    </row>
    <row r="1171" spans="14:14" x14ac:dyDescent="0.2">
      <c r="N1171" s="32"/>
    </row>
    <row r="1172" spans="14:14" x14ac:dyDescent="0.2">
      <c r="N1172" s="32"/>
    </row>
    <row r="1173" spans="14:14" x14ac:dyDescent="0.2">
      <c r="N1173" s="32"/>
    </row>
    <row r="1174" spans="14:14" x14ac:dyDescent="0.2">
      <c r="N1174" s="32"/>
    </row>
    <row r="1175" spans="14:14" x14ac:dyDescent="0.2">
      <c r="N1175" s="32"/>
    </row>
    <row r="1176" spans="14:14" x14ac:dyDescent="0.2">
      <c r="N1176" s="32"/>
    </row>
    <row r="1177" spans="14:14" x14ac:dyDescent="0.2">
      <c r="N1177" s="32"/>
    </row>
    <row r="1178" spans="14:14" x14ac:dyDescent="0.2">
      <c r="N1178" s="32"/>
    </row>
    <row r="1179" spans="14:14" x14ac:dyDescent="0.2">
      <c r="N1179" s="32"/>
    </row>
    <row r="1180" spans="14:14" x14ac:dyDescent="0.2">
      <c r="N1180" s="32"/>
    </row>
    <row r="1181" spans="14:14" x14ac:dyDescent="0.2">
      <c r="N1181" s="32"/>
    </row>
    <row r="1182" spans="14:14" x14ac:dyDescent="0.2">
      <c r="N1182" s="32"/>
    </row>
    <row r="1183" spans="14:14" x14ac:dyDescent="0.2">
      <c r="N1183" s="32"/>
    </row>
    <row r="1184" spans="14:14" x14ac:dyDescent="0.2">
      <c r="N1184" s="32"/>
    </row>
    <row r="1185" spans="14:14" x14ac:dyDescent="0.2">
      <c r="N1185" s="32"/>
    </row>
    <row r="1186" spans="14:14" x14ac:dyDescent="0.2">
      <c r="N1186" s="32"/>
    </row>
    <row r="1187" spans="14:14" x14ac:dyDescent="0.2">
      <c r="N1187" s="32"/>
    </row>
    <row r="1188" spans="14:14" x14ac:dyDescent="0.2">
      <c r="N1188" s="32"/>
    </row>
    <row r="1189" spans="14:14" x14ac:dyDescent="0.2">
      <c r="N1189" s="32"/>
    </row>
    <row r="1190" spans="14:14" x14ac:dyDescent="0.2">
      <c r="N1190" s="32"/>
    </row>
    <row r="1191" spans="14:14" x14ac:dyDescent="0.2">
      <c r="N1191" s="32"/>
    </row>
    <row r="1192" spans="14:14" x14ac:dyDescent="0.2">
      <c r="N1192" s="32"/>
    </row>
    <row r="1193" spans="14:14" x14ac:dyDescent="0.2">
      <c r="N1193" s="32"/>
    </row>
    <row r="1194" spans="14:14" x14ac:dyDescent="0.2">
      <c r="N1194" s="32"/>
    </row>
    <row r="1195" spans="14:14" x14ac:dyDescent="0.2">
      <c r="N1195" s="32"/>
    </row>
    <row r="1196" spans="14:14" x14ac:dyDescent="0.2">
      <c r="N1196" s="32"/>
    </row>
    <row r="1197" spans="14:14" x14ac:dyDescent="0.2">
      <c r="N1197" s="32"/>
    </row>
    <row r="1198" spans="14:14" x14ac:dyDescent="0.2">
      <c r="N1198" s="32"/>
    </row>
    <row r="1199" spans="14:14" x14ac:dyDescent="0.2">
      <c r="N1199" s="32"/>
    </row>
    <row r="1200" spans="14:14" x14ac:dyDescent="0.2">
      <c r="N1200" s="32"/>
    </row>
    <row r="1201" spans="14:14" x14ac:dyDescent="0.2">
      <c r="N1201" s="32"/>
    </row>
    <row r="1202" spans="14:14" x14ac:dyDescent="0.2">
      <c r="N1202" s="32"/>
    </row>
    <row r="1203" spans="14:14" x14ac:dyDescent="0.2">
      <c r="N1203" s="32"/>
    </row>
    <row r="1204" spans="14:14" x14ac:dyDescent="0.2">
      <c r="N1204" s="32"/>
    </row>
    <row r="1205" spans="14:14" x14ac:dyDescent="0.2">
      <c r="N1205" s="32"/>
    </row>
    <row r="1206" spans="14:14" x14ac:dyDescent="0.2">
      <c r="N1206" s="32"/>
    </row>
    <row r="1207" spans="14:14" x14ac:dyDescent="0.2">
      <c r="N1207" s="32"/>
    </row>
    <row r="1208" spans="14:14" x14ac:dyDescent="0.2">
      <c r="N1208" s="32"/>
    </row>
    <row r="1209" spans="14:14" x14ac:dyDescent="0.2">
      <c r="N1209" s="32"/>
    </row>
    <row r="1210" spans="14:14" x14ac:dyDescent="0.2">
      <c r="N1210" s="32"/>
    </row>
    <row r="1211" spans="14:14" x14ac:dyDescent="0.2">
      <c r="N1211" s="32"/>
    </row>
    <row r="1212" spans="14:14" x14ac:dyDescent="0.2">
      <c r="N1212" s="32"/>
    </row>
    <row r="1213" spans="14:14" x14ac:dyDescent="0.2">
      <c r="N1213" s="32"/>
    </row>
    <row r="1214" spans="14:14" x14ac:dyDescent="0.2">
      <c r="N1214" s="32"/>
    </row>
    <row r="1215" spans="14:14" x14ac:dyDescent="0.2">
      <c r="N1215" s="32"/>
    </row>
    <row r="1216" spans="14:14" x14ac:dyDescent="0.2">
      <c r="N1216" s="32"/>
    </row>
    <row r="1217" spans="14:14" x14ac:dyDescent="0.2">
      <c r="N1217" s="32"/>
    </row>
    <row r="1218" spans="14:14" x14ac:dyDescent="0.2">
      <c r="N1218" s="32"/>
    </row>
    <row r="1219" spans="14:14" x14ac:dyDescent="0.2">
      <c r="N1219" s="32"/>
    </row>
    <row r="1220" spans="14:14" x14ac:dyDescent="0.2">
      <c r="N1220" s="32"/>
    </row>
    <row r="1221" spans="14:14" x14ac:dyDescent="0.2">
      <c r="N1221" s="32"/>
    </row>
    <row r="1222" spans="14:14" x14ac:dyDescent="0.2">
      <c r="N1222" s="32"/>
    </row>
    <row r="1223" spans="14:14" x14ac:dyDescent="0.2">
      <c r="N1223" s="32"/>
    </row>
    <row r="1224" spans="14:14" x14ac:dyDescent="0.2">
      <c r="N1224" s="32"/>
    </row>
    <row r="1225" spans="14:14" x14ac:dyDescent="0.2">
      <c r="N1225" s="32"/>
    </row>
    <row r="1226" spans="14:14" x14ac:dyDescent="0.2">
      <c r="N1226" s="32"/>
    </row>
    <row r="1227" spans="14:14" x14ac:dyDescent="0.2">
      <c r="N1227" s="32"/>
    </row>
    <row r="1228" spans="14:14" x14ac:dyDescent="0.2">
      <c r="N1228" s="32"/>
    </row>
    <row r="1229" spans="14:14" x14ac:dyDescent="0.2">
      <c r="N1229" s="32"/>
    </row>
    <row r="1230" spans="14:14" x14ac:dyDescent="0.2">
      <c r="N1230" s="32"/>
    </row>
    <row r="1231" spans="14:14" x14ac:dyDescent="0.2">
      <c r="N1231" s="32"/>
    </row>
    <row r="1232" spans="14:14" x14ac:dyDescent="0.2">
      <c r="N1232" s="32"/>
    </row>
    <row r="1233" spans="14:14" x14ac:dyDescent="0.2">
      <c r="N1233" s="32"/>
    </row>
    <row r="1234" spans="14:14" x14ac:dyDescent="0.2">
      <c r="N1234" s="32"/>
    </row>
    <row r="1235" spans="14:14" x14ac:dyDescent="0.2">
      <c r="N1235" s="32"/>
    </row>
    <row r="1236" spans="14:14" x14ac:dyDescent="0.2">
      <c r="N1236" s="32"/>
    </row>
    <row r="1237" spans="14:14" x14ac:dyDescent="0.2">
      <c r="N1237" s="32"/>
    </row>
    <row r="1238" spans="14:14" x14ac:dyDescent="0.2">
      <c r="N1238" s="32"/>
    </row>
    <row r="1239" spans="14:14" x14ac:dyDescent="0.2">
      <c r="N1239" s="32"/>
    </row>
    <row r="1240" spans="14:14" x14ac:dyDescent="0.2">
      <c r="N1240" s="32"/>
    </row>
    <row r="1241" spans="14:14" x14ac:dyDescent="0.2">
      <c r="N1241" s="32"/>
    </row>
    <row r="1242" spans="14:14" x14ac:dyDescent="0.2">
      <c r="N1242" s="32"/>
    </row>
    <row r="1243" spans="14:14" x14ac:dyDescent="0.2">
      <c r="N1243" s="32"/>
    </row>
    <row r="1244" spans="14:14" x14ac:dyDescent="0.2">
      <c r="N1244" s="32"/>
    </row>
    <row r="1245" spans="14:14" x14ac:dyDescent="0.2">
      <c r="N1245" s="32"/>
    </row>
    <row r="1246" spans="14:14" x14ac:dyDescent="0.2">
      <c r="N1246" s="32"/>
    </row>
    <row r="1247" spans="14:14" x14ac:dyDescent="0.2">
      <c r="N1247" s="32"/>
    </row>
    <row r="1248" spans="14:14" x14ac:dyDescent="0.2">
      <c r="N1248" s="32"/>
    </row>
    <row r="1249" spans="14:14" x14ac:dyDescent="0.2">
      <c r="N1249" s="32"/>
    </row>
    <row r="1250" spans="14:14" x14ac:dyDescent="0.2">
      <c r="N1250" s="32"/>
    </row>
    <row r="1251" spans="14:14" x14ac:dyDescent="0.2">
      <c r="N1251" s="32"/>
    </row>
    <row r="1252" spans="14:14" x14ac:dyDescent="0.2">
      <c r="N1252" s="32"/>
    </row>
    <row r="1253" spans="14:14" x14ac:dyDescent="0.2">
      <c r="N1253" s="32"/>
    </row>
    <row r="1254" spans="14:14" x14ac:dyDescent="0.2">
      <c r="N1254" s="32"/>
    </row>
    <row r="1255" spans="14:14" x14ac:dyDescent="0.2">
      <c r="N1255" s="32"/>
    </row>
    <row r="1256" spans="14:14" x14ac:dyDescent="0.2">
      <c r="N1256" s="32"/>
    </row>
    <row r="1257" spans="14:14" x14ac:dyDescent="0.2">
      <c r="N1257" s="32"/>
    </row>
    <row r="1258" spans="14:14" x14ac:dyDescent="0.2">
      <c r="N1258" s="32"/>
    </row>
    <row r="1259" spans="14:14" x14ac:dyDescent="0.2">
      <c r="N1259" s="32"/>
    </row>
    <row r="1260" spans="14:14" x14ac:dyDescent="0.2">
      <c r="N1260" s="32"/>
    </row>
    <row r="1261" spans="14:14" x14ac:dyDescent="0.2">
      <c r="N1261" s="32"/>
    </row>
    <row r="1262" spans="14:14" x14ac:dyDescent="0.2">
      <c r="N1262" s="32"/>
    </row>
    <row r="1263" spans="14:14" x14ac:dyDescent="0.2">
      <c r="N1263" s="32"/>
    </row>
    <row r="1264" spans="14:14" x14ac:dyDescent="0.2">
      <c r="N1264" s="32"/>
    </row>
    <row r="1265" spans="14:14" x14ac:dyDescent="0.2">
      <c r="N1265" s="32"/>
    </row>
    <row r="1266" spans="14:14" x14ac:dyDescent="0.2">
      <c r="N1266" s="32"/>
    </row>
    <row r="1267" spans="14:14" x14ac:dyDescent="0.2">
      <c r="N1267" s="32"/>
    </row>
    <row r="1268" spans="14:14" x14ac:dyDescent="0.2">
      <c r="N1268" s="32"/>
    </row>
    <row r="1269" spans="14:14" x14ac:dyDescent="0.2">
      <c r="N1269" s="32"/>
    </row>
    <row r="1270" spans="14:14" x14ac:dyDescent="0.2">
      <c r="N1270" s="32"/>
    </row>
    <row r="1271" spans="14:14" x14ac:dyDescent="0.2">
      <c r="N1271" s="32"/>
    </row>
    <row r="1272" spans="14:14" x14ac:dyDescent="0.2">
      <c r="N1272" s="32"/>
    </row>
    <row r="1273" spans="14:14" x14ac:dyDescent="0.2">
      <c r="N1273" s="32"/>
    </row>
    <row r="1274" spans="14:14" x14ac:dyDescent="0.2">
      <c r="N1274" s="32"/>
    </row>
    <row r="1275" spans="14:14" x14ac:dyDescent="0.2">
      <c r="N1275" s="32"/>
    </row>
    <row r="1276" spans="14:14" x14ac:dyDescent="0.2">
      <c r="N1276" s="32"/>
    </row>
    <row r="1277" spans="14:14" x14ac:dyDescent="0.2">
      <c r="N1277" s="32"/>
    </row>
    <row r="1278" spans="14:14" x14ac:dyDescent="0.2">
      <c r="N1278" s="32"/>
    </row>
    <row r="1279" spans="14:14" x14ac:dyDescent="0.2">
      <c r="N1279" s="32"/>
    </row>
    <row r="1280" spans="14:14" x14ac:dyDescent="0.2">
      <c r="N1280" s="32"/>
    </row>
    <row r="1281" spans="14:14" x14ac:dyDescent="0.2">
      <c r="N1281" s="32"/>
    </row>
    <row r="1282" spans="14:14" x14ac:dyDescent="0.2">
      <c r="N1282" s="32"/>
    </row>
    <row r="1283" spans="14:14" x14ac:dyDescent="0.2">
      <c r="N1283" s="32"/>
    </row>
    <row r="1284" spans="14:14" x14ac:dyDescent="0.2">
      <c r="N1284" s="32"/>
    </row>
    <row r="1285" spans="14:14" x14ac:dyDescent="0.2">
      <c r="N1285" s="32"/>
    </row>
    <row r="1286" spans="14:14" x14ac:dyDescent="0.2">
      <c r="N1286" s="32"/>
    </row>
    <row r="1287" spans="14:14" x14ac:dyDescent="0.2">
      <c r="N1287" s="32"/>
    </row>
    <row r="1288" spans="14:14" x14ac:dyDescent="0.2">
      <c r="N1288" s="32"/>
    </row>
    <row r="1289" spans="14:14" x14ac:dyDescent="0.2">
      <c r="N1289" s="32"/>
    </row>
    <row r="1290" spans="14:14" x14ac:dyDescent="0.2">
      <c r="N1290" s="32"/>
    </row>
    <row r="1291" spans="14:14" x14ac:dyDescent="0.2">
      <c r="N1291" s="32"/>
    </row>
    <row r="1292" spans="14:14" x14ac:dyDescent="0.2">
      <c r="N1292" s="32"/>
    </row>
    <row r="1293" spans="14:14" x14ac:dyDescent="0.2">
      <c r="N1293" s="32"/>
    </row>
    <row r="1294" spans="14:14" x14ac:dyDescent="0.2">
      <c r="N1294" s="32"/>
    </row>
    <row r="1295" spans="14:14" x14ac:dyDescent="0.2">
      <c r="N1295" s="32"/>
    </row>
    <row r="1296" spans="14:14" x14ac:dyDescent="0.2">
      <c r="N1296" s="32"/>
    </row>
    <row r="1297" spans="14:14" x14ac:dyDescent="0.2">
      <c r="N1297" s="32"/>
    </row>
    <row r="1298" spans="14:14" x14ac:dyDescent="0.2">
      <c r="N1298" s="32"/>
    </row>
    <row r="1299" spans="14:14" x14ac:dyDescent="0.2">
      <c r="N1299" s="32"/>
    </row>
    <row r="1300" spans="14:14" x14ac:dyDescent="0.2">
      <c r="N1300" s="32"/>
    </row>
    <row r="1301" spans="14:14" x14ac:dyDescent="0.2">
      <c r="N1301" s="32"/>
    </row>
    <row r="1302" spans="14:14" x14ac:dyDescent="0.2">
      <c r="N1302" s="32"/>
    </row>
    <row r="1303" spans="14:14" x14ac:dyDescent="0.2">
      <c r="N1303" s="32"/>
    </row>
    <row r="1304" spans="14:14" x14ac:dyDescent="0.2">
      <c r="N1304" s="32"/>
    </row>
    <row r="1305" spans="14:14" x14ac:dyDescent="0.2">
      <c r="N1305" s="32"/>
    </row>
    <row r="1306" spans="14:14" x14ac:dyDescent="0.2">
      <c r="N1306" s="32"/>
    </row>
    <row r="1307" spans="14:14" x14ac:dyDescent="0.2">
      <c r="N1307" s="32"/>
    </row>
    <row r="1308" spans="14:14" x14ac:dyDescent="0.2">
      <c r="N1308" s="32"/>
    </row>
    <row r="1309" spans="14:14" x14ac:dyDescent="0.2">
      <c r="N1309" s="32"/>
    </row>
    <row r="1310" spans="14:14" x14ac:dyDescent="0.2">
      <c r="N1310" s="32"/>
    </row>
    <row r="1311" spans="14:14" x14ac:dyDescent="0.2">
      <c r="N1311" s="32"/>
    </row>
    <row r="1312" spans="14:14" x14ac:dyDescent="0.2">
      <c r="N1312" s="32"/>
    </row>
    <row r="1313" spans="14:14" x14ac:dyDescent="0.2">
      <c r="N1313" s="32"/>
    </row>
    <row r="1314" spans="14:14" x14ac:dyDescent="0.2">
      <c r="N1314" s="32"/>
    </row>
    <row r="1315" spans="14:14" x14ac:dyDescent="0.2">
      <c r="N1315" s="32"/>
    </row>
    <row r="1316" spans="14:14" x14ac:dyDescent="0.2">
      <c r="N1316" s="32"/>
    </row>
    <row r="1317" spans="14:14" x14ac:dyDescent="0.2">
      <c r="N1317" s="32"/>
    </row>
    <row r="1318" spans="14:14" x14ac:dyDescent="0.2">
      <c r="N1318" s="32"/>
    </row>
    <row r="1319" spans="14:14" x14ac:dyDescent="0.2">
      <c r="N1319" s="32"/>
    </row>
    <row r="1320" spans="14:14" x14ac:dyDescent="0.2">
      <c r="N1320" s="32"/>
    </row>
    <row r="1321" spans="14:14" x14ac:dyDescent="0.2">
      <c r="N1321" s="32"/>
    </row>
    <row r="1322" spans="14:14" x14ac:dyDescent="0.2">
      <c r="N1322" s="32"/>
    </row>
    <row r="1323" spans="14:14" x14ac:dyDescent="0.2">
      <c r="N1323" s="32"/>
    </row>
    <row r="1324" spans="14:14" x14ac:dyDescent="0.2">
      <c r="N1324" s="32"/>
    </row>
    <row r="1325" spans="14:14" x14ac:dyDescent="0.2">
      <c r="N1325" s="32"/>
    </row>
    <row r="1326" spans="14:14" x14ac:dyDescent="0.2">
      <c r="N1326" s="32"/>
    </row>
    <row r="1327" spans="14:14" x14ac:dyDescent="0.2">
      <c r="N1327" s="32"/>
    </row>
    <row r="1328" spans="14:14" x14ac:dyDescent="0.2">
      <c r="N1328" s="32"/>
    </row>
    <row r="1329" spans="14:14" x14ac:dyDescent="0.2">
      <c r="N1329" s="32"/>
    </row>
    <row r="1330" spans="14:14" x14ac:dyDescent="0.2">
      <c r="N1330" s="32"/>
    </row>
    <row r="1331" spans="14:14" x14ac:dyDescent="0.2">
      <c r="N1331" s="32"/>
    </row>
    <row r="1332" spans="14:14" x14ac:dyDescent="0.2">
      <c r="N1332" s="32"/>
    </row>
    <row r="1333" spans="14:14" x14ac:dyDescent="0.2">
      <c r="N1333" s="32"/>
    </row>
    <row r="1334" spans="14:14" x14ac:dyDescent="0.2">
      <c r="N1334" s="32"/>
    </row>
    <row r="1335" spans="14:14" x14ac:dyDescent="0.2">
      <c r="N1335" s="32"/>
    </row>
    <row r="1336" spans="14:14" x14ac:dyDescent="0.2">
      <c r="N1336" s="32"/>
    </row>
    <row r="1337" spans="14:14" x14ac:dyDescent="0.2">
      <c r="N1337" s="32"/>
    </row>
    <row r="1338" spans="14:14" x14ac:dyDescent="0.2">
      <c r="N1338" s="32"/>
    </row>
    <row r="1339" spans="14:14" x14ac:dyDescent="0.2">
      <c r="N1339" s="32"/>
    </row>
    <row r="1340" spans="14:14" x14ac:dyDescent="0.2">
      <c r="N1340" s="32"/>
    </row>
    <row r="1341" spans="14:14" x14ac:dyDescent="0.2">
      <c r="N1341" s="32"/>
    </row>
    <row r="1342" spans="14:14" x14ac:dyDescent="0.2">
      <c r="N1342" s="32"/>
    </row>
    <row r="1343" spans="14:14" x14ac:dyDescent="0.2">
      <c r="N1343" s="32"/>
    </row>
    <row r="1344" spans="14:14" x14ac:dyDescent="0.2">
      <c r="N1344" s="32"/>
    </row>
    <row r="1345" spans="14:14" x14ac:dyDescent="0.2">
      <c r="N1345" s="32"/>
    </row>
    <row r="1346" spans="14:14" x14ac:dyDescent="0.2">
      <c r="N1346" s="32"/>
    </row>
    <row r="1347" spans="14:14" x14ac:dyDescent="0.2">
      <c r="N1347" s="32"/>
    </row>
    <row r="1348" spans="14:14" x14ac:dyDescent="0.2">
      <c r="N1348" s="32"/>
    </row>
    <row r="1349" spans="14:14" x14ac:dyDescent="0.2">
      <c r="N1349" s="32"/>
    </row>
    <row r="1350" spans="14:14" x14ac:dyDescent="0.2">
      <c r="N1350" s="32"/>
    </row>
    <row r="1351" spans="14:14" x14ac:dyDescent="0.2">
      <c r="N1351" s="32"/>
    </row>
    <row r="1352" spans="14:14" x14ac:dyDescent="0.2">
      <c r="N1352" s="32"/>
    </row>
    <row r="1353" spans="14:14" x14ac:dyDescent="0.2">
      <c r="N1353" s="32"/>
    </row>
    <row r="1354" spans="14:14" x14ac:dyDescent="0.2">
      <c r="N1354" s="32"/>
    </row>
    <row r="1355" spans="14:14" x14ac:dyDescent="0.2">
      <c r="N1355" s="32"/>
    </row>
    <row r="1356" spans="14:14" x14ac:dyDescent="0.2">
      <c r="N1356" s="32"/>
    </row>
    <row r="1357" spans="14:14" x14ac:dyDescent="0.2">
      <c r="N1357" s="32"/>
    </row>
    <row r="1358" spans="14:14" x14ac:dyDescent="0.2">
      <c r="N1358" s="32"/>
    </row>
    <row r="1359" spans="14:14" x14ac:dyDescent="0.2">
      <c r="N1359" s="32"/>
    </row>
    <row r="1360" spans="14:14" x14ac:dyDescent="0.2">
      <c r="N1360" s="32"/>
    </row>
    <row r="1361" spans="14:14" x14ac:dyDescent="0.2">
      <c r="N1361" s="32"/>
    </row>
    <row r="1362" spans="14:14" x14ac:dyDescent="0.2">
      <c r="N1362" s="32"/>
    </row>
    <row r="1363" spans="14:14" x14ac:dyDescent="0.2">
      <c r="N1363" s="32"/>
    </row>
    <row r="1364" spans="14:14" x14ac:dyDescent="0.2">
      <c r="N1364" s="32"/>
    </row>
    <row r="1365" spans="14:14" x14ac:dyDescent="0.2">
      <c r="N1365" s="32"/>
    </row>
    <row r="1366" spans="14:14" x14ac:dyDescent="0.2">
      <c r="N1366" s="32"/>
    </row>
    <row r="1367" spans="14:14" x14ac:dyDescent="0.2">
      <c r="N1367" s="32"/>
    </row>
    <row r="1368" spans="14:14" x14ac:dyDescent="0.2">
      <c r="N1368" s="32"/>
    </row>
    <row r="1369" spans="14:14" x14ac:dyDescent="0.2">
      <c r="N1369" s="32"/>
    </row>
    <row r="1370" spans="14:14" x14ac:dyDescent="0.2">
      <c r="N1370" s="32"/>
    </row>
    <row r="1371" spans="14:14" x14ac:dyDescent="0.2">
      <c r="N1371" s="32"/>
    </row>
    <row r="1372" spans="14:14" x14ac:dyDescent="0.2">
      <c r="N1372" s="32"/>
    </row>
    <row r="1373" spans="14:14" x14ac:dyDescent="0.2">
      <c r="N1373" s="32"/>
    </row>
    <row r="1374" spans="14:14" x14ac:dyDescent="0.2">
      <c r="N1374" s="32"/>
    </row>
    <row r="1375" spans="14:14" x14ac:dyDescent="0.2">
      <c r="N1375" s="32"/>
    </row>
    <row r="1376" spans="14:14" x14ac:dyDescent="0.2">
      <c r="N1376" s="32"/>
    </row>
    <row r="1377" spans="14:14" x14ac:dyDescent="0.2">
      <c r="N1377" s="32"/>
    </row>
    <row r="1378" spans="14:14" x14ac:dyDescent="0.2">
      <c r="N1378" s="32"/>
    </row>
    <row r="1379" spans="14:14" x14ac:dyDescent="0.2">
      <c r="N1379" s="32"/>
    </row>
    <row r="1380" spans="14:14" x14ac:dyDescent="0.2">
      <c r="N1380" s="32"/>
    </row>
    <row r="1381" spans="14:14" x14ac:dyDescent="0.2">
      <c r="N1381" s="32"/>
    </row>
    <row r="1382" spans="14:14" x14ac:dyDescent="0.2">
      <c r="N1382" s="32"/>
    </row>
    <row r="1383" spans="14:14" x14ac:dyDescent="0.2">
      <c r="N1383" s="32"/>
    </row>
    <row r="1384" spans="14:14" x14ac:dyDescent="0.2">
      <c r="N1384" s="32"/>
    </row>
    <row r="1385" spans="14:14" x14ac:dyDescent="0.2">
      <c r="N1385" s="32"/>
    </row>
    <row r="1386" spans="14:14" x14ac:dyDescent="0.2">
      <c r="N1386" s="32"/>
    </row>
    <row r="1387" spans="14:14" x14ac:dyDescent="0.2">
      <c r="N1387" s="32"/>
    </row>
    <row r="1388" spans="14:14" x14ac:dyDescent="0.2">
      <c r="N1388" s="32"/>
    </row>
    <row r="1389" spans="14:14" x14ac:dyDescent="0.2">
      <c r="N1389" s="32"/>
    </row>
    <row r="1390" spans="14:14" x14ac:dyDescent="0.2">
      <c r="N1390" s="32"/>
    </row>
    <row r="1391" spans="14:14" x14ac:dyDescent="0.2">
      <c r="N1391" s="32"/>
    </row>
    <row r="1392" spans="14:14" x14ac:dyDescent="0.2">
      <c r="N1392" s="32"/>
    </row>
    <row r="1393" spans="14:14" x14ac:dyDescent="0.2">
      <c r="N1393" s="32"/>
    </row>
    <row r="1394" spans="14:14" x14ac:dyDescent="0.2">
      <c r="N1394" s="32"/>
    </row>
    <row r="1395" spans="14:14" x14ac:dyDescent="0.2">
      <c r="N1395" s="32"/>
    </row>
    <row r="1396" spans="14:14" x14ac:dyDescent="0.2">
      <c r="N1396" s="32"/>
    </row>
    <row r="1397" spans="14:14" x14ac:dyDescent="0.2">
      <c r="N1397" s="32"/>
    </row>
    <row r="1398" spans="14:14" x14ac:dyDescent="0.2">
      <c r="N1398" s="32"/>
    </row>
    <row r="1399" spans="14:14" x14ac:dyDescent="0.2">
      <c r="N1399" s="32"/>
    </row>
    <row r="1400" spans="14:14" x14ac:dyDescent="0.2">
      <c r="N1400" s="32"/>
    </row>
    <row r="1401" spans="14:14" x14ac:dyDescent="0.2">
      <c r="N1401" s="32"/>
    </row>
    <row r="1402" spans="14:14" x14ac:dyDescent="0.2">
      <c r="N1402" s="32"/>
    </row>
    <row r="1403" spans="14:14" x14ac:dyDescent="0.2">
      <c r="N1403" s="32"/>
    </row>
    <row r="1404" spans="14:14" x14ac:dyDescent="0.2">
      <c r="N1404" s="32"/>
    </row>
    <row r="1405" spans="14:14" x14ac:dyDescent="0.2">
      <c r="N1405" s="32"/>
    </row>
    <row r="1406" spans="14:14" x14ac:dyDescent="0.2">
      <c r="N1406" s="32"/>
    </row>
    <row r="1407" spans="14:14" x14ac:dyDescent="0.2">
      <c r="N1407" s="32"/>
    </row>
    <row r="1408" spans="14:14" x14ac:dyDescent="0.2">
      <c r="N1408" s="32"/>
    </row>
    <row r="1409" spans="14:14" x14ac:dyDescent="0.2">
      <c r="N1409" s="32"/>
    </row>
    <row r="1410" spans="14:14" x14ac:dyDescent="0.2">
      <c r="N1410" s="32"/>
    </row>
    <row r="1411" spans="14:14" x14ac:dyDescent="0.2">
      <c r="N1411" s="32"/>
    </row>
    <row r="1412" spans="14:14" x14ac:dyDescent="0.2">
      <c r="N1412" s="32"/>
    </row>
    <row r="1413" spans="14:14" x14ac:dyDescent="0.2">
      <c r="N1413" s="32"/>
    </row>
    <row r="1414" spans="14:14" x14ac:dyDescent="0.2">
      <c r="N1414" s="32"/>
    </row>
    <row r="1415" spans="14:14" x14ac:dyDescent="0.2">
      <c r="N1415" s="32"/>
    </row>
    <row r="1416" spans="14:14" x14ac:dyDescent="0.2">
      <c r="N1416" s="32"/>
    </row>
    <row r="1417" spans="14:14" x14ac:dyDescent="0.2">
      <c r="N1417" s="32"/>
    </row>
    <row r="1418" spans="14:14" x14ac:dyDescent="0.2">
      <c r="N1418" s="32"/>
    </row>
    <row r="1419" spans="14:14" x14ac:dyDescent="0.2">
      <c r="N1419" s="32"/>
    </row>
    <row r="1420" spans="14:14" x14ac:dyDescent="0.2">
      <c r="N1420" s="32"/>
    </row>
    <row r="1421" spans="14:14" x14ac:dyDescent="0.2">
      <c r="N1421" s="32"/>
    </row>
    <row r="1422" spans="14:14" x14ac:dyDescent="0.2">
      <c r="N1422" s="32"/>
    </row>
    <row r="1423" spans="14:14" x14ac:dyDescent="0.2">
      <c r="N1423" s="32"/>
    </row>
    <row r="1424" spans="14:14" x14ac:dyDescent="0.2">
      <c r="N1424" s="32"/>
    </row>
    <row r="1425" spans="14:14" x14ac:dyDescent="0.2">
      <c r="N1425" s="32"/>
    </row>
    <row r="1426" spans="14:14" x14ac:dyDescent="0.2">
      <c r="N1426" s="32"/>
    </row>
    <row r="1427" spans="14:14" x14ac:dyDescent="0.2">
      <c r="N1427" s="32"/>
    </row>
    <row r="1428" spans="14:14" x14ac:dyDescent="0.2">
      <c r="N1428" s="32"/>
    </row>
    <row r="1429" spans="14:14" x14ac:dyDescent="0.2">
      <c r="N1429" s="32"/>
    </row>
    <row r="1430" spans="14:14" x14ac:dyDescent="0.2">
      <c r="N1430" s="32"/>
    </row>
    <row r="1431" spans="14:14" x14ac:dyDescent="0.2">
      <c r="N1431" s="32"/>
    </row>
    <row r="1432" spans="14:14" x14ac:dyDescent="0.2">
      <c r="N1432" s="32"/>
    </row>
    <row r="1433" spans="14:14" x14ac:dyDescent="0.2">
      <c r="N1433" s="32"/>
    </row>
    <row r="1434" spans="14:14" x14ac:dyDescent="0.2">
      <c r="N1434" s="32"/>
    </row>
    <row r="1435" spans="14:14" x14ac:dyDescent="0.2">
      <c r="N1435" s="32"/>
    </row>
    <row r="1436" spans="14:14" x14ac:dyDescent="0.2">
      <c r="N1436" s="32"/>
    </row>
    <row r="1437" spans="14:14" x14ac:dyDescent="0.2">
      <c r="N1437" s="32"/>
    </row>
    <row r="1438" spans="14:14" x14ac:dyDescent="0.2">
      <c r="N1438" s="32"/>
    </row>
    <row r="1439" spans="14:14" x14ac:dyDescent="0.2">
      <c r="N1439" s="32"/>
    </row>
    <row r="1440" spans="14:14" x14ac:dyDescent="0.2">
      <c r="N1440" s="32"/>
    </row>
    <row r="1441" spans="14:14" x14ac:dyDescent="0.2">
      <c r="N1441" s="32"/>
    </row>
    <row r="1442" spans="14:14" x14ac:dyDescent="0.2">
      <c r="N1442" s="32"/>
    </row>
    <row r="1443" spans="14:14" x14ac:dyDescent="0.2">
      <c r="N1443" s="32"/>
    </row>
    <row r="1444" spans="14:14" x14ac:dyDescent="0.2">
      <c r="N1444" s="32"/>
    </row>
    <row r="1445" spans="14:14" x14ac:dyDescent="0.2">
      <c r="N1445" s="32"/>
    </row>
    <row r="1446" spans="14:14" x14ac:dyDescent="0.2">
      <c r="N1446" s="32"/>
    </row>
    <row r="1447" spans="14:14" x14ac:dyDescent="0.2">
      <c r="N1447" s="32"/>
    </row>
    <row r="1448" spans="14:14" x14ac:dyDescent="0.2">
      <c r="N1448" s="32"/>
    </row>
    <row r="1449" spans="14:14" x14ac:dyDescent="0.2">
      <c r="N1449" s="32"/>
    </row>
    <row r="1450" spans="14:14" x14ac:dyDescent="0.2">
      <c r="N1450" s="32"/>
    </row>
    <row r="1451" spans="14:14" x14ac:dyDescent="0.2">
      <c r="N1451" s="32"/>
    </row>
    <row r="1452" spans="14:14" x14ac:dyDescent="0.2">
      <c r="N1452" s="32"/>
    </row>
    <row r="1453" spans="14:14" x14ac:dyDescent="0.2">
      <c r="N1453" s="32"/>
    </row>
    <row r="1454" spans="14:14" x14ac:dyDescent="0.2">
      <c r="N1454" s="32"/>
    </row>
    <row r="1455" spans="14:14" x14ac:dyDescent="0.2">
      <c r="N1455" s="32"/>
    </row>
    <row r="1456" spans="14:14" x14ac:dyDescent="0.2">
      <c r="N1456" s="32"/>
    </row>
    <row r="1457" spans="14:14" x14ac:dyDescent="0.2">
      <c r="N1457" s="32"/>
    </row>
    <row r="1458" spans="14:14" x14ac:dyDescent="0.2">
      <c r="N1458" s="32"/>
    </row>
    <row r="1459" spans="14:14" x14ac:dyDescent="0.2">
      <c r="N1459" s="32"/>
    </row>
    <row r="1460" spans="14:14" x14ac:dyDescent="0.2">
      <c r="N1460" s="32"/>
    </row>
    <row r="1461" spans="14:14" x14ac:dyDescent="0.2">
      <c r="N1461" s="32"/>
    </row>
    <row r="1462" spans="14:14" x14ac:dyDescent="0.2">
      <c r="N1462" s="32"/>
    </row>
    <row r="1463" spans="14:14" x14ac:dyDescent="0.2">
      <c r="N1463" s="32"/>
    </row>
    <row r="1464" spans="14:14" x14ac:dyDescent="0.2">
      <c r="N1464" s="32"/>
    </row>
    <row r="1465" spans="14:14" x14ac:dyDescent="0.2">
      <c r="N1465" s="32"/>
    </row>
    <row r="1466" spans="14:14" x14ac:dyDescent="0.2">
      <c r="N1466" s="32"/>
    </row>
    <row r="1467" spans="14:14" x14ac:dyDescent="0.2">
      <c r="N1467" s="32"/>
    </row>
    <row r="1468" spans="14:14" x14ac:dyDescent="0.2">
      <c r="N1468" s="32"/>
    </row>
    <row r="1469" spans="14:14" x14ac:dyDescent="0.2">
      <c r="N1469" s="32"/>
    </row>
    <row r="1470" spans="14:14" x14ac:dyDescent="0.2">
      <c r="N1470" s="32"/>
    </row>
    <row r="1471" spans="14:14" x14ac:dyDescent="0.2">
      <c r="N1471" s="32"/>
    </row>
    <row r="1472" spans="14:14" x14ac:dyDescent="0.2">
      <c r="N1472" s="32"/>
    </row>
    <row r="1473" spans="14:14" x14ac:dyDescent="0.2">
      <c r="N1473" s="32"/>
    </row>
    <row r="1474" spans="14:14" x14ac:dyDescent="0.2">
      <c r="N1474" s="32"/>
    </row>
    <row r="1475" spans="14:14" x14ac:dyDescent="0.2">
      <c r="N1475" s="32"/>
    </row>
    <row r="1476" spans="14:14" x14ac:dyDescent="0.2">
      <c r="N1476" s="32"/>
    </row>
    <row r="1477" spans="14:14" x14ac:dyDescent="0.2">
      <c r="N1477" s="32"/>
    </row>
    <row r="1478" spans="14:14" x14ac:dyDescent="0.2">
      <c r="N1478" s="32"/>
    </row>
    <row r="1479" spans="14:14" x14ac:dyDescent="0.2">
      <c r="N1479" s="32"/>
    </row>
    <row r="1480" spans="14:14" x14ac:dyDescent="0.2">
      <c r="N1480" s="32"/>
    </row>
    <row r="1481" spans="14:14" x14ac:dyDescent="0.2">
      <c r="N1481" s="32"/>
    </row>
    <row r="1482" spans="14:14" x14ac:dyDescent="0.2">
      <c r="N1482" s="32"/>
    </row>
    <row r="1483" spans="14:14" x14ac:dyDescent="0.2">
      <c r="N1483" s="32"/>
    </row>
    <row r="1484" spans="14:14" x14ac:dyDescent="0.2">
      <c r="N1484" s="32"/>
    </row>
    <row r="1485" spans="14:14" x14ac:dyDescent="0.2">
      <c r="N1485" s="32"/>
    </row>
    <row r="1486" spans="14:14" x14ac:dyDescent="0.2">
      <c r="N1486" s="32"/>
    </row>
    <row r="1487" spans="14:14" x14ac:dyDescent="0.2">
      <c r="N1487" s="32"/>
    </row>
    <row r="1488" spans="14:14" x14ac:dyDescent="0.2">
      <c r="N1488" s="32"/>
    </row>
    <row r="1489" spans="14:14" x14ac:dyDescent="0.2">
      <c r="N1489" s="32"/>
    </row>
    <row r="1490" spans="14:14" x14ac:dyDescent="0.2">
      <c r="N1490" s="32"/>
    </row>
    <row r="1491" spans="14:14" x14ac:dyDescent="0.2">
      <c r="N1491" s="32"/>
    </row>
    <row r="1492" spans="14:14" x14ac:dyDescent="0.2">
      <c r="N1492" s="32"/>
    </row>
    <row r="1493" spans="14:14" x14ac:dyDescent="0.2">
      <c r="N1493" s="32"/>
    </row>
    <row r="1494" spans="14:14" x14ac:dyDescent="0.2">
      <c r="N1494" s="32"/>
    </row>
    <row r="1495" spans="14:14" x14ac:dyDescent="0.2">
      <c r="N1495" s="32"/>
    </row>
    <row r="1496" spans="14:14" x14ac:dyDescent="0.2">
      <c r="N1496" s="32"/>
    </row>
    <row r="1497" spans="14:14" x14ac:dyDescent="0.2">
      <c r="N1497" s="32"/>
    </row>
    <row r="1498" spans="14:14" x14ac:dyDescent="0.2">
      <c r="N1498" s="32"/>
    </row>
    <row r="1499" spans="14:14" x14ac:dyDescent="0.2">
      <c r="N1499" s="32"/>
    </row>
    <row r="1500" spans="14:14" x14ac:dyDescent="0.2">
      <c r="N1500" s="32"/>
    </row>
    <row r="1501" spans="14:14" x14ac:dyDescent="0.2">
      <c r="N1501" s="32"/>
    </row>
    <row r="1502" spans="14:14" x14ac:dyDescent="0.2">
      <c r="N1502" s="32"/>
    </row>
    <row r="1503" spans="14:14" x14ac:dyDescent="0.2">
      <c r="N1503" s="32"/>
    </row>
    <row r="1504" spans="14:14" x14ac:dyDescent="0.2">
      <c r="N1504" s="32"/>
    </row>
    <row r="1505" spans="14:14" x14ac:dyDescent="0.2">
      <c r="N1505" s="32"/>
    </row>
    <row r="1506" spans="14:14" x14ac:dyDescent="0.2">
      <c r="N1506" s="32"/>
    </row>
    <row r="1507" spans="14:14" x14ac:dyDescent="0.2">
      <c r="N1507" s="32"/>
    </row>
    <row r="1508" spans="14:14" x14ac:dyDescent="0.2">
      <c r="N1508" s="32"/>
    </row>
    <row r="1509" spans="14:14" x14ac:dyDescent="0.2">
      <c r="N1509" s="32"/>
    </row>
    <row r="1510" spans="14:14" x14ac:dyDescent="0.2">
      <c r="N1510" s="32"/>
    </row>
    <row r="1511" spans="14:14" x14ac:dyDescent="0.2">
      <c r="N1511" s="32"/>
    </row>
    <row r="1512" spans="14:14" x14ac:dyDescent="0.2">
      <c r="N1512" s="32"/>
    </row>
    <row r="1513" spans="14:14" x14ac:dyDescent="0.2">
      <c r="N1513" s="32"/>
    </row>
    <row r="1514" spans="14:14" x14ac:dyDescent="0.2">
      <c r="N1514" s="32"/>
    </row>
    <row r="1515" spans="14:14" x14ac:dyDescent="0.2">
      <c r="N1515" s="32"/>
    </row>
    <row r="1516" spans="14:14" x14ac:dyDescent="0.2">
      <c r="N1516" s="32"/>
    </row>
    <row r="1517" spans="14:14" x14ac:dyDescent="0.2">
      <c r="N1517" s="32"/>
    </row>
    <row r="1518" spans="14:14" x14ac:dyDescent="0.2">
      <c r="N1518" s="32"/>
    </row>
    <row r="1519" spans="14:14" x14ac:dyDescent="0.2">
      <c r="N1519" s="32"/>
    </row>
    <row r="1520" spans="14:14" x14ac:dyDescent="0.2">
      <c r="N1520" s="32"/>
    </row>
    <row r="1521" spans="14:14" x14ac:dyDescent="0.2">
      <c r="N1521" s="32"/>
    </row>
    <row r="1522" spans="14:14" x14ac:dyDescent="0.2">
      <c r="N1522" s="32"/>
    </row>
    <row r="1523" spans="14:14" x14ac:dyDescent="0.2">
      <c r="N1523" s="32"/>
    </row>
    <row r="1524" spans="14:14" x14ac:dyDescent="0.2">
      <c r="N1524" s="32"/>
    </row>
    <row r="1525" spans="14:14" x14ac:dyDescent="0.2">
      <c r="N1525" s="32"/>
    </row>
    <row r="1526" spans="14:14" x14ac:dyDescent="0.2">
      <c r="N1526" s="32"/>
    </row>
    <row r="1527" spans="14:14" x14ac:dyDescent="0.2">
      <c r="N1527" s="32"/>
    </row>
    <row r="1528" spans="14:14" x14ac:dyDescent="0.2">
      <c r="N1528" s="32"/>
    </row>
    <row r="1529" spans="14:14" x14ac:dyDescent="0.2">
      <c r="N1529" s="32"/>
    </row>
    <row r="1530" spans="14:14" x14ac:dyDescent="0.2">
      <c r="N1530" s="32"/>
    </row>
    <row r="1531" spans="14:14" x14ac:dyDescent="0.2">
      <c r="N1531" s="32"/>
    </row>
    <row r="1532" spans="14:14" x14ac:dyDescent="0.2">
      <c r="N1532" s="32"/>
    </row>
    <row r="1533" spans="14:14" x14ac:dyDescent="0.2">
      <c r="N1533" s="32"/>
    </row>
    <row r="1534" spans="14:14" x14ac:dyDescent="0.2">
      <c r="N1534" s="32"/>
    </row>
    <row r="1535" spans="14:14" x14ac:dyDescent="0.2">
      <c r="N1535" s="32"/>
    </row>
    <row r="1536" spans="14:14" x14ac:dyDescent="0.2">
      <c r="N1536" s="32"/>
    </row>
    <row r="1537" spans="14:14" x14ac:dyDescent="0.2">
      <c r="N1537" s="32"/>
    </row>
    <row r="1538" spans="14:14" x14ac:dyDescent="0.2">
      <c r="N1538" s="32"/>
    </row>
    <row r="1539" spans="14:14" x14ac:dyDescent="0.2">
      <c r="N1539" s="32"/>
    </row>
    <row r="1540" spans="14:14" x14ac:dyDescent="0.2">
      <c r="N1540" s="32"/>
    </row>
    <row r="1541" spans="14:14" x14ac:dyDescent="0.2">
      <c r="N1541" s="32"/>
    </row>
    <row r="1542" spans="14:14" x14ac:dyDescent="0.2">
      <c r="N1542" s="32"/>
    </row>
    <row r="1543" spans="14:14" x14ac:dyDescent="0.2">
      <c r="N1543" s="32"/>
    </row>
    <row r="1544" spans="14:14" x14ac:dyDescent="0.2">
      <c r="N1544" s="32"/>
    </row>
    <row r="1545" spans="14:14" x14ac:dyDescent="0.2">
      <c r="N1545" s="32"/>
    </row>
    <row r="1546" spans="14:14" x14ac:dyDescent="0.2">
      <c r="N1546" s="32"/>
    </row>
    <row r="1547" spans="14:14" x14ac:dyDescent="0.2">
      <c r="N1547" s="32"/>
    </row>
    <row r="1548" spans="14:14" x14ac:dyDescent="0.2">
      <c r="N1548" s="32"/>
    </row>
    <row r="1549" spans="14:14" x14ac:dyDescent="0.2">
      <c r="N1549" s="32"/>
    </row>
    <row r="1550" spans="14:14" x14ac:dyDescent="0.2">
      <c r="N1550" s="32"/>
    </row>
    <row r="1551" spans="14:14" x14ac:dyDescent="0.2">
      <c r="N1551" s="32"/>
    </row>
    <row r="1552" spans="14:14" x14ac:dyDescent="0.2">
      <c r="N1552" s="32"/>
    </row>
    <row r="1553" spans="14:14" x14ac:dyDescent="0.2">
      <c r="N1553" s="32"/>
    </row>
    <row r="1554" spans="14:14" x14ac:dyDescent="0.2">
      <c r="N1554" s="32"/>
    </row>
    <row r="1555" spans="14:14" x14ac:dyDescent="0.2">
      <c r="N1555" s="32"/>
    </row>
    <row r="1556" spans="14:14" x14ac:dyDescent="0.2">
      <c r="N1556" s="32"/>
    </row>
    <row r="1557" spans="14:14" x14ac:dyDescent="0.2">
      <c r="N1557" s="32"/>
    </row>
    <row r="1558" spans="14:14" x14ac:dyDescent="0.2">
      <c r="N1558" s="32"/>
    </row>
    <row r="1559" spans="14:14" x14ac:dyDescent="0.2">
      <c r="N1559" s="32"/>
    </row>
    <row r="1560" spans="14:14" x14ac:dyDescent="0.2">
      <c r="N1560" s="32"/>
    </row>
    <row r="1561" spans="14:14" x14ac:dyDescent="0.2">
      <c r="N1561" s="32"/>
    </row>
    <row r="1562" spans="14:14" x14ac:dyDescent="0.2">
      <c r="N1562" s="32"/>
    </row>
    <row r="1563" spans="14:14" x14ac:dyDescent="0.2">
      <c r="N1563" s="32"/>
    </row>
    <row r="1564" spans="14:14" x14ac:dyDescent="0.2">
      <c r="N1564" s="32"/>
    </row>
    <row r="1565" spans="14:14" x14ac:dyDescent="0.2">
      <c r="N1565" s="32"/>
    </row>
    <row r="1566" spans="14:14" x14ac:dyDescent="0.2">
      <c r="N1566" s="32"/>
    </row>
    <row r="1567" spans="14:14" x14ac:dyDescent="0.2">
      <c r="N1567" s="32"/>
    </row>
    <row r="1568" spans="14:14" x14ac:dyDescent="0.2">
      <c r="N1568" s="32"/>
    </row>
    <row r="1569" spans="14:14" x14ac:dyDescent="0.2">
      <c r="N1569" s="32"/>
    </row>
    <row r="1570" spans="14:14" x14ac:dyDescent="0.2">
      <c r="N1570" s="32"/>
    </row>
    <row r="1571" spans="14:14" x14ac:dyDescent="0.2">
      <c r="N1571" s="32"/>
    </row>
    <row r="1572" spans="14:14" x14ac:dyDescent="0.2">
      <c r="N1572" s="32"/>
    </row>
    <row r="1573" spans="14:14" x14ac:dyDescent="0.2">
      <c r="N1573" s="32"/>
    </row>
    <row r="1574" spans="14:14" x14ac:dyDescent="0.2">
      <c r="N1574" s="32"/>
    </row>
    <row r="1575" spans="14:14" x14ac:dyDescent="0.2">
      <c r="N1575" s="32"/>
    </row>
    <row r="1576" spans="14:14" x14ac:dyDescent="0.2">
      <c r="N1576" s="32"/>
    </row>
    <row r="1577" spans="14:14" x14ac:dyDescent="0.2">
      <c r="N1577" s="32"/>
    </row>
    <row r="1578" spans="14:14" x14ac:dyDescent="0.2">
      <c r="N1578" s="32"/>
    </row>
    <row r="1579" spans="14:14" x14ac:dyDescent="0.2">
      <c r="N1579" s="32"/>
    </row>
    <row r="1580" spans="14:14" x14ac:dyDescent="0.2">
      <c r="N1580" s="32"/>
    </row>
    <row r="1581" spans="14:14" x14ac:dyDescent="0.2">
      <c r="N1581" s="32"/>
    </row>
    <row r="1582" spans="14:14" x14ac:dyDescent="0.2">
      <c r="N1582" s="32"/>
    </row>
    <row r="1583" spans="14:14" x14ac:dyDescent="0.2">
      <c r="N1583" s="32"/>
    </row>
    <row r="1584" spans="14:14" x14ac:dyDescent="0.2">
      <c r="N1584" s="32"/>
    </row>
    <row r="1585" spans="14:14" x14ac:dyDescent="0.2">
      <c r="N1585" s="32"/>
    </row>
    <row r="1586" spans="14:14" x14ac:dyDescent="0.2">
      <c r="N1586" s="32"/>
    </row>
    <row r="1587" spans="14:14" x14ac:dyDescent="0.2">
      <c r="N1587" s="32"/>
    </row>
    <row r="1588" spans="14:14" x14ac:dyDescent="0.2">
      <c r="N1588" s="32"/>
    </row>
    <row r="1589" spans="14:14" x14ac:dyDescent="0.2">
      <c r="N1589" s="32"/>
    </row>
    <row r="1590" spans="14:14" x14ac:dyDescent="0.2">
      <c r="N1590" s="32"/>
    </row>
    <row r="1591" spans="14:14" x14ac:dyDescent="0.2">
      <c r="N1591" s="32"/>
    </row>
    <row r="1592" spans="14:14" x14ac:dyDescent="0.2">
      <c r="N1592" s="32"/>
    </row>
    <row r="1593" spans="14:14" x14ac:dyDescent="0.2">
      <c r="N1593" s="32"/>
    </row>
    <row r="1594" spans="14:14" x14ac:dyDescent="0.2">
      <c r="N1594" s="32"/>
    </row>
    <row r="1595" spans="14:14" x14ac:dyDescent="0.2">
      <c r="N1595" s="32"/>
    </row>
    <row r="1596" spans="14:14" x14ac:dyDescent="0.2">
      <c r="N1596" s="32"/>
    </row>
    <row r="1597" spans="14:14" x14ac:dyDescent="0.2">
      <c r="N1597" s="32"/>
    </row>
    <row r="1598" spans="14:14" x14ac:dyDescent="0.2">
      <c r="N1598" s="32"/>
    </row>
    <row r="1599" spans="14:14" x14ac:dyDescent="0.2">
      <c r="N1599" s="32"/>
    </row>
    <row r="1600" spans="14:14" x14ac:dyDescent="0.2">
      <c r="N1600" s="32"/>
    </row>
    <row r="1601" spans="14:14" x14ac:dyDescent="0.2">
      <c r="N1601" s="32"/>
    </row>
    <row r="1602" spans="14:14" x14ac:dyDescent="0.2">
      <c r="N1602" s="32"/>
    </row>
    <row r="1603" spans="14:14" x14ac:dyDescent="0.2">
      <c r="N1603" s="32"/>
    </row>
    <row r="1604" spans="14:14" x14ac:dyDescent="0.2">
      <c r="N1604" s="32"/>
    </row>
    <row r="1605" spans="14:14" x14ac:dyDescent="0.2">
      <c r="N1605" s="32"/>
    </row>
    <row r="1606" spans="14:14" x14ac:dyDescent="0.2">
      <c r="N1606" s="32"/>
    </row>
    <row r="1607" spans="14:14" x14ac:dyDescent="0.2">
      <c r="N1607" s="32"/>
    </row>
    <row r="1608" spans="14:14" x14ac:dyDescent="0.2">
      <c r="N1608" s="32"/>
    </row>
    <row r="1609" spans="14:14" x14ac:dyDescent="0.2">
      <c r="N1609" s="32"/>
    </row>
    <row r="1610" spans="14:14" x14ac:dyDescent="0.2">
      <c r="N1610" s="32"/>
    </row>
    <row r="1611" spans="14:14" x14ac:dyDescent="0.2">
      <c r="N1611" s="32"/>
    </row>
    <row r="1612" spans="14:14" x14ac:dyDescent="0.2">
      <c r="N1612" s="32"/>
    </row>
    <row r="1613" spans="14:14" x14ac:dyDescent="0.2">
      <c r="N1613" s="32"/>
    </row>
    <row r="1614" spans="14:14" x14ac:dyDescent="0.2">
      <c r="N1614" s="32"/>
    </row>
    <row r="1615" spans="14:14" x14ac:dyDescent="0.2">
      <c r="N1615" s="32"/>
    </row>
    <row r="1616" spans="14:14" x14ac:dyDescent="0.2">
      <c r="N1616" s="32"/>
    </row>
    <row r="1617" spans="14:14" x14ac:dyDescent="0.2">
      <c r="N1617" s="32"/>
    </row>
    <row r="1618" spans="14:14" x14ac:dyDescent="0.2">
      <c r="N1618" s="32"/>
    </row>
    <row r="1619" spans="14:14" x14ac:dyDescent="0.2">
      <c r="N1619" s="32"/>
    </row>
    <row r="1620" spans="14:14" x14ac:dyDescent="0.2">
      <c r="N1620" s="32"/>
    </row>
    <row r="1621" spans="14:14" x14ac:dyDescent="0.2">
      <c r="N1621" s="32"/>
    </row>
    <row r="1622" spans="14:14" x14ac:dyDescent="0.2">
      <c r="N1622" s="32"/>
    </row>
    <row r="1623" spans="14:14" x14ac:dyDescent="0.2">
      <c r="N1623" s="32"/>
    </row>
    <row r="1624" spans="14:14" x14ac:dyDescent="0.2">
      <c r="N1624" s="32"/>
    </row>
    <row r="1625" spans="14:14" x14ac:dyDescent="0.2">
      <c r="N1625" s="32"/>
    </row>
    <row r="1626" spans="14:14" x14ac:dyDescent="0.2">
      <c r="N1626" s="32"/>
    </row>
    <row r="1627" spans="14:14" x14ac:dyDescent="0.2">
      <c r="N1627" s="32"/>
    </row>
    <row r="1628" spans="14:14" x14ac:dyDescent="0.2">
      <c r="N1628" s="32"/>
    </row>
    <row r="1629" spans="14:14" x14ac:dyDescent="0.2">
      <c r="N1629" s="32"/>
    </row>
    <row r="1630" spans="14:14" x14ac:dyDescent="0.2">
      <c r="N1630" s="32"/>
    </row>
    <row r="1631" spans="14:14" x14ac:dyDescent="0.2">
      <c r="N1631" s="32"/>
    </row>
    <row r="1632" spans="14:14" x14ac:dyDescent="0.2">
      <c r="N1632" s="32"/>
    </row>
    <row r="1633" spans="14:14" x14ac:dyDescent="0.2">
      <c r="N1633" s="32"/>
    </row>
    <row r="1634" spans="14:14" x14ac:dyDescent="0.2">
      <c r="N1634" s="32"/>
    </row>
    <row r="1635" spans="14:14" x14ac:dyDescent="0.2">
      <c r="N1635" s="32"/>
    </row>
    <row r="1636" spans="14:14" x14ac:dyDescent="0.2">
      <c r="N1636" s="32"/>
    </row>
    <row r="1637" spans="14:14" x14ac:dyDescent="0.2">
      <c r="N1637" s="32"/>
    </row>
    <row r="1638" spans="14:14" x14ac:dyDescent="0.2">
      <c r="N1638" s="32"/>
    </row>
  </sheetData>
  <autoFilter ref="A90:E171"/>
  <sortState ref="C7:AZ86">
    <sortCondition ref="C7"/>
  </sortState>
  <mergeCells count="25">
    <mergeCell ref="A89:C89"/>
    <mergeCell ref="K5:M5"/>
    <mergeCell ref="N5:P5"/>
    <mergeCell ref="Q5:S5"/>
    <mergeCell ref="D5:D6"/>
    <mergeCell ref="E5:E6"/>
    <mergeCell ref="F5:G5"/>
    <mergeCell ref="H5:H6"/>
    <mergeCell ref="I5:I6"/>
    <mergeCell ref="A88:D88"/>
    <mergeCell ref="BC5:BC6"/>
    <mergeCell ref="AO5:AQ5"/>
    <mergeCell ref="AR5:AT5"/>
    <mergeCell ref="AU5:AW5"/>
    <mergeCell ref="AX5:AZ5"/>
    <mergeCell ref="AL5:AN5"/>
    <mergeCell ref="T5:V5"/>
    <mergeCell ref="A5:A6"/>
    <mergeCell ref="B5:B6"/>
    <mergeCell ref="C5:C6"/>
    <mergeCell ref="W5:Y5"/>
    <mergeCell ref="Z5:AB5"/>
    <mergeCell ref="AC5:AE5"/>
    <mergeCell ref="AF5:AH5"/>
    <mergeCell ref="AI5:AK5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7030A0"/>
  </sheetPr>
  <dimension ref="A1:BA535"/>
  <sheetViews>
    <sheetView workbookViewId="0">
      <pane ySplit="6" topLeftCell="A7" activePane="bottomLeft" state="frozen"/>
      <selection pane="bottomLeft" activeCell="A13" sqref="A13:XFD13"/>
    </sheetView>
  </sheetViews>
  <sheetFormatPr defaultRowHeight="11.25" x14ac:dyDescent="0.2"/>
  <cols>
    <col min="1" max="1" width="6" style="15" customWidth="1"/>
    <col min="2" max="2" width="12.42578125" style="14" customWidth="1"/>
    <col min="3" max="3" width="19.85546875" style="62" customWidth="1"/>
    <col min="4" max="4" width="10.42578125" style="15" customWidth="1"/>
    <col min="5" max="5" width="13.140625" style="8" customWidth="1"/>
    <col min="6" max="7" width="11.28515625" style="8" customWidth="1"/>
    <col min="8" max="8" width="14" style="8" customWidth="1"/>
    <col min="9" max="9" width="14.140625" style="8" customWidth="1"/>
    <col min="10" max="11" width="12.42578125" style="8" customWidth="1"/>
    <col min="12" max="12" width="12.42578125" style="184" customWidth="1"/>
    <col min="13" max="13" width="13.28515625" style="8" customWidth="1"/>
    <col min="14" max="14" width="12.42578125" style="8" customWidth="1"/>
    <col min="15" max="15" width="11.85546875" style="184" customWidth="1"/>
    <col min="16" max="16" width="12.5703125" style="8" customWidth="1"/>
    <col min="17" max="17" width="13.140625" style="8" customWidth="1"/>
    <col min="18" max="18" width="11.7109375" style="184" customWidth="1"/>
    <col min="19" max="20" width="12" style="8" customWidth="1"/>
    <col min="21" max="21" width="11.85546875" style="184" customWidth="1"/>
    <col min="22" max="22" width="12.140625" style="8" customWidth="1"/>
    <col min="23" max="23" width="12.28515625" style="8" customWidth="1"/>
    <col min="24" max="24" width="12.28515625" style="184" customWidth="1"/>
    <col min="25" max="25" width="12.5703125" style="8" customWidth="1"/>
    <col min="26" max="26" width="12.28515625" style="8" customWidth="1"/>
    <col min="27" max="27" width="12.140625" style="184" customWidth="1"/>
    <col min="28" max="28" width="12.5703125" style="8" customWidth="1"/>
    <col min="29" max="29" width="12.140625" style="8" customWidth="1"/>
    <col min="30" max="30" width="12.140625" style="184" customWidth="1"/>
    <col min="31" max="31" width="12.5703125" style="8" customWidth="1"/>
    <col min="32" max="32" width="12.85546875" style="8" customWidth="1"/>
    <col min="33" max="33" width="12.7109375" style="184" customWidth="1"/>
    <col min="34" max="34" width="13.140625" style="8" customWidth="1"/>
    <col min="35" max="35" width="12.85546875" style="8" customWidth="1"/>
    <col min="36" max="36" width="13.42578125" style="184" customWidth="1"/>
    <col min="37" max="37" width="13.28515625" style="8" customWidth="1"/>
    <col min="38" max="38" width="13" style="8" customWidth="1"/>
    <col min="39" max="39" width="12.7109375" style="184" customWidth="1"/>
    <col min="40" max="40" width="14.140625" style="8" customWidth="1"/>
    <col min="41" max="41" width="13" style="8" customWidth="1"/>
    <col min="42" max="42" width="13.140625" style="184" customWidth="1"/>
    <col min="43" max="43" width="13" style="8" customWidth="1"/>
    <col min="44" max="44" width="13.42578125" style="8" customWidth="1"/>
    <col min="45" max="45" width="12.7109375" style="265" customWidth="1"/>
    <col min="46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2" width="13.28515625" style="8" customWidth="1"/>
    <col min="53" max="53" width="9.85546875" style="8" bestFit="1" customWidth="1"/>
    <col min="54" max="16384" width="9.140625" style="8"/>
  </cols>
  <sheetData>
    <row r="1" spans="1:53" x14ac:dyDescent="0.2">
      <c r="C1" s="61" t="s">
        <v>0</v>
      </c>
      <c r="D1" s="47"/>
      <c r="E1" s="46"/>
      <c r="F1" s="46"/>
    </row>
    <row r="2" spans="1:53" x14ac:dyDescent="0.2">
      <c r="C2" s="61" t="s">
        <v>83</v>
      </c>
      <c r="D2" s="47"/>
      <c r="E2" s="46"/>
      <c r="F2" s="46"/>
    </row>
    <row r="3" spans="1:53" x14ac:dyDescent="0.2">
      <c r="C3" s="62" t="s">
        <v>88</v>
      </c>
    </row>
    <row r="4" spans="1:53" ht="12" thickBot="1" x14ac:dyDescent="0.25"/>
    <row r="5" spans="1:53" s="131" customFormat="1" ht="15.75" customHeight="1" thickTop="1" x14ac:dyDescent="0.25">
      <c r="A5" s="395" t="s">
        <v>1</v>
      </c>
      <c r="B5" s="397" t="s">
        <v>2</v>
      </c>
      <c r="C5" s="448" t="s">
        <v>3</v>
      </c>
      <c r="D5" s="399" t="s">
        <v>4</v>
      </c>
      <c r="E5" s="399" t="s">
        <v>5</v>
      </c>
      <c r="F5" s="407" t="s">
        <v>6</v>
      </c>
      <c r="G5" s="407"/>
      <c r="H5" s="399" t="s">
        <v>10</v>
      </c>
      <c r="I5" s="399" t="s">
        <v>27</v>
      </c>
      <c r="J5" s="409" t="s">
        <v>26</v>
      </c>
      <c r="K5" s="410"/>
      <c r="L5" s="411"/>
      <c r="M5" s="394" t="s">
        <v>9</v>
      </c>
      <c r="N5" s="394"/>
      <c r="O5" s="394"/>
      <c r="P5" s="394" t="s">
        <v>14</v>
      </c>
      <c r="Q5" s="394"/>
      <c r="R5" s="394"/>
      <c r="S5" s="394" t="s">
        <v>15</v>
      </c>
      <c r="T5" s="394"/>
      <c r="U5" s="394"/>
      <c r="V5" s="394" t="s">
        <v>16</v>
      </c>
      <c r="W5" s="394"/>
      <c r="X5" s="394"/>
      <c r="Y5" s="394" t="s">
        <v>91</v>
      </c>
      <c r="Z5" s="394"/>
      <c r="AA5" s="394"/>
      <c r="AB5" s="394" t="s">
        <v>18</v>
      </c>
      <c r="AC5" s="394"/>
      <c r="AD5" s="394"/>
      <c r="AE5" s="394" t="s">
        <v>19</v>
      </c>
      <c r="AF5" s="394"/>
      <c r="AG5" s="394"/>
      <c r="AH5" s="394" t="s">
        <v>20</v>
      </c>
      <c r="AI5" s="394"/>
      <c r="AJ5" s="394"/>
      <c r="AK5" s="394" t="s">
        <v>21</v>
      </c>
      <c r="AL5" s="394"/>
      <c r="AM5" s="394"/>
      <c r="AN5" s="394" t="s">
        <v>22</v>
      </c>
      <c r="AO5" s="394"/>
      <c r="AP5" s="394"/>
      <c r="AQ5" s="394" t="s">
        <v>23</v>
      </c>
      <c r="AR5" s="394"/>
      <c r="AS5" s="394"/>
      <c r="AT5" s="394" t="s">
        <v>24</v>
      </c>
      <c r="AU5" s="394"/>
      <c r="AV5" s="394"/>
      <c r="AW5" s="401" t="s">
        <v>25</v>
      </c>
      <c r="AX5" s="402"/>
      <c r="AY5" s="403"/>
      <c r="AZ5" s="132" t="s">
        <v>81</v>
      </c>
    </row>
    <row r="6" spans="1:53" s="110" customFormat="1" ht="12" thickBot="1" x14ac:dyDescent="0.25">
      <c r="A6" s="396"/>
      <c r="B6" s="398"/>
      <c r="C6" s="449"/>
      <c r="D6" s="400"/>
      <c r="E6" s="400"/>
      <c r="F6" s="107" t="s">
        <v>7</v>
      </c>
      <c r="G6" s="108" t="s">
        <v>8</v>
      </c>
      <c r="H6" s="408"/>
      <c r="I6" s="400"/>
      <c r="J6" s="109" t="s">
        <v>11</v>
      </c>
      <c r="K6" s="109" t="s">
        <v>12</v>
      </c>
      <c r="L6" s="185" t="s">
        <v>13</v>
      </c>
      <c r="M6" s="109" t="s">
        <v>11</v>
      </c>
      <c r="N6" s="109" t="s">
        <v>12</v>
      </c>
      <c r="O6" s="185" t="s">
        <v>13</v>
      </c>
      <c r="P6" s="109" t="s">
        <v>11</v>
      </c>
      <c r="Q6" s="109" t="s">
        <v>12</v>
      </c>
      <c r="R6" s="185" t="s">
        <v>13</v>
      </c>
      <c r="S6" s="109" t="s">
        <v>11</v>
      </c>
      <c r="T6" s="109" t="s">
        <v>12</v>
      </c>
      <c r="U6" s="185" t="s">
        <v>13</v>
      </c>
      <c r="V6" s="109" t="s">
        <v>11</v>
      </c>
      <c r="W6" s="109" t="s">
        <v>12</v>
      </c>
      <c r="X6" s="185" t="s">
        <v>13</v>
      </c>
      <c r="Y6" s="109" t="s">
        <v>11</v>
      </c>
      <c r="Z6" s="109" t="s">
        <v>12</v>
      </c>
      <c r="AA6" s="185" t="s">
        <v>13</v>
      </c>
      <c r="AB6" s="109" t="s">
        <v>11</v>
      </c>
      <c r="AC6" s="109" t="s">
        <v>12</v>
      </c>
      <c r="AD6" s="185" t="s">
        <v>13</v>
      </c>
      <c r="AE6" s="109" t="s">
        <v>11</v>
      </c>
      <c r="AF6" s="109" t="s">
        <v>12</v>
      </c>
      <c r="AG6" s="185" t="s">
        <v>13</v>
      </c>
      <c r="AH6" s="109" t="s">
        <v>11</v>
      </c>
      <c r="AI6" s="109" t="s">
        <v>12</v>
      </c>
      <c r="AJ6" s="185" t="s">
        <v>13</v>
      </c>
      <c r="AK6" s="109" t="s">
        <v>11</v>
      </c>
      <c r="AL6" s="109" t="s">
        <v>12</v>
      </c>
      <c r="AM6" s="185" t="s">
        <v>13</v>
      </c>
      <c r="AN6" s="109" t="s">
        <v>11</v>
      </c>
      <c r="AO6" s="109" t="s">
        <v>12</v>
      </c>
      <c r="AP6" s="185" t="s">
        <v>13</v>
      </c>
      <c r="AQ6" s="109" t="s">
        <v>11</v>
      </c>
      <c r="AR6" s="109" t="s">
        <v>12</v>
      </c>
      <c r="AS6" s="266" t="s">
        <v>13</v>
      </c>
      <c r="AT6" s="109" t="s">
        <v>11</v>
      </c>
      <c r="AU6" s="109" t="s">
        <v>12</v>
      </c>
      <c r="AV6" s="109" t="s">
        <v>13</v>
      </c>
      <c r="AW6" s="109" t="s">
        <v>11</v>
      </c>
      <c r="AX6" s="109" t="s">
        <v>12</v>
      </c>
      <c r="AY6" s="109" t="s">
        <v>13</v>
      </c>
      <c r="AZ6" s="109" t="s">
        <v>93</v>
      </c>
    </row>
    <row r="7" spans="1:53" ht="12.75" customHeight="1" thickTop="1" x14ac:dyDescent="0.2">
      <c r="A7" s="111">
        <v>1</v>
      </c>
      <c r="B7" s="173"/>
      <c r="C7" s="174" t="s">
        <v>277</v>
      </c>
      <c r="D7" s="9"/>
      <c r="E7" s="11">
        <v>13000000</v>
      </c>
      <c r="F7" s="11"/>
      <c r="G7" s="11"/>
      <c r="H7" s="11">
        <f t="shared" ref="H7:H38" si="0">E7-F7-G7</f>
        <v>13000000</v>
      </c>
      <c r="I7" s="11">
        <v>5000000</v>
      </c>
      <c r="J7" s="11"/>
      <c r="K7" s="11"/>
      <c r="L7" s="203">
        <f t="shared" ref="L7:L51" si="1">J7-K7</f>
        <v>0</v>
      </c>
      <c r="M7" s="11">
        <v>800000</v>
      </c>
      <c r="N7" s="11">
        <v>800000</v>
      </c>
      <c r="O7" s="203">
        <f t="shared" ref="O7:O38" si="2">M7-N7</f>
        <v>0</v>
      </c>
      <c r="P7" s="11">
        <v>800000</v>
      </c>
      <c r="Q7" s="11">
        <v>800000</v>
      </c>
      <c r="R7" s="203">
        <f t="shared" ref="R7:R38" si="3">P7-Q7</f>
        <v>0</v>
      </c>
      <c r="S7" s="11">
        <v>800000</v>
      </c>
      <c r="T7" s="11">
        <v>800000</v>
      </c>
      <c r="U7" s="203">
        <f t="shared" ref="U7:U38" si="4">S7-T7</f>
        <v>0</v>
      </c>
      <c r="V7" s="11">
        <v>800000</v>
      </c>
      <c r="W7" s="11">
        <f>200000+600000</f>
        <v>800000</v>
      </c>
      <c r="X7" s="203">
        <f t="shared" ref="X7:X38" si="5">V7-W7</f>
        <v>0</v>
      </c>
      <c r="Y7" s="11">
        <v>800000</v>
      </c>
      <c r="Z7" s="11">
        <f>400000+400000</f>
        <v>800000</v>
      </c>
      <c r="AA7" s="203">
        <f t="shared" ref="AA7:AA38" si="6">Y7-Z7</f>
        <v>0</v>
      </c>
      <c r="AB7" s="11">
        <v>800000</v>
      </c>
      <c r="AC7" s="11">
        <f>600000+200000</f>
        <v>800000</v>
      </c>
      <c r="AD7" s="203">
        <f t="shared" ref="AD7:AD38" si="7">AB7-AC7</f>
        <v>0</v>
      </c>
      <c r="AE7" s="11">
        <v>800000</v>
      </c>
      <c r="AF7" s="11">
        <v>800000</v>
      </c>
      <c r="AG7" s="203">
        <f t="shared" ref="AG7:AG38" si="8">AE7-AF7</f>
        <v>0</v>
      </c>
      <c r="AH7" s="11">
        <v>800000</v>
      </c>
      <c r="AI7" s="11">
        <v>800000</v>
      </c>
      <c r="AJ7" s="203">
        <f t="shared" ref="AJ7:AJ38" si="9">AH7-AI7</f>
        <v>0</v>
      </c>
      <c r="AK7" s="11">
        <v>800000</v>
      </c>
      <c r="AL7" s="11">
        <v>200000</v>
      </c>
      <c r="AM7" s="203">
        <f t="shared" ref="AM7:AM38" si="10">AK7-AL7</f>
        <v>600000</v>
      </c>
      <c r="AN7" s="11">
        <v>800000</v>
      </c>
      <c r="AO7" s="11"/>
      <c r="AP7" s="203">
        <f t="shared" ref="AP7:AP38" si="11">AN7-AO7</f>
        <v>800000</v>
      </c>
      <c r="AQ7" s="11"/>
      <c r="AR7" s="11"/>
      <c r="AS7" s="267">
        <f t="shared" ref="AS7:AS38" si="12">AQ7-AR7</f>
        <v>0</v>
      </c>
      <c r="AT7" s="11"/>
      <c r="AU7" s="11"/>
      <c r="AV7" s="11">
        <f>AT7-AU7</f>
        <v>0</v>
      </c>
      <c r="AW7" s="11"/>
      <c r="AX7" s="11"/>
      <c r="AY7" s="11">
        <f t="shared" ref="AY7:AY18" si="13">AW7-AX7</f>
        <v>0</v>
      </c>
      <c r="AZ7" s="32">
        <f>+J7+M7+P7+S7+V7+Y7+AB7+AE7+AH7+AK7+AN7+AQ7</f>
        <v>8000000</v>
      </c>
      <c r="BA7" s="8" t="s">
        <v>97</v>
      </c>
    </row>
    <row r="8" spans="1:53" s="99" customFormat="1" x14ac:dyDescent="0.2">
      <c r="A8" s="316">
        <v>2</v>
      </c>
      <c r="B8" s="376"/>
      <c r="C8" s="104" t="s">
        <v>368</v>
      </c>
      <c r="D8" s="95"/>
      <c r="E8" s="93">
        <v>13000000</v>
      </c>
      <c r="F8" s="93"/>
      <c r="G8" s="93"/>
      <c r="H8" s="93">
        <f t="shared" si="0"/>
        <v>13000000</v>
      </c>
      <c r="I8" s="93">
        <v>5000000</v>
      </c>
      <c r="J8" s="93"/>
      <c r="K8" s="93"/>
      <c r="L8" s="206">
        <f t="shared" si="1"/>
        <v>0</v>
      </c>
      <c r="M8" s="93">
        <v>800000</v>
      </c>
      <c r="N8" s="93">
        <v>800000</v>
      </c>
      <c r="O8" s="206">
        <f t="shared" si="2"/>
        <v>0</v>
      </c>
      <c r="P8" s="93">
        <v>800000</v>
      </c>
      <c r="Q8" s="93">
        <v>800000</v>
      </c>
      <c r="R8" s="206">
        <f t="shared" si="3"/>
        <v>0</v>
      </c>
      <c r="S8" s="93">
        <v>800000</v>
      </c>
      <c r="T8" s="93">
        <v>800000</v>
      </c>
      <c r="U8" s="206">
        <f t="shared" si="4"/>
        <v>0</v>
      </c>
      <c r="V8" s="93">
        <v>800000</v>
      </c>
      <c r="W8" s="93">
        <f>600000+200000</f>
        <v>800000</v>
      </c>
      <c r="X8" s="206">
        <f t="shared" si="5"/>
        <v>0</v>
      </c>
      <c r="Y8" s="93">
        <v>800000</v>
      </c>
      <c r="Z8" s="93">
        <v>800000</v>
      </c>
      <c r="AA8" s="206">
        <f t="shared" si="6"/>
        <v>0</v>
      </c>
      <c r="AB8" s="93">
        <v>800000</v>
      </c>
      <c r="AC8" s="93">
        <v>800000</v>
      </c>
      <c r="AD8" s="206">
        <f t="shared" si="7"/>
        <v>0</v>
      </c>
      <c r="AE8" s="93">
        <v>800000</v>
      </c>
      <c r="AF8" s="93">
        <v>800000</v>
      </c>
      <c r="AG8" s="206">
        <f t="shared" si="8"/>
        <v>0</v>
      </c>
      <c r="AH8" s="93">
        <v>800000</v>
      </c>
      <c r="AI8" s="93">
        <v>800000</v>
      </c>
      <c r="AJ8" s="206">
        <f t="shared" si="9"/>
        <v>0</v>
      </c>
      <c r="AK8" s="93">
        <v>800000</v>
      </c>
      <c r="AL8" s="93">
        <v>800000</v>
      </c>
      <c r="AM8" s="206">
        <f t="shared" si="10"/>
        <v>0</v>
      </c>
      <c r="AN8" s="93">
        <v>800000</v>
      </c>
      <c r="AO8" s="93">
        <v>800000</v>
      </c>
      <c r="AP8" s="206">
        <f t="shared" si="11"/>
        <v>0</v>
      </c>
      <c r="AQ8" s="93"/>
      <c r="AR8" s="93"/>
      <c r="AS8" s="233">
        <f t="shared" si="12"/>
        <v>0</v>
      </c>
      <c r="AT8" s="93"/>
      <c r="AU8" s="93"/>
      <c r="AV8" s="93">
        <f t="shared" ref="AV8:AV67" si="14">AT8-AU8</f>
        <v>0</v>
      </c>
      <c r="AW8" s="93"/>
      <c r="AX8" s="93"/>
      <c r="AY8" s="93">
        <f t="shared" si="13"/>
        <v>0</v>
      </c>
      <c r="AZ8" s="98">
        <f>+J8+M8+P8+S8+V8+Y8+AB8+AE8+AH8+AK8+AN8+AQ8</f>
        <v>8000000</v>
      </c>
    </row>
    <row r="9" spans="1:53" s="99" customFormat="1" x14ac:dyDescent="0.2">
      <c r="A9" s="316">
        <v>3</v>
      </c>
      <c r="B9" s="330"/>
      <c r="C9" s="318" t="s">
        <v>479</v>
      </c>
      <c r="D9" s="95"/>
      <c r="E9" s="228">
        <v>13000000</v>
      </c>
      <c r="F9" s="228"/>
      <c r="G9" s="228"/>
      <c r="H9" s="93">
        <f t="shared" si="0"/>
        <v>13000000</v>
      </c>
      <c r="I9" s="228">
        <v>5000000</v>
      </c>
      <c r="J9" s="228"/>
      <c r="K9" s="228"/>
      <c r="L9" s="206">
        <f t="shared" si="1"/>
        <v>0</v>
      </c>
      <c r="M9" s="228"/>
      <c r="N9" s="228"/>
      <c r="O9" s="206">
        <f t="shared" si="2"/>
        <v>0</v>
      </c>
      <c r="P9" s="228">
        <v>880000</v>
      </c>
      <c r="Q9" s="228">
        <v>880000</v>
      </c>
      <c r="R9" s="206">
        <f t="shared" si="3"/>
        <v>0</v>
      </c>
      <c r="S9" s="228">
        <v>880000</v>
      </c>
      <c r="T9" s="228">
        <v>880000</v>
      </c>
      <c r="U9" s="206">
        <f t="shared" si="4"/>
        <v>0</v>
      </c>
      <c r="V9" s="228">
        <v>880000</v>
      </c>
      <c r="W9" s="228">
        <v>880000</v>
      </c>
      <c r="X9" s="206">
        <f t="shared" si="5"/>
        <v>0</v>
      </c>
      <c r="Y9" s="228">
        <v>880000</v>
      </c>
      <c r="Z9" s="228">
        <v>880000</v>
      </c>
      <c r="AA9" s="206">
        <f t="shared" si="6"/>
        <v>0</v>
      </c>
      <c r="AB9" s="228">
        <v>880000</v>
      </c>
      <c r="AC9" s="228">
        <v>880000</v>
      </c>
      <c r="AD9" s="206">
        <f t="shared" si="7"/>
        <v>0</v>
      </c>
      <c r="AE9" s="228">
        <v>880000</v>
      </c>
      <c r="AF9" s="228">
        <v>880000</v>
      </c>
      <c r="AG9" s="206">
        <f t="shared" si="8"/>
        <v>0</v>
      </c>
      <c r="AH9" s="228">
        <v>880000</v>
      </c>
      <c r="AI9" s="228">
        <v>880000</v>
      </c>
      <c r="AJ9" s="206">
        <f t="shared" si="9"/>
        <v>0</v>
      </c>
      <c r="AK9" s="228">
        <v>880000</v>
      </c>
      <c r="AL9" s="228">
        <v>880000</v>
      </c>
      <c r="AM9" s="206">
        <f t="shared" si="10"/>
        <v>0</v>
      </c>
      <c r="AN9" s="228">
        <v>960000</v>
      </c>
      <c r="AO9" s="228">
        <v>960000</v>
      </c>
      <c r="AP9" s="206">
        <f t="shared" si="11"/>
        <v>0</v>
      </c>
      <c r="AQ9" s="228"/>
      <c r="AR9" s="228"/>
      <c r="AS9" s="233">
        <f t="shared" si="12"/>
        <v>0</v>
      </c>
      <c r="AT9" s="228"/>
      <c r="AU9" s="228"/>
      <c r="AV9" s="93">
        <f t="shared" si="14"/>
        <v>0</v>
      </c>
      <c r="AW9" s="228"/>
      <c r="AX9" s="228"/>
      <c r="AY9" s="228">
        <f t="shared" si="13"/>
        <v>0</v>
      </c>
      <c r="AZ9" s="98"/>
    </row>
    <row r="10" spans="1:53" x14ac:dyDescent="0.2">
      <c r="A10" s="111">
        <v>4</v>
      </c>
      <c r="B10" s="173"/>
      <c r="C10" s="174" t="s">
        <v>390</v>
      </c>
      <c r="D10" s="9"/>
      <c r="E10" s="11">
        <v>13000000</v>
      </c>
      <c r="F10" s="11"/>
      <c r="G10" s="11"/>
      <c r="H10" s="11">
        <f t="shared" si="0"/>
        <v>13000000</v>
      </c>
      <c r="I10" s="11">
        <v>4000000</v>
      </c>
      <c r="J10" s="11">
        <v>1000000</v>
      </c>
      <c r="K10" s="11">
        <v>1000000</v>
      </c>
      <c r="L10" s="203">
        <f t="shared" si="1"/>
        <v>0</v>
      </c>
      <c r="M10" s="11">
        <v>800000</v>
      </c>
      <c r="N10" s="11">
        <v>800000</v>
      </c>
      <c r="O10" s="203">
        <f t="shared" si="2"/>
        <v>0</v>
      </c>
      <c r="P10" s="11">
        <v>800000</v>
      </c>
      <c r="Q10" s="11">
        <v>800000</v>
      </c>
      <c r="R10" s="203">
        <f t="shared" si="3"/>
        <v>0</v>
      </c>
      <c r="S10" s="11">
        <v>800000</v>
      </c>
      <c r="T10" s="11"/>
      <c r="U10" s="203">
        <f t="shared" si="4"/>
        <v>800000</v>
      </c>
      <c r="V10" s="11">
        <v>800000</v>
      </c>
      <c r="W10" s="11"/>
      <c r="X10" s="203">
        <f t="shared" si="5"/>
        <v>800000</v>
      </c>
      <c r="Y10" s="11">
        <v>800000</v>
      </c>
      <c r="Z10" s="11"/>
      <c r="AA10" s="203">
        <f t="shared" si="6"/>
        <v>800000</v>
      </c>
      <c r="AB10" s="11">
        <v>800000</v>
      </c>
      <c r="AC10" s="11"/>
      <c r="AD10" s="203">
        <f t="shared" si="7"/>
        <v>800000</v>
      </c>
      <c r="AE10" s="11">
        <v>800000</v>
      </c>
      <c r="AF10" s="11"/>
      <c r="AG10" s="203">
        <f t="shared" si="8"/>
        <v>800000</v>
      </c>
      <c r="AH10" s="11">
        <v>800000</v>
      </c>
      <c r="AI10" s="11"/>
      <c r="AJ10" s="203">
        <f t="shared" si="9"/>
        <v>800000</v>
      </c>
      <c r="AK10" s="11">
        <v>800000</v>
      </c>
      <c r="AL10" s="11"/>
      <c r="AM10" s="203">
        <f t="shared" si="10"/>
        <v>800000</v>
      </c>
      <c r="AN10" s="11">
        <v>800000</v>
      </c>
      <c r="AO10" s="11"/>
      <c r="AP10" s="203">
        <f t="shared" si="11"/>
        <v>800000</v>
      </c>
      <c r="AQ10" s="11"/>
      <c r="AR10" s="11"/>
      <c r="AS10" s="267">
        <f t="shared" si="12"/>
        <v>0</v>
      </c>
      <c r="AT10" s="11"/>
      <c r="AU10" s="11"/>
      <c r="AV10" s="11">
        <f t="shared" si="14"/>
        <v>0</v>
      </c>
      <c r="AW10" s="11"/>
      <c r="AX10" s="11"/>
      <c r="AY10" s="11">
        <f t="shared" si="13"/>
        <v>0</v>
      </c>
      <c r="AZ10" s="32">
        <f>+J10+M10+P10+S10+V10+Y10+AB10+AE10+AH10+AK10+AN10+AQ10</f>
        <v>9000000</v>
      </c>
    </row>
    <row r="11" spans="1:53" s="99" customFormat="1" x14ac:dyDescent="0.2">
      <c r="A11" s="111">
        <v>5</v>
      </c>
      <c r="B11" s="173"/>
      <c r="C11" s="174" t="s">
        <v>442</v>
      </c>
      <c r="D11" s="9"/>
      <c r="E11" s="11">
        <v>13000000</v>
      </c>
      <c r="F11" s="11"/>
      <c r="G11" s="11"/>
      <c r="H11" s="11">
        <f t="shared" si="0"/>
        <v>13000000</v>
      </c>
      <c r="I11" s="11">
        <v>5000000</v>
      </c>
      <c r="J11" s="11"/>
      <c r="K11" s="11"/>
      <c r="L11" s="203">
        <f t="shared" si="1"/>
        <v>0</v>
      </c>
      <c r="M11" s="11"/>
      <c r="N11" s="11"/>
      <c r="O11" s="203">
        <f t="shared" si="2"/>
        <v>0</v>
      </c>
      <c r="P11" s="11"/>
      <c r="Q11" s="11"/>
      <c r="R11" s="203">
        <f t="shared" si="3"/>
        <v>0</v>
      </c>
      <c r="S11" s="11">
        <v>880000</v>
      </c>
      <c r="T11" s="11">
        <v>880000</v>
      </c>
      <c r="U11" s="203">
        <f t="shared" si="4"/>
        <v>0</v>
      </c>
      <c r="V11" s="11">
        <v>880000</v>
      </c>
      <c r="W11" s="11">
        <v>400000</v>
      </c>
      <c r="X11" s="203">
        <f t="shared" si="5"/>
        <v>480000</v>
      </c>
      <c r="Y11" s="11">
        <v>880000</v>
      </c>
      <c r="Z11" s="11"/>
      <c r="AA11" s="203">
        <f t="shared" si="6"/>
        <v>880000</v>
      </c>
      <c r="AB11" s="11">
        <v>880000</v>
      </c>
      <c r="AC11" s="11"/>
      <c r="AD11" s="203">
        <f t="shared" si="7"/>
        <v>880000</v>
      </c>
      <c r="AE11" s="11">
        <v>880000</v>
      </c>
      <c r="AF11" s="11"/>
      <c r="AG11" s="203">
        <f t="shared" si="8"/>
        <v>880000</v>
      </c>
      <c r="AH11" s="11">
        <v>880000</v>
      </c>
      <c r="AI11" s="11"/>
      <c r="AJ11" s="203">
        <f t="shared" si="9"/>
        <v>880000</v>
      </c>
      <c r="AK11" s="11">
        <v>880000</v>
      </c>
      <c r="AL11" s="11"/>
      <c r="AM11" s="203">
        <f t="shared" si="10"/>
        <v>880000</v>
      </c>
      <c r="AN11" s="11">
        <v>880000</v>
      </c>
      <c r="AO11" s="11"/>
      <c r="AP11" s="203">
        <f t="shared" si="11"/>
        <v>880000</v>
      </c>
      <c r="AQ11" s="11">
        <v>960000</v>
      </c>
      <c r="AR11" s="11"/>
      <c r="AS11" s="267">
        <f t="shared" si="12"/>
        <v>960000</v>
      </c>
      <c r="AT11" s="11"/>
      <c r="AU11" s="11"/>
      <c r="AV11" s="11">
        <f t="shared" si="14"/>
        <v>0</v>
      </c>
      <c r="AW11" s="11"/>
      <c r="AX11" s="11"/>
      <c r="AY11" s="11">
        <f t="shared" si="13"/>
        <v>0</v>
      </c>
      <c r="AZ11" s="98">
        <f>+J11+M11+P11+S11+V11+Y11+AB11+AE11+AH11+AK11+AN11+AQ11</f>
        <v>8000000</v>
      </c>
    </row>
    <row r="12" spans="1:53" x14ac:dyDescent="0.2">
      <c r="A12" s="111">
        <v>6</v>
      </c>
      <c r="B12" s="173"/>
      <c r="C12" s="113" t="s">
        <v>444</v>
      </c>
      <c r="D12" s="9"/>
      <c r="E12" s="114">
        <v>13000000</v>
      </c>
      <c r="F12" s="114"/>
      <c r="G12" s="114"/>
      <c r="H12" s="11">
        <f t="shared" si="0"/>
        <v>13000000</v>
      </c>
      <c r="I12" s="11">
        <v>3000000</v>
      </c>
      <c r="J12" s="114">
        <v>2000000</v>
      </c>
      <c r="K12" s="114">
        <f>1000000+1000000</f>
        <v>2000000</v>
      </c>
      <c r="L12" s="203">
        <f t="shared" si="1"/>
        <v>0</v>
      </c>
      <c r="M12" s="114"/>
      <c r="N12" s="114"/>
      <c r="O12" s="203">
        <f t="shared" si="2"/>
        <v>0</v>
      </c>
      <c r="P12" s="114"/>
      <c r="Q12" s="114"/>
      <c r="R12" s="203">
        <f t="shared" si="3"/>
        <v>0</v>
      </c>
      <c r="S12" s="114">
        <v>800000</v>
      </c>
      <c r="T12" s="114">
        <v>800000</v>
      </c>
      <c r="U12" s="203">
        <f t="shared" si="4"/>
        <v>0</v>
      </c>
      <c r="V12" s="114">
        <v>800000</v>
      </c>
      <c r="W12" s="114">
        <v>200000</v>
      </c>
      <c r="X12" s="203">
        <f t="shared" si="5"/>
        <v>600000</v>
      </c>
      <c r="Y12" s="114">
        <v>800000</v>
      </c>
      <c r="Z12" s="114"/>
      <c r="AA12" s="203">
        <f t="shared" si="6"/>
        <v>800000</v>
      </c>
      <c r="AB12" s="114">
        <v>800000</v>
      </c>
      <c r="AC12" s="114"/>
      <c r="AD12" s="203">
        <f t="shared" si="7"/>
        <v>800000</v>
      </c>
      <c r="AE12" s="114">
        <v>800000</v>
      </c>
      <c r="AF12" s="114"/>
      <c r="AG12" s="203">
        <f t="shared" si="8"/>
        <v>800000</v>
      </c>
      <c r="AH12" s="114">
        <v>800000</v>
      </c>
      <c r="AI12" s="114"/>
      <c r="AJ12" s="203">
        <f t="shared" si="9"/>
        <v>800000</v>
      </c>
      <c r="AK12" s="114">
        <v>800000</v>
      </c>
      <c r="AL12" s="114"/>
      <c r="AM12" s="203">
        <f t="shared" si="10"/>
        <v>800000</v>
      </c>
      <c r="AN12" s="114">
        <v>800000</v>
      </c>
      <c r="AO12" s="114"/>
      <c r="AP12" s="203">
        <f t="shared" si="11"/>
        <v>800000</v>
      </c>
      <c r="AQ12" s="114">
        <v>800000</v>
      </c>
      <c r="AR12" s="114"/>
      <c r="AS12" s="267">
        <f t="shared" si="12"/>
        <v>800000</v>
      </c>
      <c r="AT12" s="114"/>
      <c r="AU12" s="114"/>
      <c r="AV12" s="11">
        <f t="shared" si="14"/>
        <v>0</v>
      </c>
      <c r="AW12" s="114"/>
      <c r="AX12" s="114"/>
      <c r="AY12" s="11">
        <f t="shared" si="13"/>
        <v>0</v>
      </c>
      <c r="AZ12" s="32">
        <f>+J12+M12+P12+S12+V12+Y12+AB12+AE12+AH12+AK12+AN12+AQ12</f>
        <v>9200000</v>
      </c>
    </row>
    <row r="13" spans="1:53" s="99" customFormat="1" x14ac:dyDescent="0.2">
      <c r="A13" s="316">
        <v>7</v>
      </c>
      <c r="B13" s="376"/>
      <c r="C13" s="104" t="s">
        <v>424</v>
      </c>
      <c r="D13" s="95"/>
      <c r="E13" s="93">
        <v>13000000</v>
      </c>
      <c r="F13" s="93"/>
      <c r="G13" s="93"/>
      <c r="H13" s="93">
        <f t="shared" si="0"/>
        <v>13000000</v>
      </c>
      <c r="I13" s="93">
        <v>3000000</v>
      </c>
      <c r="J13" s="93">
        <v>2000000</v>
      </c>
      <c r="K13" s="93">
        <v>2000000</v>
      </c>
      <c r="L13" s="206">
        <f t="shared" si="1"/>
        <v>0</v>
      </c>
      <c r="M13" s="93"/>
      <c r="N13" s="93"/>
      <c r="O13" s="206">
        <f t="shared" si="2"/>
        <v>0</v>
      </c>
      <c r="P13" s="93">
        <v>880000</v>
      </c>
      <c r="Q13" s="93">
        <v>880000</v>
      </c>
      <c r="R13" s="206">
        <f t="shared" si="3"/>
        <v>0</v>
      </c>
      <c r="S13" s="93">
        <v>880000</v>
      </c>
      <c r="T13" s="93">
        <v>880000</v>
      </c>
      <c r="U13" s="206">
        <f t="shared" si="4"/>
        <v>0</v>
      </c>
      <c r="V13" s="93">
        <v>880000</v>
      </c>
      <c r="W13" s="93">
        <v>880000</v>
      </c>
      <c r="X13" s="206">
        <f t="shared" si="5"/>
        <v>0</v>
      </c>
      <c r="Y13" s="93">
        <v>880000</v>
      </c>
      <c r="Z13" s="93">
        <v>880000</v>
      </c>
      <c r="AA13" s="206">
        <f t="shared" si="6"/>
        <v>0</v>
      </c>
      <c r="AB13" s="93">
        <v>880000</v>
      </c>
      <c r="AC13" s="93">
        <v>880000</v>
      </c>
      <c r="AD13" s="206">
        <f t="shared" si="7"/>
        <v>0</v>
      </c>
      <c r="AE13" s="93">
        <v>880000</v>
      </c>
      <c r="AF13" s="93">
        <v>880000</v>
      </c>
      <c r="AG13" s="206">
        <f t="shared" si="8"/>
        <v>0</v>
      </c>
      <c r="AH13" s="93">
        <v>880000</v>
      </c>
      <c r="AI13" s="93">
        <v>880000</v>
      </c>
      <c r="AJ13" s="206">
        <f t="shared" si="9"/>
        <v>0</v>
      </c>
      <c r="AK13" s="93">
        <v>880000</v>
      </c>
      <c r="AL13" s="93">
        <v>880000</v>
      </c>
      <c r="AM13" s="206">
        <f t="shared" si="10"/>
        <v>0</v>
      </c>
      <c r="AN13" s="93">
        <v>960000</v>
      </c>
      <c r="AO13" s="93">
        <v>960000</v>
      </c>
      <c r="AP13" s="206">
        <f t="shared" si="11"/>
        <v>0</v>
      </c>
      <c r="AQ13" s="93"/>
      <c r="AR13" s="93"/>
      <c r="AS13" s="233">
        <f t="shared" si="12"/>
        <v>0</v>
      </c>
      <c r="AT13" s="93"/>
      <c r="AU13" s="93"/>
      <c r="AV13" s="93">
        <f t="shared" si="14"/>
        <v>0</v>
      </c>
      <c r="AW13" s="93"/>
      <c r="AX13" s="93"/>
      <c r="AY13" s="93">
        <f t="shared" si="13"/>
        <v>0</v>
      </c>
      <c r="AZ13" s="98">
        <f>K13+N13+Q13+T13+W13+Z13+AC13+AF13+AI13+AL13+AO13+AR13+AU13+AX13</f>
        <v>10000000</v>
      </c>
      <c r="BA13" s="257"/>
    </row>
    <row r="14" spans="1:53" x14ac:dyDescent="0.2">
      <c r="A14" s="111">
        <v>8</v>
      </c>
      <c r="B14" s="173"/>
      <c r="C14" s="113" t="s">
        <v>436</v>
      </c>
      <c r="D14" s="9"/>
      <c r="E14" s="114">
        <v>13000000</v>
      </c>
      <c r="F14" s="114"/>
      <c r="G14" s="114">
        <v>3900000</v>
      </c>
      <c r="H14" s="11">
        <f t="shared" si="0"/>
        <v>9100000</v>
      </c>
      <c r="I14" s="11">
        <v>2500000</v>
      </c>
      <c r="J14" s="114"/>
      <c r="K14" s="114"/>
      <c r="L14" s="203">
        <f t="shared" si="1"/>
        <v>0</v>
      </c>
      <c r="M14" s="114"/>
      <c r="N14" s="114"/>
      <c r="O14" s="203">
        <f t="shared" si="2"/>
        <v>0</v>
      </c>
      <c r="P14" s="114"/>
      <c r="Q14" s="114"/>
      <c r="R14" s="203">
        <f t="shared" si="3"/>
        <v>0</v>
      </c>
      <c r="S14" s="114">
        <v>825000</v>
      </c>
      <c r="T14" s="114">
        <v>825000</v>
      </c>
      <c r="U14" s="203">
        <f t="shared" si="4"/>
        <v>0</v>
      </c>
      <c r="V14" s="114">
        <v>825000</v>
      </c>
      <c r="W14" s="114"/>
      <c r="X14" s="203">
        <f t="shared" si="5"/>
        <v>825000</v>
      </c>
      <c r="Y14" s="114">
        <v>825000</v>
      </c>
      <c r="Z14" s="114"/>
      <c r="AA14" s="203">
        <f t="shared" si="6"/>
        <v>825000</v>
      </c>
      <c r="AB14" s="114">
        <v>825000</v>
      </c>
      <c r="AC14" s="114"/>
      <c r="AD14" s="203">
        <f t="shared" si="7"/>
        <v>825000</v>
      </c>
      <c r="AE14" s="114">
        <v>825000</v>
      </c>
      <c r="AF14" s="114"/>
      <c r="AG14" s="203">
        <f t="shared" si="8"/>
        <v>825000</v>
      </c>
      <c r="AH14" s="114">
        <v>825000</v>
      </c>
      <c r="AI14" s="114"/>
      <c r="AJ14" s="203">
        <f t="shared" si="9"/>
        <v>825000</v>
      </c>
      <c r="AK14" s="114">
        <v>825000</v>
      </c>
      <c r="AL14" s="114"/>
      <c r="AM14" s="203">
        <f t="shared" si="10"/>
        <v>825000</v>
      </c>
      <c r="AN14" s="114">
        <v>825000</v>
      </c>
      <c r="AO14" s="114"/>
      <c r="AP14" s="203">
        <f t="shared" si="11"/>
        <v>825000</v>
      </c>
      <c r="AQ14" s="114"/>
      <c r="AR14" s="114"/>
      <c r="AS14" s="267">
        <f t="shared" si="12"/>
        <v>0</v>
      </c>
      <c r="AT14" s="114"/>
      <c r="AU14" s="114"/>
      <c r="AV14" s="11">
        <f t="shared" si="14"/>
        <v>0</v>
      </c>
      <c r="AW14" s="114"/>
      <c r="AX14" s="114"/>
      <c r="AY14" s="11">
        <f t="shared" si="13"/>
        <v>0</v>
      </c>
      <c r="AZ14" s="32">
        <f>K14+N14+Q14+T14+W14+Z14+AC14+AF14+AI14+AL14+AO14+AR14+AU14+AX14</f>
        <v>825000</v>
      </c>
    </row>
    <row r="15" spans="1:53" x14ac:dyDescent="0.2">
      <c r="A15" s="111">
        <v>9</v>
      </c>
      <c r="B15" s="173"/>
      <c r="C15" s="174" t="s">
        <v>432</v>
      </c>
      <c r="D15" s="9"/>
      <c r="E15" s="11">
        <v>13000000</v>
      </c>
      <c r="F15" s="11"/>
      <c r="G15" s="11"/>
      <c r="H15" s="11">
        <f t="shared" si="0"/>
        <v>13000000</v>
      </c>
      <c r="I15" s="11">
        <v>3000000</v>
      </c>
      <c r="J15" s="11">
        <v>2000000</v>
      </c>
      <c r="K15" s="11">
        <v>2000000</v>
      </c>
      <c r="L15" s="203">
        <f t="shared" si="1"/>
        <v>0</v>
      </c>
      <c r="M15" s="11"/>
      <c r="N15" s="11"/>
      <c r="O15" s="203">
        <f t="shared" si="2"/>
        <v>0</v>
      </c>
      <c r="P15" s="11"/>
      <c r="Q15" s="11"/>
      <c r="R15" s="203">
        <f t="shared" si="3"/>
        <v>0</v>
      </c>
      <c r="S15" s="114">
        <v>880000</v>
      </c>
      <c r="T15" s="114">
        <v>880000</v>
      </c>
      <c r="U15" s="203">
        <f t="shared" si="4"/>
        <v>0</v>
      </c>
      <c r="V15" s="114">
        <v>880000</v>
      </c>
      <c r="W15" s="114">
        <f>20000+860000</f>
        <v>880000</v>
      </c>
      <c r="X15" s="203">
        <f t="shared" si="5"/>
        <v>0</v>
      </c>
      <c r="Y15" s="114">
        <v>880000</v>
      </c>
      <c r="Z15" s="114">
        <v>140000</v>
      </c>
      <c r="AA15" s="203">
        <f t="shared" si="6"/>
        <v>740000</v>
      </c>
      <c r="AB15" s="114">
        <v>880000</v>
      </c>
      <c r="AC15" s="114"/>
      <c r="AD15" s="203">
        <f t="shared" si="7"/>
        <v>880000</v>
      </c>
      <c r="AE15" s="114">
        <v>880000</v>
      </c>
      <c r="AF15" s="114"/>
      <c r="AG15" s="203">
        <f t="shared" si="8"/>
        <v>880000</v>
      </c>
      <c r="AH15" s="114">
        <v>880000</v>
      </c>
      <c r="AI15" s="114"/>
      <c r="AJ15" s="203">
        <f t="shared" si="9"/>
        <v>880000</v>
      </c>
      <c r="AK15" s="114">
        <v>880000</v>
      </c>
      <c r="AL15" s="114"/>
      <c r="AM15" s="203">
        <f t="shared" si="10"/>
        <v>880000</v>
      </c>
      <c r="AN15" s="114">
        <v>880000</v>
      </c>
      <c r="AO15" s="114"/>
      <c r="AP15" s="203">
        <f t="shared" si="11"/>
        <v>880000</v>
      </c>
      <c r="AQ15" s="114">
        <v>960000</v>
      </c>
      <c r="AR15" s="114"/>
      <c r="AS15" s="267">
        <f t="shared" si="12"/>
        <v>960000</v>
      </c>
      <c r="AT15" s="11"/>
      <c r="AU15" s="11"/>
      <c r="AV15" s="11">
        <f t="shared" si="14"/>
        <v>0</v>
      </c>
      <c r="AW15" s="11"/>
      <c r="AX15" s="11"/>
      <c r="AY15" s="11">
        <f t="shared" si="13"/>
        <v>0</v>
      </c>
      <c r="AZ15" s="32">
        <f t="shared" ref="AZ15:AZ67" si="15">+J15+M15+P15+S15+V15+Y15+AB15+AE15+AH15+AK15+AN15+AQ15</f>
        <v>10000000</v>
      </c>
    </row>
    <row r="16" spans="1:53" x14ac:dyDescent="0.2">
      <c r="A16" s="111">
        <v>10</v>
      </c>
      <c r="B16" s="173"/>
      <c r="C16" s="175" t="s">
        <v>431</v>
      </c>
      <c r="D16" s="9"/>
      <c r="E16" s="114">
        <v>13000000</v>
      </c>
      <c r="F16" s="114"/>
      <c r="G16" s="114"/>
      <c r="H16" s="11">
        <f t="shared" si="0"/>
        <v>13000000</v>
      </c>
      <c r="I16" s="11">
        <v>5000000</v>
      </c>
      <c r="J16" s="114"/>
      <c r="K16" s="114"/>
      <c r="L16" s="203">
        <f t="shared" si="1"/>
        <v>0</v>
      </c>
      <c r="M16" s="114"/>
      <c r="N16" s="114"/>
      <c r="O16" s="203">
        <f t="shared" si="2"/>
        <v>0</v>
      </c>
      <c r="P16" s="114"/>
      <c r="Q16" s="114"/>
      <c r="R16" s="203">
        <f t="shared" si="3"/>
        <v>0</v>
      </c>
      <c r="S16" s="114">
        <v>880000</v>
      </c>
      <c r="T16" s="114">
        <v>880000</v>
      </c>
      <c r="U16" s="203">
        <f t="shared" si="4"/>
        <v>0</v>
      </c>
      <c r="V16" s="114">
        <v>880000</v>
      </c>
      <c r="W16" s="114">
        <v>880000</v>
      </c>
      <c r="X16" s="203">
        <f t="shared" si="5"/>
        <v>0</v>
      </c>
      <c r="Y16" s="114">
        <v>880000</v>
      </c>
      <c r="Z16" s="114">
        <v>880000</v>
      </c>
      <c r="AA16" s="203">
        <f t="shared" si="6"/>
        <v>0</v>
      </c>
      <c r="AB16" s="114">
        <v>880000</v>
      </c>
      <c r="AC16" s="114">
        <v>800000</v>
      </c>
      <c r="AD16" s="203">
        <f t="shared" si="7"/>
        <v>80000</v>
      </c>
      <c r="AE16" s="114">
        <v>880000</v>
      </c>
      <c r="AF16" s="114"/>
      <c r="AG16" s="203">
        <f t="shared" si="8"/>
        <v>880000</v>
      </c>
      <c r="AH16" s="114">
        <v>880000</v>
      </c>
      <c r="AI16" s="114"/>
      <c r="AJ16" s="203">
        <f t="shared" si="9"/>
        <v>880000</v>
      </c>
      <c r="AK16" s="114">
        <v>880000</v>
      </c>
      <c r="AL16" s="114"/>
      <c r="AM16" s="203">
        <f t="shared" si="10"/>
        <v>880000</v>
      </c>
      <c r="AN16" s="114">
        <v>880000</v>
      </c>
      <c r="AO16" s="114"/>
      <c r="AP16" s="203">
        <f t="shared" si="11"/>
        <v>880000</v>
      </c>
      <c r="AQ16" s="114">
        <v>960000</v>
      </c>
      <c r="AR16" s="114"/>
      <c r="AS16" s="267">
        <f t="shared" si="12"/>
        <v>960000</v>
      </c>
      <c r="AT16" s="114"/>
      <c r="AU16" s="114"/>
      <c r="AV16" s="11">
        <f t="shared" si="14"/>
        <v>0</v>
      </c>
      <c r="AW16" s="114"/>
      <c r="AX16" s="114"/>
      <c r="AY16" s="11">
        <f t="shared" si="13"/>
        <v>0</v>
      </c>
      <c r="AZ16" s="32">
        <f>+J16+M16+P16+S16+V16+Y16+AB16+AE16+AH16+AK16+AN16+AQ16</f>
        <v>8000000</v>
      </c>
    </row>
    <row r="17" spans="1:53" x14ac:dyDescent="0.2">
      <c r="A17" s="111">
        <v>11</v>
      </c>
      <c r="B17" s="173"/>
      <c r="C17" s="248" t="s">
        <v>303</v>
      </c>
      <c r="D17" s="95"/>
      <c r="E17" s="93">
        <v>13000000</v>
      </c>
      <c r="F17" s="93">
        <v>1300000</v>
      </c>
      <c r="G17" s="93"/>
      <c r="H17" s="93">
        <f t="shared" si="0"/>
        <v>11700000</v>
      </c>
      <c r="I17" s="93">
        <v>11700000</v>
      </c>
      <c r="J17" s="93"/>
      <c r="K17" s="93"/>
      <c r="L17" s="206">
        <f t="shared" si="1"/>
        <v>0</v>
      </c>
      <c r="M17" s="93"/>
      <c r="N17" s="93"/>
      <c r="O17" s="206">
        <f t="shared" si="2"/>
        <v>0</v>
      </c>
      <c r="P17" s="93"/>
      <c r="Q17" s="93"/>
      <c r="R17" s="206">
        <f t="shared" si="3"/>
        <v>0</v>
      </c>
      <c r="S17" s="93"/>
      <c r="T17" s="93"/>
      <c r="U17" s="206">
        <f t="shared" si="4"/>
        <v>0</v>
      </c>
      <c r="V17" s="93"/>
      <c r="W17" s="93"/>
      <c r="X17" s="206">
        <f t="shared" si="5"/>
        <v>0</v>
      </c>
      <c r="Y17" s="93"/>
      <c r="Z17" s="93"/>
      <c r="AA17" s="206">
        <f t="shared" si="6"/>
        <v>0</v>
      </c>
      <c r="AB17" s="93"/>
      <c r="AC17" s="93"/>
      <c r="AD17" s="206">
        <f t="shared" si="7"/>
        <v>0</v>
      </c>
      <c r="AE17" s="93"/>
      <c r="AF17" s="93"/>
      <c r="AG17" s="206">
        <f t="shared" si="8"/>
        <v>0</v>
      </c>
      <c r="AH17" s="93"/>
      <c r="AI17" s="93"/>
      <c r="AJ17" s="206">
        <f t="shared" si="9"/>
        <v>0</v>
      </c>
      <c r="AK17" s="93"/>
      <c r="AL17" s="93"/>
      <c r="AM17" s="206">
        <f t="shared" si="10"/>
        <v>0</v>
      </c>
      <c r="AN17" s="93"/>
      <c r="AO17" s="93"/>
      <c r="AP17" s="206">
        <f t="shared" si="11"/>
        <v>0</v>
      </c>
      <c r="AQ17" s="93"/>
      <c r="AR17" s="93"/>
      <c r="AS17" s="267">
        <f t="shared" si="12"/>
        <v>0</v>
      </c>
      <c r="AT17" s="93"/>
      <c r="AU17" s="93"/>
      <c r="AV17" s="11">
        <f t="shared" si="14"/>
        <v>0</v>
      </c>
      <c r="AW17" s="93"/>
      <c r="AX17" s="93"/>
      <c r="AY17" s="93">
        <f t="shared" si="13"/>
        <v>0</v>
      </c>
      <c r="AZ17" s="32">
        <f t="shared" si="15"/>
        <v>0</v>
      </c>
    </row>
    <row r="18" spans="1:53" x14ac:dyDescent="0.2">
      <c r="A18" s="111">
        <v>12</v>
      </c>
      <c r="B18" s="173"/>
      <c r="C18" s="174" t="s">
        <v>157</v>
      </c>
      <c r="D18" s="9"/>
      <c r="E18" s="11">
        <v>13000000</v>
      </c>
      <c r="F18" s="11"/>
      <c r="G18" s="11"/>
      <c r="H18" s="11">
        <f t="shared" si="0"/>
        <v>13000000</v>
      </c>
      <c r="I18" s="11">
        <v>5000000</v>
      </c>
      <c r="J18" s="11"/>
      <c r="K18" s="11"/>
      <c r="L18" s="203">
        <f t="shared" si="1"/>
        <v>0</v>
      </c>
      <c r="M18" s="11">
        <v>800000</v>
      </c>
      <c r="N18" s="11">
        <v>800000</v>
      </c>
      <c r="O18" s="203">
        <f t="shared" si="2"/>
        <v>0</v>
      </c>
      <c r="P18" s="11">
        <v>800000</v>
      </c>
      <c r="Q18" s="11">
        <v>800000</v>
      </c>
      <c r="R18" s="203">
        <f t="shared" si="3"/>
        <v>0</v>
      </c>
      <c r="S18" s="11">
        <v>800000</v>
      </c>
      <c r="T18" s="11">
        <v>800000</v>
      </c>
      <c r="U18" s="203">
        <f t="shared" si="4"/>
        <v>0</v>
      </c>
      <c r="V18" s="11">
        <v>800000</v>
      </c>
      <c r="W18" s="11">
        <v>800000</v>
      </c>
      <c r="X18" s="203">
        <f t="shared" si="5"/>
        <v>0</v>
      </c>
      <c r="Y18" s="11">
        <v>800000</v>
      </c>
      <c r="Z18" s="11"/>
      <c r="AA18" s="203">
        <f t="shared" si="6"/>
        <v>800000</v>
      </c>
      <c r="AB18" s="11">
        <v>800000</v>
      </c>
      <c r="AC18" s="11"/>
      <c r="AD18" s="203">
        <f t="shared" si="7"/>
        <v>800000</v>
      </c>
      <c r="AE18" s="11">
        <v>800000</v>
      </c>
      <c r="AF18" s="11"/>
      <c r="AG18" s="203">
        <f t="shared" si="8"/>
        <v>800000</v>
      </c>
      <c r="AH18" s="11">
        <v>800000</v>
      </c>
      <c r="AI18" s="11"/>
      <c r="AJ18" s="203">
        <f t="shared" si="9"/>
        <v>800000</v>
      </c>
      <c r="AK18" s="11">
        <v>800000</v>
      </c>
      <c r="AL18" s="11"/>
      <c r="AM18" s="203">
        <f t="shared" si="10"/>
        <v>800000</v>
      </c>
      <c r="AN18" s="11">
        <v>800000</v>
      </c>
      <c r="AO18" s="11"/>
      <c r="AP18" s="203">
        <f t="shared" si="11"/>
        <v>800000</v>
      </c>
      <c r="AQ18" s="11"/>
      <c r="AR18" s="11"/>
      <c r="AS18" s="267">
        <f t="shared" si="12"/>
        <v>0</v>
      </c>
      <c r="AT18" s="11"/>
      <c r="AU18" s="11"/>
      <c r="AV18" s="11">
        <f t="shared" si="14"/>
        <v>0</v>
      </c>
      <c r="AW18" s="11"/>
      <c r="AX18" s="11"/>
      <c r="AY18" s="11">
        <f t="shared" si="13"/>
        <v>0</v>
      </c>
      <c r="AZ18" s="32">
        <f t="shared" si="15"/>
        <v>8000000</v>
      </c>
    </row>
    <row r="19" spans="1:53" x14ac:dyDescent="0.2">
      <c r="A19" s="111">
        <v>13</v>
      </c>
      <c r="B19" s="173"/>
      <c r="C19" s="174" t="s">
        <v>457</v>
      </c>
      <c r="D19" s="9"/>
      <c r="E19" s="11">
        <v>13000000</v>
      </c>
      <c r="F19" s="11"/>
      <c r="G19" s="11"/>
      <c r="H19" s="11">
        <f t="shared" si="0"/>
        <v>13000000</v>
      </c>
      <c r="I19" s="11">
        <v>5000000</v>
      </c>
      <c r="J19" s="11"/>
      <c r="K19" s="11"/>
      <c r="L19" s="203">
        <f t="shared" si="1"/>
        <v>0</v>
      </c>
      <c r="M19" s="11"/>
      <c r="N19" s="11"/>
      <c r="O19" s="203">
        <f t="shared" si="2"/>
        <v>0</v>
      </c>
      <c r="P19" s="11"/>
      <c r="Q19" s="11"/>
      <c r="R19" s="203">
        <f t="shared" si="3"/>
        <v>0</v>
      </c>
      <c r="S19" s="11">
        <v>880000</v>
      </c>
      <c r="T19" s="11"/>
      <c r="U19" s="203">
        <f t="shared" si="4"/>
        <v>880000</v>
      </c>
      <c r="V19" s="11">
        <v>880000</v>
      </c>
      <c r="W19" s="11"/>
      <c r="X19" s="203">
        <f t="shared" si="5"/>
        <v>880000</v>
      </c>
      <c r="Y19" s="11">
        <v>880000</v>
      </c>
      <c r="Z19" s="11"/>
      <c r="AA19" s="203">
        <f t="shared" si="6"/>
        <v>880000</v>
      </c>
      <c r="AB19" s="11">
        <v>880000</v>
      </c>
      <c r="AC19" s="11"/>
      <c r="AD19" s="203">
        <f t="shared" si="7"/>
        <v>880000</v>
      </c>
      <c r="AE19" s="11">
        <v>880000</v>
      </c>
      <c r="AF19" s="11"/>
      <c r="AG19" s="203">
        <f t="shared" si="8"/>
        <v>880000</v>
      </c>
      <c r="AH19" s="11">
        <v>880000</v>
      </c>
      <c r="AI19" s="11"/>
      <c r="AJ19" s="203">
        <f t="shared" si="9"/>
        <v>880000</v>
      </c>
      <c r="AK19" s="11">
        <v>880000</v>
      </c>
      <c r="AL19" s="11"/>
      <c r="AM19" s="203">
        <f t="shared" si="10"/>
        <v>880000</v>
      </c>
      <c r="AN19" s="11">
        <v>880000</v>
      </c>
      <c r="AO19" s="11"/>
      <c r="AP19" s="203">
        <f t="shared" si="11"/>
        <v>880000</v>
      </c>
      <c r="AQ19" s="11">
        <v>960000</v>
      </c>
      <c r="AR19" s="11"/>
      <c r="AS19" s="267">
        <f t="shared" si="12"/>
        <v>960000</v>
      </c>
      <c r="AT19" s="11"/>
      <c r="AU19" s="11"/>
      <c r="AV19" s="11">
        <f t="shared" si="14"/>
        <v>0</v>
      </c>
      <c r="AW19" s="11"/>
      <c r="AX19" s="11"/>
      <c r="AY19" s="11"/>
      <c r="AZ19" s="32">
        <f>+H19</f>
        <v>13000000</v>
      </c>
    </row>
    <row r="20" spans="1:53" x14ac:dyDescent="0.2">
      <c r="A20" s="111">
        <v>14</v>
      </c>
      <c r="B20" s="173"/>
      <c r="C20" s="104" t="s">
        <v>450</v>
      </c>
      <c r="D20" s="95"/>
      <c r="E20" s="93">
        <v>13000000</v>
      </c>
      <c r="F20" s="93">
        <v>1300000</v>
      </c>
      <c r="G20" s="93"/>
      <c r="H20" s="11">
        <f t="shared" si="0"/>
        <v>11700000</v>
      </c>
      <c r="I20" s="93">
        <v>11700000</v>
      </c>
      <c r="J20" s="93"/>
      <c r="K20" s="93"/>
      <c r="L20" s="206">
        <f t="shared" si="1"/>
        <v>0</v>
      </c>
      <c r="M20" s="93"/>
      <c r="N20" s="93"/>
      <c r="O20" s="206">
        <f t="shared" si="2"/>
        <v>0</v>
      </c>
      <c r="P20" s="93"/>
      <c r="Q20" s="93"/>
      <c r="R20" s="206">
        <f t="shared" si="3"/>
        <v>0</v>
      </c>
      <c r="S20" s="93"/>
      <c r="T20" s="93"/>
      <c r="U20" s="206">
        <f t="shared" si="4"/>
        <v>0</v>
      </c>
      <c r="V20" s="93"/>
      <c r="W20" s="93"/>
      <c r="X20" s="206">
        <f t="shared" si="5"/>
        <v>0</v>
      </c>
      <c r="Y20" s="93"/>
      <c r="Z20" s="93"/>
      <c r="AA20" s="206">
        <f t="shared" si="6"/>
        <v>0</v>
      </c>
      <c r="AB20" s="93"/>
      <c r="AC20" s="93"/>
      <c r="AD20" s="206">
        <f t="shared" si="7"/>
        <v>0</v>
      </c>
      <c r="AE20" s="93"/>
      <c r="AF20" s="93"/>
      <c r="AG20" s="206">
        <f t="shared" si="8"/>
        <v>0</v>
      </c>
      <c r="AH20" s="93"/>
      <c r="AI20" s="93"/>
      <c r="AJ20" s="206">
        <f t="shared" si="9"/>
        <v>0</v>
      </c>
      <c r="AK20" s="93"/>
      <c r="AL20" s="93"/>
      <c r="AM20" s="206">
        <f t="shared" si="10"/>
        <v>0</v>
      </c>
      <c r="AN20" s="93"/>
      <c r="AO20" s="93"/>
      <c r="AP20" s="203">
        <f t="shared" si="11"/>
        <v>0</v>
      </c>
      <c r="AQ20" s="93"/>
      <c r="AR20" s="93"/>
      <c r="AS20" s="233">
        <f t="shared" si="12"/>
        <v>0</v>
      </c>
      <c r="AT20" s="93"/>
      <c r="AU20" s="93"/>
      <c r="AV20" s="11">
        <f t="shared" si="14"/>
        <v>0</v>
      </c>
      <c r="AW20" s="93"/>
      <c r="AX20" s="93"/>
      <c r="AY20" s="93"/>
      <c r="AZ20" s="32">
        <f t="shared" si="15"/>
        <v>0</v>
      </c>
    </row>
    <row r="21" spans="1:53" x14ac:dyDescent="0.2">
      <c r="A21" s="111">
        <v>15</v>
      </c>
      <c r="B21" s="173"/>
      <c r="C21" s="174" t="s">
        <v>455</v>
      </c>
      <c r="D21" s="9"/>
      <c r="E21" s="11">
        <v>13000000</v>
      </c>
      <c r="F21" s="11"/>
      <c r="G21" s="11"/>
      <c r="H21" s="11">
        <f t="shared" si="0"/>
        <v>13000000</v>
      </c>
      <c r="I21" s="11">
        <v>5000000</v>
      </c>
      <c r="J21" s="11"/>
      <c r="K21" s="11"/>
      <c r="L21" s="203">
        <f t="shared" si="1"/>
        <v>0</v>
      </c>
      <c r="M21" s="11"/>
      <c r="N21" s="11"/>
      <c r="O21" s="203">
        <f t="shared" si="2"/>
        <v>0</v>
      </c>
      <c r="P21" s="11"/>
      <c r="Q21" s="11"/>
      <c r="R21" s="203">
        <f t="shared" si="3"/>
        <v>0</v>
      </c>
      <c r="S21" s="11">
        <v>880000</v>
      </c>
      <c r="T21" s="11">
        <v>880000</v>
      </c>
      <c r="U21" s="203">
        <f t="shared" si="4"/>
        <v>0</v>
      </c>
      <c r="V21" s="11">
        <v>880000</v>
      </c>
      <c r="W21" s="11">
        <v>880000</v>
      </c>
      <c r="X21" s="203">
        <f t="shared" si="5"/>
        <v>0</v>
      </c>
      <c r="Y21" s="11">
        <v>880000</v>
      </c>
      <c r="Z21" s="11"/>
      <c r="AA21" s="203">
        <f t="shared" si="6"/>
        <v>880000</v>
      </c>
      <c r="AB21" s="11">
        <v>880000</v>
      </c>
      <c r="AC21" s="11"/>
      <c r="AD21" s="203">
        <f t="shared" si="7"/>
        <v>880000</v>
      </c>
      <c r="AE21" s="11">
        <v>880000</v>
      </c>
      <c r="AF21" s="11"/>
      <c r="AG21" s="203">
        <f t="shared" si="8"/>
        <v>880000</v>
      </c>
      <c r="AH21" s="11">
        <v>880000</v>
      </c>
      <c r="AI21" s="11"/>
      <c r="AJ21" s="203">
        <f t="shared" si="9"/>
        <v>880000</v>
      </c>
      <c r="AK21" s="11">
        <v>880000</v>
      </c>
      <c r="AL21" s="11"/>
      <c r="AM21" s="203">
        <f t="shared" si="10"/>
        <v>880000</v>
      </c>
      <c r="AN21" s="11">
        <v>880000</v>
      </c>
      <c r="AO21" s="11"/>
      <c r="AP21" s="203">
        <f t="shared" si="11"/>
        <v>880000</v>
      </c>
      <c r="AQ21" s="11">
        <v>960000</v>
      </c>
      <c r="AR21" s="11"/>
      <c r="AS21" s="267">
        <f t="shared" si="12"/>
        <v>960000</v>
      </c>
      <c r="AT21" s="11"/>
      <c r="AU21" s="11"/>
      <c r="AV21" s="11">
        <f t="shared" si="14"/>
        <v>0</v>
      </c>
      <c r="AW21" s="11"/>
      <c r="AX21" s="11"/>
      <c r="AY21" s="11"/>
      <c r="AZ21" s="32"/>
    </row>
    <row r="22" spans="1:53" x14ac:dyDescent="0.2">
      <c r="A22" s="111">
        <v>16</v>
      </c>
      <c r="B22" s="173"/>
      <c r="C22" s="174" t="s">
        <v>435</v>
      </c>
      <c r="D22" s="9"/>
      <c r="E22" s="11">
        <v>13000000</v>
      </c>
      <c r="F22" s="11"/>
      <c r="G22" s="11"/>
      <c r="H22" s="11">
        <f t="shared" si="0"/>
        <v>13000000</v>
      </c>
      <c r="I22" s="11">
        <v>5000000</v>
      </c>
      <c r="J22" s="11"/>
      <c r="K22" s="11"/>
      <c r="L22" s="203">
        <f t="shared" si="1"/>
        <v>0</v>
      </c>
      <c r="M22" s="11"/>
      <c r="N22" s="11"/>
      <c r="O22" s="203">
        <f t="shared" si="2"/>
        <v>0</v>
      </c>
      <c r="P22" s="11">
        <v>800000</v>
      </c>
      <c r="Q22" s="11">
        <v>800000</v>
      </c>
      <c r="R22" s="203">
        <f t="shared" si="3"/>
        <v>0</v>
      </c>
      <c r="S22" s="11">
        <v>800000</v>
      </c>
      <c r="T22" s="11">
        <v>800000</v>
      </c>
      <c r="U22" s="203">
        <f t="shared" si="4"/>
        <v>0</v>
      </c>
      <c r="V22" s="11">
        <v>800000</v>
      </c>
      <c r="W22" s="11">
        <v>800000</v>
      </c>
      <c r="X22" s="203">
        <f t="shared" si="5"/>
        <v>0</v>
      </c>
      <c r="Y22" s="11">
        <v>800000</v>
      </c>
      <c r="Z22" s="11">
        <v>800000</v>
      </c>
      <c r="AA22" s="203">
        <f t="shared" si="6"/>
        <v>0</v>
      </c>
      <c r="AB22" s="11">
        <v>800000</v>
      </c>
      <c r="AC22" s="11">
        <v>600000</v>
      </c>
      <c r="AD22" s="203">
        <f t="shared" si="7"/>
        <v>200000</v>
      </c>
      <c r="AE22" s="11">
        <v>800000</v>
      </c>
      <c r="AF22" s="11"/>
      <c r="AG22" s="203">
        <f t="shared" si="8"/>
        <v>800000</v>
      </c>
      <c r="AH22" s="11">
        <v>800000</v>
      </c>
      <c r="AI22" s="11"/>
      <c r="AJ22" s="203">
        <f t="shared" si="9"/>
        <v>800000</v>
      </c>
      <c r="AK22" s="11">
        <v>800000</v>
      </c>
      <c r="AL22" s="11"/>
      <c r="AM22" s="203">
        <f t="shared" si="10"/>
        <v>800000</v>
      </c>
      <c r="AN22" s="11">
        <v>800000</v>
      </c>
      <c r="AO22" s="11"/>
      <c r="AP22" s="203">
        <f t="shared" si="11"/>
        <v>800000</v>
      </c>
      <c r="AQ22" s="11">
        <v>800000</v>
      </c>
      <c r="AR22" s="11"/>
      <c r="AS22" s="267">
        <f t="shared" si="12"/>
        <v>800000</v>
      </c>
      <c r="AT22" s="11"/>
      <c r="AU22" s="11"/>
      <c r="AV22" s="11">
        <f t="shared" si="14"/>
        <v>0</v>
      </c>
      <c r="AW22" s="11"/>
      <c r="AX22" s="11"/>
      <c r="AY22" s="11">
        <f t="shared" ref="AY22:AY31" si="16">AW22-AX22</f>
        <v>0</v>
      </c>
      <c r="AZ22" s="32">
        <f t="shared" si="15"/>
        <v>8000000</v>
      </c>
    </row>
    <row r="23" spans="1:53" s="99" customFormat="1" x14ac:dyDescent="0.2">
      <c r="A23" s="316">
        <v>17</v>
      </c>
      <c r="B23" s="376"/>
      <c r="C23" s="104" t="s">
        <v>427</v>
      </c>
      <c r="D23" s="95"/>
      <c r="E23" s="93">
        <v>13000000</v>
      </c>
      <c r="F23" s="93"/>
      <c r="G23" s="93"/>
      <c r="H23" s="93">
        <f t="shared" si="0"/>
        <v>13000000</v>
      </c>
      <c r="I23" s="93">
        <v>3500000</v>
      </c>
      <c r="J23" s="93">
        <v>1500000</v>
      </c>
      <c r="K23" s="93">
        <v>1500000</v>
      </c>
      <c r="L23" s="206">
        <f t="shared" si="1"/>
        <v>0</v>
      </c>
      <c r="M23" s="93">
        <v>800000</v>
      </c>
      <c r="N23" s="93">
        <v>800000</v>
      </c>
      <c r="O23" s="206">
        <f t="shared" si="2"/>
        <v>0</v>
      </c>
      <c r="P23" s="93">
        <v>800000</v>
      </c>
      <c r="Q23" s="93">
        <v>800000</v>
      </c>
      <c r="R23" s="206">
        <f t="shared" si="3"/>
        <v>0</v>
      </c>
      <c r="S23" s="93">
        <v>800000</v>
      </c>
      <c r="T23" s="93">
        <v>800000</v>
      </c>
      <c r="U23" s="206">
        <f t="shared" si="4"/>
        <v>0</v>
      </c>
      <c r="V23" s="93">
        <v>800000</v>
      </c>
      <c r="W23" s="93">
        <f>600000+200000</f>
        <v>800000</v>
      </c>
      <c r="X23" s="206">
        <f t="shared" si="5"/>
        <v>0</v>
      </c>
      <c r="Y23" s="93">
        <v>800000</v>
      </c>
      <c r="Z23" s="93">
        <v>800000</v>
      </c>
      <c r="AA23" s="206">
        <f t="shared" si="6"/>
        <v>0</v>
      </c>
      <c r="AB23" s="93">
        <v>800000</v>
      </c>
      <c r="AC23" s="93">
        <v>800000</v>
      </c>
      <c r="AD23" s="206">
        <f t="shared" si="7"/>
        <v>0</v>
      </c>
      <c r="AE23" s="93">
        <v>800000</v>
      </c>
      <c r="AF23" s="93">
        <v>800000</v>
      </c>
      <c r="AG23" s="206">
        <f t="shared" si="8"/>
        <v>0</v>
      </c>
      <c r="AH23" s="93">
        <v>800000</v>
      </c>
      <c r="AI23" s="93">
        <v>800000</v>
      </c>
      <c r="AJ23" s="206">
        <f t="shared" si="9"/>
        <v>0</v>
      </c>
      <c r="AK23" s="93">
        <v>800000</v>
      </c>
      <c r="AL23" s="93">
        <v>800000</v>
      </c>
      <c r="AM23" s="206">
        <f t="shared" si="10"/>
        <v>0</v>
      </c>
      <c r="AN23" s="93">
        <v>800000</v>
      </c>
      <c r="AO23" s="93">
        <v>800000</v>
      </c>
      <c r="AP23" s="206">
        <f t="shared" si="11"/>
        <v>0</v>
      </c>
      <c r="AQ23" s="93"/>
      <c r="AR23" s="93"/>
      <c r="AS23" s="233">
        <f t="shared" si="12"/>
        <v>0</v>
      </c>
      <c r="AT23" s="93"/>
      <c r="AU23" s="93"/>
      <c r="AV23" s="93">
        <f t="shared" si="14"/>
        <v>0</v>
      </c>
      <c r="AW23" s="93"/>
      <c r="AX23" s="93"/>
      <c r="AY23" s="93">
        <f t="shared" si="16"/>
        <v>0</v>
      </c>
      <c r="AZ23" s="98">
        <f t="shared" si="15"/>
        <v>9500000</v>
      </c>
    </row>
    <row r="24" spans="1:53" x14ac:dyDescent="0.2">
      <c r="A24" s="111">
        <v>18</v>
      </c>
      <c r="B24" s="173"/>
      <c r="C24" s="174" t="s">
        <v>291</v>
      </c>
      <c r="D24" s="9"/>
      <c r="E24" s="11">
        <v>13000000</v>
      </c>
      <c r="F24" s="11"/>
      <c r="G24" s="11">
        <v>3900000</v>
      </c>
      <c r="H24" s="11">
        <f t="shared" si="0"/>
        <v>9100000</v>
      </c>
      <c r="I24" s="11">
        <v>4000000</v>
      </c>
      <c r="J24" s="11"/>
      <c r="K24" s="11"/>
      <c r="L24" s="203">
        <f t="shared" si="1"/>
        <v>0</v>
      </c>
      <c r="M24" s="11">
        <v>410000</v>
      </c>
      <c r="N24" s="11">
        <v>410000</v>
      </c>
      <c r="O24" s="203">
        <f t="shared" si="2"/>
        <v>0</v>
      </c>
      <c r="P24" s="11">
        <v>410000</v>
      </c>
      <c r="Q24" s="11">
        <v>410000</v>
      </c>
      <c r="R24" s="203">
        <f t="shared" si="3"/>
        <v>0</v>
      </c>
      <c r="S24" s="11">
        <v>410000</v>
      </c>
      <c r="T24" s="11">
        <v>180000</v>
      </c>
      <c r="U24" s="203">
        <f t="shared" si="4"/>
        <v>230000</v>
      </c>
      <c r="V24" s="11">
        <v>410000</v>
      </c>
      <c r="W24" s="11"/>
      <c r="X24" s="203">
        <f t="shared" si="5"/>
        <v>410000</v>
      </c>
      <c r="Y24" s="11">
        <v>410000</v>
      </c>
      <c r="Z24" s="11"/>
      <c r="AA24" s="203">
        <f t="shared" si="6"/>
        <v>410000</v>
      </c>
      <c r="AB24" s="11">
        <v>410000</v>
      </c>
      <c r="AC24" s="11"/>
      <c r="AD24" s="203">
        <f t="shared" si="7"/>
        <v>410000</v>
      </c>
      <c r="AE24" s="11">
        <v>410000</v>
      </c>
      <c r="AF24" s="11"/>
      <c r="AG24" s="203">
        <f t="shared" si="8"/>
        <v>410000</v>
      </c>
      <c r="AH24" s="11">
        <v>410000</v>
      </c>
      <c r="AI24" s="11"/>
      <c r="AJ24" s="203">
        <f t="shared" si="9"/>
        <v>410000</v>
      </c>
      <c r="AK24" s="11">
        <v>410000</v>
      </c>
      <c r="AL24" s="11"/>
      <c r="AM24" s="203">
        <f t="shared" si="10"/>
        <v>410000</v>
      </c>
      <c r="AN24" s="11">
        <v>410000</v>
      </c>
      <c r="AO24" s="11"/>
      <c r="AP24" s="203">
        <f t="shared" si="11"/>
        <v>410000</v>
      </c>
      <c r="AQ24" s="11"/>
      <c r="AR24" s="11"/>
      <c r="AS24" s="267">
        <f t="shared" si="12"/>
        <v>0</v>
      </c>
      <c r="AT24" s="11"/>
      <c r="AU24" s="11"/>
      <c r="AV24" s="11">
        <f t="shared" si="14"/>
        <v>0</v>
      </c>
      <c r="AW24" s="11"/>
      <c r="AX24" s="11"/>
      <c r="AY24" s="11">
        <f t="shared" si="16"/>
        <v>0</v>
      </c>
      <c r="AZ24" s="32">
        <f t="shared" si="15"/>
        <v>4100000</v>
      </c>
    </row>
    <row r="25" spans="1:53" s="99" customFormat="1" x14ac:dyDescent="0.2">
      <c r="A25" s="111">
        <v>19</v>
      </c>
      <c r="B25" s="173"/>
      <c r="C25" s="174" t="s">
        <v>356</v>
      </c>
      <c r="D25" s="9"/>
      <c r="E25" s="11">
        <v>13000000</v>
      </c>
      <c r="F25" s="11"/>
      <c r="G25" s="11"/>
      <c r="H25" s="11">
        <f t="shared" si="0"/>
        <v>13000000</v>
      </c>
      <c r="I25" s="11">
        <v>4000000</v>
      </c>
      <c r="J25" s="11"/>
      <c r="K25" s="11"/>
      <c r="L25" s="203">
        <f t="shared" si="1"/>
        <v>0</v>
      </c>
      <c r="M25" s="11">
        <v>900000</v>
      </c>
      <c r="N25" s="11">
        <v>900000</v>
      </c>
      <c r="O25" s="203">
        <f t="shared" si="2"/>
        <v>0</v>
      </c>
      <c r="P25" s="11">
        <v>900000</v>
      </c>
      <c r="Q25" s="11">
        <v>900000</v>
      </c>
      <c r="R25" s="203">
        <f t="shared" si="3"/>
        <v>0</v>
      </c>
      <c r="S25" s="11">
        <v>900000</v>
      </c>
      <c r="T25" s="11">
        <v>900000</v>
      </c>
      <c r="U25" s="203">
        <f t="shared" si="4"/>
        <v>0</v>
      </c>
      <c r="V25" s="11">
        <v>900000</v>
      </c>
      <c r="W25" s="11">
        <v>900000</v>
      </c>
      <c r="X25" s="203">
        <f t="shared" si="5"/>
        <v>0</v>
      </c>
      <c r="Y25" s="11">
        <v>900000</v>
      </c>
      <c r="Z25" s="11">
        <v>900000</v>
      </c>
      <c r="AA25" s="203">
        <f t="shared" si="6"/>
        <v>0</v>
      </c>
      <c r="AB25" s="11">
        <v>900000</v>
      </c>
      <c r="AC25" s="11">
        <v>900000</v>
      </c>
      <c r="AD25" s="203">
        <f t="shared" si="7"/>
        <v>0</v>
      </c>
      <c r="AE25" s="11">
        <v>900000</v>
      </c>
      <c r="AF25" s="11"/>
      <c r="AG25" s="203">
        <f t="shared" si="8"/>
        <v>900000</v>
      </c>
      <c r="AH25" s="11">
        <v>900000</v>
      </c>
      <c r="AI25" s="11"/>
      <c r="AJ25" s="203">
        <f t="shared" si="9"/>
        <v>900000</v>
      </c>
      <c r="AK25" s="11">
        <v>900000</v>
      </c>
      <c r="AL25" s="11"/>
      <c r="AM25" s="203">
        <f t="shared" si="10"/>
        <v>900000</v>
      </c>
      <c r="AN25" s="11">
        <v>900000</v>
      </c>
      <c r="AO25" s="11"/>
      <c r="AP25" s="203">
        <f t="shared" si="11"/>
        <v>900000</v>
      </c>
      <c r="AQ25" s="11"/>
      <c r="AR25" s="11"/>
      <c r="AS25" s="267">
        <f t="shared" si="12"/>
        <v>0</v>
      </c>
      <c r="AT25" s="11"/>
      <c r="AU25" s="11"/>
      <c r="AV25" s="11">
        <f t="shared" si="14"/>
        <v>0</v>
      </c>
      <c r="AW25" s="11"/>
      <c r="AX25" s="11"/>
      <c r="AY25" s="11">
        <f t="shared" si="16"/>
        <v>0</v>
      </c>
      <c r="AZ25" s="98">
        <f t="shared" si="15"/>
        <v>9000000</v>
      </c>
    </row>
    <row r="26" spans="1:53" x14ac:dyDescent="0.2">
      <c r="A26" s="111">
        <v>20</v>
      </c>
      <c r="B26" s="173"/>
      <c r="C26" s="263" t="s">
        <v>402</v>
      </c>
      <c r="D26" s="95"/>
      <c r="E26" s="93">
        <v>13000000</v>
      </c>
      <c r="F26" s="93">
        <v>1300000</v>
      </c>
      <c r="G26" s="93">
        <v>200000</v>
      </c>
      <c r="H26" s="93">
        <f t="shared" si="0"/>
        <v>11500000</v>
      </c>
      <c r="I26" s="93">
        <v>11500000</v>
      </c>
      <c r="J26" s="93"/>
      <c r="K26" s="93"/>
      <c r="L26" s="206">
        <f t="shared" si="1"/>
        <v>0</v>
      </c>
      <c r="M26" s="93"/>
      <c r="N26" s="93"/>
      <c r="O26" s="203">
        <f t="shared" si="2"/>
        <v>0</v>
      </c>
      <c r="P26" s="93"/>
      <c r="Q26" s="93"/>
      <c r="R26" s="206">
        <f t="shared" si="3"/>
        <v>0</v>
      </c>
      <c r="S26" s="93"/>
      <c r="T26" s="93"/>
      <c r="U26" s="206">
        <f t="shared" si="4"/>
        <v>0</v>
      </c>
      <c r="V26" s="93"/>
      <c r="W26" s="93"/>
      <c r="X26" s="206">
        <f t="shared" si="5"/>
        <v>0</v>
      </c>
      <c r="Y26" s="93"/>
      <c r="Z26" s="93"/>
      <c r="AA26" s="206">
        <f t="shared" si="6"/>
        <v>0</v>
      </c>
      <c r="AB26" s="93"/>
      <c r="AC26" s="93"/>
      <c r="AD26" s="206">
        <f t="shared" si="7"/>
        <v>0</v>
      </c>
      <c r="AE26" s="93"/>
      <c r="AF26" s="93"/>
      <c r="AG26" s="206">
        <f t="shared" si="8"/>
        <v>0</v>
      </c>
      <c r="AH26" s="93"/>
      <c r="AI26" s="93"/>
      <c r="AJ26" s="206">
        <f t="shared" si="9"/>
        <v>0</v>
      </c>
      <c r="AK26" s="93"/>
      <c r="AL26" s="93"/>
      <c r="AM26" s="206">
        <f t="shared" si="10"/>
        <v>0</v>
      </c>
      <c r="AN26" s="93"/>
      <c r="AO26" s="93"/>
      <c r="AP26" s="206">
        <f t="shared" si="11"/>
        <v>0</v>
      </c>
      <c r="AQ26" s="93"/>
      <c r="AR26" s="93"/>
      <c r="AS26" s="267">
        <f t="shared" si="12"/>
        <v>0</v>
      </c>
      <c r="AT26" s="93"/>
      <c r="AU26" s="93"/>
      <c r="AV26" s="11">
        <f t="shared" si="14"/>
        <v>0</v>
      </c>
      <c r="AW26" s="93"/>
      <c r="AX26" s="93"/>
      <c r="AY26" s="93">
        <f t="shared" si="16"/>
        <v>0</v>
      </c>
      <c r="AZ26" s="32">
        <f t="shared" si="15"/>
        <v>0</v>
      </c>
    </row>
    <row r="27" spans="1:53" s="99" customFormat="1" x14ac:dyDescent="0.2">
      <c r="A27" s="316">
        <v>21</v>
      </c>
      <c r="B27" s="376"/>
      <c r="C27" s="104" t="s">
        <v>225</v>
      </c>
      <c r="D27" s="95"/>
      <c r="E27" s="93">
        <v>13000000</v>
      </c>
      <c r="F27" s="93"/>
      <c r="G27" s="93">
        <v>3900000</v>
      </c>
      <c r="H27" s="93">
        <f t="shared" si="0"/>
        <v>9100000</v>
      </c>
      <c r="I27" s="93">
        <v>5000000</v>
      </c>
      <c r="J27" s="93"/>
      <c r="K27" s="93"/>
      <c r="L27" s="206">
        <f t="shared" si="1"/>
        <v>0</v>
      </c>
      <c r="M27" s="93">
        <v>410000</v>
      </c>
      <c r="N27" s="93">
        <v>410000</v>
      </c>
      <c r="O27" s="206">
        <f t="shared" si="2"/>
        <v>0</v>
      </c>
      <c r="P27" s="93">
        <v>410000</v>
      </c>
      <c r="Q27" s="93">
        <v>410000</v>
      </c>
      <c r="R27" s="206">
        <f t="shared" si="3"/>
        <v>0</v>
      </c>
      <c r="S27" s="93">
        <v>410000</v>
      </c>
      <c r="T27" s="93">
        <v>410000</v>
      </c>
      <c r="U27" s="206">
        <f t="shared" si="4"/>
        <v>0</v>
      </c>
      <c r="V27" s="93">
        <v>410000</v>
      </c>
      <c r="W27" s="93">
        <v>410000</v>
      </c>
      <c r="X27" s="206">
        <f t="shared" si="5"/>
        <v>0</v>
      </c>
      <c r="Y27" s="93">
        <v>410000</v>
      </c>
      <c r="Z27" s="93">
        <v>410000</v>
      </c>
      <c r="AA27" s="206">
        <f t="shared" si="6"/>
        <v>0</v>
      </c>
      <c r="AB27" s="93">
        <v>410000</v>
      </c>
      <c r="AC27" s="93">
        <v>410000</v>
      </c>
      <c r="AD27" s="206">
        <f t="shared" si="7"/>
        <v>0</v>
      </c>
      <c r="AE27" s="93">
        <v>410000</v>
      </c>
      <c r="AF27" s="93">
        <v>410000</v>
      </c>
      <c r="AG27" s="206">
        <f t="shared" si="8"/>
        <v>0</v>
      </c>
      <c r="AH27" s="93">
        <v>410000</v>
      </c>
      <c r="AI27" s="93">
        <v>410000</v>
      </c>
      <c r="AJ27" s="206">
        <f t="shared" si="9"/>
        <v>0</v>
      </c>
      <c r="AK27" s="93">
        <v>410000</v>
      </c>
      <c r="AL27" s="93">
        <v>410000</v>
      </c>
      <c r="AM27" s="206">
        <f t="shared" si="10"/>
        <v>0</v>
      </c>
      <c r="AN27" s="93">
        <v>410000</v>
      </c>
      <c r="AO27" s="93">
        <v>410000</v>
      </c>
      <c r="AP27" s="206">
        <f t="shared" si="11"/>
        <v>0</v>
      </c>
      <c r="AQ27" s="93"/>
      <c r="AR27" s="93"/>
      <c r="AS27" s="233">
        <f t="shared" si="12"/>
        <v>0</v>
      </c>
      <c r="AT27" s="93"/>
      <c r="AU27" s="93"/>
      <c r="AV27" s="93">
        <f t="shared" si="14"/>
        <v>0</v>
      </c>
      <c r="AW27" s="93"/>
      <c r="AX27" s="93"/>
      <c r="AY27" s="93">
        <f t="shared" si="16"/>
        <v>0</v>
      </c>
      <c r="AZ27" s="98">
        <f t="shared" si="15"/>
        <v>4100000</v>
      </c>
    </row>
    <row r="28" spans="1:53" x14ac:dyDescent="0.2">
      <c r="A28" s="111">
        <v>22</v>
      </c>
      <c r="B28" s="173"/>
      <c r="C28" s="174" t="s">
        <v>120</v>
      </c>
      <c r="D28" s="9"/>
      <c r="E28" s="11">
        <v>13000000</v>
      </c>
      <c r="F28" s="11"/>
      <c r="G28" s="11">
        <v>500000</v>
      </c>
      <c r="H28" s="11">
        <f t="shared" si="0"/>
        <v>12500000</v>
      </c>
      <c r="I28" s="11">
        <v>5000000</v>
      </c>
      <c r="J28" s="11"/>
      <c r="K28" s="11"/>
      <c r="L28" s="203">
        <f t="shared" si="1"/>
        <v>0</v>
      </c>
      <c r="M28" s="11">
        <v>750000</v>
      </c>
      <c r="N28" s="11">
        <v>750000</v>
      </c>
      <c r="O28" s="203">
        <f t="shared" si="2"/>
        <v>0</v>
      </c>
      <c r="P28" s="11">
        <v>750000</v>
      </c>
      <c r="Q28" s="11">
        <v>750000</v>
      </c>
      <c r="R28" s="203">
        <f t="shared" si="3"/>
        <v>0</v>
      </c>
      <c r="S28" s="11">
        <v>750000</v>
      </c>
      <c r="T28" s="11">
        <v>750000</v>
      </c>
      <c r="U28" s="203">
        <f t="shared" si="4"/>
        <v>0</v>
      </c>
      <c r="V28" s="11">
        <v>750000</v>
      </c>
      <c r="W28" s="11">
        <v>750000</v>
      </c>
      <c r="X28" s="203">
        <f t="shared" si="5"/>
        <v>0</v>
      </c>
      <c r="Y28" s="11">
        <v>750000</v>
      </c>
      <c r="Z28" s="11"/>
      <c r="AA28" s="203">
        <f t="shared" si="6"/>
        <v>750000</v>
      </c>
      <c r="AB28" s="11">
        <v>750000</v>
      </c>
      <c r="AC28" s="11"/>
      <c r="AD28" s="203">
        <f t="shared" si="7"/>
        <v>750000</v>
      </c>
      <c r="AE28" s="11">
        <v>750000</v>
      </c>
      <c r="AF28" s="11"/>
      <c r="AG28" s="203">
        <f t="shared" si="8"/>
        <v>750000</v>
      </c>
      <c r="AH28" s="11">
        <v>750000</v>
      </c>
      <c r="AI28" s="11"/>
      <c r="AJ28" s="203">
        <f t="shared" si="9"/>
        <v>750000</v>
      </c>
      <c r="AK28" s="11">
        <v>750000</v>
      </c>
      <c r="AL28" s="11"/>
      <c r="AM28" s="203">
        <f t="shared" si="10"/>
        <v>750000</v>
      </c>
      <c r="AN28" s="11">
        <v>750000</v>
      </c>
      <c r="AO28" s="11"/>
      <c r="AP28" s="203">
        <f t="shared" si="11"/>
        <v>750000</v>
      </c>
      <c r="AQ28" s="11"/>
      <c r="AR28" s="11"/>
      <c r="AS28" s="267">
        <f t="shared" si="12"/>
        <v>0</v>
      </c>
      <c r="AT28" s="11"/>
      <c r="AU28" s="11"/>
      <c r="AV28" s="11">
        <f t="shared" si="14"/>
        <v>0</v>
      </c>
      <c r="AW28" s="11"/>
      <c r="AX28" s="11"/>
      <c r="AY28" s="11">
        <f t="shared" si="16"/>
        <v>0</v>
      </c>
      <c r="AZ28" s="32">
        <f t="shared" si="15"/>
        <v>7500000</v>
      </c>
    </row>
    <row r="29" spans="1:53" s="99" customFormat="1" x14ac:dyDescent="0.2">
      <c r="A29" s="111">
        <v>23</v>
      </c>
      <c r="B29" s="173"/>
      <c r="C29" s="175" t="s">
        <v>425</v>
      </c>
      <c r="D29" s="9"/>
      <c r="E29" s="114">
        <v>13000000</v>
      </c>
      <c r="F29" s="114"/>
      <c r="G29" s="114"/>
      <c r="H29" s="11">
        <f t="shared" si="0"/>
        <v>13000000</v>
      </c>
      <c r="I29" s="11">
        <v>5000000</v>
      </c>
      <c r="J29" s="114"/>
      <c r="K29" s="114"/>
      <c r="L29" s="203">
        <f t="shared" si="1"/>
        <v>0</v>
      </c>
      <c r="M29" s="114"/>
      <c r="N29" s="114"/>
      <c r="O29" s="203">
        <f t="shared" si="2"/>
        <v>0</v>
      </c>
      <c r="P29" s="11">
        <v>880000</v>
      </c>
      <c r="Q29" s="11">
        <v>880000</v>
      </c>
      <c r="R29" s="203">
        <f t="shared" si="3"/>
        <v>0</v>
      </c>
      <c r="S29" s="11">
        <v>880000</v>
      </c>
      <c r="T29" s="11">
        <v>880000</v>
      </c>
      <c r="U29" s="203">
        <f t="shared" si="4"/>
        <v>0</v>
      </c>
      <c r="V29" s="11">
        <v>880000</v>
      </c>
      <c r="W29" s="11">
        <v>880000</v>
      </c>
      <c r="X29" s="203">
        <f t="shared" si="5"/>
        <v>0</v>
      </c>
      <c r="Y29" s="11">
        <v>880000</v>
      </c>
      <c r="Z29" s="11">
        <v>880000</v>
      </c>
      <c r="AA29" s="203">
        <f t="shared" si="6"/>
        <v>0</v>
      </c>
      <c r="AB29" s="11">
        <v>880000</v>
      </c>
      <c r="AC29" s="11"/>
      <c r="AD29" s="203">
        <f t="shared" si="7"/>
        <v>880000</v>
      </c>
      <c r="AE29" s="11">
        <v>880000</v>
      </c>
      <c r="AF29" s="11"/>
      <c r="AG29" s="203">
        <f t="shared" si="8"/>
        <v>880000</v>
      </c>
      <c r="AH29" s="11">
        <v>880000</v>
      </c>
      <c r="AI29" s="11"/>
      <c r="AJ29" s="203">
        <f t="shared" si="9"/>
        <v>880000</v>
      </c>
      <c r="AK29" s="11">
        <v>880000</v>
      </c>
      <c r="AL29" s="11"/>
      <c r="AM29" s="203">
        <f t="shared" si="10"/>
        <v>880000</v>
      </c>
      <c r="AN29" s="11">
        <v>960000</v>
      </c>
      <c r="AO29" s="11"/>
      <c r="AP29" s="203">
        <f t="shared" si="11"/>
        <v>960000</v>
      </c>
      <c r="AQ29" s="114"/>
      <c r="AR29" s="114"/>
      <c r="AS29" s="267">
        <f t="shared" si="12"/>
        <v>0</v>
      </c>
      <c r="AT29" s="114"/>
      <c r="AU29" s="114"/>
      <c r="AV29" s="11">
        <f t="shared" si="14"/>
        <v>0</v>
      </c>
      <c r="AW29" s="114"/>
      <c r="AX29" s="114"/>
      <c r="AY29" s="11">
        <f t="shared" si="16"/>
        <v>0</v>
      </c>
      <c r="AZ29" s="98">
        <f t="shared" si="15"/>
        <v>8000000</v>
      </c>
      <c r="BA29" s="257"/>
    </row>
    <row r="30" spans="1:53" x14ac:dyDescent="0.2">
      <c r="A30" s="111">
        <v>24</v>
      </c>
      <c r="B30" s="173"/>
      <c r="C30" s="174" t="s">
        <v>374</v>
      </c>
      <c r="D30" s="9"/>
      <c r="E30" s="11">
        <v>13000000</v>
      </c>
      <c r="F30" s="11"/>
      <c r="G30" s="11"/>
      <c r="H30" s="11">
        <f t="shared" si="0"/>
        <v>13000000</v>
      </c>
      <c r="I30" s="11">
        <v>3500000</v>
      </c>
      <c r="J30" s="11">
        <v>1500000</v>
      </c>
      <c r="K30" s="11">
        <v>1500000</v>
      </c>
      <c r="L30" s="203">
        <f t="shared" si="1"/>
        <v>0</v>
      </c>
      <c r="M30" s="11">
        <v>800000</v>
      </c>
      <c r="N30" s="11">
        <v>500000</v>
      </c>
      <c r="O30" s="203">
        <f t="shared" si="2"/>
        <v>300000</v>
      </c>
      <c r="P30" s="11">
        <v>800000</v>
      </c>
      <c r="Q30" s="11"/>
      <c r="R30" s="203">
        <f t="shared" si="3"/>
        <v>800000</v>
      </c>
      <c r="S30" s="11">
        <v>800000</v>
      </c>
      <c r="T30" s="11"/>
      <c r="U30" s="203">
        <f t="shared" si="4"/>
        <v>800000</v>
      </c>
      <c r="V30" s="11">
        <v>800000</v>
      </c>
      <c r="W30" s="11"/>
      <c r="X30" s="203">
        <f t="shared" si="5"/>
        <v>800000</v>
      </c>
      <c r="Y30" s="11">
        <v>800000</v>
      </c>
      <c r="Z30" s="11"/>
      <c r="AA30" s="203">
        <f t="shared" si="6"/>
        <v>800000</v>
      </c>
      <c r="AB30" s="11">
        <v>800000</v>
      </c>
      <c r="AC30" s="11"/>
      <c r="AD30" s="203">
        <f t="shared" si="7"/>
        <v>800000</v>
      </c>
      <c r="AE30" s="11">
        <v>800000</v>
      </c>
      <c r="AF30" s="11"/>
      <c r="AG30" s="203">
        <f t="shared" si="8"/>
        <v>800000</v>
      </c>
      <c r="AH30" s="11">
        <v>800000</v>
      </c>
      <c r="AI30" s="11"/>
      <c r="AJ30" s="203">
        <f t="shared" si="9"/>
        <v>800000</v>
      </c>
      <c r="AK30" s="11">
        <v>800000</v>
      </c>
      <c r="AL30" s="11"/>
      <c r="AM30" s="203">
        <f t="shared" si="10"/>
        <v>800000</v>
      </c>
      <c r="AN30" s="11">
        <v>800000</v>
      </c>
      <c r="AO30" s="11"/>
      <c r="AP30" s="203">
        <f t="shared" si="11"/>
        <v>800000</v>
      </c>
      <c r="AQ30" s="11"/>
      <c r="AR30" s="11"/>
      <c r="AS30" s="267">
        <f t="shared" si="12"/>
        <v>0</v>
      </c>
      <c r="AT30" s="11"/>
      <c r="AU30" s="11"/>
      <c r="AV30" s="11">
        <f t="shared" si="14"/>
        <v>0</v>
      </c>
      <c r="AW30" s="11"/>
      <c r="AX30" s="11"/>
      <c r="AY30" s="11">
        <f t="shared" si="16"/>
        <v>0</v>
      </c>
      <c r="AZ30" s="32">
        <f t="shared" si="15"/>
        <v>9500000</v>
      </c>
    </row>
    <row r="31" spans="1:53" s="99" customFormat="1" x14ac:dyDescent="0.2">
      <c r="A31" s="316">
        <v>25</v>
      </c>
      <c r="B31" s="376"/>
      <c r="C31" s="104" t="s">
        <v>323</v>
      </c>
      <c r="D31" s="95"/>
      <c r="E31" s="93">
        <v>13000000</v>
      </c>
      <c r="F31" s="93"/>
      <c r="G31" s="93"/>
      <c r="H31" s="93">
        <f t="shared" si="0"/>
        <v>13000000</v>
      </c>
      <c r="I31" s="93">
        <v>5000000</v>
      </c>
      <c r="J31" s="93"/>
      <c r="K31" s="93"/>
      <c r="L31" s="206">
        <f t="shared" si="1"/>
        <v>0</v>
      </c>
      <c r="M31" s="93">
        <v>800000</v>
      </c>
      <c r="N31" s="93">
        <v>800000</v>
      </c>
      <c r="O31" s="206">
        <f t="shared" si="2"/>
        <v>0</v>
      </c>
      <c r="P31" s="93">
        <v>800000</v>
      </c>
      <c r="Q31" s="93">
        <v>800000</v>
      </c>
      <c r="R31" s="206">
        <f t="shared" si="3"/>
        <v>0</v>
      </c>
      <c r="S31" s="93">
        <v>800000</v>
      </c>
      <c r="T31" s="93">
        <v>800000</v>
      </c>
      <c r="U31" s="206">
        <f t="shared" si="4"/>
        <v>0</v>
      </c>
      <c r="V31" s="93">
        <v>800000</v>
      </c>
      <c r="W31" s="93">
        <v>800000</v>
      </c>
      <c r="X31" s="206">
        <f t="shared" si="5"/>
        <v>0</v>
      </c>
      <c r="Y31" s="93">
        <v>800000</v>
      </c>
      <c r="Z31" s="93">
        <v>800000</v>
      </c>
      <c r="AA31" s="206">
        <f t="shared" si="6"/>
        <v>0</v>
      </c>
      <c r="AB31" s="93">
        <v>800000</v>
      </c>
      <c r="AC31" s="93">
        <v>800000</v>
      </c>
      <c r="AD31" s="206">
        <f t="shared" si="7"/>
        <v>0</v>
      </c>
      <c r="AE31" s="93">
        <v>800000</v>
      </c>
      <c r="AF31" s="93">
        <v>800000</v>
      </c>
      <c r="AG31" s="206">
        <f t="shared" si="8"/>
        <v>0</v>
      </c>
      <c r="AH31" s="93">
        <v>800000</v>
      </c>
      <c r="AI31" s="93">
        <v>800000</v>
      </c>
      <c r="AJ31" s="206">
        <f t="shared" si="9"/>
        <v>0</v>
      </c>
      <c r="AK31" s="93">
        <v>800000</v>
      </c>
      <c r="AL31" s="93">
        <v>800000</v>
      </c>
      <c r="AM31" s="206">
        <f t="shared" si="10"/>
        <v>0</v>
      </c>
      <c r="AN31" s="93">
        <v>800000</v>
      </c>
      <c r="AO31" s="93">
        <v>800000</v>
      </c>
      <c r="AP31" s="206">
        <f t="shared" si="11"/>
        <v>0</v>
      </c>
      <c r="AQ31" s="93"/>
      <c r="AR31" s="93"/>
      <c r="AS31" s="233">
        <f t="shared" si="12"/>
        <v>0</v>
      </c>
      <c r="AT31" s="93"/>
      <c r="AU31" s="93"/>
      <c r="AV31" s="93">
        <f t="shared" si="14"/>
        <v>0</v>
      </c>
      <c r="AW31" s="93"/>
      <c r="AX31" s="93"/>
      <c r="AY31" s="93">
        <f t="shared" si="16"/>
        <v>0</v>
      </c>
      <c r="AZ31" s="98">
        <f t="shared" si="15"/>
        <v>8000000</v>
      </c>
    </row>
    <row r="32" spans="1:53" x14ac:dyDescent="0.2">
      <c r="A32" s="111">
        <v>26</v>
      </c>
      <c r="B32" s="173"/>
      <c r="C32" s="104" t="s">
        <v>151</v>
      </c>
      <c r="D32" s="95"/>
      <c r="E32" s="93">
        <v>13000000</v>
      </c>
      <c r="F32" s="93">
        <v>1300000</v>
      </c>
      <c r="G32" s="93"/>
      <c r="H32" s="93">
        <f t="shared" si="0"/>
        <v>11700000</v>
      </c>
      <c r="I32" s="93">
        <v>11700000</v>
      </c>
      <c r="J32" s="93"/>
      <c r="K32" s="93"/>
      <c r="L32" s="206">
        <f t="shared" si="1"/>
        <v>0</v>
      </c>
      <c r="M32" s="93"/>
      <c r="N32" s="93"/>
      <c r="O32" s="206">
        <f t="shared" si="2"/>
        <v>0</v>
      </c>
      <c r="P32" s="93"/>
      <c r="Q32" s="93"/>
      <c r="R32" s="206">
        <f t="shared" si="3"/>
        <v>0</v>
      </c>
      <c r="S32" s="93"/>
      <c r="T32" s="93"/>
      <c r="U32" s="206">
        <f t="shared" si="4"/>
        <v>0</v>
      </c>
      <c r="V32" s="93"/>
      <c r="W32" s="93"/>
      <c r="X32" s="206">
        <f t="shared" si="5"/>
        <v>0</v>
      </c>
      <c r="Y32" s="93"/>
      <c r="Z32" s="93"/>
      <c r="AA32" s="206">
        <f t="shared" si="6"/>
        <v>0</v>
      </c>
      <c r="AB32" s="93"/>
      <c r="AC32" s="93"/>
      <c r="AD32" s="206">
        <f t="shared" si="7"/>
        <v>0</v>
      </c>
      <c r="AE32" s="93"/>
      <c r="AF32" s="93"/>
      <c r="AG32" s="206">
        <f t="shared" si="8"/>
        <v>0</v>
      </c>
      <c r="AH32" s="93"/>
      <c r="AI32" s="93"/>
      <c r="AJ32" s="206">
        <f t="shared" si="9"/>
        <v>0</v>
      </c>
      <c r="AK32" s="93"/>
      <c r="AL32" s="93"/>
      <c r="AM32" s="206">
        <f t="shared" si="10"/>
        <v>0</v>
      </c>
      <c r="AN32" s="93"/>
      <c r="AO32" s="93"/>
      <c r="AP32" s="206">
        <f t="shared" si="11"/>
        <v>0</v>
      </c>
      <c r="AQ32" s="93"/>
      <c r="AR32" s="93"/>
      <c r="AS32" s="267">
        <f t="shared" si="12"/>
        <v>0</v>
      </c>
      <c r="AT32" s="93"/>
      <c r="AU32" s="93"/>
      <c r="AV32" s="11">
        <f t="shared" si="14"/>
        <v>0</v>
      </c>
      <c r="AW32" s="93"/>
      <c r="AX32" s="93"/>
      <c r="AY32" s="93"/>
      <c r="AZ32" s="32">
        <f t="shared" si="15"/>
        <v>0</v>
      </c>
      <c r="BA32" s="63"/>
    </row>
    <row r="33" spans="1:53" x14ac:dyDescent="0.2">
      <c r="A33" s="111">
        <v>27</v>
      </c>
      <c r="B33" s="173"/>
      <c r="C33" s="255" t="s">
        <v>355</v>
      </c>
      <c r="D33" s="95"/>
      <c r="E33" s="256">
        <v>13000000</v>
      </c>
      <c r="F33" s="256">
        <v>1250000</v>
      </c>
      <c r="G33" s="256">
        <v>500000</v>
      </c>
      <c r="H33" s="93">
        <f t="shared" si="0"/>
        <v>11250000</v>
      </c>
      <c r="I33" s="93">
        <v>11250000</v>
      </c>
      <c r="J33" s="256"/>
      <c r="K33" s="256"/>
      <c r="L33" s="206">
        <f t="shared" si="1"/>
        <v>0</v>
      </c>
      <c r="M33" s="256"/>
      <c r="N33" s="256"/>
      <c r="O33" s="206">
        <f t="shared" si="2"/>
        <v>0</v>
      </c>
      <c r="P33" s="256"/>
      <c r="Q33" s="256"/>
      <c r="R33" s="206">
        <f t="shared" si="3"/>
        <v>0</v>
      </c>
      <c r="S33" s="256"/>
      <c r="T33" s="256"/>
      <c r="U33" s="206">
        <f t="shared" si="4"/>
        <v>0</v>
      </c>
      <c r="V33" s="256"/>
      <c r="W33" s="256"/>
      <c r="X33" s="206">
        <f t="shared" si="5"/>
        <v>0</v>
      </c>
      <c r="Y33" s="256"/>
      <c r="Z33" s="256"/>
      <c r="AA33" s="206">
        <f t="shared" si="6"/>
        <v>0</v>
      </c>
      <c r="AB33" s="256"/>
      <c r="AC33" s="256"/>
      <c r="AD33" s="206">
        <f t="shared" si="7"/>
        <v>0</v>
      </c>
      <c r="AE33" s="256"/>
      <c r="AF33" s="256"/>
      <c r="AG33" s="206">
        <f t="shared" si="8"/>
        <v>0</v>
      </c>
      <c r="AH33" s="256"/>
      <c r="AI33" s="256"/>
      <c r="AJ33" s="206">
        <f t="shared" si="9"/>
        <v>0</v>
      </c>
      <c r="AK33" s="256"/>
      <c r="AL33" s="256"/>
      <c r="AM33" s="206">
        <f t="shared" si="10"/>
        <v>0</v>
      </c>
      <c r="AN33" s="256"/>
      <c r="AO33" s="256"/>
      <c r="AP33" s="206">
        <f t="shared" si="11"/>
        <v>0</v>
      </c>
      <c r="AQ33" s="256"/>
      <c r="AR33" s="256"/>
      <c r="AS33" s="267">
        <f t="shared" si="12"/>
        <v>0</v>
      </c>
      <c r="AT33" s="256"/>
      <c r="AU33" s="256"/>
      <c r="AV33" s="11">
        <f t="shared" si="14"/>
        <v>0</v>
      </c>
      <c r="AW33" s="256"/>
      <c r="AX33" s="256"/>
      <c r="AY33" s="93">
        <f t="shared" ref="AY33:AY38" si="17">AW33-AX33</f>
        <v>0</v>
      </c>
      <c r="AZ33" s="32">
        <f t="shared" si="15"/>
        <v>0</v>
      </c>
    </row>
    <row r="34" spans="1:53" s="99" customFormat="1" x14ac:dyDescent="0.2">
      <c r="A34" s="316">
        <v>28</v>
      </c>
      <c r="B34" s="376"/>
      <c r="C34" s="263" t="s">
        <v>391</v>
      </c>
      <c r="D34" s="95"/>
      <c r="E34" s="93">
        <v>13000000</v>
      </c>
      <c r="F34" s="93"/>
      <c r="G34" s="93"/>
      <c r="H34" s="93">
        <f t="shared" si="0"/>
        <v>13000000</v>
      </c>
      <c r="I34" s="93">
        <v>5000000</v>
      </c>
      <c r="J34" s="93"/>
      <c r="K34" s="93"/>
      <c r="L34" s="206">
        <f t="shared" si="1"/>
        <v>0</v>
      </c>
      <c r="M34" s="93">
        <v>500000</v>
      </c>
      <c r="N34" s="93">
        <v>500000</v>
      </c>
      <c r="O34" s="206">
        <f t="shared" si="2"/>
        <v>0</v>
      </c>
      <c r="P34" s="93">
        <v>500000</v>
      </c>
      <c r="Q34" s="93">
        <v>500000</v>
      </c>
      <c r="R34" s="206">
        <f t="shared" si="3"/>
        <v>0</v>
      </c>
      <c r="S34" s="93">
        <v>500000</v>
      </c>
      <c r="T34" s="93">
        <v>500000</v>
      </c>
      <c r="U34" s="206">
        <f t="shared" si="4"/>
        <v>0</v>
      </c>
      <c r="V34" s="93">
        <v>500000</v>
      </c>
      <c r="W34" s="93">
        <v>500000</v>
      </c>
      <c r="X34" s="206">
        <f t="shared" si="5"/>
        <v>0</v>
      </c>
      <c r="Y34" s="93">
        <v>500000</v>
      </c>
      <c r="Z34" s="93">
        <v>500000</v>
      </c>
      <c r="AA34" s="206">
        <f t="shared" si="6"/>
        <v>0</v>
      </c>
      <c r="AB34" s="93">
        <v>3500000</v>
      </c>
      <c r="AC34" s="93">
        <v>3500000</v>
      </c>
      <c r="AD34" s="206">
        <f t="shared" si="7"/>
        <v>0</v>
      </c>
      <c r="AE34" s="93">
        <v>500000</v>
      </c>
      <c r="AF34" s="93">
        <v>500000</v>
      </c>
      <c r="AG34" s="206">
        <f t="shared" si="8"/>
        <v>0</v>
      </c>
      <c r="AH34" s="93">
        <v>500000</v>
      </c>
      <c r="AI34" s="93">
        <v>500000</v>
      </c>
      <c r="AJ34" s="206">
        <f t="shared" si="9"/>
        <v>0</v>
      </c>
      <c r="AK34" s="93">
        <v>500000</v>
      </c>
      <c r="AL34" s="93">
        <v>500000</v>
      </c>
      <c r="AM34" s="206">
        <f t="shared" si="10"/>
        <v>0</v>
      </c>
      <c r="AN34" s="93">
        <v>500000</v>
      </c>
      <c r="AO34" s="93">
        <v>500000</v>
      </c>
      <c r="AP34" s="206">
        <f t="shared" si="11"/>
        <v>0</v>
      </c>
      <c r="AQ34" s="93"/>
      <c r="AR34" s="93"/>
      <c r="AS34" s="233">
        <f t="shared" si="12"/>
        <v>0</v>
      </c>
      <c r="AT34" s="93"/>
      <c r="AU34" s="93"/>
      <c r="AV34" s="93">
        <f t="shared" si="14"/>
        <v>0</v>
      </c>
      <c r="AW34" s="93"/>
      <c r="AX34" s="93"/>
      <c r="AY34" s="93">
        <f t="shared" si="17"/>
        <v>0</v>
      </c>
      <c r="AZ34" s="98">
        <f t="shared" si="15"/>
        <v>8000000</v>
      </c>
    </row>
    <row r="35" spans="1:53" s="99" customFormat="1" x14ac:dyDescent="0.2">
      <c r="A35" s="316">
        <v>29</v>
      </c>
      <c r="B35" s="376"/>
      <c r="C35" s="104" t="s">
        <v>293</v>
      </c>
      <c r="D35" s="95"/>
      <c r="E35" s="93">
        <v>13000000</v>
      </c>
      <c r="F35" s="93"/>
      <c r="G35" s="93"/>
      <c r="H35" s="93">
        <f t="shared" si="0"/>
        <v>13000000</v>
      </c>
      <c r="I35" s="93">
        <v>3000000</v>
      </c>
      <c r="J35" s="93">
        <v>2000000</v>
      </c>
      <c r="K35" s="93">
        <v>2000000</v>
      </c>
      <c r="L35" s="206">
        <f t="shared" si="1"/>
        <v>0</v>
      </c>
      <c r="M35" s="93">
        <v>800000</v>
      </c>
      <c r="N35" s="93">
        <v>800000</v>
      </c>
      <c r="O35" s="206">
        <f t="shared" si="2"/>
        <v>0</v>
      </c>
      <c r="P35" s="93">
        <v>800000</v>
      </c>
      <c r="Q35" s="93">
        <v>800000</v>
      </c>
      <c r="R35" s="206">
        <f t="shared" si="3"/>
        <v>0</v>
      </c>
      <c r="S35" s="93">
        <v>800000</v>
      </c>
      <c r="T35" s="93">
        <v>800000</v>
      </c>
      <c r="U35" s="206">
        <f t="shared" si="4"/>
        <v>0</v>
      </c>
      <c r="V35" s="93">
        <v>800000</v>
      </c>
      <c r="W35" s="93">
        <v>800000</v>
      </c>
      <c r="X35" s="206">
        <f t="shared" si="5"/>
        <v>0</v>
      </c>
      <c r="Y35" s="93">
        <v>800000</v>
      </c>
      <c r="Z35" s="93">
        <v>800000</v>
      </c>
      <c r="AA35" s="206">
        <f t="shared" si="6"/>
        <v>0</v>
      </c>
      <c r="AB35" s="93">
        <v>800000</v>
      </c>
      <c r="AC35" s="93">
        <v>800000</v>
      </c>
      <c r="AD35" s="206">
        <f t="shared" si="7"/>
        <v>0</v>
      </c>
      <c r="AE35" s="93">
        <v>800000</v>
      </c>
      <c r="AF35" s="93">
        <v>800000</v>
      </c>
      <c r="AG35" s="206">
        <f t="shared" si="8"/>
        <v>0</v>
      </c>
      <c r="AH35" s="93">
        <v>800000</v>
      </c>
      <c r="AI35" s="93">
        <v>800000</v>
      </c>
      <c r="AJ35" s="206">
        <f t="shared" si="9"/>
        <v>0</v>
      </c>
      <c r="AK35" s="93">
        <v>800000</v>
      </c>
      <c r="AL35" s="93">
        <v>800000</v>
      </c>
      <c r="AM35" s="206">
        <f t="shared" si="10"/>
        <v>0</v>
      </c>
      <c r="AN35" s="93">
        <v>800000</v>
      </c>
      <c r="AO35" s="93">
        <v>800000</v>
      </c>
      <c r="AP35" s="206">
        <f t="shared" si="11"/>
        <v>0</v>
      </c>
      <c r="AQ35" s="93"/>
      <c r="AR35" s="93"/>
      <c r="AS35" s="233">
        <f t="shared" si="12"/>
        <v>0</v>
      </c>
      <c r="AT35" s="93"/>
      <c r="AU35" s="93"/>
      <c r="AV35" s="93">
        <f t="shared" si="14"/>
        <v>0</v>
      </c>
      <c r="AW35" s="93"/>
      <c r="AX35" s="93"/>
      <c r="AY35" s="93">
        <f t="shared" si="17"/>
        <v>0</v>
      </c>
      <c r="AZ35" s="98">
        <f t="shared" si="15"/>
        <v>10000000</v>
      </c>
    </row>
    <row r="36" spans="1:53" x14ac:dyDescent="0.2">
      <c r="A36" s="111">
        <v>30</v>
      </c>
      <c r="B36" s="173"/>
      <c r="C36" s="174" t="s">
        <v>172</v>
      </c>
      <c r="D36" s="9"/>
      <c r="E36" s="11">
        <v>13000000</v>
      </c>
      <c r="F36" s="11"/>
      <c r="G36" s="11"/>
      <c r="H36" s="11">
        <f t="shared" si="0"/>
        <v>13000000</v>
      </c>
      <c r="I36" s="11">
        <v>5000000</v>
      </c>
      <c r="J36" s="11"/>
      <c r="K36" s="11"/>
      <c r="L36" s="203">
        <f t="shared" si="1"/>
        <v>0</v>
      </c>
      <c r="M36" s="11">
        <v>800000</v>
      </c>
      <c r="N36" s="11">
        <v>800000</v>
      </c>
      <c r="O36" s="203">
        <f t="shared" si="2"/>
        <v>0</v>
      </c>
      <c r="P36" s="11">
        <v>800000</v>
      </c>
      <c r="Q36" s="11">
        <v>800000</v>
      </c>
      <c r="R36" s="203">
        <f t="shared" si="3"/>
        <v>0</v>
      </c>
      <c r="S36" s="11">
        <v>800000</v>
      </c>
      <c r="T36" s="11">
        <v>800000</v>
      </c>
      <c r="U36" s="203">
        <f t="shared" si="4"/>
        <v>0</v>
      </c>
      <c r="V36" s="11">
        <v>800000</v>
      </c>
      <c r="W36" s="11">
        <v>800000</v>
      </c>
      <c r="X36" s="203">
        <f t="shared" si="5"/>
        <v>0</v>
      </c>
      <c r="Y36" s="11">
        <v>800000</v>
      </c>
      <c r="Z36" s="11">
        <v>800000</v>
      </c>
      <c r="AA36" s="203">
        <f t="shared" si="6"/>
        <v>0</v>
      </c>
      <c r="AB36" s="11">
        <v>800000</v>
      </c>
      <c r="AC36" s="11">
        <v>800000</v>
      </c>
      <c r="AD36" s="203">
        <f t="shared" si="7"/>
        <v>0</v>
      </c>
      <c r="AE36" s="11">
        <v>800000</v>
      </c>
      <c r="AF36" s="11"/>
      <c r="AG36" s="203">
        <f t="shared" si="8"/>
        <v>800000</v>
      </c>
      <c r="AH36" s="11">
        <v>800000</v>
      </c>
      <c r="AI36" s="11"/>
      <c r="AJ36" s="203">
        <f t="shared" si="9"/>
        <v>800000</v>
      </c>
      <c r="AK36" s="11">
        <v>800000</v>
      </c>
      <c r="AL36" s="11"/>
      <c r="AM36" s="203">
        <f t="shared" si="10"/>
        <v>800000</v>
      </c>
      <c r="AN36" s="11">
        <v>800000</v>
      </c>
      <c r="AO36" s="11"/>
      <c r="AP36" s="203">
        <f t="shared" si="11"/>
        <v>800000</v>
      </c>
      <c r="AQ36" s="11"/>
      <c r="AR36" s="11"/>
      <c r="AS36" s="267">
        <f t="shared" si="12"/>
        <v>0</v>
      </c>
      <c r="AT36" s="11"/>
      <c r="AU36" s="11"/>
      <c r="AV36" s="11">
        <f t="shared" si="14"/>
        <v>0</v>
      </c>
      <c r="AW36" s="11"/>
      <c r="AX36" s="11"/>
      <c r="AY36" s="11">
        <f t="shared" si="17"/>
        <v>0</v>
      </c>
      <c r="AZ36" s="32">
        <f t="shared" si="15"/>
        <v>8000000</v>
      </c>
    </row>
    <row r="37" spans="1:53" x14ac:dyDescent="0.2">
      <c r="A37" s="111">
        <v>31</v>
      </c>
      <c r="B37" s="173"/>
      <c r="C37" s="174" t="s">
        <v>254</v>
      </c>
      <c r="D37" s="9"/>
      <c r="E37" s="11">
        <v>13000000</v>
      </c>
      <c r="F37" s="11"/>
      <c r="G37" s="11"/>
      <c r="H37" s="11">
        <f t="shared" si="0"/>
        <v>13000000</v>
      </c>
      <c r="I37" s="11">
        <v>3000000</v>
      </c>
      <c r="J37" s="11">
        <v>2000000</v>
      </c>
      <c r="K37" s="11">
        <v>2000000</v>
      </c>
      <c r="L37" s="203">
        <f t="shared" si="1"/>
        <v>0</v>
      </c>
      <c r="M37" s="11">
        <v>800000</v>
      </c>
      <c r="N37" s="11"/>
      <c r="O37" s="203">
        <f t="shared" si="2"/>
        <v>800000</v>
      </c>
      <c r="P37" s="11">
        <v>800000</v>
      </c>
      <c r="Q37" s="11"/>
      <c r="R37" s="203">
        <f t="shared" si="3"/>
        <v>800000</v>
      </c>
      <c r="S37" s="11">
        <v>800000</v>
      </c>
      <c r="T37" s="11"/>
      <c r="U37" s="203">
        <f t="shared" si="4"/>
        <v>800000</v>
      </c>
      <c r="V37" s="11">
        <v>800000</v>
      </c>
      <c r="W37" s="11"/>
      <c r="X37" s="203">
        <f t="shared" si="5"/>
        <v>800000</v>
      </c>
      <c r="Y37" s="11">
        <v>800000</v>
      </c>
      <c r="Z37" s="11"/>
      <c r="AA37" s="203">
        <f t="shared" si="6"/>
        <v>800000</v>
      </c>
      <c r="AB37" s="11">
        <v>800000</v>
      </c>
      <c r="AC37" s="11"/>
      <c r="AD37" s="203">
        <f t="shared" si="7"/>
        <v>800000</v>
      </c>
      <c r="AE37" s="11">
        <v>800000</v>
      </c>
      <c r="AF37" s="11"/>
      <c r="AG37" s="203">
        <f t="shared" si="8"/>
        <v>800000</v>
      </c>
      <c r="AH37" s="11">
        <v>800000</v>
      </c>
      <c r="AI37" s="11"/>
      <c r="AJ37" s="203">
        <f t="shared" si="9"/>
        <v>800000</v>
      </c>
      <c r="AK37" s="11">
        <v>800000</v>
      </c>
      <c r="AL37" s="11"/>
      <c r="AM37" s="203">
        <f t="shared" si="10"/>
        <v>800000</v>
      </c>
      <c r="AN37" s="11">
        <v>800000</v>
      </c>
      <c r="AO37" s="11"/>
      <c r="AP37" s="203">
        <f t="shared" si="11"/>
        <v>800000</v>
      </c>
      <c r="AQ37" s="11"/>
      <c r="AR37" s="11"/>
      <c r="AS37" s="267">
        <f t="shared" si="12"/>
        <v>0</v>
      </c>
      <c r="AT37" s="11"/>
      <c r="AU37" s="11"/>
      <c r="AV37" s="11">
        <f t="shared" si="14"/>
        <v>0</v>
      </c>
      <c r="AW37" s="11"/>
      <c r="AX37" s="11"/>
      <c r="AY37" s="11">
        <f t="shared" si="17"/>
        <v>0</v>
      </c>
      <c r="AZ37" s="32">
        <f t="shared" si="15"/>
        <v>10000000</v>
      </c>
    </row>
    <row r="38" spans="1:53" s="99" customFormat="1" x14ac:dyDescent="0.2">
      <c r="A38" s="111">
        <v>32</v>
      </c>
      <c r="B38" s="173"/>
      <c r="C38" s="174" t="s">
        <v>453</v>
      </c>
      <c r="D38" s="9"/>
      <c r="E38" s="11">
        <v>13000000</v>
      </c>
      <c r="F38" s="11"/>
      <c r="G38" s="11"/>
      <c r="H38" s="11">
        <f t="shared" si="0"/>
        <v>13000000</v>
      </c>
      <c r="I38" s="11">
        <v>3000000</v>
      </c>
      <c r="J38" s="11"/>
      <c r="K38" s="11"/>
      <c r="L38" s="203">
        <f t="shared" si="1"/>
        <v>0</v>
      </c>
      <c r="M38" s="11"/>
      <c r="N38" s="11"/>
      <c r="O38" s="203">
        <f t="shared" si="2"/>
        <v>0</v>
      </c>
      <c r="P38" s="11"/>
      <c r="Q38" s="11"/>
      <c r="R38" s="203">
        <f t="shared" si="3"/>
        <v>0</v>
      </c>
      <c r="S38" s="11">
        <v>1100000</v>
      </c>
      <c r="T38" s="11">
        <v>1100000</v>
      </c>
      <c r="U38" s="203">
        <f t="shared" si="4"/>
        <v>0</v>
      </c>
      <c r="V38" s="11">
        <v>1100000</v>
      </c>
      <c r="W38" s="11">
        <f>900000+200000</f>
        <v>1100000</v>
      </c>
      <c r="X38" s="203">
        <f t="shared" si="5"/>
        <v>0</v>
      </c>
      <c r="Y38" s="11">
        <v>1100000</v>
      </c>
      <c r="Z38" s="11">
        <v>1100000</v>
      </c>
      <c r="AA38" s="203">
        <f t="shared" si="6"/>
        <v>0</v>
      </c>
      <c r="AB38" s="11">
        <v>1100000</v>
      </c>
      <c r="AC38" s="11">
        <f>200000+800000</f>
        <v>1000000</v>
      </c>
      <c r="AD38" s="203">
        <f t="shared" si="7"/>
        <v>100000</v>
      </c>
      <c r="AE38" s="11">
        <v>1100000</v>
      </c>
      <c r="AF38" s="11"/>
      <c r="AG38" s="203">
        <f t="shared" si="8"/>
        <v>1100000</v>
      </c>
      <c r="AH38" s="11">
        <v>1100000</v>
      </c>
      <c r="AI38" s="11"/>
      <c r="AJ38" s="203">
        <f t="shared" si="9"/>
        <v>1100000</v>
      </c>
      <c r="AK38" s="11">
        <v>1100000</v>
      </c>
      <c r="AL38" s="11"/>
      <c r="AM38" s="203">
        <f t="shared" si="10"/>
        <v>1100000</v>
      </c>
      <c r="AN38" s="11">
        <v>1100000</v>
      </c>
      <c r="AO38" s="11"/>
      <c r="AP38" s="203">
        <f t="shared" si="11"/>
        <v>1100000</v>
      </c>
      <c r="AQ38" s="11">
        <v>1200000</v>
      </c>
      <c r="AR38" s="11"/>
      <c r="AS38" s="267">
        <f t="shared" si="12"/>
        <v>1200000</v>
      </c>
      <c r="AT38" s="11"/>
      <c r="AU38" s="11"/>
      <c r="AV38" s="11">
        <f t="shared" si="14"/>
        <v>0</v>
      </c>
      <c r="AW38" s="11"/>
      <c r="AX38" s="11"/>
      <c r="AY38" s="11">
        <f t="shared" si="17"/>
        <v>0</v>
      </c>
      <c r="AZ38" s="98">
        <f t="shared" si="15"/>
        <v>10000000</v>
      </c>
    </row>
    <row r="39" spans="1:53" s="99" customFormat="1" x14ac:dyDescent="0.2">
      <c r="A39" s="316">
        <v>33</v>
      </c>
      <c r="B39" s="376"/>
      <c r="C39" s="104" t="s">
        <v>458</v>
      </c>
      <c r="D39" s="95"/>
      <c r="E39" s="93">
        <v>13000000</v>
      </c>
      <c r="F39" s="93"/>
      <c r="G39" s="93"/>
      <c r="H39" s="93">
        <f t="shared" ref="H39:H66" si="18">E39-F39-G39</f>
        <v>13000000</v>
      </c>
      <c r="I39" s="93">
        <v>5000000</v>
      </c>
      <c r="J39" s="93"/>
      <c r="K39" s="93"/>
      <c r="L39" s="206">
        <f t="shared" si="1"/>
        <v>0</v>
      </c>
      <c r="M39" s="93"/>
      <c r="N39" s="93"/>
      <c r="O39" s="206">
        <f t="shared" ref="O39:O66" si="19">M39-N39</f>
        <v>0</v>
      </c>
      <c r="P39" s="93">
        <v>800000</v>
      </c>
      <c r="Q39" s="93">
        <v>800000</v>
      </c>
      <c r="R39" s="206">
        <f t="shared" ref="R39:R66" si="20">P39-Q39</f>
        <v>0</v>
      </c>
      <c r="S39" s="93">
        <v>800000</v>
      </c>
      <c r="T39" s="93">
        <v>800000</v>
      </c>
      <c r="U39" s="206">
        <f t="shared" ref="U39:U66" si="21">S39-T39</f>
        <v>0</v>
      </c>
      <c r="V39" s="93">
        <v>800000</v>
      </c>
      <c r="W39" s="93">
        <v>800000</v>
      </c>
      <c r="X39" s="206">
        <f t="shared" ref="X39:X66" si="22">V39-W39</f>
        <v>0</v>
      </c>
      <c r="Y39" s="93">
        <v>800000</v>
      </c>
      <c r="Z39" s="93">
        <v>800000</v>
      </c>
      <c r="AA39" s="206">
        <f t="shared" ref="AA39:AA66" si="23">Y39-Z39</f>
        <v>0</v>
      </c>
      <c r="AB39" s="93">
        <v>800000</v>
      </c>
      <c r="AC39" s="93">
        <v>800000</v>
      </c>
      <c r="AD39" s="206">
        <f t="shared" ref="AD39:AD67" si="24">AB39-AC39</f>
        <v>0</v>
      </c>
      <c r="AE39" s="93">
        <v>800000</v>
      </c>
      <c r="AF39" s="93">
        <v>800000</v>
      </c>
      <c r="AG39" s="206">
        <f t="shared" ref="AG39:AG66" si="25">AE39-AF39</f>
        <v>0</v>
      </c>
      <c r="AH39" s="93">
        <v>800000</v>
      </c>
      <c r="AI39" s="93">
        <v>800000</v>
      </c>
      <c r="AJ39" s="206">
        <f t="shared" ref="AJ39:AJ66" si="26">AH39-AI39</f>
        <v>0</v>
      </c>
      <c r="AK39" s="93">
        <v>800000</v>
      </c>
      <c r="AL39" s="93">
        <v>800000</v>
      </c>
      <c r="AM39" s="206">
        <f t="shared" ref="AM39:AM66" si="27">AK39-AL39</f>
        <v>0</v>
      </c>
      <c r="AN39" s="93">
        <v>800000</v>
      </c>
      <c r="AO39" s="93">
        <v>800000</v>
      </c>
      <c r="AP39" s="206">
        <f t="shared" ref="AP39:AP66" si="28">AN39-AO39</f>
        <v>0</v>
      </c>
      <c r="AQ39" s="93"/>
      <c r="AR39" s="93"/>
      <c r="AS39" s="233">
        <f t="shared" ref="AS39:AS67" si="29">AQ39-AR39</f>
        <v>0</v>
      </c>
      <c r="AT39" s="93"/>
      <c r="AU39" s="93"/>
      <c r="AV39" s="93">
        <f t="shared" si="14"/>
        <v>0</v>
      </c>
      <c r="AW39" s="93"/>
      <c r="AX39" s="93"/>
      <c r="AY39" s="93"/>
      <c r="AZ39" s="98">
        <f t="shared" si="15"/>
        <v>7200000</v>
      </c>
    </row>
    <row r="40" spans="1:53" x14ac:dyDescent="0.2">
      <c r="A40" s="111">
        <v>34</v>
      </c>
      <c r="B40" s="173"/>
      <c r="C40" s="113" t="s">
        <v>170</v>
      </c>
      <c r="D40" s="9"/>
      <c r="E40" s="114">
        <v>13000000</v>
      </c>
      <c r="F40" s="114"/>
      <c r="G40" s="114"/>
      <c r="H40" s="11">
        <f t="shared" si="18"/>
        <v>13000000</v>
      </c>
      <c r="I40" s="11">
        <v>3400000</v>
      </c>
      <c r="J40" s="114">
        <v>1600000</v>
      </c>
      <c r="K40" s="114">
        <v>1600000</v>
      </c>
      <c r="L40" s="203">
        <f t="shared" si="1"/>
        <v>0</v>
      </c>
      <c r="M40" s="11">
        <v>800000</v>
      </c>
      <c r="N40" s="11">
        <v>800000</v>
      </c>
      <c r="O40" s="203">
        <f t="shared" si="19"/>
        <v>0</v>
      </c>
      <c r="P40" s="11">
        <v>800000</v>
      </c>
      <c r="Q40" s="11">
        <v>800000</v>
      </c>
      <c r="R40" s="203">
        <f t="shared" si="20"/>
        <v>0</v>
      </c>
      <c r="S40" s="11">
        <v>800000</v>
      </c>
      <c r="T40" s="11">
        <v>800000</v>
      </c>
      <c r="U40" s="203">
        <f t="shared" si="21"/>
        <v>0</v>
      </c>
      <c r="V40" s="11">
        <v>800000</v>
      </c>
      <c r="W40" s="11">
        <v>800000</v>
      </c>
      <c r="X40" s="203">
        <f t="shared" si="22"/>
        <v>0</v>
      </c>
      <c r="Y40" s="11">
        <v>800000</v>
      </c>
      <c r="Z40" s="11">
        <v>800000</v>
      </c>
      <c r="AA40" s="203">
        <f t="shared" si="23"/>
        <v>0</v>
      </c>
      <c r="AB40" s="11">
        <v>800000</v>
      </c>
      <c r="AC40" s="11"/>
      <c r="AD40" s="203">
        <f t="shared" si="24"/>
        <v>800000</v>
      </c>
      <c r="AE40" s="11">
        <v>800000</v>
      </c>
      <c r="AF40" s="11"/>
      <c r="AG40" s="203">
        <f t="shared" si="25"/>
        <v>800000</v>
      </c>
      <c r="AH40" s="11">
        <v>800000</v>
      </c>
      <c r="AI40" s="11"/>
      <c r="AJ40" s="203">
        <f t="shared" si="26"/>
        <v>800000</v>
      </c>
      <c r="AK40" s="11">
        <v>800000</v>
      </c>
      <c r="AL40" s="11"/>
      <c r="AM40" s="203">
        <f t="shared" si="27"/>
        <v>800000</v>
      </c>
      <c r="AN40" s="11">
        <v>800000</v>
      </c>
      <c r="AO40" s="11"/>
      <c r="AP40" s="203">
        <f t="shared" si="28"/>
        <v>800000</v>
      </c>
      <c r="AQ40" s="114"/>
      <c r="AR40" s="114"/>
      <c r="AS40" s="267">
        <f t="shared" si="29"/>
        <v>0</v>
      </c>
      <c r="AT40" s="114"/>
      <c r="AU40" s="114"/>
      <c r="AV40" s="11">
        <f t="shared" si="14"/>
        <v>0</v>
      </c>
      <c r="AW40" s="114"/>
      <c r="AX40" s="114"/>
      <c r="AY40" s="11">
        <f t="shared" ref="AY40:AY45" si="30">AW40-AX40</f>
        <v>0</v>
      </c>
      <c r="AZ40" s="32">
        <f t="shared" si="15"/>
        <v>9600000</v>
      </c>
    </row>
    <row r="41" spans="1:53" x14ac:dyDescent="0.2">
      <c r="A41" s="111">
        <v>35</v>
      </c>
      <c r="B41" s="173"/>
      <c r="C41" s="175" t="s">
        <v>369</v>
      </c>
      <c r="D41" s="9"/>
      <c r="E41" s="114">
        <v>13000000</v>
      </c>
      <c r="F41" s="114"/>
      <c r="G41" s="114"/>
      <c r="H41" s="11">
        <f t="shared" si="18"/>
        <v>13000000</v>
      </c>
      <c r="I41" s="11">
        <v>1000000</v>
      </c>
      <c r="J41" s="114">
        <v>4000000</v>
      </c>
      <c r="K41" s="114">
        <v>4000000</v>
      </c>
      <c r="L41" s="203">
        <f t="shared" si="1"/>
        <v>0</v>
      </c>
      <c r="M41" s="11">
        <v>800000</v>
      </c>
      <c r="N41" s="11">
        <v>800000</v>
      </c>
      <c r="O41" s="203">
        <f t="shared" si="19"/>
        <v>0</v>
      </c>
      <c r="P41" s="11">
        <v>800000</v>
      </c>
      <c r="Q41" s="11">
        <v>800000</v>
      </c>
      <c r="R41" s="203">
        <f t="shared" si="20"/>
        <v>0</v>
      </c>
      <c r="S41" s="11">
        <v>800000</v>
      </c>
      <c r="T41" s="11">
        <v>800000</v>
      </c>
      <c r="U41" s="203">
        <f t="shared" si="21"/>
        <v>0</v>
      </c>
      <c r="V41" s="11">
        <v>800000</v>
      </c>
      <c r="W41" s="11">
        <v>800000</v>
      </c>
      <c r="X41" s="203">
        <f t="shared" si="22"/>
        <v>0</v>
      </c>
      <c r="Y41" s="11">
        <v>800000</v>
      </c>
      <c r="Z41" s="11">
        <v>800000</v>
      </c>
      <c r="AA41" s="203">
        <f t="shared" si="23"/>
        <v>0</v>
      </c>
      <c r="AB41" s="11">
        <v>800000</v>
      </c>
      <c r="AC41" s="11">
        <v>800000</v>
      </c>
      <c r="AD41" s="203">
        <f t="shared" si="24"/>
        <v>0</v>
      </c>
      <c r="AE41" s="11">
        <v>800000</v>
      </c>
      <c r="AF41" s="11">
        <v>800000</v>
      </c>
      <c r="AG41" s="203">
        <f t="shared" si="25"/>
        <v>0</v>
      </c>
      <c r="AH41" s="11">
        <v>800000</v>
      </c>
      <c r="AI41" s="11">
        <v>200000</v>
      </c>
      <c r="AJ41" s="203">
        <f t="shared" si="26"/>
        <v>600000</v>
      </c>
      <c r="AK41" s="11">
        <v>800000</v>
      </c>
      <c r="AL41" s="11"/>
      <c r="AM41" s="203">
        <f t="shared" si="27"/>
        <v>800000</v>
      </c>
      <c r="AN41" s="11">
        <v>800000</v>
      </c>
      <c r="AO41" s="11"/>
      <c r="AP41" s="203">
        <f t="shared" si="28"/>
        <v>800000</v>
      </c>
      <c r="AQ41" s="114"/>
      <c r="AR41" s="114"/>
      <c r="AS41" s="267">
        <f t="shared" si="29"/>
        <v>0</v>
      </c>
      <c r="AT41" s="114"/>
      <c r="AU41" s="114"/>
      <c r="AV41" s="11">
        <f t="shared" si="14"/>
        <v>0</v>
      </c>
      <c r="AW41" s="114"/>
      <c r="AX41" s="114"/>
      <c r="AY41" s="11">
        <f t="shared" si="30"/>
        <v>0</v>
      </c>
      <c r="AZ41" s="32">
        <f t="shared" si="15"/>
        <v>12000000</v>
      </c>
    </row>
    <row r="42" spans="1:53" x14ac:dyDescent="0.2">
      <c r="A42" s="111">
        <v>36</v>
      </c>
      <c r="B42" s="173"/>
      <c r="C42" s="174" t="s">
        <v>232</v>
      </c>
      <c r="D42" s="9"/>
      <c r="E42" s="11">
        <v>13000000</v>
      </c>
      <c r="F42" s="11"/>
      <c r="G42" s="11"/>
      <c r="H42" s="11">
        <f t="shared" si="18"/>
        <v>13000000</v>
      </c>
      <c r="I42" s="11">
        <v>4000000</v>
      </c>
      <c r="J42" s="11">
        <v>1000000</v>
      </c>
      <c r="K42" s="11">
        <v>1000000</v>
      </c>
      <c r="L42" s="203">
        <f t="shared" si="1"/>
        <v>0</v>
      </c>
      <c r="M42" s="11">
        <v>800000</v>
      </c>
      <c r="N42" s="11">
        <v>800000</v>
      </c>
      <c r="O42" s="203">
        <f t="shared" si="19"/>
        <v>0</v>
      </c>
      <c r="P42" s="11">
        <v>800000</v>
      </c>
      <c r="Q42" s="11">
        <f>200000+600000</f>
        <v>800000</v>
      </c>
      <c r="R42" s="203">
        <f t="shared" si="20"/>
        <v>0</v>
      </c>
      <c r="S42" s="11">
        <v>800000</v>
      </c>
      <c r="T42" s="11">
        <f>50000+750000</f>
        <v>800000</v>
      </c>
      <c r="U42" s="203">
        <f t="shared" si="21"/>
        <v>0</v>
      </c>
      <c r="V42" s="11">
        <v>800000</v>
      </c>
      <c r="W42" s="11">
        <v>800000</v>
      </c>
      <c r="X42" s="203">
        <f t="shared" si="22"/>
        <v>0</v>
      </c>
      <c r="Y42" s="11">
        <v>800000</v>
      </c>
      <c r="Z42" s="11">
        <v>800000</v>
      </c>
      <c r="AA42" s="203">
        <f t="shared" si="23"/>
        <v>0</v>
      </c>
      <c r="AB42" s="11">
        <v>800000</v>
      </c>
      <c r="AC42" s="11">
        <f>450000+50000</f>
        <v>500000</v>
      </c>
      <c r="AD42" s="203">
        <f t="shared" si="24"/>
        <v>300000</v>
      </c>
      <c r="AE42" s="11">
        <v>800000</v>
      </c>
      <c r="AF42" s="11"/>
      <c r="AG42" s="203">
        <f t="shared" si="25"/>
        <v>800000</v>
      </c>
      <c r="AH42" s="11">
        <v>800000</v>
      </c>
      <c r="AI42" s="11"/>
      <c r="AJ42" s="203">
        <f t="shared" si="26"/>
        <v>800000</v>
      </c>
      <c r="AK42" s="11">
        <v>800000</v>
      </c>
      <c r="AL42" s="11"/>
      <c r="AM42" s="203">
        <f t="shared" si="27"/>
        <v>800000</v>
      </c>
      <c r="AN42" s="11">
        <v>800000</v>
      </c>
      <c r="AO42" s="11"/>
      <c r="AP42" s="203">
        <f t="shared" si="28"/>
        <v>800000</v>
      </c>
      <c r="AQ42" s="11"/>
      <c r="AR42" s="11"/>
      <c r="AS42" s="267">
        <f t="shared" si="29"/>
        <v>0</v>
      </c>
      <c r="AT42" s="11"/>
      <c r="AU42" s="11"/>
      <c r="AV42" s="11">
        <f t="shared" si="14"/>
        <v>0</v>
      </c>
      <c r="AW42" s="11"/>
      <c r="AX42" s="11"/>
      <c r="AY42" s="11">
        <f t="shared" si="30"/>
        <v>0</v>
      </c>
      <c r="AZ42" s="32">
        <f t="shared" si="15"/>
        <v>9000000</v>
      </c>
    </row>
    <row r="43" spans="1:53" s="99" customFormat="1" x14ac:dyDescent="0.2">
      <c r="A43" s="316">
        <v>37</v>
      </c>
      <c r="B43" s="376"/>
      <c r="C43" s="104" t="s">
        <v>354</v>
      </c>
      <c r="D43" s="95"/>
      <c r="E43" s="93">
        <v>13000000</v>
      </c>
      <c r="F43" s="93"/>
      <c r="G43" s="93"/>
      <c r="H43" s="93">
        <f t="shared" si="18"/>
        <v>13000000</v>
      </c>
      <c r="I43" s="93">
        <v>5000000</v>
      </c>
      <c r="J43" s="93"/>
      <c r="K43" s="93"/>
      <c r="L43" s="206">
        <f t="shared" si="1"/>
        <v>0</v>
      </c>
      <c r="M43" s="93">
        <v>800000</v>
      </c>
      <c r="N43" s="93">
        <v>800000</v>
      </c>
      <c r="O43" s="206">
        <f t="shared" si="19"/>
        <v>0</v>
      </c>
      <c r="P43" s="93">
        <v>800000</v>
      </c>
      <c r="Q43" s="93">
        <v>800000</v>
      </c>
      <c r="R43" s="206">
        <f t="shared" si="20"/>
        <v>0</v>
      </c>
      <c r="S43" s="93">
        <v>800000</v>
      </c>
      <c r="T43" s="93">
        <v>800000</v>
      </c>
      <c r="U43" s="206">
        <f t="shared" si="21"/>
        <v>0</v>
      </c>
      <c r="V43" s="93">
        <v>800000</v>
      </c>
      <c r="W43" s="93">
        <v>800000</v>
      </c>
      <c r="X43" s="206">
        <f t="shared" si="22"/>
        <v>0</v>
      </c>
      <c r="Y43" s="93">
        <v>800000</v>
      </c>
      <c r="Z43" s="93">
        <v>800000</v>
      </c>
      <c r="AA43" s="206">
        <f t="shared" si="23"/>
        <v>0</v>
      </c>
      <c r="AB43" s="93">
        <v>800000</v>
      </c>
      <c r="AC43" s="93">
        <f>600000+200000</f>
        <v>800000</v>
      </c>
      <c r="AD43" s="206">
        <f t="shared" si="24"/>
        <v>0</v>
      </c>
      <c r="AE43" s="93">
        <v>800000</v>
      </c>
      <c r="AF43" s="93">
        <v>800000</v>
      </c>
      <c r="AG43" s="206">
        <f t="shared" si="25"/>
        <v>0</v>
      </c>
      <c r="AH43" s="93">
        <v>800000</v>
      </c>
      <c r="AI43" s="93">
        <v>800000</v>
      </c>
      <c r="AJ43" s="206">
        <f t="shared" si="26"/>
        <v>0</v>
      </c>
      <c r="AK43" s="93">
        <v>800000</v>
      </c>
      <c r="AL43" s="93">
        <v>800000</v>
      </c>
      <c r="AM43" s="206">
        <f t="shared" si="27"/>
        <v>0</v>
      </c>
      <c r="AN43" s="93">
        <v>800000</v>
      </c>
      <c r="AO43" s="93">
        <v>800000</v>
      </c>
      <c r="AP43" s="206">
        <f t="shared" si="28"/>
        <v>0</v>
      </c>
      <c r="AQ43" s="93"/>
      <c r="AR43" s="93"/>
      <c r="AS43" s="233">
        <f t="shared" si="29"/>
        <v>0</v>
      </c>
      <c r="AT43" s="93"/>
      <c r="AU43" s="93"/>
      <c r="AV43" s="93">
        <f t="shared" si="14"/>
        <v>0</v>
      </c>
      <c r="AW43" s="93"/>
      <c r="AX43" s="93"/>
      <c r="AY43" s="93">
        <f t="shared" si="30"/>
        <v>0</v>
      </c>
      <c r="AZ43" s="98">
        <f t="shared" si="15"/>
        <v>8000000</v>
      </c>
      <c r="BA43" s="257"/>
    </row>
    <row r="44" spans="1:53" x14ac:dyDescent="0.2">
      <c r="A44" s="111">
        <v>38</v>
      </c>
      <c r="B44" s="12"/>
      <c r="C44" s="271" t="s">
        <v>446</v>
      </c>
      <c r="D44" s="9"/>
      <c r="E44" s="52">
        <v>13000000</v>
      </c>
      <c r="F44" s="52"/>
      <c r="G44" s="52"/>
      <c r="H44" s="11">
        <f t="shared" si="18"/>
        <v>13000000</v>
      </c>
      <c r="I44" s="11">
        <v>2000000</v>
      </c>
      <c r="J44" s="52">
        <v>3000000</v>
      </c>
      <c r="K44" s="52">
        <v>3000000</v>
      </c>
      <c r="L44" s="203">
        <f t="shared" si="1"/>
        <v>0</v>
      </c>
      <c r="M44" s="52"/>
      <c r="N44" s="52"/>
      <c r="O44" s="203">
        <f t="shared" si="19"/>
        <v>0</v>
      </c>
      <c r="P44" s="11"/>
      <c r="Q44" s="11"/>
      <c r="R44" s="203">
        <f t="shared" si="20"/>
        <v>0</v>
      </c>
      <c r="S44" s="11">
        <v>880000</v>
      </c>
      <c r="T44" s="11"/>
      <c r="U44" s="203">
        <f t="shared" si="21"/>
        <v>880000</v>
      </c>
      <c r="V44" s="11">
        <v>880000</v>
      </c>
      <c r="W44" s="11"/>
      <c r="X44" s="203">
        <f t="shared" si="22"/>
        <v>880000</v>
      </c>
      <c r="Y44" s="11">
        <v>880000</v>
      </c>
      <c r="Z44" s="11"/>
      <c r="AA44" s="203">
        <f t="shared" si="23"/>
        <v>880000</v>
      </c>
      <c r="AB44" s="11">
        <v>880000</v>
      </c>
      <c r="AC44" s="11"/>
      <c r="AD44" s="203">
        <f t="shared" si="24"/>
        <v>880000</v>
      </c>
      <c r="AE44" s="11">
        <v>880000</v>
      </c>
      <c r="AF44" s="11"/>
      <c r="AG44" s="203">
        <f t="shared" si="25"/>
        <v>880000</v>
      </c>
      <c r="AH44" s="11">
        <v>880000</v>
      </c>
      <c r="AI44" s="11"/>
      <c r="AJ44" s="203">
        <f t="shared" si="26"/>
        <v>880000</v>
      </c>
      <c r="AK44" s="11">
        <v>880000</v>
      </c>
      <c r="AL44" s="11"/>
      <c r="AM44" s="203">
        <f t="shared" si="27"/>
        <v>880000</v>
      </c>
      <c r="AN44" s="11">
        <v>880000</v>
      </c>
      <c r="AO44" s="11"/>
      <c r="AP44" s="203">
        <f t="shared" si="28"/>
        <v>880000</v>
      </c>
      <c r="AQ44" s="52">
        <v>960000</v>
      </c>
      <c r="AR44" s="52"/>
      <c r="AS44" s="267">
        <f t="shared" si="29"/>
        <v>960000</v>
      </c>
      <c r="AT44" s="52"/>
      <c r="AU44" s="52"/>
      <c r="AV44" s="11">
        <f t="shared" si="14"/>
        <v>0</v>
      </c>
      <c r="AW44" s="52"/>
      <c r="AX44" s="52"/>
      <c r="AY44" s="52">
        <f t="shared" si="30"/>
        <v>0</v>
      </c>
      <c r="AZ44" s="32">
        <f t="shared" si="15"/>
        <v>11000000</v>
      </c>
      <c r="BA44" s="63"/>
    </row>
    <row r="45" spans="1:53" x14ac:dyDescent="0.2">
      <c r="A45" s="111">
        <v>39</v>
      </c>
      <c r="B45" s="173"/>
      <c r="C45" s="174" t="s">
        <v>248</v>
      </c>
      <c r="D45" s="9"/>
      <c r="E45" s="11">
        <v>13000000</v>
      </c>
      <c r="F45" s="11"/>
      <c r="G45" s="11"/>
      <c r="H45" s="11">
        <f t="shared" si="18"/>
        <v>13000000</v>
      </c>
      <c r="I45" s="11">
        <v>2200000</v>
      </c>
      <c r="J45" s="11">
        <v>2800000</v>
      </c>
      <c r="K45" s="11"/>
      <c r="L45" s="203">
        <f t="shared" si="1"/>
        <v>2800000</v>
      </c>
      <c r="M45" s="11">
        <v>800000</v>
      </c>
      <c r="N45" s="11"/>
      <c r="O45" s="203">
        <f t="shared" si="19"/>
        <v>800000</v>
      </c>
      <c r="P45" s="11">
        <v>800000</v>
      </c>
      <c r="Q45" s="11"/>
      <c r="R45" s="203">
        <f t="shared" si="20"/>
        <v>800000</v>
      </c>
      <c r="S45" s="11">
        <v>800000</v>
      </c>
      <c r="T45" s="11"/>
      <c r="U45" s="203">
        <f t="shared" si="21"/>
        <v>800000</v>
      </c>
      <c r="V45" s="11">
        <v>800000</v>
      </c>
      <c r="W45" s="11"/>
      <c r="X45" s="203">
        <f t="shared" si="22"/>
        <v>800000</v>
      </c>
      <c r="Y45" s="11">
        <v>800000</v>
      </c>
      <c r="Z45" s="11"/>
      <c r="AA45" s="203">
        <f t="shared" si="23"/>
        <v>800000</v>
      </c>
      <c r="AB45" s="11">
        <v>800000</v>
      </c>
      <c r="AC45" s="11"/>
      <c r="AD45" s="203">
        <f t="shared" si="24"/>
        <v>800000</v>
      </c>
      <c r="AE45" s="11">
        <v>800000</v>
      </c>
      <c r="AF45" s="11"/>
      <c r="AG45" s="203">
        <f t="shared" si="25"/>
        <v>800000</v>
      </c>
      <c r="AH45" s="11">
        <v>800000</v>
      </c>
      <c r="AI45" s="11"/>
      <c r="AJ45" s="203">
        <f t="shared" si="26"/>
        <v>800000</v>
      </c>
      <c r="AK45" s="11">
        <v>800000</v>
      </c>
      <c r="AL45" s="11"/>
      <c r="AM45" s="203">
        <f t="shared" si="27"/>
        <v>800000</v>
      </c>
      <c r="AN45" s="11">
        <v>800000</v>
      </c>
      <c r="AO45" s="11"/>
      <c r="AP45" s="203">
        <f t="shared" si="28"/>
        <v>800000</v>
      </c>
      <c r="AQ45" s="11"/>
      <c r="AR45" s="11"/>
      <c r="AS45" s="267">
        <f t="shared" si="29"/>
        <v>0</v>
      </c>
      <c r="AT45" s="11"/>
      <c r="AU45" s="11"/>
      <c r="AV45" s="11">
        <f t="shared" si="14"/>
        <v>0</v>
      </c>
      <c r="AW45" s="11"/>
      <c r="AX45" s="11"/>
      <c r="AY45" s="11">
        <f t="shared" si="30"/>
        <v>0</v>
      </c>
      <c r="AZ45" s="32">
        <f t="shared" si="15"/>
        <v>10800000</v>
      </c>
    </row>
    <row r="46" spans="1:53" x14ac:dyDescent="0.2">
      <c r="A46" s="111">
        <v>40</v>
      </c>
      <c r="B46" s="173"/>
      <c r="C46" s="174" t="s">
        <v>449</v>
      </c>
      <c r="D46" s="9"/>
      <c r="E46" s="11">
        <v>13000000</v>
      </c>
      <c r="F46" s="11"/>
      <c r="G46" s="11"/>
      <c r="H46" s="11">
        <f t="shared" si="18"/>
        <v>13000000</v>
      </c>
      <c r="I46" s="11">
        <v>1500000</v>
      </c>
      <c r="J46" s="11">
        <v>1500000</v>
      </c>
      <c r="K46" s="11">
        <v>1500000</v>
      </c>
      <c r="L46" s="203">
        <f t="shared" si="1"/>
        <v>0</v>
      </c>
      <c r="M46" s="11"/>
      <c r="N46" s="11"/>
      <c r="O46" s="203">
        <f t="shared" si="19"/>
        <v>0</v>
      </c>
      <c r="P46" s="11"/>
      <c r="Q46" s="11"/>
      <c r="R46" s="203">
        <f t="shared" si="20"/>
        <v>0</v>
      </c>
      <c r="S46" s="11">
        <v>1100000</v>
      </c>
      <c r="T46" s="11">
        <v>1100000</v>
      </c>
      <c r="U46" s="203">
        <f t="shared" si="21"/>
        <v>0</v>
      </c>
      <c r="V46" s="11">
        <v>1100000</v>
      </c>
      <c r="W46" s="11">
        <v>1100000</v>
      </c>
      <c r="X46" s="203">
        <f t="shared" si="22"/>
        <v>0</v>
      </c>
      <c r="Y46" s="11">
        <v>1100000</v>
      </c>
      <c r="Z46" s="11">
        <v>1100000</v>
      </c>
      <c r="AA46" s="203">
        <f t="shared" si="23"/>
        <v>0</v>
      </c>
      <c r="AB46" s="11">
        <v>1100000</v>
      </c>
      <c r="AC46" s="11">
        <v>1100000</v>
      </c>
      <c r="AD46" s="203">
        <f t="shared" si="24"/>
        <v>0</v>
      </c>
      <c r="AE46" s="11">
        <v>1100000</v>
      </c>
      <c r="AF46" s="11">
        <v>1100000</v>
      </c>
      <c r="AG46" s="203">
        <f t="shared" si="25"/>
        <v>0</v>
      </c>
      <c r="AH46" s="11">
        <v>1100000</v>
      </c>
      <c r="AI46" s="11">
        <v>1100000</v>
      </c>
      <c r="AJ46" s="203">
        <f t="shared" si="26"/>
        <v>0</v>
      </c>
      <c r="AK46" s="11">
        <v>1100000</v>
      </c>
      <c r="AL46" s="11">
        <v>1100000</v>
      </c>
      <c r="AM46" s="203">
        <f t="shared" si="27"/>
        <v>0</v>
      </c>
      <c r="AN46" s="11">
        <v>1100000</v>
      </c>
      <c r="AO46" s="11">
        <v>700000</v>
      </c>
      <c r="AP46" s="203">
        <f t="shared" si="28"/>
        <v>400000</v>
      </c>
      <c r="AQ46" s="11">
        <v>1200000</v>
      </c>
      <c r="AR46" s="11"/>
      <c r="AS46" s="267">
        <f t="shared" si="29"/>
        <v>1200000</v>
      </c>
      <c r="AT46" s="11"/>
      <c r="AU46" s="11"/>
      <c r="AV46" s="11">
        <f t="shared" si="14"/>
        <v>0</v>
      </c>
      <c r="AW46" s="11"/>
      <c r="AX46" s="11"/>
      <c r="AY46" s="11"/>
      <c r="AZ46" s="32">
        <f>+H46</f>
        <v>13000000</v>
      </c>
    </row>
    <row r="47" spans="1:53" x14ac:dyDescent="0.2">
      <c r="A47" s="111">
        <v>41</v>
      </c>
      <c r="B47" s="173"/>
      <c r="C47" s="104" t="s">
        <v>121</v>
      </c>
      <c r="D47" s="95"/>
      <c r="E47" s="93">
        <v>13000000</v>
      </c>
      <c r="F47" s="93">
        <v>1250000</v>
      </c>
      <c r="G47" s="93">
        <v>500000</v>
      </c>
      <c r="H47" s="93">
        <f t="shared" si="18"/>
        <v>11250000</v>
      </c>
      <c r="I47" s="93">
        <v>11250000</v>
      </c>
      <c r="J47" s="93"/>
      <c r="K47" s="93"/>
      <c r="L47" s="206">
        <f t="shared" si="1"/>
        <v>0</v>
      </c>
      <c r="M47" s="93"/>
      <c r="N47" s="93"/>
      <c r="O47" s="206">
        <f t="shared" si="19"/>
        <v>0</v>
      </c>
      <c r="P47" s="93"/>
      <c r="Q47" s="93"/>
      <c r="R47" s="206">
        <f t="shared" si="20"/>
        <v>0</v>
      </c>
      <c r="S47" s="93"/>
      <c r="T47" s="93"/>
      <c r="U47" s="206">
        <f t="shared" si="21"/>
        <v>0</v>
      </c>
      <c r="V47" s="93"/>
      <c r="W47" s="93"/>
      <c r="X47" s="206">
        <f t="shared" si="22"/>
        <v>0</v>
      </c>
      <c r="Y47" s="93"/>
      <c r="Z47" s="93"/>
      <c r="AA47" s="206">
        <f t="shared" si="23"/>
        <v>0</v>
      </c>
      <c r="AB47" s="93"/>
      <c r="AC47" s="93"/>
      <c r="AD47" s="206">
        <f t="shared" si="24"/>
        <v>0</v>
      </c>
      <c r="AE47" s="93"/>
      <c r="AF47" s="93"/>
      <c r="AG47" s="206">
        <f t="shared" si="25"/>
        <v>0</v>
      </c>
      <c r="AH47" s="93"/>
      <c r="AI47" s="93"/>
      <c r="AJ47" s="206">
        <f t="shared" si="26"/>
        <v>0</v>
      </c>
      <c r="AK47" s="93"/>
      <c r="AL47" s="93"/>
      <c r="AM47" s="206">
        <f t="shared" si="27"/>
        <v>0</v>
      </c>
      <c r="AN47" s="93"/>
      <c r="AO47" s="93"/>
      <c r="AP47" s="206">
        <f t="shared" si="28"/>
        <v>0</v>
      </c>
      <c r="AQ47" s="93"/>
      <c r="AR47" s="93"/>
      <c r="AS47" s="267">
        <f t="shared" si="29"/>
        <v>0</v>
      </c>
      <c r="AT47" s="93"/>
      <c r="AU47" s="93"/>
      <c r="AV47" s="11">
        <f t="shared" si="14"/>
        <v>0</v>
      </c>
      <c r="AW47" s="93"/>
      <c r="AX47" s="93"/>
      <c r="AY47" s="93">
        <f>AW47-AX47</f>
        <v>0</v>
      </c>
      <c r="AZ47" s="32">
        <f t="shared" si="15"/>
        <v>0</v>
      </c>
      <c r="BA47" s="63"/>
    </row>
    <row r="48" spans="1:53" x14ac:dyDescent="0.2">
      <c r="A48" s="111">
        <v>42</v>
      </c>
      <c r="B48" s="173"/>
      <c r="C48" s="176" t="s">
        <v>420</v>
      </c>
      <c r="D48" s="9"/>
      <c r="E48" s="11">
        <v>13000000</v>
      </c>
      <c r="F48" s="11"/>
      <c r="G48" s="11"/>
      <c r="H48" s="11">
        <f t="shared" si="18"/>
        <v>13000000</v>
      </c>
      <c r="I48" s="11">
        <v>5000000</v>
      </c>
      <c r="J48" s="11"/>
      <c r="K48" s="11"/>
      <c r="L48" s="203">
        <f t="shared" si="1"/>
        <v>0</v>
      </c>
      <c r="M48" s="11"/>
      <c r="N48" s="11"/>
      <c r="O48" s="203">
        <f t="shared" si="19"/>
        <v>0</v>
      </c>
      <c r="P48" s="11">
        <v>800000</v>
      </c>
      <c r="Q48" s="11">
        <v>800000</v>
      </c>
      <c r="R48" s="203">
        <f t="shared" si="20"/>
        <v>0</v>
      </c>
      <c r="S48" s="11">
        <v>800000</v>
      </c>
      <c r="T48" s="11">
        <v>800000</v>
      </c>
      <c r="U48" s="203">
        <f t="shared" si="21"/>
        <v>0</v>
      </c>
      <c r="V48" s="11">
        <v>800000</v>
      </c>
      <c r="W48" s="11">
        <v>800000</v>
      </c>
      <c r="X48" s="203">
        <f t="shared" si="22"/>
        <v>0</v>
      </c>
      <c r="Y48" s="11">
        <v>800000</v>
      </c>
      <c r="Z48" s="11">
        <v>800000</v>
      </c>
      <c r="AA48" s="203">
        <f t="shared" si="23"/>
        <v>0</v>
      </c>
      <c r="AB48" s="11">
        <v>800000</v>
      </c>
      <c r="AC48" s="11">
        <v>800000</v>
      </c>
      <c r="AD48" s="203">
        <f t="shared" si="24"/>
        <v>0</v>
      </c>
      <c r="AE48" s="11">
        <v>880000</v>
      </c>
      <c r="AF48" s="11"/>
      <c r="AG48" s="203">
        <f t="shared" si="25"/>
        <v>880000</v>
      </c>
      <c r="AH48" s="11">
        <v>880000</v>
      </c>
      <c r="AI48" s="11"/>
      <c r="AJ48" s="203">
        <f t="shared" si="26"/>
        <v>880000</v>
      </c>
      <c r="AK48" s="11">
        <v>880000</v>
      </c>
      <c r="AL48" s="11"/>
      <c r="AM48" s="203">
        <f t="shared" si="27"/>
        <v>880000</v>
      </c>
      <c r="AN48" s="11">
        <v>960000</v>
      </c>
      <c r="AO48" s="11"/>
      <c r="AP48" s="203">
        <f t="shared" si="28"/>
        <v>960000</v>
      </c>
      <c r="AQ48" s="11"/>
      <c r="AR48" s="11"/>
      <c r="AS48" s="267">
        <f t="shared" si="29"/>
        <v>0</v>
      </c>
      <c r="AT48" s="11"/>
      <c r="AU48" s="11"/>
      <c r="AV48" s="11">
        <f t="shared" si="14"/>
        <v>0</v>
      </c>
      <c r="AW48" s="11"/>
      <c r="AX48" s="11"/>
      <c r="AY48" s="11">
        <f>AW48-AX48</f>
        <v>0</v>
      </c>
      <c r="AZ48" s="32">
        <f t="shared" si="15"/>
        <v>7600000</v>
      </c>
    </row>
    <row r="49" spans="1:53" ht="11.25" customHeight="1" x14ac:dyDescent="0.2">
      <c r="A49" s="111">
        <v>43</v>
      </c>
      <c r="B49" s="173"/>
      <c r="C49" s="174" t="s">
        <v>422</v>
      </c>
      <c r="D49" s="9"/>
      <c r="E49" s="11">
        <v>13000000</v>
      </c>
      <c r="F49" s="11"/>
      <c r="G49" s="11"/>
      <c r="H49" s="11">
        <f t="shared" si="18"/>
        <v>13000000</v>
      </c>
      <c r="I49" s="11">
        <v>5000000</v>
      </c>
      <c r="J49" s="11"/>
      <c r="K49" s="11"/>
      <c r="L49" s="203">
        <f t="shared" si="1"/>
        <v>0</v>
      </c>
      <c r="M49" s="11"/>
      <c r="N49" s="11"/>
      <c r="O49" s="203">
        <f t="shared" si="19"/>
        <v>0</v>
      </c>
      <c r="P49" s="11">
        <v>880000</v>
      </c>
      <c r="Q49" s="11">
        <v>880000</v>
      </c>
      <c r="R49" s="203">
        <f t="shared" si="20"/>
        <v>0</v>
      </c>
      <c r="S49" s="11">
        <v>880000</v>
      </c>
      <c r="T49" s="11">
        <v>880000</v>
      </c>
      <c r="U49" s="203">
        <f t="shared" si="21"/>
        <v>0</v>
      </c>
      <c r="V49" s="11">
        <v>880000</v>
      </c>
      <c r="W49" s="11">
        <v>880000</v>
      </c>
      <c r="X49" s="203">
        <f t="shared" si="22"/>
        <v>0</v>
      </c>
      <c r="Y49" s="11">
        <v>880000</v>
      </c>
      <c r="Z49" s="11">
        <v>880000</v>
      </c>
      <c r="AA49" s="203">
        <f t="shared" si="23"/>
        <v>0</v>
      </c>
      <c r="AB49" s="11">
        <v>880000</v>
      </c>
      <c r="AC49" s="11">
        <v>880000</v>
      </c>
      <c r="AD49" s="203">
        <f t="shared" si="24"/>
        <v>0</v>
      </c>
      <c r="AE49" s="11">
        <v>880000</v>
      </c>
      <c r="AF49" s="11"/>
      <c r="AG49" s="203">
        <f t="shared" si="25"/>
        <v>880000</v>
      </c>
      <c r="AH49" s="11">
        <v>880000</v>
      </c>
      <c r="AI49" s="11"/>
      <c r="AJ49" s="203">
        <f t="shared" si="26"/>
        <v>880000</v>
      </c>
      <c r="AK49" s="11">
        <v>880000</v>
      </c>
      <c r="AL49" s="11"/>
      <c r="AM49" s="203">
        <f t="shared" si="27"/>
        <v>880000</v>
      </c>
      <c r="AN49" s="11">
        <v>960000</v>
      </c>
      <c r="AO49" s="11"/>
      <c r="AP49" s="203">
        <f t="shared" si="28"/>
        <v>960000</v>
      </c>
      <c r="AQ49" s="11"/>
      <c r="AR49" s="11"/>
      <c r="AS49" s="267">
        <f t="shared" si="29"/>
        <v>0</v>
      </c>
      <c r="AT49" s="11"/>
      <c r="AU49" s="11"/>
      <c r="AV49" s="11">
        <f t="shared" si="14"/>
        <v>0</v>
      </c>
      <c r="AW49" s="11"/>
      <c r="AX49" s="11"/>
      <c r="AY49" s="11">
        <f>AW49-AX49</f>
        <v>0</v>
      </c>
      <c r="AZ49" s="32">
        <f t="shared" si="15"/>
        <v>8000000</v>
      </c>
    </row>
    <row r="50" spans="1:53" ht="11.25" customHeight="1" x14ac:dyDescent="0.2">
      <c r="A50" s="111">
        <v>44</v>
      </c>
      <c r="B50" s="173"/>
      <c r="C50" s="174" t="s">
        <v>448</v>
      </c>
      <c r="D50" s="9"/>
      <c r="E50" s="11">
        <v>13000000</v>
      </c>
      <c r="F50" s="11"/>
      <c r="G50" s="11"/>
      <c r="H50" s="11">
        <f t="shared" si="18"/>
        <v>13000000</v>
      </c>
      <c r="I50" s="11">
        <v>3000000</v>
      </c>
      <c r="J50" s="11"/>
      <c r="K50" s="11"/>
      <c r="L50" s="203">
        <f t="shared" si="1"/>
        <v>0</v>
      </c>
      <c r="M50" s="11"/>
      <c r="N50" s="11"/>
      <c r="O50" s="203">
        <f t="shared" si="19"/>
        <v>0</v>
      </c>
      <c r="P50" s="11"/>
      <c r="Q50" s="11"/>
      <c r="R50" s="203">
        <f t="shared" si="20"/>
        <v>0</v>
      </c>
      <c r="S50" s="11">
        <v>1100000</v>
      </c>
      <c r="T50" s="11">
        <v>1100000</v>
      </c>
      <c r="U50" s="203">
        <f t="shared" si="21"/>
        <v>0</v>
      </c>
      <c r="V50" s="11">
        <v>1100000</v>
      </c>
      <c r="W50" s="11">
        <v>1100000</v>
      </c>
      <c r="X50" s="203">
        <f t="shared" si="22"/>
        <v>0</v>
      </c>
      <c r="Y50" s="11">
        <v>1100000</v>
      </c>
      <c r="Z50" s="11">
        <v>1100000</v>
      </c>
      <c r="AA50" s="203">
        <f t="shared" si="23"/>
        <v>0</v>
      </c>
      <c r="AB50" s="11">
        <v>1100000</v>
      </c>
      <c r="AC50" s="11">
        <v>1100000</v>
      </c>
      <c r="AD50" s="203">
        <f t="shared" si="24"/>
        <v>0</v>
      </c>
      <c r="AE50" s="11">
        <v>1100000</v>
      </c>
      <c r="AF50" s="11">
        <v>1100000</v>
      </c>
      <c r="AG50" s="203">
        <f t="shared" si="25"/>
        <v>0</v>
      </c>
      <c r="AH50" s="11">
        <v>1100000</v>
      </c>
      <c r="AI50" s="11">
        <v>600000</v>
      </c>
      <c r="AJ50" s="203">
        <f t="shared" si="26"/>
        <v>500000</v>
      </c>
      <c r="AK50" s="11">
        <v>1100000</v>
      </c>
      <c r="AL50" s="11"/>
      <c r="AM50" s="203">
        <f t="shared" si="27"/>
        <v>1100000</v>
      </c>
      <c r="AN50" s="11">
        <v>1100000</v>
      </c>
      <c r="AO50" s="11"/>
      <c r="AP50" s="203">
        <f t="shared" si="28"/>
        <v>1100000</v>
      </c>
      <c r="AQ50" s="11">
        <v>1200000</v>
      </c>
      <c r="AR50" s="11"/>
      <c r="AS50" s="267">
        <f t="shared" si="29"/>
        <v>1200000</v>
      </c>
      <c r="AT50" s="11"/>
      <c r="AU50" s="11"/>
      <c r="AV50" s="11">
        <f t="shared" si="14"/>
        <v>0</v>
      </c>
      <c r="AW50" s="11"/>
      <c r="AX50" s="11"/>
      <c r="AY50" s="11"/>
      <c r="AZ50" s="32">
        <f t="shared" si="15"/>
        <v>10000000</v>
      </c>
    </row>
    <row r="51" spans="1:53" s="99" customFormat="1" x14ac:dyDescent="0.2">
      <c r="A51" s="316">
        <v>45</v>
      </c>
      <c r="B51" s="376"/>
      <c r="C51" s="104" t="s">
        <v>205</v>
      </c>
      <c r="D51" s="95"/>
      <c r="E51" s="93">
        <v>13000000</v>
      </c>
      <c r="F51" s="93"/>
      <c r="G51" s="93">
        <v>6500000</v>
      </c>
      <c r="H51" s="93">
        <f t="shared" si="18"/>
        <v>6500000</v>
      </c>
      <c r="I51" s="93">
        <v>2000000</v>
      </c>
      <c r="J51" s="93"/>
      <c r="K51" s="93"/>
      <c r="L51" s="206">
        <f t="shared" si="1"/>
        <v>0</v>
      </c>
      <c r="M51" s="93">
        <v>450000</v>
      </c>
      <c r="N51" s="93">
        <v>450000</v>
      </c>
      <c r="O51" s="206">
        <f t="shared" si="19"/>
        <v>0</v>
      </c>
      <c r="P51" s="93">
        <v>450000</v>
      </c>
      <c r="Q51" s="93">
        <v>450000</v>
      </c>
      <c r="R51" s="206">
        <f t="shared" si="20"/>
        <v>0</v>
      </c>
      <c r="S51" s="93">
        <v>450000</v>
      </c>
      <c r="T51" s="93">
        <v>450000</v>
      </c>
      <c r="U51" s="206">
        <f t="shared" si="21"/>
        <v>0</v>
      </c>
      <c r="V51" s="93">
        <v>450000</v>
      </c>
      <c r="W51" s="93">
        <v>450000</v>
      </c>
      <c r="X51" s="206">
        <f t="shared" si="22"/>
        <v>0</v>
      </c>
      <c r="Y51" s="93">
        <v>450000</v>
      </c>
      <c r="Z51" s="93">
        <v>450000</v>
      </c>
      <c r="AA51" s="206">
        <f t="shared" si="23"/>
        <v>0</v>
      </c>
      <c r="AB51" s="93">
        <v>450000</v>
      </c>
      <c r="AC51" s="93">
        <v>450000</v>
      </c>
      <c r="AD51" s="206">
        <f t="shared" si="24"/>
        <v>0</v>
      </c>
      <c r="AE51" s="93">
        <v>450000</v>
      </c>
      <c r="AF51" s="93">
        <v>450000</v>
      </c>
      <c r="AG51" s="206">
        <f t="shared" si="25"/>
        <v>0</v>
      </c>
      <c r="AH51" s="93">
        <v>450000</v>
      </c>
      <c r="AI51" s="93">
        <v>450000</v>
      </c>
      <c r="AJ51" s="206">
        <f t="shared" si="26"/>
        <v>0</v>
      </c>
      <c r="AK51" s="93">
        <v>450000</v>
      </c>
      <c r="AL51" s="93">
        <v>450000</v>
      </c>
      <c r="AM51" s="206">
        <f t="shared" si="27"/>
        <v>0</v>
      </c>
      <c r="AN51" s="93">
        <v>450000</v>
      </c>
      <c r="AO51" s="93">
        <v>450000</v>
      </c>
      <c r="AP51" s="206">
        <f t="shared" si="28"/>
        <v>0</v>
      </c>
      <c r="AQ51" s="93"/>
      <c r="AR51" s="93"/>
      <c r="AS51" s="233">
        <f t="shared" si="29"/>
        <v>0</v>
      </c>
      <c r="AT51" s="93"/>
      <c r="AU51" s="93"/>
      <c r="AV51" s="93">
        <f t="shared" si="14"/>
        <v>0</v>
      </c>
      <c r="AW51" s="93"/>
      <c r="AX51" s="93"/>
      <c r="AY51" s="93">
        <f>AW51-AX51</f>
        <v>0</v>
      </c>
      <c r="AZ51" s="98">
        <f t="shared" si="15"/>
        <v>4500000</v>
      </c>
      <c r="BA51" s="257"/>
    </row>
    <row r="52" spans="1:53" s="257" customFormat="1" x14ac:dyDescent="0.2">
      <c r="A52" s="316">
        <v>46</v>
      </c>
      <c r="B52" s="377"/>
      <c r="C52" s="104" t="s">
        <v>272</v>
      </c>
      <c r="D52" s="95"/>
      <c r="E52" s="93">
        <v>13000000</v>
      </c>
      <c r="F52" s="93"/>
      <c r="G52" s="93"/>
      <c r="H52" s="93">
        <f t="shared" si="18"/>
        <v>13000000</v>
      </c>
      <c r="I52" s="93">
        <v>5000000</v>
      </c>
      <c r="J52" s="93"/>
      <c r="K52" s="93"/>
      <c r="L52" s="206"/>
      <c r="M52" s="93">
        <v>600000</v>
      </c>
      <c r="N52" s="93">
        <v>600000</v>
      </c>
      <c r="O52" s="206">
        <f t="shared" si="19"/>
        <v>0</v>
      </c>
      <c r="P52" s="93">
        <v>600000</v>
      </c>
      <c r="Q52" s="93">
        <v>600000</v>
      </c>
      <c r="R52" s="206">
        <f t="shared" si="20"/>
        <v>0</v>
      </c>
      <c r="S52" s="93">
        <v>600000</v>
      </c>
      <c r="T52" s="93">
        <v>600000</v>
      </c>
      <c r="U52" s="206">
        <f t="shared" si="21"/>
        <v>0</v>
      </c>
      <c r="V52" s="93">
        <v>600000</v>
      </c>
      <c r="W52" s="93">
        <v>600000</v>
      </c>
      <c r="X52" s="206">
        <f t="shared" si="22"/>
        <v>0</v>
      </c>
      <c r="Y52" s="93">
        <v>600000</v>
      </c>
      <c r="Z52" s="93">
        <v>600000</v>
      </c>
      <c r="AA52" s="206">
        <f t="shared" si="23"/>
        <v>0</v>
      </c>
      <c r="AB52" s="93">
        <v>2600000</v>
      </c>
      <c r="AC52" s="93">
        <v>2600000</v>
      </c>
      <c r="AD52" s="206">
        <f t="shared" si="24"/>
        <v>0</v>
      </c>
      <c r="AE52" s="93">
        <v>600000</v>
      </c>
      <c r="AF52" s="93">
        <v>600000</v>
      </c>
      <c r="AG52" s="206">
        <f t="shared" si="25"/>
        <v>0</v>
      </c>
      <c r="AH52" s="93">
        <v>600000</v>
      </c>
      <c r="AI52" s="93">
        <v>600000</v>
      </c>
      <c r="AJ52" s="206">
        <f t="shared" si="26"/>
        <v>0</v>
      </c>
      <c r="AK52" s="93">
        <v>600000</v>
      </c>
      <c r="AL52" s="93">
        <v>600000</v>
      </c>
      <c r="AM52" s="206">
        <f t="shared" si="27"/>
        <v>0</v>
      </c>
      <c r="AN52" s="93">
        <v>600000</v>
      </c>
      <c r="AO52" s="93">
        <v>600000</v>
      </c>
      <c r="AP52" s="206">
        <f t="shared" si="28"/>
        <v>0</v>
      </c>
      <c r="AQ52" s="93"/>
      <c r="AR52" s="93"/>
      <c r="AS52" s="233">
        <f t="shared" si="29"/>
        <v>0</v>
      </c>
      <c r="AT52" s="93"/>
      <c r="AU52" s="93"/>
      <c r="AV52" s="93">
        <f t="shared" si="14"/>
        <v>0</v>
      </c>
      <c r="AW52" s="93"/>
      <c r="AX52" s="93"/>
      <c r="AY52" s="93"/>
      <c r="AZ52" s="98">
        <f t="shared" si="15"/>
        <v>8000000</v>
      </c>
      <c r="BA52" s="99"/>
    </row>
    <row r="53" spans="1:53" s="63" customFormat="1" x14ac:dyDescent="0.2">
      <c r="A53" s="111">
        <v>47</v>
      </c>
      <c r="B53" s="112"/>
      <c r="C53" s="104" t="s">
        <v>158</v>
      </c>
      <c r="D53" s="95"/>
      <c r="E53" s="93">
        <v>13000000</v>
      </c>
      <c r="F53" s="93">
        <v>1300000</v>
      </c>
      <c r="G53" s="93"/>
      <c r="H53" s="93">
        <f t="shared" si="18"/>
        <v>11700000</v>
      </c>
      <c r="I53" s="93">
        <v>11700000</v>
      </c>
      <c r="J53" s="93"/>
      <c r="K53" s="93"/>
      <c r="L53" s="206">
        <f t="shared" ref="L53:L66" si="31">J53-K53</f>
        <v>0</v>
      </c>
      <c r="M53" s="93"/>
      <c r="N53" s="93"/>
      <c r="O53" s="206">
        <f t="shared" si="19"/>
        <v>0</v>
      </c>
      <c r="P53" s="93"/>
      <c r="Q53" s="93"/>
      <c r="R53" s="206">
        <f t="shared" si="20"/>
        <v>0</v>
      </c>
      <c r="S53" s="93"/>
      <c r="T53" s="93"/>
      <c r="U53" s="206">
        <f t="shared" si="21"/>
        <v>0</v>
      </c>
      <c r="V53" s="93"/>
      <c r="W53" s="93"/>
      <c r="X53" s="206">
        <f t="shared" si="22"/>
        <v>0</v>
      </c>
      <c r="Y53" s="93"/>
      <c r="Z53" s="93"/>
      <c r="AA53" s="206">
        <f t="shared" si="23"/>
        <v>0</v>
      </c>
      <c r="AB53" s="93"/>
      <c r="AC53" s="93"/>
      <c r="AD53" s="206">
        <f t="shared" si="24"/>
        <v>0</v>
      </c>
      <c r="AE53" s="93"/>
      <c r="AF53" s="93"/>
      <c r="AG53" s="206">
        <f t="shared" si="25"/>
        <v>0</v>
      </c>
      <c r="AH53" s="93"/>
      <c r="AI53" s="93"/>
      <c r="AJ53" s="206">
        <f t="shared" si="26"/>
        <v>0</v>
      </c>
      <c r="AK53" s="93"/>
      <c r="AL53" s="93"/>
      <c r="AM53" s="206">
        <f t="shared" si="27"/>
        <v>0</v>
      </c>
      <c r="AN53" s="93"/>
      <c r="AO53" s="93"/>
      <c r="AP53" s="206">
        <f t="shared" si="28"/>
        <v>0</v>
      </c>
      <c r="AQ53" s="93"/>
      <c r="AR53" s="93"/>
      <c r="AS53" s="267">
        <f t="shared" si="29"/>
        <v>0</v>
      </c>
      <c r="AT53" s="93"/>
      <c r="AU53" s="93"/>
      <c r="AV53" s="11">
        <f t="shared" si="14"/>
        <v>0</v>
      </c>
      <c r="AW53" s="93"/>
      <c r="AX53" s="93"/>
      <c r="AY53" s="93">
        <f>AW53-AX53</f>
        <v>0</v>
      </c>
      <c r="AZ53" s="32">
        <f t="shared" si="15"/>
        <v>0</v>
      </c>
      <c r="BA53" s="8"/>
    </row>
    <row r="54" spans="1:53" s="257" customFormat="1" x14ac:dyDescent="0.2">
      <c r="A54" s="316">
        <v>48</v>
      </c>
      <c r="B54" s="377"/>
      <c r="C54" s="104" t="s">
        <v>413</v>
      </c>
      <c r="D54" s="95"/>
      <c r="E54" s="93">
        <v>13000000</v>
      </c>
      <c r="F54" s="93"/>
      <c r="G54" s="93"/>
      <c r="H54" s="93">
        <f t="shared" si="18"/>
        <v>13000000</v>
      </c>
      <c r="I54" s="93">
        <v>5000000</v>
      </c>
      <c r="J54" s="93"/>
      <c r="K54" s="93"/>
      <c r="L54" s="206">
        <f t="shared" si="31"/>
        <v>0</v>
      </c>
      <c r="M54" s="93">
        <v>800000</v>
      </c>
      <c r="N54" s="93">
        <v>800000</v>
      </c>
      <c r="O54" s="206">
        <f t="shared" si="19"/>
        <v>0</v>
      </c>
      <c r="P54" s="93">
        <v>800000</v>
      </c>
      <c r="Q54" s="93">
        <v>800000</v>
      </c>
      <c r="R54" s="206">
        <f t="shared" si="20"/>
        <v>0</v>
      </c>
      <c r="S54" s="93">
        <v>800000</v>
      </c>
      <c r="T54" s="93">
        <v>800000</v>
      </c>
      <c r="U54" s="206">
        <f t="shared" si="21"/>
        <v>0</v>
      </c>
      <c r="V54" s="93">
        <v>800000</v>
      </c>
      <c r="W54" s="93">
        <v>800000</v>
      </c>
      <c r="X54" s="206">
        <f t="shared" si="22"/>
        <v>0</v>
      </c>
      <c r="Y54" s="93">
        <v>800000</v>
      </c>
      <c r="Z54" s="93">
        <v>800000</v>
      </c>
      <c r="AA54" s="206">
        <f t="shared" si="23"/>
        <v>0</v>
      </c>
      <c r="AB54" s="93">
        <v>800000</v>
      </c>
      <c r="AC54" s="93">
        <v>800000</v>
      </c>
      <c r="AD54" s="206">
        <f t="shared" si="24"/>
        <v>0</v>
      </c>
      <c r="AE54" s="93">
        <v>800000</v>
      </c>
      <c r="AF54" s="93">
        <v>800000</v>
      </c>
      <c r="AG54" s="206">
        <f t="shared" si="25"/>
        <v>0</v>
      </c>
      <c r="AH54" s="93">
        <v>800000</v>
      </c>
      <c r="AI54" s="93">
        <v>800000</v>
      </c>
      <c r="AJ54" s="206">
        <f t="shared" si="26"/>
        <v>0</v>
      </c>
      <c r="AK54" s="93">
        <v>800000</v>
      </c>
      <c r="AL54" s="93">
        <v>800000</v>
      </c>
      <c r="AM54" s="206">
        <f t="shared" si="27"/>
        <v>0</v>
      </c>
      <c r="AN54" s="93">
        <v>800000</v>
      </c>
      <c r="AO54" s="93">
        <v>800000</v>
      </c>
      <c r="AP54" s="206">
        <f t="shared" si="28"/>
        <v>0</v>
      </c>
      <c r="AQ54" s="93"/>
      <c r="AR54" s="93"/>
      <c r="AS54" s="233">
        <f t="shared" si="29"/>
        <v>0</v>
      </c>
      <c r="AT54" s="93"/>
      <c r="AU54" s="93"/>
      <c r="AV54" s="93">
        <f t="shared" si="14"/>
        <v>0</v>
      </c>
      <c r="AW54" s="93"/>
      <c r="AX54" s="93"/>
      <c r="AY54" s="93">
        <f>AW54-AX54</f>
        <v>0</v>
      </c>
      <c r="AZ54" s="98">
        <f t="shared" si="15"/>
        <v>8000000</v>
      </c>
    </row>
    <row r="55" spans="1:53" s="63" customFormat="1" x14ac:dyDescent="0.2">
      <c r="A55" s="111">
        <v>49</v>
      </c>
      <c r="B55" s="112"/>
      <c r="C55" s="174" t="s">
        <v>447</v>
      </c>
      <c r="D55" s="9"/>
      <c r="E55" s="11">
        <v>13000000</v>
      </c>
      <c r="F55" s="11"/>
      <c r="G55" s="11">
        <v>3900000</v>
      </c>
      <c r="H55" s="11">
        <f t="shared" si="18"/>
        <v>9100000</v>
      </c>
      <c r="I55" s="11">
        <v>3000000</v>
      </c>
      <c r="J55" s="11"/>
      <c r="K55" s="11"/>
      <c r="L55" s="203">
        <f t="shared" si="31"/>
        <v>0</v>
      </c>
      <c r="M55" s="11"/>
      <c r="N55" s="11"/>
      <c r="O55" s="203">
        <f t="shared" si="19"/>
        <v>0</v>
      </c>
      <c r="P55" s="11"/>
      <c r="Q55" s="11"/>
      <c r="R55" s="203">
        <f t="shared" si="20"/>
        <v>0</v>
      </c>
      <c r="S55" s="11">
        <v>680000</v>
      </c>
      <c r="T55" s="11">
        <v>680000</v>
      </c>
      <c r="U55" s="203">
        <f t="shared" si="21"/>
        <v>0</v>
      </c>
      <c r="V55" s="11">
        <v>680000</v>
      </c>
      <c r="W55" s="11">
        <v>680000</v>
      </c>
      <c r="X55" s="203">
        <f t="shared" si="22"/>
        <v>0</v>
      </c>
      <c r="Y55" s="11">
        <v>680000</v>
      </c>
      <c r="Z55" s="11">
        <f>640000+40000</f>
        <v>680000</v>
      </c>
      <c r="AA55" s="203">
        <f t="shared" si="23"/>
        <v>0</v>
      </c>
      <c r="AB55" s="11">
        <v>680000</v>
      </c>
      <c r="AC55" s="11">
        <v>680000</v>
      </c>
      <c r="AD55" s="203">
        <f t="shared" si="24"/>
        <v>0</v>
      </c>
      <c r="AE55" s="11">
        <v>680000</v>
      </c>
      <c r="AF55" s="11"/>
      <c r="AG55" s="203">
        <f t="shared" si="25"/>
        <v>680000</v>
      </c>
      <c r="AH55" s="11">
        <v>680000</v>
      </c>
      <c r="AI55" s="11"/>
      <c r="AJ55" s="203">
        <f t="shared" si="26"/>
        <v>680000</v>
      </c>
      <c r="AK55" s="11">
        <v>680000</v>
      </c>
      <c r="AL55" s="11"/>
      <c r="AM55" s="203">
        <f t="shared" si="27"/>
        <v>680000</v>
      </c>
      <c r="AN55" s="11">
        <v>680000</v>
      </c>
      <c r="AO55" s="11"/>
      <c r="AP55" s="203">
        <f t="shared" si="28"/>
        <v>680000</v>
      </c>
      <c r="AQ55" s="11">
        <v>680000</v>
      </c>
      <c r="AR55" s="11"/>
      <c r="AS55" s="267">
        <f t="shared" si="29"/>
        <v>680000</v>
      </c>
      <c r="AT55" s="11"/>
      <c r="AU55" s="11"/>
      <c r="AV55" s="11">
        <f t="shared" si="14"/>
        <v>0</v>
      </c>
      <c r="AW55" s="11"/>
      <c r="AX55" s="11"/>
      <c r="AY55" s="11"/>
      <c r="AZ55" s="32">
        <f t="shared" si="15"/>
        <v>6120000</v>
      </c>
      <c r="BA55" s="8"/>
    </row>
    <row r="56" spans="1:53" s="63" customFormat="1" x14ac:dyDescent="0.2">
      <c r="A56" s="111">
        <v>50</v>
      </c>
      <c r="B56" s="13"/>
      <c r="C56" s="271" t="s">
        <v>304</v>
      </c>
      <c r="D56" s="9"/>
      <c r="E56" s="52">
        <v>13000000</v>
      </c>
      <c r="F56" s="52"/>
      <c r="G56" s="52"/>
      <c r="H56" s="52">
        <f t="shared" si="18"/>
        <v>13000000</v>
      </c>
      <c r="I56" s="52">
        <v>1500000</v>
      </c>
      <c r="J56" s="52">
        <v>3500000</v>
      </c>
      <c r="K56" s="52">
        <v>3500000</v>
      </c>
      <c r="L56" s="203">
        <f t="shared" si="31"/>
        <v>0</v>
      </c>
      <c r="M56" s="52">
        <v>500000</v>
      </c>
      <c r="N56" s="52">
        <v>500000</v>
      </c>
      <c r="O56" s="203">
        <f t="shared" si="19"/>
        <v>0</v>
      </c>
      <c r="P56" s="52">
        <v>500000</v>
      </c>
      <c r="Q56" s="52">
        <v>500000</v>
      </c>
      <c r="R56" s="203">
        <f t="shared" si="20"/>
        <v>0</v>
      </c>
      <c r="S56" s="52">
        <v>500000</v>
      </c>
      <c r="T56" s="52">
        <v>500000</v>
      </c>
      <c r="U56" s="203">
        <f t="shared" si="21"/>
        <v>0</v>
      </c>
      <c r="V56" s="52">
        <v>500000</v>
      </c>
      <c r="W56" s="52">
        <v>500000</v>
      </c>
      <c r="X56" s="203">
        <f t="shared" si="22"/>
        <v>0</v>
      </c>
      <c r="Y56" s="52">
        <v>500000</v>
      </c>
      <c r="Z56" s="52">
        <v>500000</v>
      </c>
      <c r="AA56" s="203">
        <f t="shared" si="23"/>
        <v>0</v>
      </c>
      <c r="AB56" s="52">
        <v>3500000</v>
      </c>
      <c r="AC56" s="52">
        <v>3500000</v>
      </c>
      <c r="AD56" s="203">
        <f t="shared" si="24"/>
        <v>0</v>
      </c>
      <c r="AE56" s="52">
        <v>500000</v>
      </c>
      <c r="AF56" s="52">
        <v>500000</v>
      </c>
      <c r="AG56" s="203">
        <f t="shared" si="25"/>
        <v>0</v>
      </c>
      <c r="AH56" s="52">
        <v>500000</v>
      </c>
      <c r="AI56" s="52"/>
      <c r="AJ56" s="203">
        <f t="shared" si="26"/>
        <v>500000</v>
      </c>
      <c r="AK56" s="52">
        <v>500000</v>
      </c>
      <c r="AL56" s="52"/>
      <c r="AM56" s="203">
        <f t="shared" si="27"/>
        <v>500000</v>
      </c>
      <c r="AN56" s="52">
        <v>500000</v>
      </c>
      <c r="AO56" s="52"/>
      <c r="AP56" s="203">
        <f t="shared" si="28"/>
        <v>500000</v>
      </c>
      <c r="AQ56" s="52"/>
      <c r="AR56" s="52"/>
      <c r="AS56" s="267">
        <f t="shared" si="29"/>
        <v>0</v>
      </c>
      <c r="AT56" s="52"/>
      <c r="AU56" s="52"/>
      <c r="AV56" s="11">
        <f t="shared" si="14"/>
        <v>0</v>
      </c>
      <c r="AW56" s="52"/>
      <c r="AX56" s="52"/>
      <c r="AY56" s="52">
        <f>AW56-AX56</f>
        <v>0</v>
      </c>
      <c r="AZ56" s="32"/>
      <c r="BA56" s="8"/>
    </row>
    <row r="57" spans="1:53" s="63" customFormat="1" x14ac:dyDescent="0.2">
      <c r="A57" s="111">
        <v>51</v>
      </c>
      <c r="B57" s="13"/>
      <c r="C57" s="177" t="s">
        <v>426</v>
      </c>
      <c r="D57" s="9"/>
      <c r="E57" s="178">
        <v>13000000</v>
      </c>
      <c r="F57" s="178"/>
      <c r="G57" s="178"/>
      <c r="H57" s="52">
        <f t="shared" si="18"/>
        <v>13000000</v>
      </c>
      <c r="I57" s="52">
        <v>5000000</v>
      </c>
      <c r="J57" s="178"/>
      <c r="K57" s="51"/>
      <c r="L57" s="203">
        <f t="shared" si="31"/>
        <v>0</v>
      </c>
      <c r="M57" s="178"/>
      <c r="N57" s="178"/>
      <c r="O57" s="203">
        <f t="shared" si="19"/>
        <v>0</v>
      </c>
      <c r="P57" s="52">
        <v>880000</v>
      </c>
      <c r="Q57" s="52">
        <v>880000</v>
      </c>
      <c r="R57" s="203">
        <f t="shared" si="20"/>
        <v>0</v>
      </c>
      <c r="S57" s="52">
        <v>880000</v>
      </c>
      <c r="T57" s="52">
        <f>20000+860000</f>
        <v>880000</v>
      </c>
      <c r="U57" s="203">
        <f t="shared" si="21"/>
        <v>0</v>
      </c>
      <c r="V57" s="52">
        <v>880000</v>
      </c>
      <c r="W57" s="52">
        <v>880000</v>
      </c>
      <c r="X57" s="203">
        <f t="shared" si="22"/>
        <v>0</v>
      </c>
      <c r="Y57" s="52">
        <v>880000</v>
      </c>
      <c r="Z57" s="52">
        <f>760000+120000</f>
        <v>880000</v>
      </c>
      <c r="AA57" s="203">
        <f t="shared" si="23"/>
        <v>0</v>
      </c>
      <c r="AB57" s="52">
        <v>880000</v>
      </c>
      <c r="AC57" s="52">
        <v>180000</v>
      </c>
      <c r="AD57" s="203">
        <f t="shared" si="24"/>
        <v>700000</v>
      </c>
      <c r="AE57" s="52">
        <v>880000</v>
      </c>
      <c r="AF57" s="52"/>
      <c r="AG57" s="203">
        <f t="shared" si="25"/>
        <v>880000</v>
      </c>
      <c r="AH57" s="52">
        <v>880000</v>
      </c>
      <c r="AI57" s="52"/>
      <c r="AJ57" s="203">
        <f t="shared" si="26"/>
        <v>880000</v>
      </c>
      <c r="AK57" s="52">
        <v>880000</v>
      </c>
      <c r="AL57" s="52"/>
      <c r="AM57" s="203">
        <f t="shared" si="27"/>
        <v>880000</v>
      </c>
      <c r="AN57" s="52">
        <v>960000</v>
      </c>
      <c r="AO57" s="52"/>
      <c r="AP57" s="203">
        <f t="shared" si="28"/>
        <v>960000</v>
      </c>
      <c r="AQ57" s="178"/>
      <c r="AR57" s="178"/>
      <c r="AS57" s="267">
        <f t="shared" si="29"/>
        <v>0</v>
      </c>
      <c r="AT57" s="178"/>
      <c r="AU57" s="178"/>
      <c r="AV57" s="11">
        <f t="shared" si="14"/>
        <v>0</v>
      </c>
      <c r="AW57" s="178"/>
      <c r="AX57" s="178"/>
      <c r="AY57" s="52"/>
      <c r="AZ57" s="32"/>
      <c r="BA57" s="8"/>
    </row>
    <row r="58" spans="1:53" s="257" customFormat="1" x14ac:dyDescent="0.2">
      <c r="A58" s="316">
        <v>52</v>
      </c>
      <c r="B58" s="317"/>
      <c r="C58" s="318" t="s">
        <v>165</v>
      </c>
      <c r="D58" s="95"/>
      <c r="E58" s="228">
        <v>13000000</v>
      </c>
      <c r="F58" s="228"/>
      <c r="G58" s="228"/>
      <c r="H58" s="228">
        <f t="shared" si="18"/>
        <v>13000000</v>
      </c>
      <c r="I58" s="228">
        <v>5000000</v>
      </c>
      <c r="J58" s="228"/>
      <c r="K58" s="228"/>
      <c r="L58" s="206">
        <f t="shared" si="31"/>
        <v>0</v>
      </c>
      <c r="M58" s="228">
        <v>800000</v>
      </c>
      <c r="N58" s="228">
        <v>800000</v>
      </c>
      <c r="O58" s="206">
        <f t="shared" si="19"/>
        <v>0</v>
      </c>
      <c r="P58" s="228">
        <v>800000</v>
      </c>
      <c r="Q58" s="228">
        <v>800000</v>
      </c>
      <c r="R58" s="206">
        <f t="shared" si="20"/>
        <v>0</v>
      </c>
      <c r="S58" s="228">
        <v>800000</v>
      </c>
      <c r="T58" s="228">
        <v>800000</v>
      </c>
      <c r="U58" s="206">
        <f t="shared" si="21"/>
        <v>0</v>
      </c>
      <c r="V58" s="228">
        <v>800000</v>
      </c>
      <c r="W58" s="228">
        <v>800000</v>
      </c>
      <c r="X58" s="206">
        <f t="shared" si="22"/>
        <v>0</v>
      </c>
      <c r="Y58" s="228">
        <v>800000</v>
      </c>
      <c r="Z58" s="228">
        <v>800000</v>
      </c>
      <c r="AA58" s="206">
        <f t="shared" si="23"/>
        <v>0</v>
      </c>
      <c r="AB58" s="228">
        <v>800000</v>
      </c>
      <c r="AC58" s="228">
        <v>800000</v>
      </c>
      <c r="AD58" s="206">
        <f t="shared" si="24"/>
        <v>0</v>
      </c>
      <c r="AE58" s="228">
        <v>800000</v>
      </c>
      <c r="AF58" s="228">
        <v>800000</v>
      </c>
      <c r="AG58" s="206">
        <f t="shared" si="25"/>
        <v>0</v>
      </c>
      <c r="AH58" s="228">
        <v>800000</v>
      </c>
      <c r="AI58" s="228">
        <v>800000</v>
      </c>
      <c r="AJ58" s="206">
        <f t="shared" si="26"/>
        <v>0</v>
      </c>
      <c r="AK58" s="228">
        <v>800000</v>
      </c>
      <c r="AL58" s="228">
        <v>800000</v>
      </c>
      <c r="AM58" s="206">
        <f t="shared" si="27"/>
        <v>0</v>
      </c>
      <c r="AN58" s="228">
        <v>800000</v>
      </c>
      <c r="AO58" s="228">
        <v>800000</v>
      </c>
      <c r="AP58" s="206">
        <f t="shared" si="28"/>
        <v>0</v>
      </c>
      <c r="AQ58" s="228"/>
      <c r="AR58" s="228"/>
      <c r="AS58" s="233">
        <f t="shared" si="29"/>
        <v>0</v>
      </c>
      <c r="AT58" s="228"/>
      <c r="AU58" s="228"/>
      <c r="AV58" s="93">
        <f t="shared" si="14"/>
        <v>0</v>
      </c>
      <c r="AW58" s="228"/>
      <c r="AX58" s="228"/>
      <c r="AY58" s="228">
        <f>AW58-AX58</f>
        <v>0</v>
      </c>
      <c r="AZ58" s="98"/>
      <c r="BA58" s="99"/>
    </row>
    <row r="59" spans="1:53" s="257" customFormat="1" x14ac:dyDescent="0.2">
      <c r="A59" s="316">
        <v>53</v>
      </c>
      <c r="B59" s="317"/>
      <c r="C59" s="318" t="s">
        <v>437</v>
      </c>
      <c r="D59" s="95"/>
      <c r="E59" s="228">
        <v>13000000</v>
      </c>
      <c r="F59" s="228"/>
      <c r="G59" s="228"/>
      <c r="H59" s="228">
        <f t="shared" si="18"/>
        <v>13000000</v>
      </c>
      <c r="I59" s="228">
        <v>5000000</v>
      </c>
      <c r="J59" s="228"/>
      <c r="K59" s="228"/>
      <c r="L59" s="206">
        <f t="shared" si="31"/>
        <v>0</v>
      </c>
      <c r="M59" s="228"/>
      <c r="N59" s="228"/>
      <c r="O59" s="206">
        <f t="shared" si="19"/>
        <v>0</v>
      </c>
      <c r="P59" s="228"/>
      <c r="Q59" s="228"/>
      <c r="R59" s="206">
        <f t="shared" si="20"/>
        <v>0</v>
      </c>
      <c r="S59" s="228">
        <v>880000</v>
      </c>
      <c r="T59" s="228">
        <v>880000</v>
      </c>
      <c r="U59" s="206">
        <f t="shared" si="21"/>
        <v>0</v>
      </c>
      <c r="V59" s="228">
        <v>880000</v>
      </c>
      <c r="W59" s="228">
        <v>880000</v>
      </c>
      <c r="X59" s="206">
        <f t="shared" si="22"/>
        <v>0</v>
      </c>
      <c r="Y59" s="228">
        <v>880000</v>
      </c>
      <c r="Z59" s="228">
        <v>880000</v>
      </c>
      <c r="AA59" s="206">
        <f t="shared" si="23"/>
        <v>0</v>
      </c>
      <c r="AB59" s="228">
        <v>880000</v>
      </c>
      <c r="AC59" s="228">
        <v>880000</v>
      </c>
      <c r="AD59" s="206">
        <f t="shared" si="24"/>
        <v>0</v>
      </c>
      <c r="AE59" s="228">
        <v>880000</v>
      </c>
      <c r="AF59" s="228">
        <v>880000</v>
      </c>
      <c r="AG59" s="206">
        <f t="shared" si="25"/>
        <v>0</v>
      </c>
      <c r="AH59" s="228">
        <v>880000</v>
      </c>
      <c r="AI59" s="228">
        <v>880000</v>
      </c>
      <c r="AJ59" s="206">
        <f t="shared" si="26"/>
        <v>0</v>
      </c>
      <c r="AK59" s="228">
        <v>880000</v>
      </c>
      <c r="AL59" s="228">
        <v>880000</v>
      </c>
      <c r="AM59" s="206">
        <f t="shared" si="27"/>
        <v>0</v>
      </c>
      <c r="AN59" s="228">
        <v>880000</v>
      </c>
      <c r="AO59" s="228">
        <v>880000</v>
      </c>
      <c r="AP59" s="206">
        <f t="shared" si="28"/>
        <v>0</v>
      </c>
      <c r="AQ59" s="228">
        <v>960000</v>
      </c>
      <c r="AR59" s="228">
        <v>960000</v>
      </c>
      <c r="AS59" s="233">
        <f t="shared" si="29"/>
        <v>0</v>
      </c>
      <c r="AT59" s="228"/>
      <c r="AU59" s="228"/>
      <c r="AV59" s="11">
        <f t="shared" si="14"/>
        <v>0</v>
      </c>
      <c r="AW59" s="228"/>
      <c r="AX59" s="228"/>
      <c r="AY59" s="228">
        <f>AW59-AX59</f>
        <v>0</v>
      </c>
      <c r="AZ59" s="98"/>
      <c r="BA59" s="99"/>
    </row>
    <row r="60" spans="1:53" s="257" customFormat="1" ht="12" x14ac:dyDescent="0.2">
      <c r="A60" s="316">
        <v>54</v>
      </c>
      <c r="B60" s="377"/>
      <c r="C60" s="104" t="s">
        <v>221</v>
      </c>
      <c r="D60" s="95"/>
      <c r="E60" s="378">
        <v>13000000</v>
      </c>
      <c r="F60" s="93"/>
      <c r="G60" s="93"/>
      <c r="H60" s="228">
        <f t="shared" si="18"/>
        <v>13000000</v>
      </c>
      <c r="I60" s="93">
        <v>5000000</v>
      </c>
      <c r="J60" s="93"/>
      <c r="K60" s="93"/>
      <c r="L60" s="206">
        <f t="shared" si="31"/>
        <v>0</v>
      </c>
      <c r="M60" s="93">
        <v>500000</v>
      </c>
      <c r="N60" s="93">
        <v>500000</v>
      </c>
      <c r="O60" s="206">
        <f t="shared" si="19"/>
        <v>0</v>
      </c>
      <c r="P60" s="93">
        <v>500000</v>
      </c>
      <c r="Q60" s="93">
        <v>500000</v>
      </c>
      <c r="R60" s="206">
        <f t="shared" si="20"/>
        <v>0</v>
      </c>
      <c r="S60" s="93">
        <v>500000</v>
      </c>
      <c r="T60" s="93">
        <v>500000</v>
      </c>
      <c r="U60" s="206">
        <f t="shared" si="21"/>
        <v>0</v>
      </c>
      <c r="V60" s="93">
        <v>500000</v>
      </c>
      <c r="W60" s="93">
        <v>500000</v>
      </c>
      <c r="X60" s="206">
        <f t="shared" si="22"/>
        <v>0</v>
      </c>
      <c r="Y60" s="93">
        <v>500000</v>
      </c>
      <c r="Z60" s="93">
        <v>500000</v>
      </c>
      <c r="AA60" s="206">
        <f t="shared" si="23"/>
        <v>0</v>
      </c>
      <c r="AB60" s="93">
        <v>3500000</v>
      </c>
      <c r="AC60" s="93">
        <v>3500000</v>
      </c>
      <c r="AD60" s="206">
        <f t="shared" si="24"/>
        <v>0</v>
      </c>
      <c r="AE60" s="93">
        <v>500000</v>
      </c>
      <c r="AF60" s="93">
        <v>500000</v>
      </c>
      <c r="AG60" s="206">
        <f t="shared" si="25"/>
        <v>0</v>
      </c>
      <c r="AH60" s="93">
        <v>500000</v>
      </c>
      <c r="AI60" s="93">
        <v>500000</v>
      </c>
      <c r="AJ60" s="206">
        <f t="shared" si="26"/>
        <v>0</v>
      </c>
      <c r="AK60" s="93">
        <v>500000</v>
      </c>
      <c r="AL60" s="93">
        <v>500000</v>
      </c>
      <c r="AM60" s="206">
        <f t="shared" si="27"/>
        <v>0</v>
      </c>
      <c r="AN60" s="93">
        <v>500000</v>
      </c>
      <c r="AO60" s="93">
        <v>500000</v>
      </c>
      <c r="AP60" s="206">
        <f t="shared" si="28"/>
        <v>0</v>
      </c>
      <c r="AQ60" s="93"/>
      <c r="AR60" s="93"/>
      <c r="AS60" s="233">
        <f t="shared" si="29"/>
        <v>0</v>
      </c>
      <c r="AT60" s="93"/>
      <c r="AU60" s="93"/>
      <c r="AV60" s="93">
        <f t="shared" si="14"/>
        <v>0</v>
      </c>
      <c r="AW60" s="93"/>
      <c r="AX60" s="93"/>
      <c r="AY60" s="93">
        <f>AW60-AX60</f>
        <v>0</v>
      </c>
      <c r="AZ60" s="98">
        <f t="shared" si="15"/>
        <v>8000000</v>
      </c>
      <c r="BA60" s="99"/>
    </row>
    <row r="61" spans="1:53" s="63" customFormat="1" x14ac:dyDescent="0.2">
      <c r="A61" s="111">
        <v>55</v>
      </c>
      <c r="B61" s="179"/>
      <c r="C61" s="180" t="s">
        <v>456</v>
      </c>
      <c r="D61" s="167"/>
      <c r="E61" s="52">
        <v>13000000</v>
      </c>
      <c r="F61" s="52"/>
      <c r="G61" s="52"/>
      <c r="H61" s="52">
        <f t="shared" si="18"/>
        <v>13000000</v>
      </c>
      <c r="I61" s="52">
        <v>5000000</v>
      </c>
      <c r="J61" s="52"/>
      <c r="K61" s="52"/>
      <c r="L61" s="203">
        <f t="shared" si="31"/>
        <v>0</v>
      </c>
      <c r="M61" s="52"/>
      <c r="N61" s="52"/>
      <c r="O61" s="203">
        <f t="shared" si="19"/>
        <v>0</v>
      </c>
      <c r="P61" s="52"/>
      <c r="Q61" s="52"/>
      <c r="R61" s="203">
        <f t="shared" si="20"/>
        <v>0</v>
      </c>
      <c r="S61" s="52">
        <v>880000</v>
      </c>
      <c r="T61" s="52">
        <v>880000</v>
      </c>
      <c r="U61" s="203">
        <f t="shared" si="21"/>
        <v>0</v>
      </c>
      <c r="V61" s="52">
        <v>880000</v>
      </c>
      <c r="W61" s="52">
        <v>880000</v>
      </c>
      <c r="X61" s="203">
        <f t="shared" si="22"/>
        <v>0</v>
      </c>
      <c r="Y61" s="52">
        <v>880000</v>
      </c>
      <c r="Z61" s="52">
        <v>880000</v>
      </c>
      <c r="AA61" s="203">
        <f t="shared" si="23"/>
        <v>0</v>
      </c>
      <c r="AB61" s="52">
        <v>880000</v>
      </c>
      <c r="AC61" s="52">
        <v>880000</v>
      </c>
      <c r="AD61" s="203">
        <f t="shared" si="24"/>
        <v>0</v>
      </c>
      <c r="AE61" s="52">
        <v>880000</v>
      </c>
      <c r="AF61" s="52">
        <v>240000</v>
      </c>
      <c r="AG61" s="203">
        <f t="shared" si="25"/>
        <v>640000</v>
      </c>
      <c r="AH61" s="52">
        <v>880000</v>
      </c>
      <c r="AI61" s="52"/>
      <c r="AJ61" s="203">
        <f t="shared" si="26"/>
        <v>880000</v>
      </c>
      <c r="AK61" s="52">
        <v>880000</v>
      </c>
      <c r="AL61" s="52"/>
      <c r="AM61" s="203">
        <f t="shared" si="27"/>
        <v>880000</v>
      </c>
      <c r="AN61" s="52">
        <v>880000</v>
      </c>
      <c r="AO61" s="52"/>
      <c r="AP61" s="203">
        <f t="shared" si="28"/>
        <v>880000</v>
      </c>
      <c r="AQ61" s="52">
        <v>960000</v>
      </c>
      <c r="AR61" s="52"/>
      <c r="AS61" s="267">
        <f t="shared" si="29"/>
        <v>960000</v>
      </c>
      <c r="AT61" s="52"/>
      <c r="AU61" s="52"/>
      <c r="AV61" s="11">
        <f t="shared" si="14"/>
        <v>0</v>
      </c>
      <c r="AW61" s="52"/>
      <c r="AX61" s="52"/>
      <c r="AY61" s="52"/>
      <c r="AZ61" s="32"/>
      <c r="BA61" s="8"/>
    </row>
    <row r="62" spans="1:53" s="63" customFormat="1" x14ac:dyDescent="0.2">
      <c r="A62" s="111">
        <v>56</v>
      </c>
      <c r="B62" s="179"/>
      <c r="C62" s="180" t="s">
        <v>397</v>
      </c>
      <c r="D62" s="167"/>
      <c r="E62" s="52">
        <v>13000000</v>
      </c>
      <c r="F62" s="52"/>
      <c r="G62" s="52">
        <v>1950000</v>
      </c>
      <c r="H62" s="52">
        <f t="shared" si="18"/>
        <v>11050000</v>
      </c>
      <c r="I62" s="52">
        <v>3000000</v>
      </c>
      <c r="J62" s="52"/>
      <c r="K62" s="52"/>
      <c r="L62" s="203">
        <f t="shared" si="31"/>
        <v>0</v>
      </c>
      <c r="M62" s="52">
        <v>805000</v>
      </c>
      <c r="N62" s="52">
        <v>805000</v>
      </c>
      <c r="O62" s="203">
        <f t="shared" si="19"/>
        <v>0</v>
      </c>
      <c r="P62" s="52">
        <v>805000</v>
      </c>
      <c r="Q62" s="52">
        <v>805000</v>
      </c>
      <c r="R62" s="203">
        <f t="shared" si="20"/>
        <v>0</v>
      </c>
      <c r="S62" s="52">
        <v>805000</v>
      </c>
      <c r="T62" s="52">
        <v>390000</v>
      </c>
      <c r="U62" s="203">
        <f t="shared" si="21"/>
        <v>415000</v>
      </c>
      <c r="V62" s="52">
        <v>805000</v>
      </c>
      <c r="W62" s="52"/>
      <c r="X62" s="203">
        <f t="shared" si="22"/>
        <v>805000</v>
      </c>
      <c r="Y62" s="52">
        <v>805000</v>
      </c>
      <c r="Z62" s="52"/>
      <c r="AA62" s="203">
        <f t="shared" si="23"/>
        <v>805000</v>
      </c>
      <c r="AB62" s="52">
        <v>805000</v>
      </c>
      <c r="AC62" s="52"/>
      <c r="AD62" s="203">
        <f t="shared" si="24"/>
        <v>805000</v>
      </c>
      <c r="AE62" s="52">
        <v>805000</v>
      </c>
      <c r="AF62" s="52"/>
      <c r="AG62" s="203">
        <f t="shared" si="25"/>
        <v>805000</v>
      </c>
      <c r="AH62" s="52">
        <v>805000</v>
      </c>
      <c r="AI62" s="52"/>
      <c r="AJ62" s="203">
        <f t="shared" si="26"/>
        <v>805000</v>
      </c>
      <c r="AK62" s="52">
        <v>805000</v>
      </c>
      <c r="AL62" s="52"/>
      <c r="AM62" s="203">
        <f t="shared" si="27"/>
        <v>805000</v>
      </c>
      <c r="AN62" s="52">
        <v>805000</v>
      </c>
      <c r="AO62" s="52"/>
      <c r="AP62" s="203">
        <f t="shared" si="28"/>
        <v>805000</v>
      </c>
      <c r="AQ62" s="52"/>
      <c r="AR62" s="52"/>
      <c r="AS62" s="267">
        <f t="shared" si="29"/>
        <v>0</v>
      </c>
      <c r="AT62" s="52"/>
      <c r="AU62" s="52"/>
      <c r="AV62" s="11">
        <f t="shared" si="14"/>
        <v>0</v>
      </c>
      <c r="AW62" s="52"/>
      <c r="AX62" s="52"/>
      <c r="AY62" s="52">
        <f>AW62-AX62</f>
        <v>0</v>
      </c>
      <c r="AZ62" s="32"/>
      <c r="BA62" s="8"/>
    </row>
    <row r="63" spans="1:53" s="63" customFormat="1" x14ac:dyDescent="0.2">
      <c r="A63" s="111">
        <v>57</v>
      </c>
      <c r="B63" s="179"/>
      <c r="C63" s="180" t="s">
        <v>382</v>
      </c>
      <c r="D63" s="167"/>
      <c r="E63" s="52">
        <v>13000000</v>
      </c>
      <c r="F63" s="52"/>
      <c r="G63" s="52"/>
      <c r="H63" s="52">
        <f t="shared" si="18"/>
        <v>13000000</v>
      </c>
      <c r="I63" s="52">
        <v>5000000</v>
      </c>
      <c r="J63" s="52"/>
      <c r="K63" s="52"/>
      <c r="L63" s="203">
        <f t="shared" si="31"/>
        <v>0</v>
      </c>
      <c r="M63" s="52">
        <v>800000</v>
      </c>
      <c r="N63" s="52">
        <v>800000</v>
      </c>
      <c r="O63" s="203">
        <f t="shared" si="19"/>
        <v>0</v>
      </c>
      <c r="P63" s="52">
        <v>800000</v>
      </c>
      <c r="Q63" s="52">
        <v>800000</v>
      </c>
      <c r="R63" s="203">
        <f t="shared" si="20"/>
        <v>0</v>
      </c>
      <c r="S63" s="52">
        <v>800000</v>
      </c>
      <c r="T63" s="52">
        <v>800000</v>
      </c>
      <c r="U63" s="203">
        <f t="shared" si="21"/>
        <v>0</v>
      </c>
      <c r="V63" s="52">
        <v>800000</v>
      </c>
      <c r="W63" s="52">
        <v>800000</v>
      </c>
      <c r="X63" s="203">
        <f t="shared" si="22"/>
        <v>0</v>
      </c>
      <c r="Y63" s="52">
        <v>800000</v>
      </c>
      <c r="Z63" s="52">
        <v>800000</v>
      </c>
      <c r="AA63" s="203">
        <f t="shared" si="23"/>
        <v>0</v>
      </c>
      <c r="AB63" s="52">
        <v>800000</v>
      </c>
      <c r="AC63" s="52"/>
      <c r="AD63" s="203">
        <f t="shared" si="24"/>
        <v>800000</v>
      </c>
      <c r="AE63" s="52">
        <v>800000</v>
      </c>
      <c r="AF63" s="52"/>
      <c r="AG63" s="203">
        <f t="shared" si="25"/>
        <v>800000</v>
      </c>
      <c r="AH63" s="52">
        <v>800000</v>
      </c>
      <c r="AI63" s="52"/>
      <c r="AJ63" s="203">
        <f t="shared" si="26"/>
        <v>800000</v>
      </c>
      <c r="AK63" s="52">
        <v>800000</v>
      </c>
      <c r="AL63" s="52"/>
      <c r="AM63" s="203">
        <f t="shared" si="27"/>
        <v>800000</v>
      </c>
      <c r="AN63" s="52">
        <v>800000</v>
      </c>
      <c r="AO63" s="52"/>
      <c r="AP63" s="203">
        <f t="shared" si="28"/>
        <v>800000</v>
      </c>
      <c r="AQ63" s="52"/>
      <c r="AR63" s="52"/>
      <c r="AS63" s="267">
        <f t="shared" si="29"/>
        <v>0</v>
      </c>
      <c r="AT63" s="52"/>
      <c r="AU63" s="52"/>
      <c r="AV63" s="11">
        <f t="shared" si="14"/>
        <v>0</v>
      </c>
      <c r="AW63" s="52"/>
      <c r="AX63" s="52"/>
      <c r="AY63" s="52">
        <f>AW63-AX63</f>
        <v>0</v>
      </c>
      <c r="AZ63" s="32"/>
      <c r="BA63" s="8"/>
    </row>
    <row r="64" spans="1:53" s="257" customFormat="1" x14ac:dyDescent="0.2">
      <c r="A64" s="316">
        <v>58</v>
      </c>
      <c r="B64" s="379"/>
      <c r="C64" s="380" t="s">
        <v>433</v>
      </c>
      <c r="D64" s="381"/>
      <c r="E64" s="228">
        <v>13000000</v>
      </c>
      <c r="F64" s="228"/>
      <c r="G64" s="228"/>
      <c r="H64" s="228">
        <f t="shared" si="18"/>
        <v>13000000</v>
      </c>
      <c r="I64" s="228">
        <v>5000000</v>
      </c>
      <c r="J64" s="228"/>
      <c r="K64" s="228"/>
      <c r="L64" s="206">
        <f t="shared" si="31"/>
        <v>0</v>
      </c>
      <c r="M64" s="228"/>
      <c r="N64" s="228"/>
      <c r="O64" s="206">
        <f t="shared" si="19"/>
        <v>0</v>
      </c>
      <c r="P64" s="228">
        <v>880000</v>
      </c>
      <c r="Q64" s="228">
        <v>880000</v>
      </c>
      <c r="R64" s="206">
        <f t="shared" si="20"/>
        <v>0</v>
      </c>
      <c r="S64" s="228">
        <v>880000</v>
      </c>
      <c r="T64" s="228">
        <v>880000</v>
      </c>
      <c r="U64" s="206">
        <f t="shared" si="21"/>
        <v>0</v>
      </c>
      <c r="V64" s="228">
        <v>880000</v>
      </c>
      <c r="W64" s="228">
        <v>880000</v>
      </c>
      <c r="X64" s="206">
        <f t="shared" si="22"/>
        <v>0</v>
      </c>
      <c r="Y64" s="228">
        <v>880000</v>
      </c>
      <c r="Z64" s="228">
        <v>880000</v>
      </c>
      <c r="AA64" s="206">
        <f t="shared" si="23"/>
        <v>0</v>
      </c>
      <c r="AB64" s="228">
        <v>880000</v>
      </c>
      <c r="AC64" s="228">
        <v>880000</v>
      </c>
      <c r="AD64" s="206">
        <f t="shared" si="24"/>
        <v>0</v>
      </c>
      <c r="AE64" s="228">
        <v>880000</v>
      </c>
      <c r="AF64" s="228">
        <v>880000</v>
      </c>
      <c r="AG64" s="206">
        <f t="shared" si="25"/>
        <v>0</v>
      </c>
      <c r="AH64" s="228">
        <v>880000</v>
      </c>
      <c r="AI64" s="228">
        <v>880000</v>
      </c>
      <c r="AJ64" s="206">
        <f t="shared" si="26"/>
        <v>0</v>
      </c>
      <c r="AK64" s="228">
        <v>880000</v>
      </c>
      <c r="AL64" s="228">
        <v>880000</v>
      </c>
      <c r="AM64" s="206">
        <f t="shared" si="27"/>
        <v>0</v>
      </c>
      <c r="AN64" s="228">
        <v>960000</v>
      </c>
      <c r="AO64" s="228">
        <v>960000</v>
      </c>
      <c r="AP64" s="206">
        <f t="shared" si="28"/>
        <v>0</v>
      </c>
      <c r="AQ64" s="228"/>
      <c r="AR64" s="228"/>
      <c r="AS64" s="233">
        <f t="shared" si="29"/>
        <v>0</v>
      </c>
      <c r="AT64" s="228"/>
      <c r="AU64" s="228"/>
      <c r="AV64" s="93">
        <f t="shared" si="14"/>
        <v>0</v>
      </c>
      <c r="AW64" s="228"/>
      <c r="AX64" s="228"/>
      <c r="AY64" s="228">
        <f>AW64-AX64</f>
        <v>0</v>
      </c>
      <c r="AZ64" s="98"/>
      <c r="BA64" s="99"/>
    </row>
    <row r="65" spans="1:53" s="344" customFormat="1" x14ac:dyDescent="0.2">
      <c r="A65" s="334">
        <v>59</v>
      </c>
      <c r="B65" s="335"/>
      <c r="C65" s="336" t="s">
        <v>470</v>
      </c>
      <c r="D65" s="337"/>
      <c r="E65" s="338">
        <v>8000000</v>
      </c>
      <c r="F65" s="338"/>
      <c r="G65" s="338"/>
      <c r="H65" s="338">
        <f t="shared" si="18"/>
        <v>8000000</v>
      </c>
      <c r="I65" s="338">
        <v>500000</v>
      </c>
      <c r="J65" s="338">
        <v>500000</v>
      </c>
      <c r="K65" s="338"/>
      <c r="L65" s="339">
        <f t="shared" si="31"/>
        <v>500000</v>
      </c>
      <c r="M65" s="338"/>
      <c r="N65" s="338"/>
      <c r="O65" s="339">
        <f t="shared" si="19"/>
        <v>0</v>
      </c>
      <c r="P65" s="338"/>
      <c r="Q65" s="338"/>
      <c r="R65" s="339">
        <f t="shared" si="20"/>
        <v>0</v>
      </c>
      <c r="S65" s="338"/>
      <c r="T65" s="338"/>
      <c r="U65" s="339">
        <f t="shared" si="21"/>
        <v>0</v>
      </c>
      <c r="V65" s="338">
        <v>875000</v>
      </c>
      <c r="W65" s="338"/>
      <c r="X65" s="339">
        <f t="shared" si="22"/>
        <v>875000</v>
      </c>
      <c r="Y65" s="338">
        <v>875000</v>
      </c>
      <c r="Z65" s="338"/>
      <c r="AA65" s="339">
        <f t="shared" si="23"/>
        <v>875000</v>
      </c>
      <c r="AB65" s="338">
        <v>875000</v>
      </c>
      <c r="AC65" s="338"/>
      <c r="AD65" s="339">
        <f t="shared" si="24"/>
        <v>875000</v>
      </c>
      <c r="AE65" s="338">
        <v>875000</v>
      </c>
      <c r="AF65" s="338"/>
      <c r="AG65" s="339">
        <f t="shared" si="25"/>
        <v>875000</v>
      </c>
      <c r="AH65" s="338">
        <v>875000</v>
      </c>
      <c r="AI65" s="338"/>
      <c r="AJ65" s="339">
        <f t="shared" si="26"/>
        <v>875000</v>
      </c>
      <c r="AK65" s="338">
        <v>875000</v>
      </c>
      <c r="AL65" s="338"/>
      <c r="AM65" s="339">
        <f t="shared" si="27"/>
        <v>875000</v>
      </c>
      <c r="AN65" s="338">
        <v>875000</v>
      </c>
      <c r="AO65" s="338"/>
      <c r="AP65" s="339">
        <f t="shared" si="28"/>
        <v>875000</v>
      </c>
      <c r="AQ65" s="338">
        <v>875000</v>
      </c>
      <c r="AR65" s="338"/>
      <c r="AS65" s="340">
        <f t="shared" si="29"/>
        <v>875000</v>
      </c>
      <c r="AT65" s="338">
        <v>875000</v>
      </c>
      <c r="AU65" s="338"/>
      <c r="AV65" s="341">
        <f t="shared" si="14"/>
        <v>875000</v>
      </c>
      <c r="AW65" s="338"/>
      <c r="AX65" s="338"/>
      <c r="AY65" s="338"/>
      <c r="AZ65" s="342"/>
      <c r="BA65" s="343"/>
    </row>
    <row r="66" spans="1:53" s="63" customFormat="1" x14ac:dyDescent="0.2">
      <c r="A66" s="111">
        <v>60</v>
      </c>
      <c r="B66" s="179"/>
      <c r="C66" s="180" t="s">
        <v>471</v>
      </c>
      <c r="D66" s="167"/>
      <c r="E66" s="52">
        <v>9100000</v>
      </c>
      <c r="F66" s="52"/>
      <c r="G66" s="52"/>
      <c r="H66" s="52">
        <f t="shared" si="18"/>
        <v>9100000</v>
      </c>
      <c r="I66" s="52">
        <v>3000000</v>
      </c>
      <c r="J66" s="52"/>
      <c r="K66" s="52"/>
      <c r="L66" s="203">
        <f t="shared" si="31"/>
        <v>0</v>
      </c>
      <c r="M66" s="52"/>
      <c r="N66" s="52"/>
      <c r="O66" s="203">
        <f t="shared" si="19"/>
        <v>0</v>
      </c>
      <c r="P66" s="52"/>
      <c r="Q66" s="52"/>
      <c r="R66" s="203">
        <f t="shared" si="20"/>
        <v>0</v>
      </c>
      <c r="S66" s="52">
        <v>670000</v>
      </c>
      <c r="T66" s="52">
        <v>670000</v>
      </c>
      <c r="U66" s="203">
        <f t="shared" si="21"/>
        <v>0</v>
      </c>
      <c r="V66" s="52">
        <v>670000</v>
      </c>
      <c r="W66" s="52">
        <v>670000</v>
      </c>
      <c r="X66" s="203">
        <f t="shared" si="22"/>
        <v>0</v>
      </c>
      <c r="Y66" s="52">
        <v>670000</v>
      </c>
      <c r="Z66" s="52">
        <f>660000+10000</f>
        <v>670000</v>
      </c>
      <c r="AA66" s="203">
        <f t="shared" si="23"/>
        <v>0</v>
      </c>
      <c r="AB66" s="52">
        <v>670000</v>
      </c>
      <c r="AC66" s="52">
        <v>670000</v>
      </c>
      <c r="AD66" s="203">
        <f t="shared" si="24"/>
        <v>0</v>
      </c>
      <c r="AE66" s="52">
        <v>670000</v>
      </c>
      <c r="AF66" s="52"/>
      <c r="AG66" s="203">
        <f t="shared" si="25"/>
        <v>670000</v>
      </c>
      <c r="AH66" s="52">
        <v>670000</v>
      </c>
      <c r="AI66" s="52"/>
      <c r="AJ66" s="203">
        <f t="shared" si="26"/>
        <v>670000</v>
      </c>
      <c r="AK66" s="52">
        <v>670000</v>
      </c>
      <c r="AL66" s="52"/>
      <c r="AM66" s="203">
        <f t="shared" si="27"/>
        <v>670000</v>
      </c>
      <c r="AN66" s="52">
        <v>670000</v>
      </c>
      <c r="AO66" s="52"/>
      <c r="AP66" s="203">
        <f t="shared" si="28"/>
        <v>670000</v>
      </c>
      <c r="AQ66" s="52">
        <v>670000</v>
      </c>
      <c r="AR66" s="52"/>
      <c r="AS66" s="267">
        <f t="shared" si="29"/>
        <v>670000</v>
      </c>
      <c r="AT66" s="52"/>
      <c r="AU66" s="52"/>
      <c r="AV66" s="11">
        <f t="shared" si="14"/>
        <v>0</v>
      </c>
      <c r="AW66" s="52"/>
      <c r="AX66" s="52"/>
      <c r="AY66" s="52"/>
      <c r="AZ66" s="32"/>
      <c r="BA66" s="8"/>
    </row>
    <row r="67" spans="1:53" s="63" customFormat="1" ht="12" thickBot="1" x14ac:dyDescent="0.25">
      <c r="A67" s="272"/>
      <c r="B67" s="179"/>
      <c r="C67" s="180"/>
      <c r="D67" s="167"/>
      <c r="E67" s="11"/>
      <c r="F67" s="11"/>
      <c r="G67" s="11"/>
      <c r="H67" s="11"/>
      <c r="I67" s="11"/>
      <c r="J67" s="11"/>
      <c r="K67" s="11"/>
      <c r="L67" s="203"/>
      <c r="M67" s="11"/>
      <c r="N67" s="11"/>
      <c r="O67" s="203"/>
      <c r="P67" s="11"/>
      <c r="Q67" s="11"/>
      <c r="R67" s="203"/>
      <c r="S67" s="11"/>
      <c r="T67" s="11"/>
      <c r="U67" s="203"/>
      <c r="V67" s="11"/>
      <c r="W67" s="11"/>
      <c r="X67" s="203"/>
      <c r="Y67" s="11"/>
      <c r="Z67" s="11"/>
      <c r="AA67" s="203"/>
      <c r="AB67" s="11"/>
      <c r="AC67" s="11"/>
      <c r="AD67" s="203">
        <f t="shared" si="24"/>
        <v>0</v>
      </c>
      <c r="AE67" s="11"/>
      <c r="AF67" s="11"/>
      <c r="AG67" s="203"/>
      <c r="AH67" s="11"/>
      <c r="AI67" s="11"/>
      <c r="AJ67" s="203"/>
      <c r="AK67" s="11"/>
      <c r="AL67" s="11"/>
      <c r="AM67" s="203"/>
      <c r="AN67" s="11"/>
      <c r="AO67" s="11"/>
      <c r="AP67" s="203"/>
      <c r="AQ67" s="11"/>
      <c r="AR67" s="11"/>
      <c r="AS67" s="267">
        <f t="shared" si="29"/>
        <v>0</v>
      </c>
      <c r="AT67" s="11"/>
      <c r="AU67" s="11"/>
      <c r="AV67" s="11">
        <f t="shared" si="14"/>
        <v>0</v>
      </c>
      <c r="AW67" s="11"/>
      <c r="AX67" s="11"/>
      <c r="AY67" s="11">
        <f>AW67-AX67</f>
        <v>0</v>
      </c>
      <c r="AZ67" s="32">
        <f t="shared" si="15"/>
        <v>0</v>
      </c>
      <c r="BA67" s="8"/>
    </row>
    <row r="68" spans="1:53" s="63" customFormat="1" ht="16.5" thickTop="1" thickBot="1" x14ac:dyDescent="0.3">
      <c r="A68" s="445" t="s">
        <v>29</v>
      </c>
      <c r="B68" s="446"/>
      <c r="C68" s="446"/>
      <c r="D68" s="447"/>
      <c r="E68" s="181">
        <f>SUM(E7:E67)</f>
        <v>771100000</v>
      </c>
      <c r="F68" s="182">
        <f t="shared" ref="F68:AZ68" si="32">SUM(F7:F67)</f>
        <v>9000000</v>
      </c>
      <c r="G68" s="182">
        <f t="shared" si="32"/>
        <v>25750000</v>
      </c>
      <c r="H68" s="182">
        <f t="shared" si="32"/>
        <v>736350000</v>
      </c>
      <c r="I68" s="182">
        <f t="shared" si="32"/>
        <v>290400000</v>
      </c>
      <c r="J68" s="182">
        <f t="shared" si="32"/>
        <v>31900000</v>
      </c>
      <c r="K68" s="182">
        <f t="shared" si="32"/>
        <v>28600000</v>
      </c>
      <c r="L68" s="205">
        <f t="shared" si="32"/>
        <v>3300000</v>
      </c>
      <c r="M68" s="182">
        <f t="shared" si="32"/>
        <v>20225000</v>
      </c>
      <c r="N68" s="182">
        <f t="shared" si="32"/>
        <v>18325000</v>
      </c>
      <c r="O68" s="205">
        <f t="shared" si="32"/>
        <v>1900000</v>
      </c>
      <c r="P68" s="182">
        <f t="shared" si="32"/>
        <v>27905000</v>
      </c>
      <c r="Q68" s="182">
        <f t="shared" si="32"/>
        <v>25505000</v>
      </c>
      <c r="R68" s="205">
        <f t="shared" si="32"/>
        <v>2400000</v>
      </c>
      <c r="S68" s="182">
        <f t="shared" si="32"/>
        <v>41220000</v>
      </c>
      <c r="T68" s="182">
        <f t="shared" si="32"/>
        <v>35615000</v>
      </c>
      <c r="U68" s="205">
        <f t="shared" si="32"/>
        <v>5605000</v>
      </c>
      <c r="V68" s="182">
        <f t="shared" si="32"/>
        <v>42095000</v>
      </c>
      <c r="W68" s="182">
        <f t="shared" si="32"/>
        <v>33140000</v>
      </c>
      <c r="X68" s="205">
        <f t="shared" si="32"/>
        <v>8955000</v>
      </c>
      <c r="Y68" s="182">
        <f t="shared" si="32"/>
        <v>42095000</v>
      </c>
      <c r="Z68" s="182">
        <f t="shared" si="32"/>
        <v>29370000</v>
      </c>
      <c r="AA68" s="205">
        <f t="shared" si="32"/>
        <v>12725000</v>
      </c>
      <c r="AB68" s="182">
        <f t="shared" si="32"/>
        <v>53095000</v>
      </c>
      <c r="AC68" s="182">
        <f t="shared" si="32"/>
        <v>36370000</v>
      </c>
      <c r="AD68" s="205">
        <f t="shared" si="32"/>
        <v>16725000</v>
      </c>
      <c r="AE68" s="182">
        <f t="shared" si="32"/>
        <v>42175000</v>
      </c>
      <c r="AF68" s="182">
        <f t="shared" si="32"/>
        <v>16920000</v>
      </c>
      <c r="AG68" s="205">
        <f t="shared" si="32"/>
        <v>25255000</v>
      </c>
      <c r="AH68" s="182">
        <f t="shared" si="32"/>
        <v>42175000</v>
      </c>
      <c r="AI68" s="182">
        <f t="shared" si="32"/>
        <v>15080000</v>
      </c>
      <c r="AJ68" s="205">
        <f t="shared" si="32"/>
        <v>27095000</v>
      </c>
      <c r="AK68" s="182">
        <f t="shared" si="32"/>
        <v>42175000</v>
      </c>
      <c r="AL68" s="182">
        <f t="shared" si="32"/>
        <v>13680000</v>
      </c>
      <c r="AM68" s="205">
        <f t="shared" si="32"/>
        <v>28495000</v>
      </c>
      <c r="AN68" s="182">
        <f t="shared" si="32"/>
        <v>42735000</v>
      </c>
      <c r="AO68" s="182">
        <f t="shared" si="32"/>
        <v>13320000</v>
      </c>
      <c r="AP68" s="205">
        <f t="shared" si="32"/>
        <v>29415000</v>
      </c>
      <c r="AQ68" s="182">
        <f t="shared" si="32"/>
        <v>15105000</v>
      </c>
      <c r="AR68" s="182">
        <f t="shared" si="32"/>
        <v>960000</v>
      </c>
      <c r="AS68" s="268">
        <f t="shared" si="32"/>
        <v>14145000</v>
      </c>
      <c r="AT68" s="182">
        <f t="shared" si="32"/>
        <v>875000</v>
      </c>
      <c r="AU68" s="182">
        <f t="shared" si="32"/>
        <v>0</v>
      </c>
      <c r="AV68" s="182">
        <f t="shared" si="32"/>
        <v>875000</v>
      </c>
      <c r="AW68" s="182">
        <f t="shared" si="32"/>
        <v>0</v>
      </c>
      <c r="AX68" s="182">
        <f t="shared" si="32"/>
        <v>0</v>
      </c>
      <c r="AY68" s="182">
        <f t="shared" si="32"/>
        <v>0</v>
      </c>
      <c r="AZ68" s="182">
        <f t="shared" si="32"/>
        <v>346545000</v>
      </c>
    </row>
    <row r="69" spans="1:53" s="63" customFormat="1" x14ac:dyDescent="0.2">
      <c r="A69" s="392" t="s">
        <v>104</v>
      </c>
      <c r="B69" s="392"/>
      <c r="C69" s="392"/>
      <c r="D69" s="91" t="s">
        <v>23</v>
      </c>
      <c r="E69" s="91"/>
      <c r="F69" s="11"/>
      <c r="G69" s="11"/>
      <c r="H69" s="11"/>
      <c r="I69" s="11"/>
      <c r="J69" s="11"/>
      <c r="K69" s="11"/>
      <c r="L69" s="203"/>
      <c r="M69" s="11"/>
      <c r="N69" s="11"/>
      <c r="O69" s="203"/>
      <c r="P69" s="11"/>
      <c r="Q69" s="11"/>
      <c r="R69" s="203"/>
      <c r="S69" s="11"/>
      <c r="T69" s="11"/>
      <c r="U69" s="203"/>
      <c r="V69" s="11"/>
      <c r="W69" s="11"/>
      <c r="X69" s="203"/>
      <c r="Y69" s="11"/>
      <c r="Z69" s="11"/>
      <c r="AA69" s="203"/>
      <c r="AB69" s="11"/>
      <c r="AC69" s="11"/>
      <c r="AD69" s="203"/>
      <c r="AE69" s="11"/>
      <c r="AF69" s="11"/>
      <c r="AG69" s="203"/>
      <c r="AH69" s="11"/>
      <c r="AI69" s="11"/>
      <c r="AJ69" s="203"/>
      <c r="AK69" s="11"/>
      <c r="AL69" s="11"/>
      <c r="AM69" s="203"/>
      <c r="AN69" s="11"/>
      <c r="AO69" s="11"/>
      <c r="AP69" s="203"/>
      <c r="AQ69" s="11"/>
      <c r="AR69" s="11"/>
      <c r="AS69" s="267"/>
      <c r="AT69" s="11"/>
      <c r="AU69" s="11"/>
      <c r="AV69" s="11"/>
      <c r="AW69" s="11"/>
      <c r="AX69" s="11"/>
      <c r="AY69" s="11"/>
      <c r="AZ69" s="32"/>
    </row>
    <row r="70" spans="1:53" s="63" customFormat="1" ht="22.5" x14ac:dyDescent="0.2">
      <c r="A70" s="142" t="s">
        <v>89</v>
      </c>
      <c r="B70" s="142" t="s">
        <v>2</v>
      </c>
      <c r="C70" s="142" t="s">
        <v>72</v>
      </c>
      <c r="D70" s="142" t="s">
        <v>75</v>
      </c>
      <c r="E70" s="143" t="s">
        <v>90</v>
      </c>
      <c r="F70" s="8"/>
      <c r="G70" s="8" t="s">
        <v>106</v>
      </c>
      <c r="H70" s="8"/>
      <c r="I70" s="8"/>
      <c r="J70" s="8"/>
      <c r="K70" s="8"/>
      <c r="L70" s="184"/>
      <c r="M70" s="8"/>
      <c r="N70" s="8"/>
      <c r="O70" s="184"/>
      <c r="P70" s="8"/>
      <c r="Q70" s="8"/>
      <c r="R70" s="184"/>
      <c r="S70" s="8"/>
      <c r="T70" s="8"/>
      <c r="U70" s="184"/>
      <c r="V70" s="8"/>
      <c r="W70" s="8"/>
      <c r="X70" s="184"/>
      <c r="Y70" s="8"/>
      <c r="Z70" s="8"/>
      <c r="AA70" s="184"/>
      <c r="AB70" s="8"/>
      <c r="AC70" s="8"/>
      <c r="AD70" s="184"/>
      <c r="AE70" s="8"/>
      <c r="AF70" s="8"/>
      <c r="AG70" s="184"/>
      <c r="AH70" s="8"/>
      <c r="AI70" s="8"/>
      <c r="AJ70" s="184"/>
      <c r="AK70" s="8"/>
      <c r="AL70" s="8"/>
      <c r="AM70" s="184"/>
      <c r="AN70" s="8"/>
      <c r="AO70" s="8"/>
      <c r="AP70" s="184"/>
      <c r="AQ70" s="8"/>
      <c r="AR70" s="8"/>
      <c r="AS70" s="265"/>
      <c r="AT70" s="8"/>
      <c r="AU70" s="8"/>
      <c r="AV70" s="8"/>
      <c r="AW70" s="8"/>
      <c r="AX70" s="8"/>
      <c r="AY70" s="8"/>
      <c r="AZ70" s="32"/>
    </row>
    <row r="71" spans="1:53" s="63" customFormat="1" x14ac:dyDescent="0.2">
      <c r="A71" s="52">
        <f t="shared" ref="A71:A77" si="33">A7</f>
        <v>1</v>
      </c>
      <c r="B71" s="52"/>
      <c r="C71" s="52" t="str">
        <f t="shared" ref="C71:D77" si="34">C7</f>
        <v>Aang Gunawan</v>
      </c>
      <c r="D71" s="52">
        <f t="shared" si="34"/>
        <v>0</v>
      </c>
      <c r="E71" s="52">
        <f t="shared" ref="E71:E77" si="35">L7+O7+R7+U7+X7+AA7+AD7+AG7+AJ7+AM7+AP7+AS7</f>
        <v>1400000</v>
      </c>
      <c r="F71" s="8"/>
      <c r="G71" s="8">
        <f>REKAP!R21/49</f>
        <v>11373163.265306123</v>
      </c>
      <c r="H71" s="8"/>
      <c r="I71" s="8"/>
      <c r="J71" s="8"/>
      <c r="K71" s="8"/>
      <c r="L71" s="184"/>
      <c r="M71" s="8"/>
      <c r="N71" s="8"/>
      <c r="O71" s="184"/>
      <c r="P71" s="8"/>
      <c r="Q71" s="8"/>
      <c r="R71" s="184"/>
      <c r="S71" s="8"/>
      <c r="T71" s="8"/>
      <c r="U71" s="184"/>
      <c r="V71" s="8"/>
      <c r="W71" s="8"/>
      <c r="X71" s="184"/>
      <c r="Y71" s="8"/>
      <c r="Z71" s="8"/>
      <c r="AA71" s="184"/>
      <c r="AB71" s="8"/>
      <c r="AC71" s="8"/>
      <c r="AD71" s="184"/>
      <c r="AE71" s="8"/>
      <c r="AF71" s="8"/>
      <c r="AG71" s="184"/>
      <c r="AH71" s="8"/>
      <c r="AI71" s="8"/>
      <c r="AJ71" s="184"/>
      <c r="AK71" s="8"/>
      <c r="AL71" s="8"/>
      <c r="AM71" s="184"/>
      <c r="AN71" s="8"/>
      <c r="AO71" s="8"/>
      <c r="AP71" s="184"/>
      <c r="AQ71" s="8"/>
      <c r="AR71" s="8"/>
      <c r="AS71" s="265"/>
      <c r="AT71" s="8"/>
      <c r="AU71" s="8"/>
      <c r="AV71" s="8"/>
      <c r="AW71" s="8"/>
      <c r="AX71" s="8"/>
      <c r="AY71" s="8"/>
      <c r="AZ71" s="32"/>
    </row>
    <row r="72" spans="1:53" s="63" customFormat="1" x14ac:dyDescent="0.2">
      <c r="A72" s="52">
        <f t="shared" si="33"/>
        <v>2</v>
      </c>
      <c r="B72" s="52"/>
      <c r="C72" s="52" t="str">
        <f t="shared" si="34"/>
        <v>Abdul Aji</v>
      </c>
      <c r="D72" s="52">
        <f t="shared" si="34"/>
        <v>0</v>
      </c>
      <c r="E72" s="52">
        <f t="shared" si="35"/>
        <v>0</v>
      </c>
      <c r="F72" s="8"/>
      <c r="G72" s="8"/>
      <c r="H72" s="8"/>
      <c r="I72" s="8"/>
      <c r="J72" s="8"/>
      <c r="K72" s="8"/>
      <c r="L72" s="184"/>
      <c r="M72" s="8"/>
      <c r="N72" s="8"/>
      <c r="O72" s="184"/>
      <c r="P72" s="8"/>
      <c r="Q72" s="8"/>
      <c r="R72" s="184"/>
      <c r="S72" s="8"/>
      <c r="T72" s="8"/>
      <c r="U72" s="184"/>
      <c r="V72" s="8"/>
      <c r="W72" s="8"/>
      <c r="X72" s="184"/>
      <c r="Y72" s="8"/>
      <c r="Z72" s="8"/>
      <c r="AA72" s="184"/>
      <c r="AB72" s="8"/>
      <c r="AC72" s="8"/>
      <c r="AD72" s="184"/>
      <c r="AE72" s="8"/>
      <c r="AF72" s="8"/>
      <c r="AG72" s="184"/>
      <c r="AH72" s="8"/>
      <c r="AI72" s="8"/>
      <c r="AJ72" s="184"/>
      <c r="AK72" s="8"/>
      <c r="AL72" s="8"/>
      <c r="AM72" s="184"/>
      <c r="AN72" s="8"/>
      <c r="AO72" s="8"/>
      <c r="AP72" s="184"/>
      <c r="AQ72" s="8"/>
      <c r="AR72" s="8"/>
      <c r="AS72" s="265"/>
      <c r="AT72" s="8"/>
      <c r="AU72" s="8"/>
      <c r="AV72" s="8"/>
      <c r="AW72" s="8"/>
      <c r="AX72" s="8"/>
      <c r="AY72" s="8"/>
      <c r="AZ72" s="32"/>
    </row>
    <row r="73" spans="1:53" s="63" customFormat="1" x14ac:dyDescent="0.2">
      <c r="A73" s="52">
        <f t="shared" si="33"/>
        <v>3</v>
      </c>
      <c r="B73" s="52"/>
      <c r="C73" s="52" t="str">
        <f t="shared" si="34"/>
        <v>Adang Tijani</v>
      </c>
      <c r="D73" s="52">
        <f t="shared" si="34"/>
        <v>0</v>
      </c>
      <c r="E73" s="52">
        <f t="shared" si="35"/>
        <v>0</v>
      </c>
      <c r="F73" s="8"/>
      <c r="G73" s="8"/>
      <c r="H73" s="8"/>
      <c r="I73" s="8"/>
      <c r="J73" s="8"/>
      <c r="K73" s="8"/>
      <c r="L73" s="184"/>
      <c r="M73" s="8"/>
      <c r="N73" s="8"/>
      <c r="O73" s="184"/>
      <c r="P73" s="8"/>
      <c r="Q73" s="8"/>
      <c r="R73" s="184"/>
      <c r="S73" s="8"/>
      <c r="T73" s="8"/>
      <c r="U73" s="184"/>
      <c r="V73" s="8"/>
      <c r="W73" s="8"/>
      <c r="X73" s="184"/>
      <c r="Y73" s="8"/>
      <c r="Z73" s="8"/>
      <c r="AA73" s="184"/>
      <c r="AB73" s="8"/>
      <c r="AC73" s="8"/>
      <c r="AD73" s="184"/>
      <c r="AE73" s="8"/>
      <c r="AF73" s="8"/>
      <c r="AG73" s="184"/>
      <c r="AH73" s="8"/>
      <c r="AI73" s="8"/>
      <c r="AJ73" s="184"/>
      <c r="AK73" s="8"/>
      <c r="AL73" s="8"/>
      <c r="AM73" s="184"/>
      <c r="AN73" s="8"/>
      <c r="AO73" s="8"/>
      <c r="AP73" s="184"/>
      <c r="AQ73" s="8"/>
      <c r="AR73" s="8"/>
      <c r="AS73" s="265"/>
      <c r="AT73" s="8"/>
      <c r="AU73" s="8"/>
      <c r="AV73" s="8"/>
      <c r="AW73" s="8"/>
      <c r="AX73" s="8"/>
      <c r="AY73" s="8"/>
      <c r="AZ73" s="32"/>
    </row>
    <row r="74" spans="1:53" s="63" customFormat="1" x14ac:dyDescent="0.2">
      <c r="A74" s="52">
        <f t="shared" si="33"/>
        <v>4</v>
      </c>
      <c r="B74" s="52"/>
      <c r="C74" s="52" t="str">
        <f t="shared" si="34"/>
        <v>Ahen Heriyanto</v>
      </c>
      <c r="D74" s="52">
        <f t="shared" si="34"/>
        <v>0</v>
      </c>
      <c r="E74" s="52">
        <f t="shared" si="35"/>
        <v>6400000</v>
      </c>
      <c r="F74" s="8"/>
      <c r="G74" s="8"/>
      <c r="H74" s="8"/>
      <c r="I74" s="8"/>
      <c r="J74" s="8"/>
      <c r="K74" s="8"/>
      <c r="L74" s="184"/>
      <c r="M74" s="8"/>
      <c r="N74" s="8"/>
      <c r="O74" s="184"/>
      <c r="P74" s="8"/>
      <c r="Q74" s="8"/>
      <c r="R74" s="184"/>
      <c r="S74" s="8"/>
      <c r="T74" s="8"/>
      <c r="U74" s="184"/>
      <c r="V74" s="8"/>
      <c r="W74" s="8"/>
      <c r="X74" s="184"/>
      <c r="Y74" s="8"/>
      <c r="Z74" s="8"/>
      <c r="AA74" s="184"/>
      <c r="AB74" s="8"/>
      <c r="AC74" s="8"/>
      <c r="AD74" s="184"/>
      <c r="AE74" s="8"/>
      <c r="AF74" s="8"/>
      <c r="AG74" s="184"/>
      <c r="AH74" s="8"/>
      <c r="AI74" s="8"/>
      <c r="AJ74" s="184"/>
      <c r="AK74" s="8"/>
      <c r="AL74" s="8"/>
      <c r="AM74" s="184"/>
      <c r="AN74" s="8"/>
      <c r="AO74" s="8"/>
      <c r="AP74" s="184"/>
      <c r="AQ74" s="8"/>
      <c r="AR74" s="8"/>
      <c r="AS74" s="265"/>
      <c r="AT74" s="8"/>
      <c r="AU74" s="8"/>
      <c r="AV74" s="8"/>
      <c r="AW74" s="8"/>
      <c r="AX74" s="8"/>
      <c r="AY74" s="8"/>
      <c r="AZ74" s="32"/>
    </row>
    <row r="75" spans="1:53" s="63" customFormat="1" x14ac:dyDescent="0.2">
      <c r="A75" s="52">
        <f t="shared" si="33"/>
        <v>5</v>
      </c>
      <c r="B75" s="52"/>
      <c r="C75" s="52" t="str">
        <f t="shared" si="34"/>
        <v>Ahmad Rifky</v>
      </c>
      <c r="D75" s="52">
        <f t="shared" si="34"/>
        <v>0</v>
      </c>
      <c r="E75" s="52">
        <f t="shared" si="35"/>
        <v>6720000</v>
      </c>
      <c r="F75" s="8"/>
      <c r="G75" s="8"/>
      <c r="H75" s="8"/>
      <c r="I75" s="8"/>
      <c r="J75" s="8"/>
      <c r="K75" s="8"/>
      <c r="L75" s="184"/>
      <c r="M75" s="8"/>
      <c r="N75" s="8"/>
      <c r="O75" s="184"/>
      <c r="P75" s="8"/>
      <c r="Q75" s="8"/>
      <c r="R75" s="184"/>
      <c r="S75" s="8"/>
      <c r="T75" s="8"/>
      <c r="U75" s="184"/>
      <c r="V75" s="8"/>
      <c r="W75" s="8"/>
      <c r="X75" s="184"/>
      <c r="Y75" s="8"/>
      <c r="Z75" s="8"/>
      <c r="AA75" s="184"/>
      <c r="AB75" s="8"/>
      <c r="AC75" s="8"/>
      <c r="AD75" s="184"/>
      <c r="AE75" s="8"/>
      <c r="AF75" s="8"/>
      <c r="AG75" s="184"/>
      <c r="AH75" s="8"/>
      <c r="AI75" s="8"/>
      <c r="AJ75" s="184"/>
      <c r="AK75" s="8"/>
      <c r="AL75" s="8"/>
      <c r="AM75" s="184"/>
      <c r="AN75" s="8"/>
      <c r="AO75" s="8"/>
      <c r="AP75" s="184"/>
      <c r="AQ75" s="8"/>
      <c r="AR75" s="8"/>
      <c r="AS75" s="265"/>
      <c r="AT75" s="8"/>
      <c r="AU75" s="8"/>
      <c r="AV75" s="8"/>
      <c r="AW75" s="8"/>
      <c r="AX75" s="8"/>
      <c r="AY75" s="8"/>
      <c r="AZ75" s="32"/>
    </row>
    <row r="76" spans="1:53" s="63" customFormat="1" x14ac:dyDescent="0.2">
      <c r="A76" s="52">
        <f t="shared" si="33"/>
        <v>6</v>
      </c>
      <c r="B76" s="52"/>
      <c r="C76" s="52" t="str">
        <f t="shared" si="34"/>
        <v>Ardi Yusup</v>
      </c>
      <c r="D76" s="52">
        <f t="shared" si="34"/>
        <v>0</v>
      </c>
      <c r="E76" s="52">
        <f t="shared" si="35"/>
        <v>6200000</v>
      </c>
      <c r="F76" s="8"/>
      <c r="G76" s="8"/>
      <c r="H76" s="8"/>
      <c r="I76" s="8"/>
      <c r="J76" s="8"/>
      <c r="K76" s="8"/>
      <c r="L76" s="184"/>
      <c r="M76" s="8"/>
      <c r="N76" s="8"/>
      <c r="O76" s="184"/>
      <c r="P76" s="8"/>
      <c r="Q76" s="8"/>
      <c r="R76" s="184"/>
      <c r="S76" s="8"/>
      <c r="T76" s="8"/>
      <c r="U76" s="184"/>
      <c r="V76" s="8"/>
      <c r="W76" s="8"/>
      <c r="X76" s="184"/>
      <c r="Y76" s="8"/>
      <c r="Z76" s="8"/>
      <c r="AA76" s="184"/>
      <c r="AB76" s="8"/>
      <c r="AC76" s="8"/>
      <c r="AD76" s="184"/>
      <c r="AE76" s="8"/>
      <c r="AF76" s="8"/>
      <c r="AG76" s="184"/>
      <c r="AH76" s="8"/>
      <c r="AI76" s="8"/>
      <c r="AJ76" s="184"/>
      <c r="AK76" s="8"/>
      <c r="AL76" s="8"/>
      <c r="AM76" s="184"/>
      <c r="AN76" s="8"/>
      <c r="AO76" s="8"/>
      <c r="AP76" s="184"/>
      <c r="AQ76" s="8"/>
      <c r="AR76" s="8"/>
      <c r="AS76" s="265"/>
      <c r="AT76" s="8"/>
      <c r="AU76" s="8"/>
      <c r="AV76" s="8"/>
      <c r="AW76" s="8"/>
      <c r="AX76" s="8"/>
      <c r="AY76" s="8"/>
      <c r="AZ76" s="32"/>
    </row>
    <row r="77" spans="1:53" s="63" customFormat="1" x14ac:dyDescent="0.2">
      <c r="A77" s="52">
        <f t="shared" si="33"/>
        <v>7</v>
      </c>
      <c r="B77" s="52"/>
      <c r="C77" s="52" t="str">
        <f t="shared" si="34"/>
        <v>Ari Burhanudin</v>
      </c>
      <c r="D77" s="52">
        <f t="shared" si="34"/>
        <v>0</v>
      </c>
      <c r="E77" s="52">
        <f t="shared" si="35"/>
        <v>0</v>
      </c>
      <c r="F77" s="8"/>
      <c r="G77" s="8"/>
      <c r="H77" s="8"/>
      <c r="I77" s="8"/>
      <c r="J77" s="8"/>
      <c r="K77" s="8"/>
      <c r="L77" s="184"/>
      <c r="M77" s="8"/>
      <c r="N77" s="8"/>
      <c r="O77" s="184"/>
      <c r="P77" s="8"/>
      <c r="Q77" s="8"/>
      <c r="R77" s="184"/>
      <c r="S77" s="8"/>
      <c r="T77" s="8"/>
      <c r="U77" s="184"/>
      <c r="V77" s="8"/>
      <c r="W77" s="8"/>
      <c r="X77" s="184"/>
      <c r="Y77" s="8"/>
      <c r="Z77" s="8"/>
      <c r="AA77" s="184"/>
      <c r="AB77" s="8"/>
      <c r="AC77" s="8"/>
      <c r="AD77" s="184"/>
      <c r="AE77" s="8"/>
      <c r="AF77" s="8"/>
      <c r="AG77" s="184"/>
      <c r="AH77" s="8"/>
      <c r="AI77" s="8"/>
      <c r="AJ77" s="184"/>
      <c r="AK77" s="8"/>
      <c r="AL77" s="8"/>
      <c r="AM77" s="184"/>
      <c r="AN77" s="8"/>
      <c r="AO77" s="8"/>
      <c r="AP77" s="184"/>
      <c r="AQ77" s="8"/>
      <c r="AR77" s="8"/>
      <c r="AS77" s="265"/>
      <c r="AT77" s="8"/>
      <c r="AU77" s="8"/>
      <c r="AV77" s="8"/>
      <c r="AW77" s="8"/>
      <c r="AX77" s="8"/>
      <c r="AY77" s="8"/>
      <c r="AZ77" s="32"/>
    </row>
    <row r="78" spans="1:53" s="63" customFormat="1" x14ac:dyDescent="0.2">
      <c r="A78" s="52" t="e">
        <f>#REF!</f>
        <v>#REF!</v>
      </c>
      <c r="B78" s="52"/>
      <c r="C78" s="52" t="e">
        <f>#REF!</f>
        <v>#REF!</v>
      </c>
      <c r="D78" s="52" t="e">
        <f>#REF!</f>
        <v>#REF!</v>
      </c>
      <c r="E78" s="52" t="e">
        <f>#REF!+#REF!+#REF!+#REF!+#REF!+#REF!+#REF!+#REF!+#REF!+#REF!+#REF!+#REF!</f>
        <v>#REF!</v>
      </c>
      <c r="F78" s="8"/>
      <c r="G78" s="8"/>
      <c r="H78" s="8"/>
      <c r="I78" s="8"/>
      <c r="J78" s="8"/>
      <c r="K78" s="8"/>
      <c r="L78" s="184"/>
      <c r="M78" s="8"/>
      <c r="N78" s="8"/>
      <c r="O78" s="184"/>
      <c r="P78" s="8"/>
      <c r="Q78" s="8"/>
      <c r="R78" s="184"/>
      <c r="S78" s="8"/>
      <c r="T78" s="8"/>
      <c r="U78" s="184"/>
      <c r="V78" s="8"/>
      <c r="W78" s="8"/>
      <c r="X78" s="184"/>
      <c r="Y78" s="8"/>
      <c r="Z78" s="8"/>
      <c r="AA78" s="184"/>
      <c r="AB78" s="8"/>
      <c r="AC78" s="8"/>
      <c r="AD78" s="184"/>
      <c r="AE78" s="8"/>
      <c r="AF78" s="8"/>
      <c r="AG78" s="184"/>
      <c r="AH78" s="8"/>
      <c r="AI78" s="8"/>
      <c r="AJ78" s="184"/>
      <c r="AK78" s="8"/>
      <c r="AL78" s="8"/>
      <c r="AM78" s="184"/>
      <c r="AN78" s="8"/>
      <c r="AO78" s="8"/>
      <c r="AP78" s="184"/>
      <c r="AQ78" s="8"/>
      <c r="AR78" s="8"/>
      <c r="AS78" s="265"/>
      <c r="AT78" s="8"/>
      <c r="AU78" s="8"/>
      <c r="AV78" s="8"/>
      <c r="AW78" s="8"/>
      <c r="AX78" s="8"/>
      <c r="AY78" s="8"/>
      <c r="AZ78" s="32"/>
    </row>
    <row r="79" spans="1:53" s="63" customFormat="1" x14ac:dyDescent="0.2">
      <c r="A79" s="52">
        <f t="shared" ref="A79:A120" si="36">A14</f>
        <v>8</v>
      </c>
      <c r="B79" s="52"/>
      <c r="C79" s="52" t="str">
        <f t="shared" ref="C79:D98" si="37">C14</f>
        <v>Arip Maulana</v>
      </c>
      <c r="D79" s="52">
        <f t="shared" si="37"/>
        <v>0</v>
      </c>
      <c r="E79" s="52">
        <f t="shared" ref="E79:E120" si="38">L14+O14+R14+U14+X14+AA14+AD14+AG14+AJ14+AM14+AP14+AS14</f>
        <v>5775000</v>
      </c>
      <c r="F79" s="8"/>
      <c r="G79" s="8"/>
      <c r="H79" s="8"/>
      <c r="I79" s="8"/>
      <c r="J79" s="8"/>
      <c r="K79" s="8"/>
      <c r="L79" s="184"/>
      <c r="M79" s="8"/>
      <c r="N79" s="8"/>
      <c r="O79" s="184"/>
      <c r="P79" s="8"/>
      <c r="Q79" s="8"/>
      <c r="R79" s="184"/>
      <c r="S79" s="8"/>
      <c r="T79" s="8"/>
      <c r="U79" s="184"/>
      <c r="V79" s="8"/>
      <c r="W79" s="8"/>
      <c r="X79" s="184"/>
      <c r="Y79" s="8"/>
      <c r="Z79" s="8"/>
      <c r="AA79" s="184"/>
      <c r="AB79" s="8"/>
      <c r="AC79" s="8"/>
      <c r="AD79" s="184"/>
      <c r="AE79" s="8"/>
      <c r="AF79" s="8"/>
      <c r="AG79" s="184"/>
      <c r="AH79" s="8"/>
      <c r="AI79" s="8"/>
      <c r="AJ79" s="184"/>
      <c r="AK79" s="8"/>
      <c r="AL79" s="8"/>
      <c r="AM79" s="184"/>
      <c r="AN79" s="8"/>
      <c r="AO79" s="8"/>
      <c r="AP79" s="184"/>
      <c r="AQ79" s="8"/>
      <c r="AR79" s="8"/>
      <c r="AS79" s="265"/>
      <c r="AT79" s="8"/>
      <c r="AU79" s="8"/>
      <c r="AV79" s="8"/>
      <c r="AW79" s="8"/>
      <c r="AX79" s="8"/>
      <c r="AY79" s="8"/>
      <c r="AZ79" s="32"/>
    </row>
    <row r="80" spans="1:53" s="63" customFormat="1" x14ac:dyDescent="0.2">
      <c r="A80" s="52">
        <f t="shared" si="36"/>
        <v>9</v>
      </c>
      <c r="B80" s="52"/>
      <c r="C80" s="52" t="str">
        <f t="shared" si="37"/>
        <v>Azis Nurjaman</v>
      </c>
      <c r="D80" s="52">
        <f t="shared" si="37"/>
        <v>0</v>
      </c>
      <c r="E80" s="52">
        <f t="shared" si="38"/>
        <v>6100000</v>
      </c>
      <c r="F80" s="8"/>
      <c r="G80" s="8"/>
      <c r="H80" s="8"/>
      <c r="I80" s="8"/>
      <c r="J80" s="8"/>
      <c r="K80" s="8"/>
      <c r="L80" s="184"/>
      <c r="M80" s="8"/>
      <c r="N80" s="8"/>
      <c r="O80" s="184"/>
      <c r="P80" s="8"/>
      <c r="Q80" s="8"/>
      <c r="R80" s="184"/>
      <c r="S80" s="8"/>
      <c r="T80" s="8"/>
      <c r="U80" s="184"/>
      <c r="V80" s="8"/>
      <c r="W80" s="8"/>
      <c r="X80" s="184"/>
      <c r="Y80" s="8"/>
      <c r="Z80" s="8"/>
      <c r="AA80" s="184"/>
      <c r="AB80" s="8"/>
      <c r="AC80" s="8"/>
      <c r="AD80" s="184"/>
      <c r="AE80" s="8"/>
      <c r="AF80" s="8"/>
      <c r="AG80" s="184"/>
      <c r="AH80" s="8"/>
      <c r="AI80" s="8"/>
      <c r="AJ80" s="184"/>
      <c r="AK80" s="8"/>
      <c r="AL80" s="8"/>
      <c r="AM80" s="184"/>
      <c r="AN80" s="8"/>
      <c r="AO80" s="8"/>
      <c r="AP80" s="184"/>
      <c r="AQ80" s="8"/>
      <c r="AR80" s="8"/>
      <c r="AS80" s="265"/>
      <c r="AT80" s="8"/>
      <c r="AU80" s="8"/>
      <c r="AV80" s="8"/>
      <c r="AW80" s="8"/>
      <c r="AX80" s="8"/>
      <c r="AY80" s="8"/>
      <c r="AZ80" s="32"/>
    </row>
    <row r="81" spans="1:52" s="63" customFormat="1" x14ac:dyDescent="0.2">
      <c r="A81" s="52">
        <f t="shared" si="36"/>
        <v>10</v>
      </c>
      <c r="B81" s="52"/>
      <c r="C81" s="52" t="str">
        <f t="shared" si="37"/>
        <v>Aziz Salwani</v>
      </c>
      <c r="D81" s="52">
        <f t="shared" si="37"/>
        <v>0</v>
      </c>
      <c r="E81" s="52">
        <f t="shared" si="38"/>
        <v>4560000</v>
      </c>
      <c r="F81" s="8"/>
      <c r="G81" s="8"/>
      <c r="H81" s="8"/>
      <c r="I81" s="8"/>
      <c r="J81" s="8"/>
      <c r="K81" s="8"/>
      <c r="L81" s="184"/>
      <c r="M81" s="8"/>
      <c r="N81" s="8"/>
      <c r="O81" s="184"/>
      <c r="P81" s="8"/>
      <c r="Q81" s="8"/>
      <c r="R81" s="184"/>
      <c r="S81" s="8"/>
      <c r="T81" s="8"/>
      <c r="U81" s="184"/>
      <c r="V81" s="8"/>
      <c r="W81" s="8"/>
      <c r="X81" s="184"/>
      <c r="Y81" s="8"/>
      <c r="Z81" s="8"/>
      <c r="AA81" s="184"/>
      <c r="AB81" s="8"/>
      <c r="AC81" s="8"/>
      <c r="AD81" s="184"/>
      <c r="AE81" s="8"/>
      <c r="AF81" s="8"/>
      <c r="AG81" s="184"/>
      <c r="AH81" s="8"/>
      <c r="AI81" s="8"/>
      <c r="AJ81" s="184"/>
      <c r="AK81" s="8"/>
      <c r="AL81" s="8"/>
      <c r="AM81" s="184"/>
      <c r="AN81" s="8"/>
      <c r="AO81" s="8"/>
      <c r="AP81" s="184"/>
      <c r="AQ81" s="8"/>
      <c r="AR81" s="8"/>
      <c r="AS81" s="265"/>
      <c r="AT81" s="8"/>
      <c r="AU81" s="8"/>
      <c r="AV81" s="8"/>
      <c r="AW81" s="8"/>
      <c r="AX81" s="8"/>
      <c r="AY81" s="8"/>
      <c r="AZ81" s="32"/>
    </row>
    <row r="82" spans="1:52" s="63" customFormat="1" x14ac:dyDescent="0.2">
      <c r="A82" s="52">
        <f t="shared" si="36"/>
        <v>11</v>
      </c>
      <c r="B82" s="52"/>
      <c r="C82" s="52" t="str">
        <f t="shared" si="37"/>
        <v>De Ipan Renaldi</v>
      </c>
      <c r="D82" s="52">
        <f t="shared" si="37"/>
        <v>0</v>
      </c>
      <c r="E82" s="52">
        <f t="shared" si="38"/>
        <v>0</v>
      </c>
      <c r="F82" s="8"/>
      <c r="G82" s="8"/>
      <c r="H82" s="8"/>
      <c r="I82" s="8"/>
      <c r="J82" s="8"/>
      <c r="K82" s="8"/>
      <c r="L82" s="184"/>
      <c r="M82" s="8"/>
      <c r="N82" s="8"/>
      <c r="O82" s="184"/>
      <c r="P82" s="8"/>
      <c r="Q82" s="8"/>
      <c r="R82" s="184"/>
      <c r="S82" s="8"/>
      <c r="T82" s="8"/>
      <c r="U82" s="184"/>
      <c r="V82" s="8"/>
      <c r="W82" s="8"/>
      <c r="X82" s="184"/>
      <c r="Y82" s="8"/>
      <c r="Z82" s="8"/>
      <c r="AA82" s="184"/>
      <c r="AB82" s="8"/>
      <c r="AC82" s="8"/>
      <c r="AD82" s="184"/>
      <c r="AE82" s="8"/>
      <c r="AF82" s="8"/>
      <c r="AG82" s="184"/>
      <c r="AH82" s="8"/>
      <c r="AI82" s="8"/>
      <c r="AJ82" s="184"/>
      <c r="AK82" s="8"/>
      <c r="AL82" s="8"/>
      <c r="AM82" s="184"/>
      <c r="AN82" s="8"/>
      <c r="AO82" s="8"/>
      <c r="AP82" s="184"/>
      <c r="AQ82" s="8"/>
      <c r="AR82" s="8"/>
      <c r="AS82" s="265"/>
      <c r="AT82" s="8"/>
      <c r="AU82" s="8"/>
      <c r="AV82" s="8"/>
      <c r="AW82" s="8"/>
      <c r="AX82" s="8"/>
      <c r="AY82" s="8"/>
      <c r="AZ82" s="32"/>
    </row>
    <row r="83" spans="1:52" s="63" customFormat="1" x14ac:dyDescent="0.2">
      <c r="A83" s="52">
        <f t="shared" si="36"/>
        <v>12</v>
      </c>
      <c r="B83" s="52"/>
      <c r="C83" s="52" t="str">
        <f t="shared" si="37"/>
        <v>Dede Riswandi</v>
      </c>
      <c r="D83" s="52">
        <f t="shared" si="37"/>
        <v>0</v>
      </c>
      <c r="E83" s="52">
        <f t="shared" si="38"/>
        <v>4800000</v>
      </c>
      <c r="F83" s="8"/>
      <c r="G83" s="8"/>
      <c r="H83" s="8"/>
      <c r="I83" s="8"/>
      <c r="J83" s="8"/>
      <c r="K83" s="8"/>
      <c r="L83" s="184"/>
      <c r="M83" s="8"/>
      <c r="N83" s="8"/>
      <c r="O83" s="184"/>
      <c r="P83" s="8"/>
      <c r="Q83" s="8"/>
      <c r="R83" s="184"/>
      <c r="S83" s="8"/>
      <c r="T83" s="8"/>
      <c r="U83" s="184"/>
      <c r="V83" s="8"/>
      <c r="W83" s="8"/>
      <c r="X83" s="184"/>
      <c r="Y83" s="8"/>
      <c r="Z83" s="8"/>
      <c r="AA83" s="184"/>
      <c r="AB83" s="8"/>
      <c r="AC83" s="8"/>
      <c r="AD83" s="184"/>
      <c r="AE83" s="8"/>
      <c r="AF83" s="8"/>
      <c r="AG83" s="184"/>
      <c r="AH83" s="8"/>
      <c r="AI83" s="8"/>
      <c r="AJ83" s="184"/>
      <c r="AK83" s="8"/>
      <c r="AL83" s="8"/>
      <c r="AM83" s="184"/>
      <c r="AN83" s="8"/>
      <c r="AO83" s="8"/>
      <c r="AP83" s="184"/>
      <c r="AQ83" s="8"/>
      <c r="AR83" s="8"/>
      <c r="AS83" s="265"/>
      <c r="AT83" s="8"/>
      <c r="AU83" s="8"/>
      <c r="AV83" s="8"/>
      <c r="AW83" s="8"/>
      <c r="AX83" s="8"/>
      <c r="AY83" s="8"/>
      <c r="AZ83" s="32"/>
    </row>
    <row r="84" spans="1:52" s="63" customFormat="1" x14ac:dyDescent="0.2">
      <c r="A84" s="52">
        <f t="shared" si="36"/>
        <v>13</v>
      </c>
      <c r="B84" s="52"/>
      <c r="C84" s="52" t="str">
        <f t="shared" si="37"/>
        <v>Denda Yulian</v>
      </c>
      <c r="D84" s="52">
        <f t="shared" si="37"/>
        <v>0</v>
      </c>
      <c r="E84" s="52">
        <f t="shared" si="38"/>
        <v>8000000</v>
      </c>
      <c r="F84" s="8"/>
      <c r="G84" s="8"/>
      <c r="H84" s="8"/>
      <c r="I84" s="8"/>
      <c r="J84" s="8"/>
      <c r="K84" s="8"/>
      <c r="L84" s="184"/>
      <c r="M84" s="8"/>
      <c r="N84" s="8"/>
      <c r="O84" s="184"/>
      <c r="P84" s="8"/>
      <c r="Q84" s="8"/>
      <c r="R84" s="184"/>
      <c r="S84" s="8"/>
      <c r="T84" s="8"/>
      <c r="U84" s="184"/>
      <c r="V84" s="8"/>
      <c r="W84" s="8"/>
      <c r="X84" s="184"/>
      <c r="Y84" s="8"/>
      <c r="Z84" s="8"/>
      <c r="AA84" s="184"/>
      <c r="AB84" s="8"/>
      <c r="AC84" s="8"/>
      <c r="AD84" s="184"/>
      <c r="AE84" s="8"/>
      <c r="AF84" s="8"/>
      <c r="AG84" s="184"/>
      <c r="AH84" s="8"/>
      <c r="AI84" s="8"/>
      <c r="AJ84" s="184"/>
      <c r="AK84" s="8"/>
      <c r="AL84" s="8"/>
      <c r="AM84" s="184"/>
      <c r="AN84" s="8"/>
      <c r="AO84" s="8"/>
      <c r="AP84" s="184"/>
      <c r="AQ84" s="8"/>
      <c r="AR84" s="8"/>
      <c r="AS84" s="265"/>
      <c r="AT84" s="8"/>
      <c r="AU84" s="8"/>
      <c r="AV84" s="8"/>
      <c r="AW84" s="8"/>
      <c r="AX84" s="8"/>
      <c r="AY84" s="8"/>
      <c r="AZ84" s="32"/>
    </row>
    <row r="85" spans="1:52" s="63" customFormat="1" x14ac:dyDescent="0.2">
      <c r="A85" s="52">
        <f t="shared" si="36"/>
        <v>14</v>
      </c>
      <c r="B85" s="52"/>
      <c r="C85" s="52" t="str">
        <f t="shared" si="37"/>
        <v>Deni</v>
      </c>
      <c r="D85" s="52">
        <f t="shared" si="37"/>
        <v>0</v>
      </c>
      <c r="E85" s="52">
        <f t="shared" si="38"/>
        <v>0</v>
      </c>
      <c r="F85" s="56"/>
      <c r="G85" s="56"/>
      <c r="H85" s="56"/>
      <c r="I85" s="56"/>
      <c r="J85" s="56"/>
      <c r="K85" s="56"/>
      <c r="L85" s="184"/>
      <c r="M85" s="56"/>
      <c r="N85" s="56"/>
      <c r="O85" s="184"/>
      <c r="P85" s="56"/>
      <c r="Q85" s="56"/>
      <c r="R85" s="184"/>
      <c r="S85" s="56"/>
      <c r="T85" s="56"/>
      <c r="U85" s="184"/>
      <c r="V85" s="56"/>
      <c r="W85" s="56"/>
      <c r="X85" s="184"/>
      <c r="Y85" s="56"/>
      <c r="Z85" s="56"/>
      <c r="AA85" s="184"/>
      <c r="AB85" s="56"/>
      <c r="AC85" s="56"/>
      <c r="AD85" s="184"/>
      <c r="AE85" s="56"/>
      <c r="AF85" s="56"/>
      <c r="AG85" s="184"/>
      <c r="AH85" s="56"/>
      <c r="AI85" s="56"/>
      <c r="AJ85" s="184"/>
      <c r="AK85" s="56"/>
      <c r="AL85" s="56"/>
      <c r="AM85" s="184"/>
      <c r="AN85" s="56"/>
      <c r="AO85" s="56"/>
      <c r="AP85" s="184"/>
      <c r="AQ85" s="56"/>
      <c r="AR85" s="56"/>
      <c r="AS85" s="184"/>
      <c r="AT85" s="56"/>
      <c r="AU85" s="56"/>
      <c r="AV85" s="56"/>
      <c r="AW85" s="56"/>
      <c r="AX85" s="56"/>
      <c r="AY85" s="56"/>
      <c r="AZ85" s="32"/>
    </row>
    <row r="86" spans="1:52" s="63" customFormat="1" x14ac:dyDescent="0.2">
      <c r="A86" s="52">
        <f t="shared" si="36"/>
        <v>15</v>
      </c>
      <c r="B86" s="52"/>
      <c r="C86" s="52" t="str">
        <f t="shared" si="37"/>
        <v>Deri Rusandi</v>
      </c>
      <c r="D86" s="52">
        <f t="shared" si="37"/>
        <v>0</v>
      </c>
      <c r="E86" s="52">
        <f t="shared" si="38"/>
        <v>6240000</v>
      </c>
      <c r="F86" s="8"/>
      <c r="G86" s="8"/>
      <c r="H86" s="8"/>
      <c r="I86" s="8"/>
      <c r="J86" s="8"/>
      <c r="K86" s="8"/>
      <c r="L86" s="184"/>
      <c r="M86" s="8"/>
      <c r="N86" s="8"/>
      <c r="O86" s="184"/>
      <c r="P86" s="8"/>
      <c r="Q86" s="8"/>
      <c r="R86" s="184"/>
      <c r="S86" s="8"/>
      <c r="T86" s="8"/>
      <c r="U86" s="184"/>
      <c r="V86" s="8"/>
      <c r="W86" s="8"/>
      <c r="X86" s="184"/>
      <c r="Y86" s="8"/>
      <c r="Z86" s="8"/>
      <c r="AA86" s="184"/>
      <c r="AB86" s="8"/>
      <c r="AC86" s="8"/>
      <c r="AD86" s="184"/>
      <c r="AE86" s="8"/>
      <c r="AF86" s="8"/>
      <c r="AG86" s="184"/>
      <c r="AH86" s="8"/>
      <c r="AI86" s="8"/>
      <c r="AJ86" s="184"/>
      <c r="AK86" s="8"/>
      <c r="AL86" s="8"/>
      <c r="AM86" s="184"/>
      <c r="AN86" s="8"/>
      <c r="AO86" s="8"/>
      <c r="AP86" s="184"/>
      <c r="AQ86" s="8"/>
      <c r="AR86" s="8"/>
      <c r="AS86" s="265"/>
      <c r="AT86" s="8"/>
      <c r="AU86" s="8"/>
      <c r="AV86" s="8"/>
      <c r="AW86" s="8"/>
      <c r="AX86" s="8"/>
      <c r="AY86" s="8"/>
      <c r="AZ86" s="32"/>
    </row>
    <row r="87" spans="1:52" s="63" customFormat="1" x14ac:dyDescent="0.2">
      <c r="A87" s="52">
        <f t="shared" si="36"/>
        <v>16</v>
      </c>
      <c r="B87" s="52"/>
      <c r="C87" s="52" t="str">
        <f t="shared" si="37"/>
        <v>Dian Nurdiana</v>
      </c>
      <c r="D87" s="52">
        <f t="shared" si="37"/>
        <v>0</v>
      </c>
      <c r="E87" s="52">
        <f t="shared" si="38"/>
        <v>4200000</v>
      </c>
      <c r="F87" s="8"/>
      <c r="G87" s="8"/>
      <c r="H87" s="8"/>
      <c r="I87" s="8"/>
      <c r="J87" s="8"/>
      <c r="K87" s="8"/>
      <c r="L87" s="184"/>
      <c r="M87" s="8"/>
      <c r="N87" s="8"/>
      <c r="O87" s="184"/>
      <c r="P87" s="8"/>
      <c r="Q87" s="8"/>
      <c r="R87" s="184"/>
      <c r="S87" s="8"/>
      <c r="T87" s="8"/>
      <c r="U87" s="184"/>
      <c r="V87" s="8"/>
      <c r="W87" s="8"/>
      <c r="X87" s="184"/>
      <c r="Y87" s="8"/>
      <c r="Z87" s="8"/>
      <c r="AA87" s="184"/>
      <c r="AB87" s="8"/>
      <c r="AC87" s="8"/>
      <c r="AD87" s="184"/>
      <c r="AE87" s="8"/>
      <c r="AF87" s="8"/>
      <c r="AG87" s="184"/>
      <c r="AH87" s="8"/>
      <c r="AI87" s="8"/>
      <c r="AJ87" s="184"/>
      <c r="AK87" s="8"/>
      <c r="AL87" s="8"/>
      <c r="AM87" s="184"/>
      <c r="AN87" s="8"/>
      <c r="AO87" s="8"/>
      <c r="AP87" s="184"/>
      <c r="AQ87" s="8"/>
      <c r="AR87" s="8"/>
      <c r="AS87" s="265"/>
      <c r="AT87" s="8"/>
      <c r="AU87" s="8"/>
      <c r="AV87" s="8"/>
      <c r="AW87" s="8"/>
      <c r="AX87" s="8"/>
      <c r="AY87" s="8"/>
      <c r="AZ87" s="32"/>
    </row>
    <row r="88" spans="1:52" s="63" customFormat="1" ht="12" thickBot="1" x14ac:dyDescent="0.25">
      <c r="A88" s="52">
        <f t="shared" si="36"/>
        <v>17</v>
      </c>
      <c r="B88" s="52"/>
      <c r="C88" s="52" t="str">
        <f t="shared" si="37"/>
        <v>Diki Ardiansyah</v>
      </c>
      <c r="D88" s="52">
        <f t="shared" si="37"/>
        <v>0</v>
      </c>
      <c r="E88" s="52">
        <f t="shared" si="38"/>
        <v>0</v>
      </c>
      <c r="F88" s="8"/>
      <c r="G88" s="8"/>
      <c r="H88" s="8"/>
      <c r="I88" s="8"/>
      <c r="J88" s="8"/>
      <c r="K88" s="8"/>
      <c r="L88" s="184"/>
      <c r="M88" s="8"/>
      <c r="N88" s="8"/>
      <c r="O88" s="184"/>
      <c r="P88" s="8"/>
      <c r="Q88" s="8"/>
      <c r="R88" s="184"/>
      <c r="S88" s="8"/>
      <c r="T88" s="8"/>
      <c r="U88" s="184"/>
      <c r="V88" s="8"/>
      <c r="W88" s="8"/>
      <c r="X88" s="184"/>
      <c r="Y88" s="8"/>
      <c r="Z88" s="8"/>
      <c r="AA88" s="184"/>
      <c r="AB88" s="8"/>
      <c r="AC88" s="8"/>
      <c r="AD88" s="184"/>
      <c r="AE88" s="8"/>
      <c r="AF88" s="8"/>
      <c r="AG88" s="184"/>
      <c r="AH88" s="8"/>
      <c r="AI88" s="8"/>
      <c r="AJ88" s="184"/>
      <c r="AK88" s="8"/>
      <c r="AL88" s="8"/>
      <c r="AM88" s="184"/>
      <c r="AN88" s="8"/>
      <c r="AO88" s="8"/>
      <c r="AP88" s="184"/>
      <c r="AQ88" s="8"/>
      <c r="AR88" s="8"/>
      <c r="AS88" s="265"/>
      <c r="AT88" s="8"/>
      <c r="AU88" s="8"/>
      <c r="AV88" s="8"/>
      <c r="AW88" s="8"/>
      <c r="AX88" s="8"/>
      <c r="AY88" s="8"/>
      <c r="AZ88" s="32"/>
    </row>
    <row r="89" spans="1:52" s="183" customFormat="1" ht="13.5" customHeight="1" thickTop="1" thickBot="1" x14ac:dyDescent="0.3">
      <c r="A89" s="52">
        <f t="shared" si="36"/>
        <v>18</v>
      </c>
      <c r="B89" s="52"/>
      <c r="C89" s="52" t="str">
        <f t="shared" si="37"/>
        <v>Dudu Durahman</v>
      </c>
      <c r="D89" s="52">
        <f t="shared" si="37"/>
        <v>0</v>
      </c>
      <c r="E89" s="52">
        <f t="shared" si="38"/>
        <v>3100000</v>
      </c>
      <c r="F89" s="8"/>
      <c r="G89" s="8"/>
      <c r="H89" s="8"/>
      <c r="I89" s="8"/>
      <c r="J89" s="8"/>
      <c r="K89" s="8"/>
      <c r="L89" s="184"/>
      <c r="M89" s="8"/>
      <c r="N89" s="8"/>
      <c r="O89" s="184"/>
      <c r="P89" s="8"/>
      <c r="Q89" s="8"/>
      <c r="R89" s="184"/>
      <c r="S89" s="8"/>
      <c r="T89" s="8"/>
      <c r="U89" s="184"/>
      <c r="V89" s="8"/>
      <c r="W89" s="8"/>
      <c r="X89" s="184"/>
      <c r="Y89" s="8"/>
      <c r="Z89" s="8"/>
      <c r="AA89" s="184"/>
      <c r="AB89" s="8"/>
      <c r="AC89" s="8"/>
      <c r="AD89" s="184"/>
      <c r="AE89" s="8"/>
      <c r="AF89" s="8"/>
      <c r="AG89" s="184"/>
      <c r="AH89" s="8"/>
      <c r="AI89" s="8"/>
      <c r="AJ89" s="184"/>
      <c r="AK89" s="8"/>
      <c r="AL89" s="8"/>
      <c r="AM89" s="184"/>
      <c r="AN89" s="8"/>
      <c r="AO89" s="8"/>
      <c r="AP89" s="184"/>
      <c r="AQ89" s="8"/>
      <c r="AR89" s="8"/>
      <c r="AS89" s="265"/>
      <c r="AT89" s="8"/>
      <c r="AU89" s="8"/>
      <c r="AV89" s="8"/>
      <c r="AW89" s="8"/>
      <c r="AX89" s="8"/>
      <c r="AY89" s="8"/>
      <c r="AZ89" s="182">
        <f>SUM(AZ7:AZ51)</f>
        <v>316425000</v>
      </c>
    </row>
    <row r="90" spans="1:52" ht="12" thickTop="1" x14ac:dyDescent="0.2">
      <c r="A90" s="52">
        <f t="shared" si="36"/>
        <v>19</v>
      </c>
      <c r="B90" s="52"/>
      <c r="C90" s="52" t="str">
        <f t="shared" si="37"/>
        <v>Ecep Aaz</v>
      </c>
      <c r="D90" s="52">
        <f t="shared" si="37"/>
        <v>0</v>
      </c>
      <c r="E90" s="52">
        <f t="shared" si="38"/>
        <v>3600000</v>
      </c>
      <c r="AZ90" s="32"/>
    </row>
    <row r="91" spans="1:52" x14ac:dyDescent="0.2">
      <c r="A91" s="52">
        <f t="shared" si="36"/>
        <v>20</v>
      </c>
      <c r="B91" s="52"/>
      <c r="C91" s="52" t="str">
        <f t="shared" si="37"/>
        <v>Egi Aditya</v>
      </c>
      <c r="D91" s="52">
        <f t="shared" si="37"/>
        <v>0</v>
      </c>
      <c r="E91" s="52">
        <f t="shared" si="38"/>
        <v>0</v>
      </c>
    </row>
    <row r="92" spans="1:52" x14ac:dyDescent="0.2">
      <c r="A92" s="52">
        <f t="shared" si="36"/>
        <v>21</v>
      </c>
      <c r="B92" s="52"/>
      <c r="C92" s="52" t="str">
        <f t="shared" si="37"/>
        <v>Faisal K.P</v>
      </c>
      <c r="D92" s="52">
        <f t="shared" si="37"/>
        <v>0</v>
      </c>
      <c r="E92" s="52">
        <f t="shared" si="38"/>
        <v>0</v>
      </c>
    </row>
    <row r="93" spans="1:52" x14ac:dyDescent="0.2">
      <c r="A93" s="52">
        <f t="shared" si="36"/>
        <v>22</v>
      </c>
      <c r="B93" s="52"/>
      <c r="C93" s="52" t="str">
        <f t="shared" si="37"/>
        <v>Fajar Shiddiq Syaripudin</v>
      </c>
      <c r="D93" s="52">
        <f t="shared" si="37"/>
        <v>0</v>
      </c>
      <c r="E93" s="52">
        <f t="shared" si="38"/>
        <v>4500000</v>
      </c>
    </row>
    <row r="94" spans="1:52" x14ac:dyDescent="0.2">
      <c r="A94" s="52">
        <f t="shared" si="36"/>
        <v>23</v>
      </c>
      <c r="B94" s="52"/>
      <c r="C94" s="52" t="str">
        <f t="shared" si="37"/>
        <v>Farhan M. Fathur Rohman</v>
      </c>
      <c r="D94" s="52">
        <f t="shared" si="37"/>
        <v>0</v>
      </c>
      <c r="E94" s="52">
        <f t="shared" si="38"/>
        <v>4480000</v>
      </c>
    </row>
    <row r="95" spans="1:52" x14ac:dyDescent="0.2">
      <c r="A95" s="52">
        <f t="shared" si="36"/>
        <v>24</v>
      </c>
      <c r="B95" s="52"/>
      <c r="C95" s="52" t="str">
        <f t="shared" si="37"/>
        <v>Fauzi</v>
      </c>
      <c r="D95" s="52">
        <f t="shared" si="37"/>
        <v>0</v>
      </c>
      <c r="E95" s="52">
        <f t="shared" si="38"/>
        <v>7500000</v>
      </c>
    </row>
    <row r="96" spans="1:52" x14ac:dyDescent="0.2">
      <c r="A96" s="52">
        <f t="shared" si="36"/>
        <v>25</v>
      </c>
      <c r="B96" s="52"/>
      <c r="C96" s="52" t="str">
        <f t="shared" si="37"/>
        <v>Gigin Ginanjar</v>
      </c>
      <c r="D96" s="52">
        <f t="shared" si="37"/>
        <v>0</v>
      </c>
      <c r="E96" s="52">
        <f t="shared" si="38"/>
        <v>0</v>
      </c>
      <c r="F96" s="56"/>
      <c r="G96" s="56"/>
      <c r="H96" s="56"/>
      <c r="I96" s="56"/>
      <c r="J96" s="56"/>
      <c r="K96" s="56"/>
      <c r="M96" s="56"/>
      <c r="N96" s="56"/>
      <c r="P96" s="56"/>
      <c r="Q96" s="56"/>
      <c r="S96" s="56"/>
      <c r="T96" s="56"/>
      <c r="V96" s="56"/>
      <c r="W96" s="56"/>
      <c r="Y96" s="56"/>
      <c r="Z96" s="56"/>
      <c r="AB96" s="56"/>
      <c r="AC96" s="56"/>
      <c r="AE96" s="56"/>
      <c r="AF96" s="56"/>
      <c r="AH96" s="56"/>
      <c r="AI96" s="56"/>
      <c r="AK96" s="56"/>
      <c r="AL96" s="56"/>
      <c r="AN96" s="56"/>
      <c r="AO96" s="56"/>
      <c r="AQ96" s="56"/>
      <c r="AR96" s="56"/>
      <c r="AS96" s="184"/>
      <c r="AT96" s="56"/>
      <c r="AU96" s="56"/>
      <c r="AV96" s="56"/>
      <c r="AW96" s="56"/>
      <c r="AX96" s="56"/>
      <c r="AY96" s="56"/>
    </row>
    <row r="97" spans="1:51" x14ac:dyDescent="0.2">
      <c r="A97" s="52">
        <f t="shared" si="36"/>
        <v>26</v>
      </c>
      <c r="B97" s="52"/>
      <c r="C97" s="52" t="str">
        <f t="shared" si="37"/>
        <v>Gilang Aprilian N. S</v>
      </c>
      <c r="D97" s="52">
        <f t="shared" si="37"/>
        <v>0</v>
      </c>
      <c r="E97" s="52">
        <f t="shared" si="38"/>
        <v>0</v>
      </c>
    </row>
    <row r="98" spans="1:51" x14ac:dyDescent="0.2">
      <c r="A98" s="52">
        <f t="shared" si="36"/>
        <v>27</v>
      </c>
      <c r="B98" s="52"/>
      <c r="C98" s="52" t="str">
        <f t="shared" si="37"/>
        <v>Hendra Aprianto</v>
      </c>
      <c r="D98" s="52">
        <f t="shared" si="37"/>
        <v>0</v>
      </c>
      <c r="E98" s="52">
        <f t="shared" si="38"/>
        <v>0</v>
      </c>
    </row>
    <row r="99" spans="1:51" x14ac:dyDescent="0.2">
      <c r="A99" s="52">
        <f t="shared" si="36"/>
        <v>28</v>
      </c>
      <c r="B99" s="52"/>
      <c r="C99" s="52" t="str">
        <f t="shared" ref="C99:D118" si="39">C34</f>
        <v>Husni Husen N</v>
      </c>
      <c r="D99" s="52">
        <f t="shared" si="39"/>
        <v>0</v>
      </c>
      <c r="E99" s="52">
        <f t="shared" si="38"/>
        <v>0</v>
      </c>
    </row>
    <row r="100" spans="1:51" x14ac:dyDescent="0.2">
      <c r="A100" s="52">
        <f t="shared" si="36"/>
        <v>29</v>
      </c>
      <c r="B100" s="52"/>
      <c r="C100" s="52" t="str">
        <f t="shared" si="39"/>
        <v>Ihsan Sulaeman</v>
      </c>
      <c r="D100" s="52">
        <f t="shared" si="39"/>
        <v>0</v>
      </c>
      <c r="E100" s="52">
        <f t="shared" si="38"/>
        <v>0</v>
      </c>
    </row>
    <row r="101" spans="1:51" x14ac:dyDescent="0.2">
      <c r="A101" s="52">
        <f t="shared" si="36"/>
        <v>30</v>
      </c>
      <c r="B101" s="52"/>
      <c r="C101" s="52" t="str">
        <f t="shared" si="39"/>
        <v>Indra Andriana</v>
      </c>
      <c r="D101" s="52">
        <f t="shared" si="39"/>
        <v>0</v>
      </c>
      <c r="E101" s="52">
        <f t="shared" si="38"/>
        <v>3200000</v>
      </c>
    </row>
    <row r="102" spans="1:51" x14ac:dyDescent="0.2">
      <c r="A102" s="52">
        <f t="shared" si="36"/>
        <v>31</v>
      </c>
      <c r="B102" s="52"/>
      <c r="C102" s="52" t="str">
        <f t="shared" si="39"/>
        <v>Jajang Saepul M</v>
      </c>
      <c r="D102" s="52">
        <f t="shared" si="39"/>
        <v>0</v>
      </c>
      <c r="E102" s="52">
        <f t="shared" si="38"/>
        <v>8000000</v>
      </c>
      <c r="F102" s="64"/>
      <c r="G102" s="64"/>
      <c r="H102" s="64"/>
      <c r="I102" s="64"/>
      <c r="J102" s="64"/>
      <c r="K102" s="64"/>
      <c r="M102" s="64"/>
      <c r="N102" s="64"/>
      <c r="P102" s="64"/>
      <c r="Q102" s="64"/>
      <c r="S102" s="64"/>
      <c r="T102" s="64"/>
      <c r="V102" s="64"/>
      <c r="W102" s="64"/>
      <c r="Y102" s="64"/>
      <c r="Z102" s="64"/>
      <c r="AB102" s="64"/>
      <c r="AC102" s="64"/>
      <c r="AE102" s="64"/>
      <c r="AF102" s="64"/>
      <c r="AH102" s="64"/>
      <c r="AI102" s="64"/>
      <c r="AK102" s="64"/>
      <c r="AL102" s="64"/>
      <c r="AN102" s="64"/>
      <c r="AO102" s="64"/>
      <c r="AQ102" s="64"/>
      <c r="AR102" s="64"/>
      <c r="AS102" s="269"/>
      <c r="AT102" s="64"/>
      <c r="AU102" s="64"/>
      <c r="AV102" s="64"/>
      <c r="AW102" s="64"/>
      <c r="AX102" s="64"/>
      <c r="AY102" s="64"/>
    </row>
    <row r="103" spans="1:51" x14ac:dyDescent="0.2">
      <c r="A103" s="52">
        <f t="shared" si="36"/>
        <v>32</v>
      </c>
      <c r="B103" s="52"/>
      <c r="C103" s="52" t="str">
        <f t="shared" si="39"/>
        <v>Jemi Rizki Tardiyana</v>
      </c>
      <c r="D103" s="52">
        <f t="shared" si="39"/>
        <v>0</v>
      </c>
      <c r="E103" s="52">
        <f t="shared" si="38"/>
        <v>5700000</v>
      </c>
    </row>
    <row r="104" spans="1:51" x14ac:dyDescent="0.2">
      <c r="A104" s="52">
        <f t="shared" si="36"/>
        <v>33</v>
      </c>
      <c r="B104" s="52"/>
      <c r="C104" s="52" t="str">
        <f t="shared" si="39"/>
        <v>Kurnia Sandi</v>
      </c>
      <c r="D104" s="52">
        <f t="shared" si="39"/>
        <v>0</v>
      </c>
      <c r="E104" s="52">
        <f t="shared" si="38"/>
        <v>0</v>
      </c>
    </row>
    <row r="105" spans="1:51" x14ac:dyDescent="0.2">
      <c r="A105" s="52">
        <f t="shared" si="36"/>
        <v>34</v>
      </c>
      <c r="B105" s="52"/>
      <c r="C105" s="52" t="str">
        <f t="shared" si="39"/>
        <v>M. Dika Pratama</v>
      </c>
      <c r="D105" s="52">
        <f t="shared" si="39"/>
        <v>0</v>
      </c>
      <c r="E105" s="52">
        <f t="shared" si="38"/>
        <v>4000000</v>
      </c>
    </row>
    <row r="106" spans="1:51" s="56" customFormat="1" x14ac:dyDescent="0.2">
      <c r="A106" s="52">
        <f t="shared" si="36"/>
        <v>35</v>
      </c>
      <c r="B106" s="52"/>
      <c r="C106" s="52" t="str">
        <f t="shared" si="39"/>
        <v>M. Ridwan Jayadirahmat</v>
      </c>
      <c r="D106" s="52">
        <f t="shared" si="39"/>
        <v>0</v>
      </c>
      <c r="E106" s="52">
        <f t="shared" si="38"/>
        <v>2200000</v>
      </c>
      <c r="F106" s="8"/>
      <c r="G106" s="8"/>
      <c r="H106" s="8"/>
      <c r="I106" s="8"/>
      <c r="J106" s="8"/>
      <c r="K106" s="8"/>
      <c r="L106" s="184"/>
      <c r="M106" s="8"/>
      <c r="N106" s="8"/>
      <c r="O106" s="184"/>
      <c r="P106" s="8"/>
      <c r="Q106" s="8"/>
      <c r="R106" s="184"/>
      <c r="S106" s="8"/>
      <c r="T106" s="8"/>
      <c r="U106" s="184"/>
      <c r="V106" s="8"/>
      <c r="W106" s="8"/>
      <c r="X106" s="184"/>
      <c r="Y106" s="8"/>
      <c r="Z106" s="8"/>
      <c r="AA106" s="184"/>
      <c r="AB106" s="8"/>
      <c r="AC106" s="8"/>
      <c r="AD106" s="184"/>
      <c r="AE106" s="8"/>
      <c r="AF106" s="8"/>
      <c r="AG106" s="184"/>
      <c r="AH106" s="8"/>
      <c r="AI106" s="8"/>
      <c r="AJ106" s="184"/>
      <c r="AK106" s="8"/>
      <c r="AL106" s="8"/>
      <c r="AM106" s="184"/>
      <c r="AN106" s="8"/>
      <c r="AO106" s="8"/>
      <c r="AP106" s="184"/>
      <c r="AQ106" s="8"/>
      <c r="AR106" s="8"/>
      <c r="AS106" s="265"/>
      <c r="AT106" s="8"/>
      <c r="AU106" s="8"/>
      <c r="AV106" s="8"/>
      <c r="AW106" s="8"/>
      <c r="AX106" s="8"/>
      <c r="AY106" s="8"/>
    </row>
    <row r="107" spans="1:51" x14ac:dyDescent="0.2">
      <c r="A107" s="52">
        <f t="shared" si="36"/>
        <v>36</v>
      </c>
      <c r="B107" s="52"/>
      <c r="C107" s="52" t="str">
        <f t="shared" si="39"/>
        <v>Moch. Ichsan Alasarie</v>
      </c>
      <c r="D107" s="52">
        <f t="shared" si="39"/>
        <v>0</v>
      </c>
      <c r="E107" s="52">
        <f t="shared" si="38"/>
        <v>3500000</v>
      </c>
    </row>
    <row r="108" spans="1:51" x14ac:dyDescent="0.2">
      <c r="A108" s="52">
        <f t="shared" si="36"/>
        <v>37</v>
      </c>
      <c r="B108" s="52"/>
      <c r="C108" s="52" t="str">
        <f t="shared" si="39"/>
        <v>Moch. Rian P</v>
      </c>
      <c r="D108" s="52">
        <f t="shared" si="39"/>
        <v>0</v>
      </c>
      <c r="E108" s="52">
        <f t="shared" si="38"/>
        <v>0</v>
      </c>
    </row>
    <row r="109" spans="1:51" x14ac:dyDescent="0.2">
      <c r="A109" s="52">
        <f t="shared" si="36"/>
        <v>38</v>
      </c>
      <c r="B109" s="52"/>
      <c r="C109" s="52" t="str">
        <f t="shared" si="39"/>
        <v>Mohamad Farid</v>
      </c>
      <c r="D109" s="52">
        <f t="shared" si="39"/>
        <v>0</v>
      </c>
      <c r="E109" s="52">
        <f t="shared" si="38"/>
        <v>8000000</v>
      </c>
    </row>
    <row r="110" spans="1:51" x14ac:dyDescent="0.2">
      <c r="A110" s="52">
        <f t="shared" si="36"/>
        <v>39</v>
      </c>
      <c r="B110" s="52"/>
      <c r="C110" s="52" t="str">
        <f t="shared" si="39"/>
        <v>Muhamad Yasin M</v>
      </c>
      <c r="D110" s="52">
        <f t="shared" si="39"/>
        <v>0</v>
      </c>
      <c r="E110" s="52">
        <f t="shared" si="38"/>
        <v>10800000</v>
      </c>
      <c r="I110" s="8" t="s">
        <v>115</v>
      </c>
      <c r="J110" s="8" t="e">
        <f>E123+TI!E171+OM!E235+KA!E200+BA!E74</f>
        <v>#REF!</v>
      </c>
    </row>
    <row r="111" spans="1:51" x14ac:dyDescent="0.2">
      <c r="A111" s="52">
        <f t="shared" si="36"/>
        <v>40</v>
      </c>
      <c r="B111" s="52"/>
      <c r="C111" s="52" t="str">
        <f t="shared" si="39"/>
        <v>Muhammad</v>
      </c>
      <c r="D111" s="52">
        <f t="shared" si="39"/>
        <v>0</v>
      </c>
      <c r="E111" s="52">
        <f t="shared" si="38"/>
        <v>1600000</v>
      </c>
    </row>
    <row r="112" spans="1:51" x14ac:dyDescent="0.2">
      <c r="A112" s="52">
        <f t="shared" si="36"/>
        <v>41</v>
      </c>
      <c r="B112" s="52"/>
      <c r="C112" s="52" t="str">
        <f t="shared" si="39"/>
        <v>Naufal Faruq Fawwaz</v>
      </c>
      <c r="D112" s="52">
        <f t="shared" si="39"/>
        <v>0</v>
      </c>
      <c r="E112" s="52">
        <f t="shared" si="38"/>
        <v>0</v>
      </c>
    </row>
    <row r="113" spans="1:51" x14ac:dyDescent="0.2">
      <c r="A113" s="52">
        <f t="shared" si="36"/>
        <v>42</v>
      </c>
      <c r="B113" s="52"/>
      <c r="C113" s="52" t="str">
        <f t="shared" si="39"/>
        <v>Panji Rahmatulloh</v>
      </c>
      <c r="D113" s="52">
        <f t="shared" si="39"/>
        <v>0</v>
      </c>
      <c r="E113" s="52">
        <f t="shared" si="38"/>
        <v>3600000</v>
      </c>
    </row>
    <row r="114" spans="1:51" x14ac:dyDescent="0.2">
      <c r="A114" s="52">
        <f t="shared" si="36"/>
        <v>43</v>
      </c>
      <c r="B114" s="52"/>
      <c r="C114" s="52" t="str">
        <f t="shared" si="39"/>
        <v>Ramelan</v>
      </c>
      <c r="D114" s="52">
        <f t="shared" si="39"/>
        <v>0</v>
      </c>
      <c r="E114" s="52">
        <f t="shared" si="38"/>
        <v>3600000</v>
      </c>
    </row>
    <row r="115" spans="1:51" x14ac:dyDescent="0.2">
      <c r="A115" s="52">
        <f t="shared" si="36"/>
        <v>44</v>
      </c>
      <c r="B115" s="52"/>
      <c r="C115" s="52" t="str">
        <f t="shared" si="39"/>
        <v>Rengga Sefaringga</v>
      </c>
      <c r="D115" s="52">
        <f t="shared" si="39"/>
        <v>0</v>
      </c>
      <c r="E115" s="52">
        <f t="shared" si="38"/>
        <v>3900000</v>
      </c>
    </row>
    <row r="116" spans="1:51" x14ac:dyDescent="0.2">
      <c r="A116" s="52">
        <f t="shared" si="36"/>
        <v>45</v>
      </c>
      <c r="B116" s="52"/>
      <c r="C116" s="52" t="str">
        <f t="shared" si="39"/>
        <v>Riki Rianto</v>
      </c>
      <c r="D116" s="52">
        <f t="shared" si="39"/>
        <v>0</v>
      </c>
      <c r="E116" s="52">
        <f t="shared" si="38"/>
        <v>0</v>
      </c>
    </row>
    <row r="117" spans="1:51" s="56" customFormat="1" x14ac:dyDescent="0.2">
      <c r="A117" s="52">
        <f t="shared" si="36"/>
        <v>46</v>
      </c>
      <c r="B117" s="52"/>
      <c r="C117" s="52" t="str">
        <f t="shared" si="39"/>
        <v>Riski Triyana</v>
      </c>
      <c r="D117" s="52">
        <f t="shared" si="39"/>
        <v>0</v>
      </c>
      <c r="E117" s="52">
        <f t="shared" si="38"/>
        <v>0</v>
      </c>
      <c r="F117" s="8"/>
      <c r="G117" s="8"/>
      <c r="H117" s="8"/>
      <c r="I117" s="8"/>
      <c r="J117" s="8"/>
      <c r="K117" s="8"/>
      <c r="L117" s="184"/>
      <c r="M117" s="8"/>
      <c r="N117" s="8"/>
      <c r="O117" s="184"/>
      <c r="P117" s="8"/>
      <c r="Q117" s="8"/>
      <c r="R117" s="184"/>
      <c r="S117" s="8"/>
      <c r="T117" s="8"/>
      <c r="U117" s="184"/>
      <c r="V117" s="8"/>
      <c r="W117" s="8"/>
      <c r="X117" s="184"/>
      <c r="Y117" s="8"/>
      <c r="Z117" s="8"/>
      <c r="AA117" s="184"/>
      <c r="AB117" s="8"/>
      <c r="AC117" s="8"/>
      <c r="AD117" s="184"/>
      <c r="AE117" s="8"/>
      <c r="AF117" s="8"/>
      <c r="AG117" s="184"/>
      <c r="AH117" s="8"/>
      <c r="AI117" s="8"/>
      <c r="AJ117" s="184"/>
      <c r="AK117" s="8"/>
      <c r="AL117" s="8"/>
      <c r="AM117" s="184"/>
      <c r="AN117" s="8"/>
      <c r="AO117" s="8"/>
      <c r="AP117" s="184"/>
      <c r="AQ117" s="8"/>
      <c r="AR117" s="8"/>
      <c r="AS117" s="265"/>
      <c r="AT117" s="8"/>
      <c r="AU117" s="8"/>
      <c r="AV117" s="8"/>
      <c r="AW117" s="8"/>
      <c r="AX117" s="8"/>
      <c r="AY117" s="8"/>
    </row>
    <row r="118" spans="1:51" x14ac:dyDescent="0.2">
      <c r="A118" s="52">
        <f t="shared" si="36"/>
        <v>47</v>
      </c>
      <c r="B118" s="52"/>
      <c r="C118" s="52" t="str">
        <f t="shared" si="39"/>
        <v>Rizal Permana</v>
      </c>
      <c r="D118" s="52">
        <f t="shared" si="39"/>
        <v>0</v>
      </c>
      <c r="E118" s="52">
        <f t="shared" si="38"/>
        <v>0</v>
      </c>
    </row>
    <row r="119" spans="1:51" x14ac:dyDescent="0.2">
      <c r="A119" s="52">
        <f t="shared" si="36"/>
        <v>48</v>
      </c>
      <c r="B119" s="52"/>
      <c r="C119" s="52" t="str">
        <f t="shared" ref="C119:D120" si="40">C54</f>
        <v>Rizki Rahmat Saputra</v>
      </c>
      <c r="D119" s="52">
        <f t="shared" si="40"/>
        <v>0</v>
      </c>
      <c r="E119" s="52">
        <f t="shared" si="38"/>
        <v>0</v>
      </c>
    </row>
    <row r="120" spans="1:51" x14ac:dyDescent="0.2">
      <c r="A120" s="52">
        <f t="shared" si="36"/>
        <v>49</v>
      </c>
      <c r="B120" s="52"/>
      <c r="C120" s="52" t="str">
        <f t="shared" si="40"/>
        <v>Rizky Arfiansyah P</v>
      </c>
      <c r="D120" s="52">
        <f t="shared" si="40"/>
        <v>0</v>
      </c>
      <c r="E120" s="52">
        <f t="shared" si="38"/>
        <v>3400000</v>
      </c>
    </row>
    <row r="121" spans="1:51" x14ac:dyDescent="0.2">
      <c r="A121" s="52">
        <f>A60</f>
        <v>54</v>
      </c>
      <c r="B121" s="52"/>
      <c r="C121" s="52" t="str">
        <f>C60</f>
        <v>Sendi Muhamad RK</v>
      </c>
      <c r="D121" s="52">
        <f>D60</f>
        <v>0</v>
      </c>
      <c r="E121" s="52">
        <f>L60+O60+R60+U60+X60+AA60+AD60+AG60+AJ60+AM60+AP60+AS60</f>
        <v>0</v>
      </c>
    </row>
    <row r="122" spans="1:51" x14ac:dyDescent="0.2">
      <c r="A122" s="52">
        <f t="shared" ref="A122:A123" si="41">A67</f>
        <v>0</v>
      </c>
      <c r="B122" s="52"/>
      <c r="C122" s="52">
        <f t="shared" ref="C122:D122" si="42">C67</f>
        <v>0</v>
      </c>
      <c r="D122" s="52">
        <f t="shared" si="42"/>
        <v>0</v>
      </c>
      <c r="E122" s="52">
        <f t="shared" ref="E122" si="43">L67+O67+R67+U67+X67+AA67+AD67+AG67+AJ67+AM67+AP67+AS67</f>
        <v>0</v>
      </c>
    </row>
    <row r="123" spans="1:51" s="64" customFormat="1" x14ac:dyDescent="0.2">
      <c r="A123" s="52" t="str">
        <f t="shared" si="41"/>
        <v>GRAND TOTAL</v>
      </c>
      <c r="B123" s="8"/>
      <c r="C123" s="52">
        <f>C68</f>
        <v>0</v>
      </c>
      <c r="D123" s="8"/>
      <c r="E123" s="52" t="e">
        <f>SUM(E71:E122)</f>
        <v>#REF!</v>
      </c>
      <c r="F123" s="8"/>
      <c r="G123" s="8"/>
      <c r="H123" s="8"/>
      <c r="I123" s="8"/>
      <c r="J123" s="8"/>
      <c r="K123" s="8"/>
      <c r="L123" s="184"/>
      <c r="M123" s="8"/>
      <c r="N123" s="8"/>
      <c r="O123" s="184"/>
      <c r="P123" s="8"/>
      <c r="Q123" s="8"/>
      <c r="R123" s="184"/>
      <c r="S123" s="8"/>
      <c r="T123" s="8"/>
      <c r="U123" s="184"/>
      <c r="V123" s="8"/>
      <c r="W123" s="8"/>
      <c r="X123" s="184"/>
      <c r="Y123" s="8"/>
      <c r="Z123" s="8"/>
      <c r="AA123" s="184"/>
      <c r="AB123" s="8"/>
      <c r="AC123" s="8"/>
      <c r="AD123" s="184"/>
      <c r="AE123" s="8"/>
      <c r="AF123" s="8"/>
      <c r="AG123" s="184"/>
      <c r="AH123" s="8"/>
      <c r="AI123" s="8"/>
      <c r="AJ123" s="184"/>
      <c r="AK123" s="8"/>
      <c r="AL123" s="8"/>
      <c r="AM123" s="184"/>
      <c r="AN123" s="8"/>
      <c r="AO123" s="8"/>
      <c r="AP123" s="184"/>
      <c r="AQ123" s="8"/>
      <c r="AR123" s="8"/>
      <c r="AS123" s="265"/>
      <c r="AT123" s="8"/>
      <c r="AU123" s="8"/>
      <c r="AV123" s="8"/>
      <c r="AW123" s="8"/>
      <c r="AX123" s="8"/>
      <c r="AY123" s="8"/>
    </row>
    <row r="124" spans="1:51" x14ac:dyDescent="0.2">
      <c r="A124" s="8"/>
      <c r="B124" s="8"/>
      <c r="C124" s="8"/>
      <c r="D124" s="8"/>
    </row>
    <row r="125" spans="1:51" x14ac:dyDescent="0.2">
      <c r="A125" s="8"/>
      <c r="B125" s="8"/>
      <c r="C125" s="8"/>
      <c r="D125" s="8"/>
    </row>
    <row r="126" spans="1:51" x14ac:dyDescent="0.2">
      <c r="A126" s="8"/>
      <c r="B126" s="8"/>
      <c r="C126" s="8"/>
      <c r="D126" s="8"/>
    </row>
    <row r="127" spans="1:51" x14ac:dyDescent="0.2">
      <c r="A127" s="8"/>
      <c r="B127" s="8"/>
      <c r="C127" s="8"/>
      <c r="D127" s="8"/>
    </row>
    <row r="128" spans="1:51" x14ac:dyDescent="0.2">
      <c r="A128" s="8"/>
      <c r="B128" s="8"/>
      <c r="C128" s="8"/>
      <c r="D128" s="8"/>
    </row>
    <row r="129" spans="1:4" x14ac:dyDescent="0.2">
      <c r="A129" s="8"/>
      <c r="B129" s="8"/>
      <c r="C129" s="8"/>
      <c r="D129" s="8"/>
    </row>
    <row r="130" spans="1:4" x14ac:dyDescent="0.2">
      <c r="A130" s="8"/>
      <c r="B130" s="8"/>
      <c r="C130" s="8"/>
      <c r="D130" s="8"/>
    </row>
    <row r="131" spans="1:4" x14ac:dyDescent="0.2">
      <c r="A131" s="8"/>
      <c r="B131" s="8"/>
      <c r="C131" s="8"/>
      <c r="D131" s="8"/>
    </row>
    <row r="132" spans="1:4" x14ac:dyDescent="0.2">
      <c r="A132" s="8"/>
      <c r="B132" s="8"/>
      <c r="C132" s="8"/>
      <c r="D132" s="8"/>
    </row>
    <row r="133" spans="1:4" x14ac:dyDescent="0.2">
      <c r="A133" s="8"/>
      <c r="B133" s="8"/>
      <c r="C133" s="8"/>
      <c r="D133" s="8"/>
    </row>
    <row r="134" spans="1:4" x14ac:dyDescent="0.2">
      <c r="A134" s="8"/>
      <c r="B134" s="8"/>
      <c r="C134" s="8"/>
      <c r="D134" s="8"/>
    </row>
    <row r="135" spans="1:4" x14ac:dyDescent="0.2">
      <c r="A135" s="8"/>
      <c r="B135" s="8"/>
      <c r="C135" s="8"/>
      <c r="D135" s="8"/>
    </row>
    <row r="136" spans="1:4" x14ac:dyDescent="0.2">
      <c r="A136" s="8"/>
      <c r="B136" s="8"/>
      <c r="C136" s="8"/>
      <c r="D136" s="8"/>
    </row>
    <row r="137" spans="1:4" x14ac:dyDescent="0.2">
      <c r="A137" s="8"/>
      <c r="B137" s="8"/>
      <c r="C137" s="8"/>
      <c r="D137" s="8"/>
    </row>
    <row r="138" spans="1:4" x14ac:dyDescent="0.2">
      <c r="A138" s="8"/>
      <c r="B138" s="8"/>
      <c r="C138" s="8"/>
      <c r="D138" s="8"/>
    </row>
    <row r="139" spans="1:4" x14ac:dyDescent="0.2">
      <c r="A139" s="8"/>
      <c r="B139" s="8"/>
      <c r="C139" s="8"/>
      <c r="D139" s="8"/>
    </row>
    <row r="140" spans="1:4" x14ac:dyDescent="0.2">
      <c r="A140" s="8"/>
      <c r="B140" s="8"/>
      <c r="C140" s="8"/>
      <c r="D140" s="8"/>
    </row>
    <row r="141" spans="1:4" x14ac:dyDescent="0.2">
      <c r="A141" s="8"/>
      <c r="B141" s="8"/>
      <c r="C141" s="8"/>
      <c r="D141" s="8"/>
    </row>
    <row r="142" spans="1:4" x14ac:dyDescent="0.2">
      <c r="A142" s="8"/>
      <c r="B142" s="8"/>
      <c r="C142" s="8"/>
      <c r="D142" s="8"/>
    </row>
    <row r="143" spans="1:4" x14ac:dyDescent="0.2">
      <c r="A143" s="8"/>
      <c r="B143" s="8"/>
      <c r="C143" s="8"/>
      <c r="D143" s="8"/>
    </row>
    <row r="144" spans="1:4" x14ac:dyDescent="0.2">
      <c r="A144" s="8"/>
      <c r="B144" s="8"/>
      <c r="C144" s="8"/>
      <c r="D144" s="8"/>
    </row>
    <row r="145" spans="1:4" x14ac:dyDescent="0.2">
      <c r="A145" s="8"/>
      <c r="B145" s="8"/>
      <c r="C145" s="8"/>
      <c r="D145" s="8"/>
    </row>
    <row r="146" spans="1:4" x14ac:dyDescent="0.2">
      <c r="A146" s="8"/>
      <c r="B146" s="8"/>
      <c r="C146" s="8"/>
      <c r="D146" s="8"/>
    </row>
    <row r="147" spans="1:4" x14ac:dyDescent="0.2">
      <c r="A147" s="8"/>
      <c r="B147" s="8"/>
      <c r="C147" s="8"/>
      <c r="D147" s="8"/>
    </row>
    <row r="148" spans="1:4" x14ac:dyDescent="0.2">
      <c r="A148" s="8"/>
      <c r="B148" s="8"/>
      <c r="C148" s="8"/>
      <c r="D148" s="8"/>
    </row>
    <row r="149" spans="1:4" x14ac:dyDescent="0.2">
      <c r="A149" s="8"/>
      <c r="B149" s="8"/>
      <c r="C149" s="8"/>
      <c r="D149" s="8"/>
    </row>
    <row r="150" spans="1:4" x14ac:dyDescent="0.2">
      <c r="A150" s="8"/>
      <c r="B150" s="8"/>
      <c r="C150" s="8"/>
      <c r="D150" s="8"/>
    </row>
    <row r="151" spans="1:4" x14ac:dyDescent="0.2">
      <c r="A151" s="8"/>
      <c r="B151" s="8"/>
      <c r="C151" s="8"/>
      <c r="D151" s="8"/>
    </row>
    <row r="152" spans="1:4" x14ac:dyDescent="0.2">
      <c r="A152" s="8"/>
      <c r="B152" s="8"/>
      <c r="C152" s="8"/>
      <c r="D152" s="8"/>
    </row>
    <row r="153" spans="1:4" x14ac:dyDescent="0.2">
      <c r="A153" s="8"/>
      <c r="B153" s="8"/>
      <c r="C153" s="8"/>
      <c r="D153" s="8"/>
    </row>
    <row r="154" spans="1:4" x14ac:dyDescent="0.2">
      <c r="A154" s="8"/>
      <c r="B154" s="8"/>
      <c r="C154" s="8"/>
      <c r="D154" s="8"/>
    </row>
    <row r="155" spans="1:4" x14ac:dyDescent="0.2">
      <c r="A155" s="8"/>
      <c r="B155" s="8"/>
      <c r="C155" s="8"/>
      <c r="D155" s="8"/>
    </row>
    <row r="156" spans="1:4" x14ac:dyDescent="0.2">
      <c r="A156" s="8"/>
      <c r="B156" s="8"/>
      <c r="C156" s="8"/>
      <c r="D156" s="8"/>
    </row>
    <row r="157" spans="1:4" x14ac:dyDescent="0.2">
      <c r="A157" s="8"/>
      <c r="B157" s="8"/>
      <c r="C157" s="8"/>
      <c r="D157" s="8"/>
    </row>
    <row r="158" spans="1:4" x14ac:dyDescent="0.2">
      <c r="A158" s="8"/>
      <c r="B158" s="8"/>
      <c r="C158" s="8"/>
      <c r="D158" s="8"/>
    </row>
    <row r="159" spans="1:4" x14ac:dyDescent="0.2">
      <c r="A159" s="8"/>
      <c r="B159" s="8"/>
      <c r="C159" s="8"/>
      <c r="D159" s="8"/>
    </row>
    <row r="160" spans="1:4" x14ac:dyDescent="0.2">
      <c r="A160" s="8"/>
      <c r="B160" s="8"/>
      <c r="C160" s="8"/>
      <c r="D160" s="8"/>
    </row>
    <row r="161" spans="1:4" x14ac:dyDescent="0.2">
      <c r="A161" s="8"/>
      <c r="B161" s="8"/>
      <c r="C161" s="8"/>
      <c r="D161" s="8"/>
    </row>
    <row r="162" spans="1:4" x14ac:dyDescent="0.2">
      <c r="A162" s="8"/>
      <c r="B162" s="8"/>
      <c r="C162" s="8"/>
      <c r="D162" s="8"/>
    </row>
    <row r="163" spans="1:4" x14ac:dyDescent="0.2">
      <c r="A163" s="8"/>
      <c r="B163" s="8"/>
      <c r="C163" s="8"/>
      <c r="D163" s="8"/>
    </row>
    <row r="164" spans="1:4" x14ac:dyDescent="0.2">
      <c r="A164" s="8"/>
      <c r="B164" s="8"/>
      <c r="C164" s="8"/>
      <c r="D164" s="8"/>
    </row>
    <row r="165" spans="1:4" x14ac:dyDescent="0.2">
      <c r="A165" s="8"/>
      <c r="B165" s="8"/>
      <c r="C165" s="8"/>
      <c r="D165" s="8"/>
    </row>
    <row r="166" spans="1:4" x14ac:dyDescent="0.2">
      <c r="A166" s="8"/>
      <c r="B166" s="8"/>
      <c r="C166" s="8"/>
      <c r="D166" s="8"/>
    </row>
    <row r="167" spans="1:4" x14ac:dyDescent="0.2">
      <c r="A167" s="8"/>
      <c r="B167" s="8"/>
      <c r="C167" s="8"/>
      <c r="D167" s="8"/>
    </row>
    <row r="168" spans="1:4" x14ac:dyDescent="0.2">
      <c r="A168" s="8"/>
      <c r="B168" s="8"/>
      <c r="C168" s="8"/>
      <c r="D168" s="8"/>
    </row>
    <row r="169" spans="1:4" x14ac:dyDescent="0.2">
      <c r="A169" s="8"/>
      <c r="B169" s="8"/>
      <c r="C169" s="8"/>
      <c r="D169" s="8"/>
    </row>
    <row r="170" spans="1:4" x14ac:dyDescent="0.2">
      <c r="A170" s="8"/>
      <c r="B170" s="8"/>
      <c r="C170" s="8"/>
      <c r="D170" s="8"/>
    </row>
    <row r="171" spans="1:4" x14ac:dyDescent="0.2">
      <c r="A171" s="8"/>
      <c r="B171" s="8"/>
      <c r="C171" s="8"/>
      <c r="D171" s="8"/>
    </row>
    <row r="172" spans="1:4" x14ac:dyDescent="0.2">
      <c r="A172" s="8"/>
      <c r="B172" s="8"/>
      <c r="C172" s="8"/>
      <c r="D172" s="8"/>
    </row>
    <row r="173" spans="1:4" x14ac:dyDescent="0.2">
      <c r="A173" s="8"/>
      <c r="B173" s="8"/>
      <c r="C173" s="8"/>
      <c r="D173" s="8"/>
    </row>
    <row r="174" spans="1:4" x14ac:dyDescent="0.2">
      <c r="A174" s="8"/>
      <c r="B174" s="8"/>
      <c r="C174" s="8"/>
      <c r="D174" s="8"/>
    </row>
    <row r="175" spans="1:4" x14ac:dyDescent="0.2">
      <c r="A175" s="8"/>
      <c r="B175" s="8"/>
      <c r="C175" s="8"/>
      <c r="D175" s="8"/>
    </row>
    <row r="176" spans="1:4" x14ac:dyDescent="0.2">
      <c r="A176" s="8"/>
      <c r="B176" s="8"/>
      <c r="C176" s="8"/>
      <c r="D176" s="8"/>
    </row>
    <row r="177" spans="1:4" x14ac:dyDescent="0.2">
      <c r="A177" s="8"/>
      <c r="B177" s="8"/>
      <c r="C177" s="8"/>
      <c r="D177" s="8"/>
    </row>
    <row r="178" spans="1:4" x14ac:dyDescent="0.2">
      <c r="A178" s="8"/>
      <c r="B178" s="8"/>
      <c r="C178" s="8"/>
      <c r="D178" s="8"/>
    </row>
    <row r="179" spans="1:4" x14ac:dyDescent="0.2">
      <c r="A179" s="8"/>
      <c r="B179" s="8"/>
      <c r="C179" s="8"/>
      <c r="D179" s="8"/>
    </row>
    <row r="180" spans="1:4" x14ac:dyDescent="0.2">
      <c r="A180" s="8"/>
      <c r="B180" s="8"/>
      <c r="C180" s="8"/>
      <c r="D180" s="8"/>
    </row>
    <row r="181" spans="1:4" x14ac:dyDescent="0.2">
      <c r="A181" s="8"/>
      <c r="B181" s="8"/>
      <c r="C181" s="8"/>
      <c r="D181" s="8"/>
    </row>
    <row r="182" spans="1:4" x14ac:dyDescent="0.2">
      <c r="A182" s="8"/>
      <c r="B182" s="8"/>
      <c r="C182" s="8"/>
      <c r="D182" s="8"/>
    </row>
    <row r="183" spans="1:4" x14ac:dyDescent="0.2">
      <c r="A183" s="8"/>
      <c r="B183" s="8"/>
      <c r="C183" s="8"/>
      <c r="D183" s="8"/>
    </row>
    <row r="184" spans="1:4" x14ac:dyDescent="0.2">
      <c r="A184" s="8"/>
      <c r="B184" s="8"/>
      <c r="C184" s="8"/>
      <c r="D184" s="8"/>
    </row>
    <row r="185" spans="1:4" x14ac:dyDescent="0.2">
      <c r="A185" s="8"/>
      <c r="B185" s="8"/>
      <c r="C185" s="8"/>
      <c r="D185" s="8"/>
    </row>
    <row r="186" spans="1:4" x14ac:dyDescent="0.2">
      <c r="A186" s="8"/>
      <c r="B186" s="8"/>
      <c r="C186" s="8"/>
      <c r="D186" s="8"/>
    </row>
    <row r="187" spans="1:4" x14ac:dyDescent="0.2">
      <c r="A187" s="8"/>
      <c r="B187" s="8"/>
      <c r="C187" s="8"/>
      <c r="D187" s="8"/>
    </row>
    <row r="188" spans="1:4" x14ac:dyDescent="0.2">
      <c r="A188" s="8"/>
      <c r="B188" s="8"/>
      <c r="C188" s="8"/>
      <c r="D188" s="8"/>
    </row>
    <row r="189" spans="1:4" x14ac:dyDescent="0.2">
      <c r="A189" s="8"/>
      <c r="B189" s="8"/>
      <c r="C189" s="8"/>
      <c r="D189" s="8"/>
    </row>
    <row r="190" spans="1:4" x14ac:dyDescent="0.2">
      <c r="A190" s="8"/>
      <c r="B190" s="8"/>
      <c r="C190" s="8"/>
      <c r="D190" s="8"/>
    </row>
    <row r="191" spans="1:4" x14ac:dyDescent="0.2">
      <c r="A191" s="8"/>
      <c r="B191" s="8"/>
      <c r="C191" s="8"/>
      <c r="D191" s="8"/>
    </row>
    <row r="192" spans="1:4" x14ac:dyDescent="0.2">
      <c r="A192" s="8"/>
      <c r="B192" s="8"/>
      <c r="C192" s="8"/>
      <c r="D192" s="8"/>
    </row>
    <row r="193" spans="1:4" x14ac:dyDescent="0.2">
      <c r="A193" s="8"/>
      <c r="B193" s="8"/>
      <c r="C193" s="8"/>
      <c r="D193" s="8"/>
    </row>
    <row r="194" spans="1:4" x14ac:dyDescent="0.2">
      <c r="A194" s="8"/>
      <c r="B194" s="8"/>
      <c r="C194" s="8"/>
      <c r="D194" s="8"/>
    </row>
    <row r="195" spans="1:4" x14ac:dyDescent="0.2">
      <c r="A195" s="8"/>
      <c r="B195" s="8"/>
      <c r="C195" s="8"/>
      <c r="D195" s="8"/>
    </row>
    <row r="196" spans="1:4" x14ac:dyDescent="0.2">
      <c r="A196" s="8"/>
      <c r="B196" s="8"/>
      <c r="C196" s="8"/>
      <c r="D196" s="8"/>
    </row>
    <row r="197" spans="1:4" x14ac:dyDescent="0.2">
      <c r="A197" s="8"/>
      <c r="B197" s="8"/>
      <c r="C197" s="8"/>
      <c r="D197" s="8"/>
    </row>
    <row r="198" spans="1:4" x14ac:dyDescent="0.2">
      <c r="A198" s="8"/>
      <c r="B198" s="8"/>
      <c r="C198" s="8"/>
      <c r="D198" s="8"/>
    </row>
    <row r="199" spans="1:4" x14ac:dyDescent="0.2">
      <c r="A199" s="8"/>
      <c r="B199" s="8"/>
      <c r="C199" s="8"/>
      <c r="D199" s="8"/>
    </row>
    <row r="200" spans="1:4" x14ac:dyDescent="0.2">
      <c r="A200" s="8"/>
      <c r="B200" s="8"/>
      <c r="C200" s="8"/>
      <c r="D200" s="8"/>
    </row>
    <row r="201" spans="1:4" x14ac:dyDescent="0.2">
      <c r="A201" s="8"/>
      <c r="B201" s="8"/>
      <c r="C201" s="8"/>
      <c r="D201" s="8"/>
    </row>
    <row r="202" spans="1:4" x14ac:dyDescent="0.2">
      <c r="A202" s="8"/>
      <c r="B202" s="8"/>
      <c r="C202" s="8"/>
      <c r="D202" s="8"/>
    </row>
    <row r="203" spans="1:4" x14ac:dyDescent="0.2">
      <c r="A203" s="8"/>
      <c r="B203" s="8"/>
      <c r="C203" s="8"/>
      <c r="D203" s="8"/>
    </row>
    <row r="204" spans="1:4" x14ac:dyDescent="0.2">
      <c r="A204" s="8"/>
      <c r="B204" s="8"/>
      <c r="C204" s="8"/>
      <c r="D204" s="8"/>
    </row>
    <row r="205" spans="1:4" x14ac:dyDescent="0.2">
      <c r="A205" s="8"/>
      <c r="B205" s="8"/>
      <c r="C205" s="8"/>
      <c r="D205" s="8"/>
    </row>
    <row r="206" spans="1:4" x14ac:dyDescent="0.2">
      <c r="A206" s="8"/>
      <c r="B206" s="8"/>
      <c r="C206" s="8"/>
      <c r="D206" s="8"/>
    </row>
    <row r="207" spans="1:4" x14ac:dyDescent="0.2">
      <c r="A207" s="8"/>
      <c r="B207" s="8"/>
      <c r="C207" s="8"/>
      <c r="D207" s="8"/>
    </row>
    <row r="208" spans="1:4" x14ac:dyDescent="0.2">
      <c r="A208" s="8"/>
      <c r="B208" s="8"/>
      <c r="C208" s="8"/>
      <c r="D208" s="8"/>
    </row>
    <row r="209" spans="1:4" x14ac:dyDescent="0.2">
      <c r="A209" s="8"/>
      <c r="B209" s="8"/>
      <c r="C209" s="8"/>
      <c r="D209" s="8"/>
    </row>
    <row r="210" spans="1:4" x14ac:dyDescent="0.2">
      <c r="A210" s="8"/>
      <c r="B210" s="8"/>
      <c r="C210" s="8"/>
      <c r="D210" s="8"/>
    </row>
    <row r="211" spans="1:4" x14ac:dyDescent="0.2">
      <c r="A211" s="8"/>
      <c r="B211" s="8"/>
      <c r="C211" s="8"/>
      <c r="D211" s="8"/>
    </row>
    <row r="212" spans="1:4" x14ac:dyDescent="0.2">
      <c r="A212" s="8"/>
      <c r="B212" s="8"/>
      <c r="C212" s="8"/>
      <c r="D212" s="8"/>
    </row>
    <row r="213" spans="1:4" x14ac:dyDescent="0.2">
      <c r="A213" s="8"/>
      <c r="B213" s="8"/>
      <c r="C213" s="8"/>
      <c r="D213" s="8"/>
    </row>
    <row r="214" spans="1:4" x14ac:dyDescent="0.2">
      <c r="A214" s="8"/>
      <c r="B214" s="8"/>
      <c r="C214" s="8"/>
      <c r="D214" s="8"/>
    </row>
    <row r="215" spans="1:4" x14ac:dyDescent="0.2">
      <c r="A215" s="8"/>
      <c r="B215" s="8"/>
      <c r="C215" s="8"/>
      <c r="D215" s="8"/>
    </row>
    <row r="216" spans="1:4" x14ac:dyDescent="0.2">
      <c r="A216" s="8"/>
      <c r="B216" s="8"/>
      <c r="C216" s="8"/>
      <c r="D216" s="8"/>
    </row>
    <row r="217" spans="1:4" x14ac:dyDescent="0.2">
      <c r="A217" s="8"/>
      <c r="B217" s="8"/>
      <c r="C217" s="8"/>
      <c r="D217" s="8"/>
    </row>
    <row r="218" spans="1:4" x14ac:dyDescent="0.2">
      <c r="A218" s="8"/>
      <c r="B218" s="8"/>
      <c r="C218" s="8"/>
      <c r="D218" s="8"/>
    </row>
    <row r="219" spans="1:4" x14ac:dyDescent="0.2">
      <c r="A219" s="8"/>
      <c r="B219" s="8"/>
      <c r="C219" s="8"/>
      <c r="D219" s="8"/>
    </row>
    <row r="220" spans="1:4" x14ac:dyDescent="0.2">
      <c r="A220" s="8"/>
      <c r="B220" s="8"/>
      <c r="C220" s="8"/>
      <c r="D220" s="8"/>
    </row>
    <row r="221" spans="1:4" x14ac:dyDescent="0.2">
      <c r="A221" s="8"/>
      <c r="B221" s="8"/>
      <c r="C221" s="8"/>
      <c r="D221" s="8"/>
    </row>
    <row r="222" spans="1:4" x14ac:dyDescent="0.2">
      <c r="A222" s="8"/>
      <c r="B222" s="8"/>
      <c r="C222" s="8"/>
      <c r="D222" s="8"/>
    </row>
    <row r="223" spans="1:4" x14ac:dyDescent="0.2">
      <c r="A223" s="8"/>
      <c r="B223" s="8"/>
      <c r="C223" s="8"/>
      <c r="D223" s="8"/>
    </row>
    <row r="224" spans="1:4" x14ac:dyDescent="0.2">
      <c r="A224" s="8"/>
      <c r="B224" s="8"/>
      <c r="C224" s="8"/>
      <c r="D224" s="8"/>
    </row>
    <row r="225" spans="1:4" x14ac:dyDescent="0.2">
      <c r="A225" s="8"/>
      <c r="B225" s="8"/>
      <c r="C225" s="8"/>
      <c r="D225" s="8"/>
    </row>
    <row r="226" spans="1:4" x14ac:dyDescent="0.2">
      <c r="A226" s="8"/>
      <c r="B226" s="8"/>
      <c r="C226" s="8"/>
      <c r="D226" s="8"/>
    </row>
    <row r="227" spans="1:4" x14ac:dyDescent="0.2">
      <c r="A227" s="8"/>
      <c r="B227" s="8"/>
      <c r="C227" s="8"/>
      <c r="D227" s="8"/>
    </row>
    <row r="228" spans="1:4" x14ac:dyDescent="0.2">
      <c r="A228" s="8"/>
      <c r="B228" s="8"/>
      <c r="C228" s="8"/>
      <c r="D228" s="8"/>
    </row>
    <row r="229" spans="1:4" x14ac:dyDescent="0.2">
      <c r="A229" s="8"/>
      <c r="B229" s="8"/>
      <c r="C229" s="8"/>
      <c r="D229" s="8"/>
    </row>
    <row r="230" spans="1:4" x14ac:dyDescent="0.2">
      <c r="A230" s="8"/>
      <c r="B230" s="8"/>
      <c r="C230" s="8"/>
      <c r="D230" s="8"/>
    </row>
    <row r="231" spans="1:4" x14ac:dyDescent="0.2">
      <c r="A231" s="8"/>
      <c r="B231" s="8"/>
      <c r="C231" s="8"/>
      <c r="D231" s="8"/>
    </row>
    <row r="232" spans="1:4" x14ac:dyDescent="0.2">
      <c r="A232" s="8"/>
      <c r="B232" s="8"/>
      <c r="C232" s="8"/>
      <c r="D232" s="8"/>
    </row>
    <row r="233" spans="1:4" x14ac:dyDescent="0.2">
      <c r="A233" s="8"/>
      <c r="B233" s="8"/>
      <c r="C233" s="8"/>
      <c r="D233" s="8"/>
    </row>
    <row r="234" spans="1:4" x14ac:dyDescent="0.2">
      <c r="A234" s="8"/>
      <c r="B234" s="8"/>
      <c r="C234" s="8"/>
      <c r="D234" s="8"/>
    </row>
    <row r="235" spans="1:4" x14ac:dyDescent="0.2">
      <c r="A235" s="8"/>
      <c r="B235" s="8"/>
      <c r="C235" s="8"/>
      <c r="D235" s="8"/>
    </row>
    <row r="236" spans="1:4" x14ac:dyDescent="0.2">
      <c r="A236" s="8"/>
      <c r="B236" s="8"/>
      <c r="C236" s="8"/>
      <c r="D236" s="8"/>
    </row>
    <row r="237" spans="1:4" x14ac:dyDescent="0.2">
      <c r="A237" s="8"/>
      <c r="B237" s="8"/>
      <c r="C237" s="8"/>
      <c r="D237" s="8"/>
    </row>
    <row r="238" spans="1:4" x14ac:dyDescent="0.2">
      <c r="A238" s="8"/>
      <c r="B238" s="8"/>
      <c r="C238" s="8"/>
      <c r="D238" s="8"/>
    </row>
    <row r="239" spans="1:4" x14ac:dyDescent="0.2">
      <c r="A239" s="8"/>
      <c r="B239" s="8"/>
      <c r="C239" s="8"/>
      <c r="D239" s="8"/>
    </row>
    <row r="240" spans="1:4" x14ac:dyDescent="0.2">
      <c r="A240" s="8"/>
      <c r="B240" s="8"/>
      <c r="C240" s="8"/>
      <c r="D240" s="8"/>
    </row>
    <row r="241" spans="1:4" x14ac:dyDescent="0.2">
      <c r="A241" s="8"/>
      <c r="B241" s="8"/>
      <c r="C241" s="8"/>
      <c r="D241" s="8"/>
    </row>
    <row r="242" spans="1:4" x14ac:dyDescent="0.2">
      <c r="A242" s="8"/>
      <c r="B242" s="8"/>
      <c r="C242" s="8"/>
      <c r="D242" s="8"/>
    </row>
    <row r="243" spans="1:4" x14ac:dyDescent="0.2">
      <c r="A243" s="8"/>
      <c r="B243" s="8"/>
      <c r="C243" s="8"/>
      <c r="D243" s="8"/>
    </row>
    <row r="244" spans="1:4" x14ac:dyDescent="0.2">
      <c r="A244" s="8"/>
      <c r="B244" s="8"/>
      <c r="C244" s="8"/>
      <c r="D244" s="8"/>
    </row>
    <row r="245" spans="1:4" x14ac:dyDescent="0.2">
      <c r="A245" s="8"/>
      <c r="B245" s="8"/>
      <c r="C245" s="8"/>
      <c r="D245" s="8"/>
    </row>
    <row r="246" spans="1:4" x14ac:dyDescent="0.2">
      <c r="A246" s="8"/>
      <c r="B246" s="8"/>
      <c r="C246" s="8"/>
      <c r="D246" s="8"/>
    </row>
    <row r="247" spans="1:4" x14ac:dyDescent="0.2">
      <c r="A247" s="8"/>
      <c r="B247" s="8"/>
      <c r="C247" s="8"/>
      <c r="D247" s="8"/>
    </row>
    <row r="248" spans="1:4" x14ac:dyDescent="0.2">
      <c r="A248" s="8"/>
      <c r="B248" s="8"/>
      <c r="C248" s="8"/>
      <c r="D248" s="8"/>
    </row>
    <row r="249" spans="1:4" x14ac:dyDescent="0.2">
      <c r="A249" s="8"/>
      <c r="B249" s="8"/>
      <c r="C249" s="8"/>
      <c r="D249" s="8"/>
    </row>
    <row r="250" spans="1:4" x14ac:dyDescent="0.2">
      <c r="A250" s="8"/>
      <c r="B250" s="8"/>
      <c r="C250" s="8"/>
      <c r="D250" s="8"/>
    </row>
    <row r="251" spans="1:4" x14ac:dyDescent="0.2">
      <c r="A251" s="8"/>
      <c r="B251" s="8"/>
      <c r="C251" s="8"/>
      <c r="D251" s="8"/>
    </row>
    <row r="252" spans="1:4" x14ac:dyDescent="0.2">
      <c r="A252" s="8"/>
      <c r="B252" s="8"/>
      <c r="C252" s="8"/>
      <c r="D252" s="8"/>
    </row>
    <row r="253" spans="1:4" x14ac:dyDescent="0.2">
      <c r="A253" s="8"/>
      <c r="B253" s="8"/>
      <c r="C253" s="8"/>
      <c r="D253" s="8"/>
    </row>
    <row r="254" spans="1:4" x14ac:dyDescent="0.2">
      <c r="A254" s="8"/>
      <c r="B254" s="8"/>
      <c r="C254" s="8"/>
      <c r="D254" s="8"/>
    </row>
    <row r="255" spans="1:4" x14ac:dyDescent="0.2">
      <c r="A255" s="8"/>
      <c r="B255" s="8"/>
      <c r="C255" s="8"/>
      <c r="D255" s="8"/>
    </row>
    <row r="256" spans="1:4" x14ac:dyDescent="0.2">
      <c r="A256" s="8"/>
      <c r="B256" s="8"/>
      <c r="C256" s="8"/>
      <c r="D256" s="8"/>
    </row>
    <row r="257" spans="1:4" x14ac:dyDescent="0.2">
      <c r="A257" s="8"/>
      <c r="B257" s="8"/>
      <c r="C257" s="8"/>
      <c r="D257" s="8"/>
    </row>
    <row r="258" spans="1:4" x14ac:dyDescent="0.2">
      <c r="A258" s="8"/>
      <c r="B258" s="8"/>
      <c r="C258" s="8"/>
      <c r="D258" s="8"/>
    </row>
    <row r="259" spans="1:4" x14ac:dyDescent="0.2">
      <c r="A259" s="8"/>
      <c r="B259" s="8"/>
      <c r="C259" s="8"/>
      <c r="D259" s="8"/>
    </row>
    <row r="260" spans="1:4" x14ac:dyDescent="0.2">
      <c r="A260" s="8"/>
      <c r="B260" s="8"/>
      <c r="C260" s="8"/>
      <c r="D260" s="8"/>
    </row>
    <row r="261" spans="1:4" x14ac:dyDescent="0.2">
      <c r="A261" s="8"/>
      <c r="B261" s="8"/>
      <c r="C261" s="8"/>
      <c r="D261" s="8"/>
    </row>
    <row r="262" spans="1:4" x14ac:dyDescent="0.2">
      <c r="A262" s="8"/>
      <c r="B262" s="8"/>
      <c r="C262" s="8"/>
      <c r="D262" s="8"/>
    </row>
    <row r="263" spans="1:4" x14ac:dyDescent="0.2">
      <c r="A263" s="8"/>
      <c r="B263" s="8"/>
      <c r="C263" s="8"/>
      <c r="D263" s="8"/>
    </row>
    <row r="264" spans="1:4" x14ac:dyDescent="0.2">
      <c r="A264" s="8"/>
      <c r="B264" s="8"/>
      <c r="C264" s="8"/>
      <c r="D264" s="8"/>
    </row>
    <row r="265" spans="1:4" x14ac:dyDescent="0.2">
      <c r="A265" s="8"/>
      <c r="B265" s="8"/>
      <c r="C265" s="8"/>
      <c r="D265" s="8"/>
    </row>
    <row r="266" spans="1:4" x14ac:dyDescent="0.2">
      <c r="A266" s="8"/>
      <c r="B266" s="8"/>
      <c r="C266" s="8"/>
      <c r="D266" s="8"/>
    </row>
    <row r="267" spans="1:4" x14ac:dyDescent="0.2">
      <c r="A267" s="8"/>
      <c r="B267" s="8"/>
      <c r="C267" s="8"/>
      <c r="D267" s="8"/>
    </row>
    <row r="268" spans="1:4" x14ac:dyDescent="0.2">
      <c r="A268" s="8"/>
      <c r="B268" s="8"/>
      <c r="C268" s="8"/>
      <c r="D268" s="8"/>
    </row>
    <row r="269" spans="1:4" x14ac:dyDescent="0.2">
      <c r="A269" s="8"/>
      <c r="B269" s="8"/>
      <c r="C269" s="8"/>
      <c r="D269" s="8"/>
    </row>
    <row r="270" spans="1:4" x14ac:dyDescent="0.2">
      <c r="A270" s="8"/>
      <c r="B270" s="8"/>
      <c r="C270" s="8"/>
      <c r="D270" s="8"/>
    </row>
    <row r="271" spans="1:4" x14ac:dyDescent="0.2">
      <c r="A271" s="8"/>
      <c r="B271" s="8"/>
      <c r="C271" s="8"/>
      <c r="D271" s="8"/>
    </row>
    <row r="272" spans="1:4" x14ac:dyDescent="0.2">
      <c r="A272" s="8"/>
      <c r="B272" s="8"/>
      <c r="C272" s="8"/>
      <c r="D272" s="8"/>
    </row>
    <row r="273" spans="1:4" x14ac:dyDescent="0.2">
      <c r="A273" s="8"/>
      <c r="B273" s="8"/>
      <c r="C273" s="8"/>
      <c r="D273" s="8"/>
    </row>
    <row r="274" spans="1:4" x14ac:dyDescent="0.2">
      <c r="A274" s="8"/>
      <c r="B274" s="8"/>
      <c r="C274" s="8"/>
      <c r="D274" s="8"/>
    </row>
    <row r="275" spans="1:4" x14ac:dyDescent="0.2">
      <c r="A275" s="8"/>
      <c r="B275" s="8"/>
      <c r="C275" s="8"/>
      <c r="D275" s="8"/>
    </row>
    <row r="276" spans="1:4" x14ac:dyDescent="0.2">
      <c r="A276" s="8"/>
      <c r="B276" s="8"/>
      <c r="C276" s="8"/>
      <c r="D276" s="8"/>
    </row>
    <row r="277" spans="1:4" x14ac:dyDescent="0.2">
      <c r="A277" s="8"/>
      <c r="B277" s="8"/>
      <c r="C277" s="8"/>
      <c r="D277" s="8"/>
    </row>
    <row r="278" spans="1:4" x14ac:dyDescent="0.2">
      <c r="A278" s="8"/>
      <c r="B278" s="8"/>
      <c r="C278" s="8"/>
      <c r="D278" s="8"/>
    </row>
    <row r="279" spans="1:4" x14ac:dyDescent="0.2">
      <c r="A279" s="8"/>
      <c r="B279" s="8"/>
      <c r="C279" s="8"/>
      <c r="D279" s="8"/>
    </row>
    <row r="280" spans="1:4" x14ac:dyDescent="0.2">
      <c r="A280" s="8"/>
      <c r="B280" s="8"/>
      <c r="C280" s="8"/>
      <c r="D280" s="8"/>
    </row>
    <row r="281" spans="1:4" x14ac:dyDescent="0.2">
      <c r="A281" s="8"/>
      <c r="B281" s="8"/>
      <c r="C281" s="8"/>
      <c r="D281" s="8"/>
    </row>
    <row r="282" spans="1:4" x14ac:dyDescent="0.2">
      <c r="A282" s="8"/>
      <c r="B282" s="8"/>
      <c r="C282" s="8"/>
      <c r="D282" s="8"/>
    </row>
    <row r="283" spans="1:4" x14ac:dyDescent="0.2">
      <c r="A283" s="8"/>
      <c r="B283" s="8"/>
      <c r="C283" s="8"/>
      <c r="D283" s="8"/>
    </row>
    <row r="284" spans="1:4" x14ac:dyDescent="0.2">
      <c r="A284" s="8"/>
      <c r="B284" s="8"/>
      <c r="C284" s="8"/>
      <c r="D284" s="8"/>
    </row>
    <row r="285" spans="1:4" x14ac:dyDescent="0.2">
      <c r="A285" s="8"/>
      <c r="B285" s="8"/>
      <c r="C285" s="8"/>
      <c r="D285" s="8"/>
    </row>
    <row r="286" spans="1:4" x14ac:dyDescent="0.2">
      <c r="A286" s="8"/>
      <c r="B286" s="8"/>
      <c r="C286" s="8"/>
      <c r="D286" s="8"/>
    </row>
    <row r="287" spans="1:4" x14ac:dyDescent="0.2">
      <c r="A287" s="8"/>
      <c r="B287" s="8"/>
      <c r="C287" s="8"/>
      <c r="D287" s="8"/>
    </row>
    <row r="288" spans="1:4" x14ac:dyDescent="0.2">
      <c r="A288" s="8"/>
      <c r="B288" s="8"/>
      <c r="C288" s="8"/>
      <c r="D288" s="8"/>
    </row>
    <row r="289" spans="1:4" x14ac:dyDescent="0.2">
      <c r="A289" s="8"/>
      <c r="B289" s="8"/>
      <c r="C289" s="8"/>
      <c r="D289" s="8"/>
    </row>
    <row r="290" spans="1:4" x14ac:dyDescent="0.2">
      <c r="A290" s="8"/>
      <c r="B290" s="8"/>
      <c r="C290" s="8"/>
      <c r="D290" s="8"/>
    </row>
    <row r="291" spans="1:4" x14ac:dyDescent="0.2">
      <c r="A291" s="8"/>
      <c r="B291" s="8"/>
      <c r="C291" s="8"/>
      <c r="D291" s="8"/>
    </row>
    <row r="292" spans="1:4" x14ac:dyDescent="0.2">
      <c r="A292" s="8"/>
      <c r="B292" s="8"/>
      <c r="C292" s="8"/>
      <c r="D292" s="8"/>
    </row>
    <row r="293" spans="1:4" x14ac:dyDescent="0.2">
      <c r="A293" s="8"/>
      <c r="B293" s="8"/>
      <c r="C293" s="8"/>
      <c r="D293" s="8"/>
    </row>
    <row r="294" spans="1:4" x14ac:dyDescent="0.2">
      <c r="A294" s="8"/>
      <c r="B294" s="8"/>
      <c r="C294" s="8"/>
      <c r="D294" s="8"/>
    </row>
    <row r="295" spans="1:4" x14ac:dyDescent="0.2">
      <c r="A295" s="8"/>
      <c r="B295" s="8"/>
      <c r="C295" s="8"/>
      <c r="D295" s="8"/>
    </row>
    <row r="296" spans="1:4" x14ac:dyDescent="0.2">
      <c r="A296" s="8"/>
      <c r="B296" s="8"/>
      <c r="C296" s="8"/>
      <c r="D296" s="8"/>
    </row>
    <row r="297" spans="1:4" x14ac:dyDescent="0.2">
      <c r="A297" s="8"/>
      <c r="B297" s="8"/>
      <c r="C297" s="8"/>
      <c r="D297" s="8"/>
    </row>
    <row r="298" spans="1:4" x14ac:dyDescent="0.2">
      <c r="A298" s="8"/>
      <c r="B298" s="8"/>
      <c r="C298" s="8"/>
      <c r="D298" s="8"/>
    </row>
    <row r="299" spans="1:4" x14ac:dyDescent="0.2">
      <c r="A299" s="8"/>
      <c r="B299" s="8"/>
      <c r="C299" s="8"/>
      <c r="D299" s="8"/>
    </row>
    <row r="300" spans="1:4" x14ac:dyDescent="0.2">
      <c r="A300" s="8"/>
      <c r="B300" s="8"/>
      <c r="C300" s="8"/>
      <c r="D300" s="8"/>
    </row>
    <row r="301" spans="1:4" x14ac:dyDescent="0.2">
      <c r="A301" s="8"/>
      <c r="B301" s="8"/>
      <c r="C301" s="8"/>
      <c r="D301" s="8"/>
    </row>
    <row r="302" spans="1:4" x14ac:dyDescent="0.2">
      <c r="A302" s="8"/>
      <c r="B302" s="8"/>
      <c r="C302" s="8"/>
      <c r="D302" s="8"/>
    </row>
    <row r="303" spans="1:4" x14ac:dyDescent="0.2">
      <c r="A303" s="8"/>
      <c r="B303" s="8"/>
      <c r="C303" s="8"/>
      <c r="D303" s="8"/>
    </row>
    <row r="304" spans="1:4" x14ac:dyDescent="0.2">
      <c r="A304" s="8"/>
      <c r="B304" s="8"/>
      <c r="C304" s="8"/>
      <c r="D304" s="8"/>
    </row>
    <row r="305" spans="1:4" x14ac:dyDescent="0.2">
      <c r="A305" s="8"/>
      <c r="B305" s="8"/>
      <c r="C305" s="8"/>
      <c r="D305" s="8"/>
    </row>
    <row r="306" spans="1:4" x14ac:dyDescent="0.2">
      <c r="A306" s="8"/>
      <c r="B306" s="8"/>
      <c r="C306" s="8"/>
      <c r="D306" s="8"/>
    </row>
    <row r="307" spans="1:4" x14ac:dyDescent="0.2">
      <c r="A307" s="8"/>
      <c r="B307" s="8"/>
      <c r="C307" s="8"/>
      <c r="D307" s="8"/>
    </row>
    <row r="308" spans="1:4" x14ac:dyDescent="0.2">
      <c r="A308" s="8"/>
      <c r="B308" s="8"/>
      <c r="C308" s="8"/>
      <c r="D308" s="8"/>
    </row>
    <row r="309" spans="1:4" x14ac:dyDescent="0.2">
      <c r="A309" s="8"/>
      <c r="B309" s="8"/>
      <c r="C309" s="8"/>
      <c r="D309" s="8"/>
    </row>
    <row r="310" spans="1:4" x14ac:dyDescent="0.2">
      <c r="A310" s="8"/>
      <c r="B310" s="8"/>
      <c r="C310" s="8"/>
      <c r="D310" s="8"/>
    </row>
    <row r="311" spans="1:4" x14ac:dyDescent="0.2">
      <c r="A311" s="8"/>
      <c r="B311" s="8"/>
      <c r="C311" s="8"/>
      <c r="D311" s="8"/>
    </row>
    <row r="312" spans="1:4" x14ac:dyDescent="0.2">
      <c r="A312" s="8"/>
      <c r="B312" s="8"/>
      <c r="C312" s="8"/>
      <c r="D312" s="8"/>
    </row>
    <row r="313" spans="1:4" x14ac:dyDescent="0.2">
      <c r="A313" s="8"/>
      <c r="B313" s="8"/>
      <c r="C313" s="8"/>
      <c r="D313" s="8"/>
    </row>
    <row r="314" spans="1:4" x14ac:dyDescent="0.2">
      <c r="A314" s="8"/>
      <c r="B314" s="8"/>
      <c r="C314" s="8"/>
      <c r="D314" s="8"/>
    </row>
    <row r="315" spans="1:4" x14ac:dyDescent="0.2">
      <c r="A315" s="8"/>
      <c r="B315" s="8"/>
      <c r="C315" s="8"/>
      <c r="D315" s="8"/>
    </row>
    <row r="316" spans="1:4" x14ac:dyDescent="0.2">
      <c r="A316" s="8"/>
      <c r="B316" s="8"/>
      <c r="C316" s="8"/>
      <c r="D316" s="8"/>
    </row>
    <row r="317" spans="1:4" x14ac:dyDescent="0.2">
      <c r="A317" s="8"/>
      <c r="B317" s="8"/>
      <c r="C317" s="8"/>
      <c r="D317" s="8"/>
    </row>
    <row r="318" spans="1:4" x14ac:dyDescent="0.2">
      <c r="A318" s="8"/>
      <c r="B318" s="8"/>
      <c r="C318" s="8"/>
      <c r="D318" s="8"/>
    </row>
    <row r="319" spans="1:4" x14ac:dyDescent="0.2">
      <c r="A319" s="8"/>
      <c r="B319" s="8"/>
      <c r="C319" s="8"/>
      <c r="D319" s="8"/>
    </row>
    <row r="320" spans="1:4" x14ac:dyDescent="0.2">
      <c r="A320" s="8"/>
      <c r="B320" s="8"/>
      <c r="C320" s="8"/>
      <c r="D320" s="8"/>
    </row>
    <row r="321" spans="1:4" x14ac:dyDescent="0.2">
      <c r="A321" s="8"/>
      <c r="B321" s="8"/>
      <c r="C321" s="8"/>
      <c r="D321" s="8"/>
    </row>
    <row r="322" spans="1:4" x14ac:dyDescent="0.2">
      <c r="A322" s="8"/>
      <c r="B322" s="8"/>
      <c r="C322" s="8"/>
      <c r="D322" s="8"/>
    </row>
    <row r="323" spans="1:4" x14ac:dyDescent="0.2">
      <c r="A323" s="8"/>
      <c r="B323" s="8"/>
      <c r="C323" s="8"/>
      <c r="D323" s="8"/>
    </row>
    <row r="324" spans="1:4" x14ac:dyDescent="0.2">
      <c r="A324" s="8"/>
      <c r="B324" s="8"/>
      <c r="C324" s="8"/>
      <c r="D324" s="8"/>
    </row>
    <row r="325" spans="1:4" x14ac:dyDescent="0.2">
      <c r="A325" s="8"/>
      <c r="B325" s="8"/>
      <c r="C325" s="8"/>
      <c r="D325" s="8"/>
    </row>
    <row r="326" spans="1:4" x14ac:dyDescent="0.2">
      <c r="A326" s="8"/>
      <c r="B326" s="8"/>
      <c r="C326" s="8"/>
      <c r="D326" s="8"/>
    </row>
    <row r="327" spans="1:4" x14ac:dyDescent="0.2">
      <c r="A327" s="8"/>
      <c r="B327" s="8"/>
      <c r="C327" s="8"/>
      <c r="D327" s="8"/>
    </row>
    <row r="328" spans="1:4" x14ac:dyDescent="0.2">
      <c r="A328" s="8"/>
      <c r="B328" s="8"/>
      <c r="C328" s="8"/>
      <c r="D328" s="8"/>
    </row>
    <row r="329" spans="1:4" x14ac:dyDescent="0.2">
      <c r="A329" s="8"/>
      <c r="B329" s="8"/>
      <c r="C329" s="8"/>
      <c r="D329" s="8"/>
    </row>
    <row r="330" spans="1:4" x14ac:dyDescent="0.2">
      <c r="A330" s="8"/>
      <c r="B330" s="8"/>
      <c r="C330" s="8"/>
      <c r="D330" s="8"/>
    </row>
    <row r="331" spans="1:4" x14ac:dyDescent="0.2">
      <c r="A331" s="8"/>
      <c r="B331" s="8"/>
      <c r="C331" s="8"/>
      <c r="D331" s="8"/>
    </row>
    <row r="332" spans="1:4" x14ac:dyDescent="0.2">
      <c r="A332" s="8"/>
      <c r="B332" s="8"/>
      <c r="C332" s="8"/>
      <c r="D332" s="8"/>
    </row>
    <row r="333" spans="1:4" x14ac:dyDescent="0.2">
      <c r="A333" s="8"/>
      <c r="B333" s="8"/>
      <c r="C333" s="8"/>
      <c r="D333" s="8"/>
    </row>
    <row r="334" spans="1:4" x14ac:dyDescent="0.2">
      <c r="A334" s="8"/>
      <c r="B334" s="8"/>
      <c r="C334" s="8"/>
      <c r="D334" s="8"/>
    </row>
    <row r="335" spans="1:4" x14ac:dyDescent="0.2">
      <c r="A335" s="8"/>
      <c r="B335" s="8"/>
      <c r="C335" s="8"/>
      <c r="D335" s="8"/>
    </row>
    <row r="336" spans="1:4" x14ac:dyDescent="0.2">
      <c r="A336" s="8"/>
      <c r="B336" s="8"/>
      <c r="C336" s="8"/>
      <c r="D336" s="8"/>
    </row>
    <row r="337" spans="1:4" x14ac:dyDescent="0.2">
      <c r="A337" s="8"/>
      <c r="B337" s="8"/>
      <c r="C337" s="8"/>
      <c r="D337" s="8"/>
    </row>
    <row r="338" spans="1:4" x14ac:dyDescent="0.2">
      <c r="A338" s="8"/>
      <c r="B338" s="8"/>
      <c r="C338" s="8"/>
      <c r="D338" s="8"/>
    </row>
    <row r="339" spans="1:4" x14ac:dyDescent="0.2">
      <c r="A339" s="8"/>
      <c r="B339" s="8"/>
      <c r="C339" s="8"/>
      <c r="D339" s="8"/>
    </row>
    <row r="340" spans="1:4" x14ac:dyDescent="0.2">
      <c r="A340" s="8"/>
      <c r="B340" s="8"/>
      <c r="C340" s="8"/>
      <c r="D340" s="8"/>
    </row>
    <row r="341" spans="1:4" x14ac:dyDescent="0.2">
      <c r="A341" s="8"/>
      <c r="B341" s="8"/>
      <c r="C341" s="8"/>
      <c r="D341" s="8"/>
    </row>
    <row r="342" spans="1:4" x14ac:dyDescent="0.2">
      <c r="A342" s="8"/>
      <c r="B342" s="8"/>
      <c r="C342" s="8"/>
      <c r="D342" s="8"/>
    </row>
    <row r="343" spans="1:4" x14ac:dyDescent="0.2">
      <c r="A343" s="8"/>
      <c r="B343" s="8"/>
      <c r="C343" s="8"/>
      <c r="D343" s="8"/>
    </row>
    <row r="344" spans="1:4" x14ac:dyDescent="0.2">
      <c r="A344" s="8"/>
      <c r="B344" s="8"/>
      <c r="C344" s="8"/>
      <c r="D344" s="8"/>
    </row>
    <row r="345" spans="1:4" x14ac:dyDescent="0.2">
      <c r="A345" s="8"/>
      <c r="B345" s="8"/>
      <c r="C345" s="8"/>
      <c r="D345" s="8"/>
    </row>
    <row r="346" spans="1:4" x14ac:dyDescent="0.2">
      <c r="A346" s="8"/>
      <c r="B346" s="8"/>
      <c r="C346" s="8"/>
      <c r="D346" s="8"/>
    </row>
    <row r="347" spans="1:4" x14ac:dyDescent="0.2">
      <c r="A347" s="8"/>
      <c r="B347" s="8"/>
      <c r="C347" s="8"/>
      <c r="D347" s="8"/>
    </row>
    <row r="348" spans="1:4" x14ac:dyDescent="0.2">
      <c r="A348" s="8"/>
      <c r="B348" s="8"/>
      <c r="C348" s="8"/>
      <c r="D348" s="8"/>
    </row>
    <row r="349" spans="1:4" x14ac:dyDescent="0.2">
      <c r="A349" s="8"/>
      <c r="B349" s="8"/>
      <c r="C349" s="8"/>
      <c r="D349" s="8"/>
    </row>
    <row r="350" spans="1:4" x14ac:dyDescent="0.2">
      <c r="A350" s="8"/>
      <c r="B350" s="8"/>
      <c r="C350" s="8"/>
      <c r="D350" s="8"/>
    </row>
    <row r="351" spans="1:4" x14ac:dyDescent="0.2">
      <c r="A351" s="8"/>
      <c r="B351" s="8"/>
      <c r="C351" s="8"/>
      <c r="D351" s="8"/>
    </row>
    <row r="352" spans="1:4" x14ac:dyDescent="0.2">
      <c r="A352" s="8"/>
      <c r="B352" s="8"/>
      <c r="C352" s="8"/>
      <c r="D352" s="8"/>
    </row>
    <row r="353" spans="1:4" x14ac:dyDescent="0.2">
      <c r="A353" s="8"/>
      <c r="B353" s="8"/>
      <c r="C353" s="8"/>
      <c r="D353" s="8"/>
    </row>
    <row r="354" spans="1:4" x14ac:dyDescent="0.2">
      <c r="A354" s="8"/>
      <c r="B354" s="8"/>
      <c r="C354" s="8"/>
      <c r="D354" s="8"/>
    </row>
    <row r="355" spans="1:4" x14ac:dyDescent="0.2">
      <c r="A355" s="8"/>
      <c r="B355" s="8"/>
      <c r="C355" s="8"/>
      <c r="D355" s="8"/>
    </row>
    <row r="356" spans="1:4" x14ac:dyDescent="0.2">
      <c r="A356" s="8"/>
      <c r="B356" s="8"/>
      <c r="C356" s="8"/>
      <c r="D356" s="8"/>
    </row>
    <row r="357" spans="1:4" x14ac:dyDescent="0.2">
      <c r="A357" s="8"/>
      <c r="B357" s="8"/>
      <c r="C357" s="8"/>
      <c r="D357" s="8"/>
    </row>
    <row r="358" spans="1:4" x14ac:dyDescent="0.2">
      <c r="A358" s="8"/>
      <c r="B358" s="8"/>
      <c r="C358" s="8"/>
      <c r="D358" s="8"/>
    </row>
    <row r="359" spans="1:4" x14ac:dyDescent="0.2">
      <c r="A359" s="8"/>
      <c r="B359" s="8"/>
      <c r="C359" s="8"/>
      <c r="D359" s="8"/>
    </row>
    <row r="360" spans="1:4" x14ac:dyDescent="0.2">
      <c r="A360" s="8"/>
      <c r="B360" s="8"/>
      <c r="C360" s="8"/>
      <c r="D360" s="8"/>
    </row>
    <row r="361" spans="1:4" x14ac:dyDescent="0.2">
      <c r="A361" s="8"/>
      <c r="B361" s="8"/>
      <c r="C361" s="8"/>
      <c r="D361" s="8"/>
    </row>
    <row r="362" spans="1:4" x14ac:dyDescent="0.2">
      <c r="A362" s="8"/>
      <c r="B362" s="8"/>
      <c r="C362" s="8"/>
      <c r="D362" s="8"/>
    </row>
    <row r="363" spans="1:4" x14ac:dyDescent="0.2">
      <c r="A363" s="8"/>
      <c r="B363" s="8"/>
      <c r="C363" s="8"/>
      <c r="D363" s="8"/>
    </row>
    <row r="364" spans="1:4" x14ac:dyDescent="0.2">
      <c r="A364" s="8"/>
      <c r="B364" s="8"/>
      <c r="C364" s="8"/>
      <c r="D364" s="8"/>
    </row>
    <row r="365" spans="1:4" x14ac:dyDescent="0.2">
      <c r="A365" s="8"/>
      <c r="B365" s="8"/>
      <c r="C365" s="8"/>
      <c r="D365" s="8"/>
    </row>
    <row r="366" spans="1:4" x14ac:dyDescent="0.2">
      <c r="A366" s="8"/>
      <c r="B366" s="8"/>
      <c r="C366" s="8"/>
      <c r="D366" s="8"/>
    </row>
    <row r="367" spans="1:4" x14ac:dyDescent="0.2">
      <c r="A367" s="8"/>
      <c r="B367" s="8"/>
      <c r="C367" s="8"/>
      <c r="D367" s="8"/>
    </row>
    <row r="368" spans="1:4" x14ac:dyDescent="0.2">
      <c r="A368" s="8"/>
      <c r="B368" s="8"/>
      <c r="C368" s="8"/>
      <c r="D368" s="8"/>
    </row>
    <row r="369" spans="1:4" x14ac:dyDescent="0.2">
      <c r="A369" s="8"/>
      <c r="B369" s="8"/>
      <c r="C369" s="8"/>
      <c r="D369" s="8"/>
    </row>
    <row r="370" spans="1:4" x14ac:dyDescent="0.2">
      <c r="A370" s="8"/>
      <c r="B370" s="8"/>
      <c r="C370" s="8"/>
      <c r="D370" s="8"/>
    </row>
    <row r="371" spans="1:4" x14ac:dyDescent="0.2">
      <c r="A371" s="8"/>
      <c r="B371" s="8"/>
      <c r="C371" s="8"/>
      <c r="D371" s="8"/>
    </row>
    <row r="372" spans="1:4" x14ac:dyDescent="0.2">
      <c r="A372" s="8"/>
      <c r="B372" s="8"/>
      <c r="C372" s="8"/>
      <c r="D372" s="8"/>
    </row>
    <row r="373" spans="1:4" x14ac:dyDescent="0.2">
      <c r="A373" s="8"/>
      <c r="B373" s="8"/>
      <c r="C373" s="8"/>
      <c r="D373" s="8"/>
    </row>
    <row r="374" spans="1:4" x14ac:dyDescent="0.2">
      <c r="A374" s="8"/>
      <c r="B374" s="8"/>
      <c r="C374" s="8"/>
      <c r="D374" s="8"/>
    </row>
    <row r="375" spans="1:4" x14ac:dyDescent="0.2">
      <c r="A375" s="8"/>
      <c r="B375" s="8"/>
      <c r="C375" s="8"/>
      <c r="D375" s="8"/>
    </row>
    <row r="376" spans="1:4" x14ac:dyDescent="0.2">
      <c r="A376" s="8"/>
      <c r="B376" s="8"/>
      <c r="C376" s="8"/>
      <c r="D376" s="8"/>
    </row>
    <row r="377" spans="1:4" x14ac:dyDescent="0.2">
      <c r="A377" s="8"/>
      <c r="B377" s="8"/>
      <c r="C377" s="8"/>
      <c r="D377" s="8"/>
    </row>
    <row r="378" spans="1:4" x14ac:dyDescent="0.2">
      <c r="A378" s="8"/>
      <c r="B378" s="8"/>
      <c r="C378" s="8"/>
      <c r="D378" s="8"/>
    </row>
    <row r="379" spans="1:4" x14ac:dyDescent="0.2">
      <c r="A379" s="8"/>
      <c r="B379" s="8"/>
      <c r="C379" s="8"/>
      <c r="D379" s="8"/>
    </row>
    <row r="380" spans="1:4" x14ac:dyDescent="0.2">
      <c r="A380" s="8"/>
      <c r="B380" s="8"/>
      <c r="C380" s="8"/>
      <c r="D380" s="8"/>
    </row>
    <row r="381" spans="1:4" x14ac:dyDescent="0.2">
      <c r="A381" s="8"/>
      <c r="B381" s="8"/>
      <c r="C381" s="8"/>
      <c r="D381" s="8"/>
    </row>
    <row r="382" spans="1:4" x14ac:dyDescent="0.2">
      <c r="A382" s="8"/>
      <c r="B382" s="8"/>
      <c r="C382" s="8"/>
      <c r="D382" s="8"/>
    </row>
    <row r="383" spans="1:4" x14ac:dyDescent="0.2">
      <c r="A383" s="8"/>
      <c r="B383" s="8"/>
      <c r="C383" s="8"/>
      <c r="D383" s="8"/>
    </row>
    <row r="384" spans="1:4" x14ac:dyDescent="0.2">
      <c r="A384" s="8"/>
      <c r="B384" s="8"/>
      <c r="C384" s="8"/>
      <c r="D384" s="8"/>
    </row>
    <row r="385" spans="1:4" x14ac:dyDescent="0.2">
      <c r="A385" s="8"/>
      <c r="B385" s="8"/>
      <c r="C385" s="8"/>
      <c r="D385" s="8"/>
    </row>
    <row r="386" spans="1:4" x14ac:dyDescent="0.2">
      <c r="A386" s="8"/>
      <c r="B386" s="8"/>
      <c r="C386" s="8"/>
      <c r="D386" s="8"/>
    </row>
    <row r="387" spans="1:4" x14ac:dyDescent="0.2">
      <c r="A387" s="8"/>
      <c r="B387" s="8"/>
      <c r="C387" s="8"/>
      <c r="D387" s="8"/>
    </row>
    <row r="388" spans="1:4" x14ac:dyDescent="0.2">
      <c r="A388" s="8"/>
      <c r="B388" s="8"/>
      <c r="C388" s="8"/>
      <c r="D388" s="8"/>
    </row>
    <row r="389" spans="1:4" x14ac:dyDescent="0.2">
      <c r="A389" s="8"/>
      <c r="B389" s="8"/>
      <c r="C389" s="8"/>
      <c r="D389" s="8"/>
    </row>
    <row r="390" spans="1:4" x14ac:dyDescent="0.2">
      <c r="A390" s="8"/>
      <c r="B390" s="8"/>
      <c r="C390" s="8"/>
      <c r="D390" s="8"/>
    </row>
    <row r="391" spans="1:4" x14ac:dyDescent="0.2">
      <c r="A391" s="8"/>
      <c r="B391" s="8"/>
      <c r="C391" s="8"/>
      <c r="D391" s="8"/>
    </row>
    <row r="392" spans="1:4" x14ac:dyDescent="0.2">
      <c r="A392" s="8"/>
      <c r="B392" s="8"/>
      <c r="C392" s="8"/>
      <c r="D392" s="8"/>
    </row>
    <row r="393" spans="1:4" x14ac:dyDescent="0.2">
      <c r="A393" s="8"/>
      <c r="B393" s="8"/>
      <c r="C393" s="8"/>
      <c r="D393" s="8"/>
    </row>
    <row r="394" spans="1:4" x14ac:dyDescent="0.2">
      <c r="A394" s="8"/>
      <c r="B394" s="8"/>
      <c r="C394" s="8"/>
      <c r="D394" s="8"/>
    </row>
    <row r="395" spans="1:4" x14ac:dyDescent="0.2">
      <c r="A395" s="8"/>
      <c r="B395" s="8"/>
      <c r="C395" s="8"/>
      <c r="D395" s="8"/>
    </row>
    <row r="396" spans="1:4" x14ac:dyDescent="0.2">
      <c r="A396" s="8"/>
      <c r="B396" s="8"/>
      <c r="C396" s="8"/>
      <c r="D396" s="8"/>
    </row>
    <row r="397" spans="1:4" x14ac:dyDescent="0.2">
      <c r="A397" s="8"/>
      <c r="B397" s="8"/>
      <c r="C397" s="8"/>
      <c r="D397" s="8"/>
    </row>
    <row r="398" spans="1:4" x14ac:dyDescent="0.2">
      <c r="A398" s="8"/>
      <c r="B398" s="8"/>
      <c r="C398" s="8"/>
      <c r="D398" s="8"/>
    </row>
    <row r="399" spans="1:4" x14ac:dyDescent="0.2">
      <c r="A399" s="8"/>
      <c r="B399" s="8"/>
      <c r="C399" s="8"/>
      <c r="D399" s="8"/>
    </row>
    <row r="400" spans="1:4" x14ac:dyDescent="0.2">
      <c r="A400" s="8"/>
      <c r="B400" s="8"/>
      <c r="C400" s="8"/>
      <c r="D400" s="8"/>
    </row>
    <row r="401" spans="1:4" x14ac:dyDescent="0.2">
      <c r="A401" s="8"/>
      <c r="B401" s="8"/>
      <c r="C401" s="8"/>
      <c r="D401" s="8"/>
    </row>
    <row r="402" spans="1:4" x14ac:dyDescent="0.2">
      <c r="A402" s="8"/>
      <c r="B402" s="8"/>
      <c r="C402" s="8"/>
      <c r="D402" s="8"/>
    </row>
    <row r="403" spans="1:4" x14ac:dyDescent="0.2">
      <c r="A403" s="8"/>
      <c r="B403" s="8"/>
      <c r="C403" s="8"/>
      <c r="D403" s="8"/>
    </row>
    <row r="404" spans="1:4" x14ac:dyDescent="0.2">
      <c r="A404" s="8"/>
      <c r="B404" s="8"/>
      <c r="C404" s="8"/>
      <c r="D404" s="8"/>
    </row>
    <row r="405" spans="1:4" x14ac:dyDescent="0.2">
      <c r="A405" s="8"/>
      <c r="B405" s="8"/>
      <c r="C405" s="8"/>
      <c r="D405" s="8"/>
    </row>
    <row r="406" spans="1:4" x14ac:dyDescent="0.2">
      <c r="A406" s="8"/>
      <c r="B406" s="8"/>
      <c r="C406" s="8"/>
      <c r="D406" s="8"/>
    </row>
    <row r="407" spans="1:4" x14ac:dyDescent="0.2">
      <c r="A407" s="8"/>
      <c r="B407" s="8"/>
      <c r="C407" s="8"/>
      <c r="D407" s="8"/>
    </row>
    <row r="408" spans="1:4" x14ac:dyDescent="0.2">
      <c r="A408" s="8"/>
      <c r="B408" s="8"/>
      <c r="C408" s="8"/>
      <c r="D408" s="8"/>
    </row>
    <row r="409" spans="1:4" x14ac:dyDescent="0.2">
      <c r="A409" s="8"/>
      <c r="B409" s="8"/>
      <c r="C409" s="8"/>
      <c r="D409" s="8"/>
    </row>
    <row r="410" spans="1:4" x14ac:dyDescent="0.2">
      <c r="A410" s="8"/>
      <c r="B410" s="8"/>
      <c r="C410" s="8"/>
      <c r="D410" s="8"/>
    </row>
    <row r="411" spans="1:4" x14ac:dyDescent="0.2">
      <c r="A411" s="8"/>
      <c r="B411" s="8"/>
      <c r="C411" s="8"/>
      <c r="D411" s="8"/>
    </row>
    <row r="412" spans="1:4" x14ac:dyDescent="0.2">
      <c r="A412" s="8"/>
      <c r="B412" s="8"/>
      <c r="C412" s="8"/>
      <c r="D412" s="8"/>
    </row>
    <row r="413" spans="1:4" x14ac:dyDescent="0.2">
      <c r="A413" s="8"/>
      <c r="B413" s="8"/>
      <c r="C413" s="8"/>
      <c r="D413" s="8"/>
    </row>
    <row r="414" spans="1:4" x14ac:dyDescent="0.2">
      <c r="A414" s="8"/>
      <c r="B414" s="8"/>
      <c r="C414" s="8"/>
      <c r="D414" s="8"/>
    </row>
    <row r="415" spans="1:4" x14ac:dyDescent="0.2">
      <c r="A415" s="8"/>
      <c r="B415" s="8"/>
      <c r="C415" s="8"/>
      <c r="D415" s="8"/>
    </row>
    <row r="416" spans="1:4" x14ac:dyDescent="0.2">
      <c r="A416" s="8"/>
      <c r="B416" s="8"/>
      <c r="C416" s="8"/>
      <c r="D416" s="8"/>
    </row>
    <row r="417" spans="1:4" x14ac:dyDescent="0.2">
      <c r="A417" s="8"/>
      <c r="B417" s="8"/>
      <c r="C417" s="8"/>
      <c r="D417" s="8"/>
    </row>
    <row r="418" spans="1:4" x14ac:dyDescent="0.2">
      <c r="A418" s="8"/>
      <c r="B418" s="8"/>
      <c r="C418" s="8"/>
      <c r="D418" s="8"/>
    </row>
    <row r="419" spans="1:4" x14ac:dyDescent="0.2">
      <c r="A419" s="8"/>
      <c r="B419" s="8"/>
      <c r="C419" s="8"/>
      <c r="D419" s="8"/>
    </row>
    <row r="420" spans="1:4" x14ac:dyDescent="0.2">
      <c r="A420" s="8"/>
      <c r="B420" s="8"/>
      <c r="C420" s="8"/>
      <c r="D420" s="8"/>
    </row>
    <row r="421" spans="1:4" x14ac:dyDescent="0.2">
      <c r="A421" s="8"/>
      <c r="B421" s="8"/>
      <c r="C421" s="8"/>
      <c r="D421" s="8"/>
    </row>
    <row r="422" spans="1:4" x14ac:dyDescent="0.2">
      <c r="A422" s="8"/>
      <c r="B422" s="8"/>
      <c r="C422" s="8"/>
      <c r="D422" s="8"/>
    </row>
    <row r="423" spans="1:4" x14ac:dyDescent="0.2">
      <c r="A423" s="8"/>
      <c r="B423" s="8"/>
      <c r="C423" s="8"/>
      <c r="D423" s="8"/>
    </row>
    <row r="424" spans="1:4" x14ac:dyDescent="0.2">
      <c r="A424" s="8"/>
      <c r="B424" s="8"/>
      <c r="C424" s="8"/>
      <c r="D424" s="8"/>
    </row>
    <row r="425" spans="1:4" x14ac:dyDescent="0.2">
      <c r="A425" s="8"/>
      <c r="B425" s="8"/>
      <c r="C425" s="8"/>
      <c r="D425" s="8"/>
    </row>
    <row r="426" spans="1:4" x14ac:dyDescent="0.2">
      <c r="A426" s="8"/>
      <c r="B426" s="8"/>
      <c r="C426" s="8"/>
      <c r="D426" s="8"/>
    </row>
    <row r="427" spans="1:4" x14ac:dyDescent="0.2">
      <c r="A427" s="8"/>
      <c r="B427" s="8"/>
      <c r="C427" s="8"/>
      <c r="D427" s="8"/>
    </row>
    <row r="428" spans="1:4" x14ac:dyDescent="0.2">
      <c r="A428" s="8"/>
      <c r="B428" s="8"/>
      <c r="C428" s="8"/>
      <c r="D428" s="8"/>
    </row>
    <row r="429" spans="1:4" x14ac:dyDescent="0.2">
      <c r="A429" s="8"/>
      <c r="B429" s="8"/>
      <c r="C429" s="8"/>
      <c r="D429" s="8"/>
    </row>
    <row r="430" spans="1:4" x14ac:dyDescent="0.2">
      <c r="A430" s="8"/>
      <c r="B430" s="8"/>
      <c r="C430" s="8"/>
      <c r="D430" s="8"/>
    </row>
    <row r="431" spans="1:4" x14ac:dyDescent="0.2">
      <c r="A431" s="8"/>
      <c r="B431" s="8"/>
      <c r="C431" s="8"/>
      <c r="D431" s="8"/>
    </row>
    <row r="432" spans="1:4" x14ac:dyDescent="0.2">
      <c r="A432" s="8"/>
      <c r="B432" s="8"/>
      <c r="C432" s="8"/>
      <c r="D432" s="8"/>
    </row>
    <row r="433" spans="1:4" x14ac:dyDescent="0.2">
      <c r="A433" s="8"/>
      <c r="B433" s="8"/>
      <c r="C433" s="8"/>
      <c r="D433" s="8"/>
    </row>
    <row r="434" spans="1:4" x14ac:dyDescent="0.2">
      <c r="A434" s="8"/>
      <c r="B434" s="8"/>
      <c r="C434" s="8"/>
      <c r="D434" s="8"/>
    </row>
    <row r="435" spans="1:4" x14ac:dyDescent="0.2">
      <c r="A435" s="8"/>
      <c r="B435" s="8"/>
      <c r="C435" s="8"/>
      <c r="D435" s="8"/>
    </row>
    <row r="436" spans="1:4" x14ac:dyDescent="0.2">
      <c r="A436" s="8"/>
      <c r="B436" s="8"/>
      <c r="C436" s="8"/>
      <c r="D436" s="8"/>
    </row>
    <row r="437" spans="1:4" x14ac:dyDescent="0.2">
      <c r="A437" s="8"/>
      <c r="B437" s="8"/>
      <c r="C437" s="8"/>
      <c r="D437" s="8"/>
    </row>
    <row r="438" spans="1:4" x14ac:dyDescent="0.2">
      <c r="A438" s="8"/>
      <c r="B438" s="8"/>
      <c r="C438" s="8"/>
      <c r="D438" s="8"/>
    </row>
    <row r="439" spans="1:4" x14ac:dyDescent="0.2">
      <c r="A439" s="8"/>
      <c r="B439" s="8"/>
      <c r="C439" s="8"/>
      <c r="D439" s="8"/>
    </row>
    <row r="440" spans="1:4" x14ac:dyDescent="0.2">
      <c r="A440" s="8"/>
      <c r="B440" s="8"/>
      <c r="C440" s="8"/>
      <c r="D440" s="8"/>
    </row>
    <row r="441" spans="1:4" x14ac:dyDescent="0.2">
      <c r="A441" s="8"/>
      <c r="B441" s="8"/>
      <c r="C441" s="8"/>
      <c r="D441" s="8"/>
    </row>
    <row r="442" spans="1:4" x14ac:dyDescent="0.2">
      <c r="A442" s="8"/>
      <c r="B442" s="8"/>
      <c r="C442" s="8"/>
      <c r="D442" s="8"/>
    </row>
    <row r="443" spans="1:4" x14ac:dyDescent="0.2">
      <c r="A443" s="8"/>
      <c r="B443" s="8"/>
      <c r="C443" s="8"/>
      <c r="D443" s="8"/>
    </row>
    <row r="444" spans="1:4" x14ac:dyDescent="0.2">
      <c r="A444" s="8"/>
      <c r="B444" s="8"/>
      <c r="C444" s="8"/>
      <c r="D444" s="8"/>
    </row>
    <row r="445" spans="1:4" x14ac:dyDescent="0.2">
      <c r="A445" s="8"/>
      <c r="B445" s="8"/>
      <c r="C445" s="8"/>
      <c r="D445" s="8"/>
    </row>
    <row r="446" spans="1:4" x14ac:dyDescent="0.2">
      <c r="A446" s="8"/>
      <c r="B446" s="8"/>
      <c r="C446" s="8"/>
      <c r="D446" s="8"/>
    </row>
    <row r="447" spans="1:4" x14ac:dyDescent="0.2">
      <c r="A447" s="8"/>
      <c r="B447" s="8"/>
      <c r="C447" s="8"/>
      <c r="D447" s="8"/>
    </row>
    <row r="448" spans="1:4" x14ac:dyDescent="0.2">
      <c r="A448" s="8"/>
      <c r="B448" s="8"/>
      <c r="C448" s="8"/>
      <c r="D448" s="8"/>
    </row>
    <row r="449" spans="1:4" x14ac:dyDescent="0.2">
      <c r="A449" s="8"/>
      <c r="B449" s="8"/>
      <c r="C449" s="8"/>
      <c r="D449" s="8"/>
    </row>
    <row r="450" spans="1:4" x14ac:dyDescent="0.2">
      <c r="A450" s="8"/>
      <c r="B450" s="8"/>
      <c r="C450" s="8"/>
      <c r="D450" s="8"/>
    </row>
    <row r="451" spans="1:4" x14ac:dyDescent="0.2">
      <c r="A451" s="8"/>
      <c r="B451" s="8"/>
      <c r="C451" s="8"/>
      <c r="D451" s="8"/>
    </row>
    <row r="452" spans="1:4" x14ac:dyDescent="0.2">
      <c r="A452" s="8"/>
      <c r="B452" s="8"/>
      <c r="C452" s="8"/>
      <c r="D452" s="8"/>
    </row>
    <row r="453" spans="1:4" x14ac:dyDescent="0.2">
      <c r="A453" s="8"/>
      <c r="B453" s="8"/>
      <c r="C453" s="8"/>
      <c r="D453" s="8"/>
    </row>
    <row r="454" spans="1:4" x14ac:dyDescent="0.2">
      <c r="A454" s="8"/>
      <c r="B454" s="8"/>
      <c r="C454" s="8"/>
      <c r="D454" s="8"/>
    </row>
    <row r="455" spans="1:4" x14ac:dyDescent="0.2">
      <c r="A455" s="8"/>
      <c r="B455" s="8"/>
      <c r="C455" s="8"/>
      <c r="D455" s="8"/>
    </row>
    <row r="456" spans="1:4" x14ac:dyDescent="0.2">
      <c r="A456" s="8"/>
      <c r="B456" s="8"/>
      <c r="C456" s="8"/>
      <c r="D456" s="8"/>
    </row>
    <row r="457" spans="1:4" x14ac:dyDescent="0.2">
      <c r="A457" s="8"/>
      <c r="B457" s="8"/>
      <c r="C457" s="8"/>
      <c r="D457" s="8"/>
    </row>
    <row r="458" spans="1:4" x14ac:dyDescent="0.2">
      <c r="A458" s="8"/>
      <c r="B458" s="8"/>
      <c r="C458" s="8"/>
      <c r="D458" s="8"/>
    </row>
    <row r="459" spans="1:4" x14ac:dyDescent="0.2">
      <c r="A459" s="8"/>
      <c r="B459" s="8"/>
      <c r="C459" s="8"/>
      <c r="D459" s="8"/>
    </row>
    <row r="460" spans="1:4" x14ac:dyDescent="0.2">
      <c r="A460" s="8"/>
      <c r="B460" s="8"/>
      <c r="C460" s="8"/>
      <c r="D460" s="8"/>
    </row>
    <row r="461" spans="1:4" x14ac:dyDescent="0.2">
      <c r="A461" s="8"/>
      <c r="B461" s="8"/>
      <c r="C461" s="8"/>
      <c r="D461" s="8"/>
    </row>
    <row r="462" spans="1:4" x14ac:dyDescent="0.2">
      <c r="A462" s="8"/>
      <c r="B462" s="8"/>
      <c r="C462" s="8"/>
      <c r="D462" s="8"/>
    </row>
    <row r="463" spans="1:4" x14ac:dyDescent="0.2">
      <c r="A463" s="8"/>
      <c r="B463" s="8"/>
      <c r="C463" s="8"/>
      <c r="D463" s="8"/>
    </row>
    <row r="464" spans="1:4" x14ac:dyDescent="0.2">
      <c r="A464" s="8"/>
      <c r="B464" s="8"/>
      <c r="C464" s="8"/>
      <c r="D464" s="8"/>
    </row>
    <row r="465" spans="1:4" x14ac:dyDescent="0.2">
      <c r="A465" s="8"/>
      <c r="B465" s="8"/>
      <c r="C465" s="8"/>
      <c r="D465" s="8"/>
    </row>
    <row r="466" spans="1:4" x14ac:dyDescent="0.2">
      <c r="A466" s="8"/>
      <c r="B466" s="8"/>
      <c r="C466" s="8"/>
      <c r="D466" s="8"/>
    </row>
    <row r="467" spans="1:4" x14ac:dyDescent="0.2">
      <c r="A467" s="8"/>
      <c r="B467" s="8"/>
      <c r="C467" s="8"/>
      <c r="D467" s="8"/>
    </row>
    <row r="468" spans="1:4" x14ac:dyDescent="0.2">
      <c r="A468" s="8"/>
      <c r="B468" s="8"/>
      <c r="C468" s="8"/>
      <c r="D468" s="8"/>
    </row>
    <row r="469" spans="1:4" x14ac:dyDescent="0.2">
      <c r="A469" s="8"/>
      <c r="B469" s="8"/>
      <c r="C469" s="8"/>
      <c r="D469" s="8"/>
    </row>
    <row r="470" spans="1:4" x14ac:dyDescent="0.2">
      <c r="A470" s="8"/>
      <c r="B470" s="8"/>
      <c r="C470" s="8"/>
      <c r="D470" s="8"/>
    </row>
    <row r="471" spans="1:4" x14ac:dyDescent="0.2">
      <c r="A471" s="8"/>
      <c r="B471" s="8"/>
      <c r="C471" s="8"/>
      <c r="D471" s="8"/>
    </row>
    <row r="472" spans="1:4" x14ac:dyDescent="0.2">
      <c r="A472" s="8"/>
      <c r="B472" s="8"/>
      <c r="C472" s="8"/>
      <c r="D472" s="8"/>
    </row>
    <row r="473" spans="1:4" x14ac:dyDescent="0.2">
      <c r="A473" s="8"/>
      <c r="B473" s="8"/>
      <c r="C473" s="8"/>
      <c r="D473" s="8"/>
    </row>
    <row r="474" spans="1:4" x14ac:dyDescent="0.2">
      <c r="A474" s="8"/>
      <c r="B474" s="8"/>
      <c r="C474" s="8"/>
      <c r="D474" s="8"/>
    </row>
    <row r="475" spans="1:4" x14ac:dyDescent="0.2">
      <c r="A475" s="8"/>
      <c r="B475" s="8"/>
      <c r="C475" s="8"/>
      <c r="D475" s="8"/>
    </row>
    <row r="476" spans="1:4" x14ac:dyDescent="0.2">
      <c r="A476" s="8"/>
      <c r="B476" s="8"/>
      <c r="C476" s="8"/>
      <c r="D476" s="8"/>
    </row>
    <row r="477" spans="1:4" x14ac:dyDescent="0.2">
      <c r="A477" s="8"/>
      <c r="B477" s="8"/>
      <c r="C477" s="8"/>
      <c r="D477" s="8"/>
    </row>
    <row r="478" spans="1:4" x14ac:dyDescent="0.2">
      <c r="A478" s="8"/>
      <c r="B478" s="8"/>
      <c r="C478" s="8"/>
      <c r="D478" s="8"/>
    </row>
    <row r="479" spans="1:4" x14ac:dyDescent="0.2">
      <c r="A479" s="8"/>
      <c r="B479" s="8"/>
      <c r="C479" s="8"/>
      <c r="D479" s="8"/>
    </row>
    <row r="480" spans="1:4" x14ac:dyDescent="0.2">
      <c r="A480" s="8"/>
      <c r="B480" s="8"/>
      <c r="C480" s="8"/>
      <c r="D480" s="8"/>
    </row>
    <row r="481" spans="1:4" x14ac:dyDescent="0.2">
      <c r="A481" s="8"/>
      <c r="B481" s="8"/>
      <c r="C481" s="8"/>
      <c r="D481" s="8"/>
    </row>
    <row r="482" spans="1:4" x14ac:dyDescent="0.2">
      <c r="A482" s="8"/>
      <c r="B482" s="8"/>
      <c r="C482" s="8"/>
      <c r="D482" s="8"/>
    </row>
    <row r="483" spans="1:4" x14ac:dyDescent="0.2">
      <c r="A483" s="8"/>
      <c r="B483" s="8"/>
      <c r="C483" s="8"/>
      <c r="D483" s="8"/>
    </row>
    <row r="484" spans="1:4" x14ac:dyDescent="0.2">
      <c r="A484" s="8"/>
      <c r="B484" s="8"/>
      <c r="C484" s="8"/>
      <c r="D484" s="8"/>
    </row>
    <row r="485" spans="1:4" x14ac:dyDescent="0.2">
      <c r="A485" s="8"/>
      <c r="B485" s="8"/>
      <c r="C485" s="8"/>
      <c r="D485" s="8"/>
    </row>
    <row r="486" spans="1:4" x14ac:dyDescent="0.2">
      <c r="A486" s="8"/>
      <c r="B486" s="8"/>
      <c r="C486" s="8"/>
      <c r="D486" s="8"/>
    </row>
    <row r="487" spans="1:4" x14ac:dyDescent="0.2">
      <c r="A487" s="8"/>
      <c r="B487" s="8"/>
      <c r="C487" s="8"/>
      <c r="D487" s="8"/>
    </row>
    <row r="488" spans="1:4" x14ac:dyDescent="0.2">
      <c r="A488" s="8"/>
      <c r="B488" s="8"/>
      <c r="C488" s="8"/>
      <c r="D488" s="8"/>
    </row>
    <row r="489" spans="1:4" x14ac:dyDescent="0.2">
      <c r="A489" s="8"/>
      <c r="B489" s="8"/>
      <c r="C489" s="8"/>
      <c r="D489" s="8"/>
    </row>
    <row r="490" spans="1:4" x14ac:dyDescent="0.2">
      <c r="A490" s="8"/>
      <c r="B490" s="8"/>
      <c r="C490" s="8"/>
      <c r="D490" s="8"/>
    </row>
    <row r="491" spans="1:4" x14ac:dyDescent="0.2">
      <c r="A491" s="8"/>
      <c r="B491" s="8"/>
      <c r="C491" s="8"/>
      <c r="D491" s="8"/>
    </row>
    <row r="492" spans="1:4" x14ac:dyDescent="0.2">
      <c r="A492" s="8"/>
      <c r="B492" s="8"/>
      <c r="C492" s="8"/>
      <c r="D492" s="8"/>
    </row>
    <row r="493" spans="1:4" x14ac:dyDescent="0.2">
      <c r="A493" s="8"/>
      <c r="B493" s="8"/>
      <c r="C493" s="8"/>
      <c r="D493" s="8"/>
    </row>
    <row r="494" spans="1:4" x14ac:dyDescent="0.2">
      <c r="A494" s="8"/>
      <c r="B494" s="8"/>
      <c r="C494" s="8"/>
      <c r="D494" s="8"/>
    </row>
    <row r="495" spans="1:4" x14ac:dyDescent="0.2">
      <c r="A495" s="8"/>
      <c r="B495" s="8"/>
      <c r="C495" s="8"/>
      <c r="D495" s="8"/>
    </row>
    <row r="496" spans="1:4" x14ac:dyDescent="0.2">
      <c r="A496" s="8"/>
      <c r="B496" s="8"/>
      <c r="C496" s="8"/>
      <c r="D496" s="8"/>
    </row>
    <row r="497" spans="1:4" x14ac:dyDescent="0.2">
      <c r="A497" s="8"/>
      <c r="B497" s="8"/>
      <c r="C497" s="8"/>
      <c r="D497" s="8"/>
    </row>
    <row r="498" spans="1:4" x14ac:dyDescent="0.2">
      <c r="A498" s="8"/>
      <c r="B498" s="8"/>
      <c r="C498" s="8"/>
      <c r="D498" s="8"/>
    </row>
    <row r="499" spans="1:4" x14ac:dyDescent="0.2">
      <c r="A499" s="8"/>
      <c r="B499" s="8"/>
      <c r="C499" s="8"/>
      <c r="D499" s="8"/>
    </row>
    <row r="500" spans="1:4" x14ac:dyDescent="0.2">
      <c r="A500" s="8"/>
      <c r="B500" s="8"/>
      <c r="C500" s="8"/>
      <c r="D500" s="8"/>
    </row>
    <row r="501" spans="1:4" x14ac:dyDescent="0.2">
      <c r="A501" s="8"/>
      <c r="B501" s="8"/>
      <c r="C501" s="8"/>
      <c r="D501" s="8"/>
    </row>
    <row r="502" spans="1:4" x14ac:dyDescent="0.2">
      <c r="A502" s="8"/>
      <c r="B502" s="8"/>
      <c r="C502" s="8"/>
      <c r="D502" s="8"/>
    </row>
    <row r="503" spans="1:4" x14ac:dyDescent="0.2">
      <c r="A503" s="8"/>
      <c r="B503" s="8"/>
      <c r="C503" s="8"/>
      <c r="D503" s="8"/>
    </row>
    <row r="504" spans="1:4" x14ac:dyDescent="0.2">
      <c r="A504" s="8"/>
      <c r="B504" s="8"/>
      <c r="C504" s="8"/>
      <c r="D504" s="8"/>
    </row>
    <row r="505" spans="1:4" x14ac:dyDescent="0.2">
      <c r="A505" s="8"/>
      <c r="B505" s="8"/>
      <c r="C505" s="8"/>
      <c r="D505" s="8"/>
    </row>
    <row r="506" spans="1:4" x14ac:dyDescent="0.2">
      <c r="A506" s="8"/>
      <c r="B506" s="8"/>
      <c r="C506" s="8"/>
      <c r="D506" s="8"/>
    </row>
    <row r="507" spans="1:4" x14ac:dyDescent="0.2">
      <c r="A507" s="8"/>
      <c r="B507" s="8"/>
      <c r="C507" s="8"/>
      <c r="D507" s="8"/>
    </row>
    <row r="508" spans="1:4" x14ac:dyDescent="0.2">
      <c r="A508" s="8"/>
      <c r="B508" s="8"/>
      <c r="C508" s="8"/>
      <c r="D508" s="8"/>
    </row>
    <row r="509" spans="1:4" x14ac:dyDescent="0.2">
      <c r="A509" s="8"/>
      <c r="B509" s="8"/>
      <c r="C509" s="8"/>
      <c r="D509" s="8"/>
    </row>
    <row r="510" spans="1:4" x14ac:dyDescent="0.2">
      <c r="A510" s="8"/>
      <c r="B510" s="8"/>
      <c r="C510" s="8"/>
      <c r="D510" s="8"/>
    </row>
    <row r="511" spans="1:4" x14ac:dyDescent="0.2">
      <c r="A511" s="8"/>
      <c r="B511" s="8"/>
      <c r="C511" s="8"/>
      <c r="D511" s="8"/>
    </row>
    <row r="512" spans="1:4" x14ac:dyDescent="0.2">
      <c r="A512" s="8"/>
      <c r="B512" s="8"/>
      <c r="C512" s="8"/>
      <c r="D512" s="8"/>
    </row>
    <row r="513" spans="1:4" x14ac:dyDescent="0.2">
      <c r="A513" s="8"/>
      <c r="B513" s="8"/>
      <c r="C513" s="8"/>
      <c r="D513" s="8"/>
    </row>
    <row r="514" spans="1:4" x14ac:dyDescent="0.2">
      <c r="A514" s="8"/>
      <c r="B514" s="8"/>
      <c r="C514" s="8"/>
      <c r="D514" s="8"/>
    </row>
    <row r="515" spans="1:4" x14ac:dyDescent="0.2">
      <c r="A515" s="8"/>
      <c r="B515" s="8"/>
      <c r="C515" s="8"/>
      <c r="D515" s="8"/>
    </row>
    <row r="516" spans="1:4" x14ac:dyDescent="0.2">
      <c r="A516" s="8"/>
      <c r="B516" s="8"/>
      <c r="C516" s="8"/>
      <c r="D516" s="8"/>
    </row>
    <row r="517" spans="1:4" x14ac:dyDescent="0.2">
      <c r="A517" s="8"/>
      <c r="B517" s="8"/>
      <c r="C517" s="8"/>
      <c r="D517" s="8"/>
    </row>
    <row r="518" spans="1:4" x14ac:dyDescent="0.2">
      <c r="A518" s="8"/>
      <c r="B518" s="8"/>
      <c r="C518" s="8"/>
      <c r="D518" s="8"/>
    </row>
    <row r="519" spans="1:4" x14ac:dyDescent="0.2">
      <c r="A519" s="8"/>
      <c r="B519" s="8"/>
      <c r="C519" s="8"/>
      <c r="D519" s="8"/>
    </row>
    <row r="520" spans="1:4" x14ac:dyDescent="0.2">
      <c r="A520" s="8"/>
      <c r="B520" s="8"/>
      <c r="C520" s="8"/>
      <c r="D520" s="8"/>
    </row>
    <row r="521" spans="1:4" x14ac:dyDescent="0.2">
      <c r="A521" s="8"/>
      <c r="B521" s="8"/>
      <c r="C521" s="8"/>
      <c r="D521" s="8"/>
    </row>
    <row r="522" spans="1:4" x14ac:dyDescent="0.2">
      <c r="A522" s="8"/>
      <c r="B522" s="8"/>
      <c r="C522" s="8"/>
      <c r="D522" s="8"/>
    </row>
    <row r="523" spans="1:4" x14ac:dyDescent="0.2">
      <c r="A523" s="8"/>
      <c r="B523" s="8"/>
      <c r="C523" s="8"/>
      <c r="D523" s="8"/>
    </row>
    <row r="524" spans="1:4" x14ac:dyDescent="0.2">
      <c r="A524" s="8"/>
      <c r="B524" s="8"/>
      <c r="C524" s="8"/>
      <c r="D524" s="8"/>
    </row>
    <row r="525" spans="1:4" x14ac:dyDescent="0.2">
      <c r="A525" s="8"/>
      <c r="B525" s="8"/>
      <c r="C525" s="8"/>
      <c r="D525" s="8"/>
    </row>
    <row r="526" spans="1:4" x14ac:dyDescent="0.2">
      <c r="A526" s="8"/>
      <c r="B526" s="8"/>
      <c r="C526" s="8"/>
      <c r="D526" s="8"/>
    </row>
    <row r="527" spans="1:4" x14ac:dyDescent="0.2">
      <c r="A527" s="8"/>
      <c r="B527" s="8"/>
      <c r="C527" s="8"/>
      <c r="D527" s="8"/>
    </row>
    <row r="528" spans="1:4" x14ac:dyDescent="0.2">
      <c r="A528" s="8"/>
      <c r="B528" s="8"/>
      <c r="C528" s="8"/>
      <c r="D528" s="8"/>
    </row>
    <row r="529" spans="1:4" x14ac:dyDescent="0.2">
      <c r="A529" s="8"/>
      <c r="B529" s="8"/>
      <c r="C529" s="8"/>
      <c r="D529" s="8"/>
    </row>
    <row r="530" spans="1:4" x14ac:dyDescent="0.2">
      <c r="A530" s="8"/>
      <c r="B530" s="8"/>
      <c r="C530" s="8"/>
      <c r="D530" s="8"/>
    </row>
    <row r="531" spans="1:4" x14ac:dyDescent="0.2">
      <c r="A531" s="8"/>
      <c r="B531" s="8"/>
      <c r="C531" s="8"/>
      <c r="D531" s="8"/>
    </row>
    <row r="532" spans="1:4" x14ac:dyDescent="0.2">
      <c r="A532" s="8"/>
      <c r="B532" s="8"/>
      <c r="C532" s="8"/>
      <c r="D532" s="8"/>
    </row>
    <row r="533" spans="1:4" x14ac:dyDescent="0.2">
      <c r="A533" s="8"/>
      <c r="B533" s="8"/>
      <c r="C533" s="8"/>
      <c r="D533" s="8"/>
    </row>
    <row r="534" spans="1:4" x14ac:dyDescent="0.2">
      <c r="A534" s="8"/>
      <c r="B534" s="8"/>
      <c r="C534" s="8"/>
      <c r="D534" s="8"/>
    </row>
    <row r="535" spans="1:4" x14ac:dyDescent="0.2">
      <c r="A535" s="8"/>
      <c r="B535" s="8"/>
      <c r="C535" s="8"/>
      <c r="D535" s="8"/>
    </row>
  </sheetData>
  <autoFilter ref="A70:E123"/>
  <sortState ref="C7:AY67">
    <sortCondition ref="C7"/>
  </sortState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69:C69"/>
    <mergeCell ref="A68:D68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55"/>
  <sheetViews>
    <sheetView topLeftCell="A19" workbookViewId="0">
      <selection activeCell="N36" sqref="N36"/>
    </sheetView>
  </sheetViews>
  <sheetFormatPr defaultRowHeight="11.25" x14ac:dyDescent="0.2"/>
  <cols>
    <col min="1" max="1" width="2.7109375" style="17" customWidth="1"/>
    <col min="2" max="2" width="18.7109375" style="17" customWidth="1"/>
    <col min="3" max="3" width="11.42578125" style="17" customWidth="1"/>
    <col min="4" max="4" width="9.85546875" style="17" customWidth="1"/>
    <col min="5" max="5" width="10.42578125" style="17" customWidth="1"/>
    <col min="6" max="7" width="10.85546875" style="17" customWidth="1"/>
    <col min="8" max="8" width="9.85546875" style="17" customWidth="1"/>
    <col min="9" max="9" width="12.42578125" style="17" customWidth="1"/>
    <col min="10" max="10" width="10.5703125" style="17" customWidth="1"/>
    <col min="11" max="11" width="11.28515625" style="17" customWidth="1"/>
    <col min="12" max="12" width="9.85546875" style="17" customWidth="1"/>
    <col min="13" max="14" width="10.140625" style="17" customWidth="1"/>
    <col min="15" max="15" width="9" style="17" bestFit="1" customWidth="1"/>
    <col min="16" max="16" width="11" style="17" customWidth="1"/>
    <col min="17" max="17" width="6.140625" style="17" hidden="1" customWidth="1"/>
    <col min="18" max="18" width="11.140625" style="17" customWidth="1"/>
    <col min="19" max="16384" width="9.140625" style="17"/>
  </cols>
  <sheetData>
    <row r="1" spans="1:20" x14ac:dyDescent="0.2">
      <c r="A1" s="450" t="s">
        <v>63</v>
      </c>
      <c r="B1" s="450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</row>
    <row r="2" spans="1:20" x14ac:dyDescent="0.2">
      <c r="A2" s="450" t="s">
        <v>335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0"/>
      <c r="O2" s="450"/>
      <c r="P2" s="450"/>
      <c r="Q2" s="450"/>
      <c r="R2" s="450"/>
    </row>
    <row r="3" spans="1:20" x14ac:dyDescent="0.2">
      <c r="A3" s="16" t="s">
        <v>39</v>
      </c>
      <c r="B3" s="16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">
      <c r="A4" s="16" t="s">
        <v>40</v>
      </c>
      <c r="B4" s="16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18" t="s">
        <v>1</v>
      </c>
      <c r="B5" s="18" t="s">
        <v>41</v>
      </c>
      <c r="C5" s="18" t="s">
        <v>42</v>
      </c>
      <c r="D5" s="18" t="s">
        <v>43</v>
      </c>
      <c r="E5" s="18" t="s">
        <v>44</v>
      </c>
      <c r="F5" s="18" t="s">
        <v>45</v>
      </c>
      <c r="G5" s="18" t="s">
        <v>46</v>
      </c>
      <c r="H5" s="18" t="s">
        <v>47</v>
      </c>
      <c r="I5" s="18" t="s">
        <v>48</v>
      </c>
      <c r="J5" s="18" t="s">
        <v>49</v>
      </c>
      <c r="K5" s="18" t="s">
        <v>50</v>
      </c>
      <c r="L5" s="18" t="s">
        <v>51</v>
      </c>
      <c r="M5" s="18" t="s">
        <v>52</v>
      </c>
      <c r="N5" s="18" t="s">
        <v>53</v>
      </c>
      <c r="O5" s="18" t="s">
        <v>54</v>
      </c>
      <c r="P5" s="18" t="s">
        <v>55</v>
      </c>
      <c r="Q5" s="18" t="s">
        <v>36</v>
      </c>
      <c r="R5" s="18" t="s">
        <v>57</v>
      </c>
      <c r="S5" s="1"/>
      <c r="T5" s="1"/>
    </row>
    <row r="6" spans="1:20" x14ac:dyDescent="0.2">
      <c r="A6" s="6">
        <v>1</v>
      </c>
      <c r="B6" s="19" t="s">
        <v>58</v>
      </c>
      <c r="C6" s="7">
        <f>+BA!J44+BA!I44</f>
        <v>185210000</v>
      </c>
      <c r="D6" s="7">
        <f>+BA!M44</f>
        <v>17410000</v>
      </c>
      <c r="E6" s="7">
        <f>+BA!P44</f>
        <v>20020000</v>
      </c>
      <c r="F6" s="7">
        <f>+BA!S44</f>
        <v>24820000</v>
      </c>
      <c r="G6" s="7">
        <f>+BA!V44</f>
        <v>26070000</v>
      </c>
      <c r="H6" s="7">
        <f>+BA!Y44</f>
        <v>26070000</v>
      </c>
      <c r="I6" s="7">
        <f>+BA!AB44</f>
        <v>32070000</v>
      </c>
      <c r="J6" s="7">
        <f>+BA!AE44</f>
        <v>26070000</v>
      </c>
      <c r="K6" s="7">
        <f>+BA!AH44</f>
        <v>26070000</v>
      </c>
      <c r="L6" s="7">
        <f>+BA!AK44</f>
        <v>26070000</v>
      </c>
      <c r="M6" s="7">
        <f>+BA!AN44</f>
        <v>35230000</v>
      </c>
      <c r="N6" s="7">
        <f>+BA!AQ44</f>
        <v>5600000</v>
      </c>
      <c r="O6" s="7">
        <f>+BA!AT44</f>
        <v>0</v>
      </c>
      <c r="P6" s="7">
        <f>+BA!AW44</f>
        <v>0</v>
      </c>
      <c r="Q6" s="19"/>
      <c r="R6" s="7">
        <f>SUM(C6:P6)</f>
        <v>450710000</v>
      </c>
      <c r="S6" s="1"/>
      <c r="T6" s="1"/>
    </row>
    <row r="7" spans="1:20" x14ac:dyDescent="0.2">
      <c r="A7" s="6">
        <v>2</v>
      </c>
      <c r="B7" s="19" t="s">
        <v>59</v>
      </c>
      <c r="C7" s="10">
        <f>+KA!J105+KA!I105</f>
        <v>565950000</v>
      </c>
      <c r="D7" s="10">
        <f>+KA!M105</f>
        <v>56270000</v>
      </c>
      <c r="E7" s="10">
        <f>+KA!P105</f>
        <v>58120000</v>
      </c>
      <c r="F7" s="10">
        <f>+KA!S105</f>
        <v>58120000</v>
      </c>
      <c r="G7" s="10">
        <f>+KA!V105</f>
        <v>58120000</v>
      </c>
      <c r="H7" s="10">
        <f>+KA!Y105</f>
        <v>58120000</v>
      </c>
      <c r="I7" s="10">
        <f>+KA!AB105</f>
        <v>73620000</v>
      </c>
      <c r="J7" s="10">
        <f>+KA!AE105</f>
        <v>58120000</v>
      </c>
      <c r="K7" s="10">
        <f>+KA!AH105</f>
        <v>58120000</v>
      </c>
      <c r="L7" s="10">
        <f>+KA!AK105</f>
        <v>58920000</v>
      </c>
      <c r="M7" s="10">
        <f>+KA!AN105</f>
        <v>58120000</v>
      </c>
      <c r="N7" s="10">
        <f>+KA!AQ105</f>
        <v>800000</v>
      </c>
      <c r="O7" s="10">
        <f>+KA!AT105</f>
        <v>0</v>
      </c>
      <c r="P7" s="10">
        <f>+KA!AT105</f>
        <v>0</v>
      </c>
      <c r="Q7" s="19"/>
      <c r="R7" s="7">
        <f>SUM(C7:P7)</f>
        <v>1162400000</v>
      </c>
      <c r="S7" s="1"/>
      <c r="T7" s="1"/>
    </row>
    <row r="8" spans="1:20" x14ac:dyDescent="0.2">
      <c r="A8" s="6">
        <v>3</v>
      </c>
      <c r="B8" s="19" t="s">
        <v>60</v>
      </c>
      <c r="C8" s="10">
        <f>+OM!J140+OM!I140</f>
        <v>657225000</v>
      </c>
      <c r="D8" s="10">
        <f>+OM!M140</f>
        <v>81530000</v>
      </c>
      <c r="E8" s="10">
        <f>+OM!P140</f>
        <v>92310000</v>
      </c>
      <c r="F8" s="10">
        <f>+OM!S140</f>
        <v>97305000</v>
      </c>
      <c r="G8" s="10">
        <f>+OM!V140</f>
        <v>99305000</v>
      </c>
      <c r="H8" s="10">
        <f>+OM!Y140</f>
        <v>97305000</v>
      </c>
      <c r="I8" s="10">
        <f>+OM!AB140</f>
        <v>122805000</v>
      </c>
      <c r="J8" s="10">
        <f>+OM!AE140</f>
        <v>99105000</v>
      </c>
      <c r="K8" s="10">
        <f>+OM!AH140</f>
        <v>97105000</v>
      </c>
      <c r="L8" s="10">
        <f>+OM!AK140</f>
        <v>94729000</v>
      </c>
      <c r="M8" s="10">
        <f>+OM!AN140</f>
        <v>99905000</v>
      </c>
      <c r="N8" s="10">
        <f>+OM!AQ140</f>
        <v>4340000</v>
      </c>
      <c r="O8" s="10">
        <f>+OM!AT140</f>
        <v>4420000</v>
      </c>
      <c r="P8" s="10">
        <f>+OM!AW140</f>
        <v>0</v>
      </c>
      <c r="Q8" s="19"/>
      <c r="R8" s="7">
        <f>SUM(C8:P8)</f>
        <v>1647389000</v>
      </c>
      <c r="S8" s="1"/>
      <c r="T8" s="1"/>
    </row>
    <row r="9" spans="1:20" x14ac:dyDescent="0.2">
      <c r="A9" s="6">
        <v>4</v>
      </c>
      <c r="B9" s="19" t="s">
        <v>61</v>
      </c>
      <c r="C9" s="10">
        <f>+TI!K88+TI!I88</f>
        <v>180640000</v>
      </c>
      <c r="D9" s="10">
        <f>+TI!N88</f>
        <v>23520000</v>
      </c>
      <c r="E9" s="10">
        <f>+TI!Q88</f>
        <v>24400000</v>
      </c>
      <c r="F9" s="10">
        <f>+TI!T88</f>
        <v>25280000</v>
      </c>
      <c r="G9" s="10">
        <f>+TI!W88</f>
        <v>26380000</v>
      </c>
      <c r="H9" s="10">
        <f>+TI!Z88</f>
        <v>26380000</v>
      </c>
      <c r="I9" s="10">
        <f>+TI!AC88</f>
        <v>28380000</v>
      </c>
      <c r="J9" s="10">
        <f>+TI!AF88</f>
        <v>26380000</v>
      </c>
      <c r="K9" s="10">
        <f>+TI!AI88</f>
        <v>27480000</v>
      </c>
      <c r="L9" s="10">
        <f>+TI!AL88</f>
        <v>26380000</v>
      </c>
      <c r="M9" s="10">
        <f>+TI!AO88</f>
        <v>26460000</v>
      </c>
      <c r="N9" s="10">
        <f>+TI!AR88</f>
        <v>2060000</v>
      </c>
      <c r="O9" s="10">
        <f>+TI!AU88</f>
        <v>1100000</v>
      </c>
      <c r="P9" s="10">
        <f>+TI!AX88</f>
        <v>0</v>
      </c>
      <c r="Q9" s="19"/>
      <c r="R9" s="7">
        <f>SUM(C9:P9)</f>
        <v>444840000</v>
      </c>
    </row>
    <row r="10" spans="1:20" x14ac:dyDescent="0.2">
      <c r="A10" s="6">
        <v>5</v>
      </c>
      <c r="B10" s="19" t="s">
        <v>62</v>
      </c>
      <c r="C10" s="10">
        <f>+TO!J68+TO!I68</f>
        <v>322300000</v>
      </c>
      <c r="D10" s="10">
        <f>+TO!M68</f>
        <v>20225000</v>
      </c>
      <c r="E10" s="10">
        <f>+TO!P68</f>
        <v>27905000</v>
      </c>
      <c r="F10" s="10">
        <f>+TO!S68</f>
        <v>41220000</v>
      </c>
      <c r="G10" s="10">
        <f>+TO!V68</f>
        <v>42095000</v>
      </c>
      <c r="H10" s="10">
        <f>+TO!Y68</f>
        <v>42095000</v>
      </c>
      <c r="I10" s="10">
        <f>+TO!AB68</f>
        <v>53095000</v>
      </c>
      <c r="J10" s="10">
        <f>+TO!AE68</f>
        <v>42175000</v>
      </c>
      <c r="K10" s="10">
        <f>+TO!AH68</f>
        <v>42175000</v>
      </c>
      <c r="L10" s="10">
        <f>+TO!AK68</f>
        <v>42175000</v>
      </c>
      <c r="M10" s="10">
        <f>+TO!AN68</f>
        <v>42735000</v>
      </c>
      <c r="N10" s="10">
        <f>+TO!AQ68</f>
        <v>15105000</v>
      </c>
      <c r="O10" s="10">
        <f>+TO!AT68</f>
        <v>875000</v>
      </c>
      <c r="P10" s="10">
        <f>+TO!AW68</f>
        <v>0</v>
      </c>
      <c r="Q10" s="19"/>
      <c r="R10" s="7">
        <f>SUM(C10:P10)</f>
        <v>734175000</v>
      </c>
    </row>
    <row r="11" spans="1:20" s="26" customFormat="1" x14ac:dyDescent="0.2">
      <c r="A11" s="20"/>
      <c r="B11" s="20" t="s">
        <v>57</v>
      </c>
      <c r="C11" s="25">
        <f>SUM(C6:C10)</f>
        <v>1911325000</v>
      </c>
      <c r="D11" s="25">
        <f t="shared" ref="D11:R11" si="0">SUM(D6:D10)</f>
        <v>198955000</v>
      </c>
      <c r="E11" s="25">
        <f t="shared" si="0"/>
        <v>222755000</v>
      </c>
      <c r="F11" s="25">
        <f t="shared" si="0"/>
        <v>246745000</v>
      </c>
      <c r="G11" s="25">
        <f t="shared" si="0"/>
        <v>251970000</v>
      </c>
      <c r="H11" s="25">
        <f t="shared" si="0"/>
        <v>249970000</v>
      </c>
      <c r="I11" s="25">
        <f t="shared" si="0"/>
        <v>309970000</v>
      </c>
      <c r="J11" s="25">
        <f t="shared" si="0"/>
        <v>251850000</v>
      </c>
      <c r="K11" s="25">
        <f t="shared" si="0"/>
        <v>250950000</v>
      </c>
      <c r="L11" s="25">
        <f t="shared" si="0"/>
        <v>248274000</v>
      </c>
      <c r="M11" s="25">
        <f t="shared" si="0"/>
        <v>262450000</v>
      </c>
      <c r="N11" s="25">
        <f t="shared" si="0"/>
        <v>27905000</v>
      </c>
      <c r="O11" s="25">
        <f t="shared" si="0"/>
        <v>6395000</v>
      </c>
      <c r="P11" s="25">
        <f t="shared" si="0"/>
        <v>0</v>
      </c>
      <c r="Q11" s="25">
        <f t="shared" si="0"/>
        <v>0</v>
      </c>
      <c r="R11" s="25">
        <f t="shared" si="0"/>
        <v>4439514000</v>
      </c>
    </row>
    <row r="13" spans="1:20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</row>
    <row r="14" spans="1:20" x14ac:dyDescent="0.2">
      <c r="A14" s="22" t="s">
        <v>67</v>
      </c>
      <c r="B14" s="22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</row>
    <row r="15" spans="1:20" x14ac:dyDescent="0.2">
      <c r="A15" s="22" t="s">
        <v>40</v>
      </c>
      <c r="B15" s="22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spans="1:20" x14ac:dyDescent="0.2">
      <c r="A16" s="18" t="s">
        <v>1</v>
      </c>
      <c r="B16" s="18" t="s">
        <v>41</v>
      </c>
      <c r="C16" s="18" t="s">
        <v>42</v>
      </c>
      <c r="D16" s="18" t="s">
        <v>43</v>
      </c>
      <c r="E16" s="18" t="s">
        <v>44</v>
      </c>
      <c r="F16" s="18" t="s">
        <v>45</v>
      </c>
      <c r="G16" s="18" t="s">
        <v>46</v>
      </c>
      <c r="H16" s="18" t="s">
        <v>47</v>
      </c>
      <c r="I16" s="18" t="s">
        <v>48</v>
      </c>
      <c r="J16" s="18" t="s">
        <v>49</v>
      </c>
      <c r="K16" s="18" t="s">
        <v>50</v>
      </c>
      <c r="L16" s="18" t="s">
        <v>51</v>
      </c>
      <c r="M16" s="18" t="s">
        <v>52</v>
      </c>
      <c r="N16" s="18" t="s">
        <v>53</v>
      </c>
      <c r="O16" s="18" t="s">
        <v>54</v>
      </c>
      <c r="P16" s="18" t="s">
        <v>55</v>
      </c>
      <c r="Q16" s="18" t="s">
        <v>36</v>
      </c>
      <c r="R16" s="18" t="s">
        <v>57</v>
      </c>
    </row>
    <row r="17" spans="1:18" x14ac:dyDescent="0.2">
      <c r="A17" s="6">
        <v>1</v>
      </c>
      <c r="B17" s="19" t="s">
        <v>58</v>
      </c>
      <c r="C17" s="7">
        <f>+BA!K44+BA!I44</f>
        <v>184210000</v>
      </c>
      <c r="D17" s="7">
        <f>+BA!N44</f>
        <v>15810000</v>
      </c>
      <c r="E17" s="7">
        <f>+BA!Q44</f>
        <v>18420000</v>
      </c>
      <c r="F17" s="7">
        <f>+BA!T44</f>
        <v>21460000</v>
      </c>
      <c r="G17" s="7">
        <f>+BA!W44</f>
        <v>20310000</v>
      </c>
      <c r="H17" s="7">
        <f>+BA!Z44</f>
        <v>17090000</v>
      </c>
      <c r="I17" s="7">
        <f>+BA!AC44</f>
        <v>19480000</v>
      </c>
      <c r="J17" s="7">
        <f>+BA!AF44</f>
        <v>4200000</v>
      </c>
      <c r="K17" s="7">
        <f>+BA!AI44</f>
        <v>1300000</v>
      </c>
      <c r="L17" s="7">
        <f>+BA!AL44</f>
        <v>0</v>
      </c>
      <c r="M17" s="7">
        <f>+BA!AO44</f>
        <v>0</v>
      </c>
      <c r="N17" s="7">
        <f>+BA!AR44</f>
        <v>0</v>
      </c>
      <c r="O17" s="7">
        <f>+BA!AU44</f>
        <v>0</v>
      </c>
      <c r="P17" s="7">
        <f>+BA!AX44</f>
        <v>0</v>
      </c>
      <c r="Q17" s="19"/>
      <c r="R17" s="7">
        <f>SUM(C17:P17)</f>
        <v>302280000</v>
      </c>
    </row>
    <row r="18" spans="1:18" x14ac:dyDescent="0.2">
      <c r="A18" s="6">
        <v>2</v>
      </c>
      <c r="B18" s="19" t="s">
        <v>59</v>
      </c>
      <c r="C18" s="10">
        <f>+KA!K105+KA!I105</f>
        <v>565350000</v>
      </c>
      <c r="D18" s="10">
        <f>+KA!N105</f>
        <v>53920000</v>
      </c>
      <c r="E18" s="10">
        <f>+KA!Q105</f>
        <v>52560000</v>
      </c>
      <c r="F18" s="10">
        <f>+KA!T105</f>
        <v>50740000</v>
      </c>
      <c r="G18" s="10">
        <f>+KA!W105</f>
        <v>48640000</v>
      </c>
      <c r="H18" s="10">
        <f>+KA!Z105</f>
        <v>41640000</v>
      </c>
      <c r="I18" s="10">
        <f>+KA!AC105</f>
        <v>44790000</v>
      </c>
      <c r="J18" s="10">
        <f>+KA!AF105</f>
        <v>20670000</v>
      </c>
      <c r="K18" s="10">
        <f>+KA!AI105</f>
        <v>5450000</v>
      </c>
      <c r="L18" s="10">
        <f>+KA!AL105</f>
        <v>4450000</v>
      </c>
      <c r="M18" s="10">
        <f>+KA!AO105</f>
        <v>4450000</v>
      </c>
      <c r="N18" s="10">
        <f>+KA!AR105</f>
        <v>0</v>
      </c>
      <c r="O18" s="10">
        <f>+KA!AU105</f>
        <v>0</v>
      </c>
      <c r="P18" s="10">
        <f>+KA!AX105</f>
        <v>0</v>
      </c>
      <c r="Q18" s="19"/>
      <c r="R18" s="7">
        <f>SUM(C18:P18)</f>
        <v>892660000</v>
      </c>
    </row>
    <row r="19" spans="1:18" x14ac:dyDescent="0.2">
      <c r="A19" s="6">
        <v>3</v>
      </c>
      <c r="B19" s="19" t="s">
        <v>60</v>
      </c>
      <c r="C19" s="10">
        <f>+OM!K140+OM!I140</f>
        <v>656625000</v>
      </c>
      <c r="D19" s="10">
        <f>+OM!N140</f>
        <v>79030000</v>
      </c>
      <c r="E19" s="10">
        <f>+OM!Q140</f>
        <v>89710000</v>
      </c>
      <c r="F19" s="10">
        <f>+OM!T140</f>
        <v>92245000</v>
      </c>
      <c r="G19" s="10">
        <f>+OM!W140</f>
        <v>88095006</v>
      </c>
      <c r="H19" s="10">
        <f>+OM!Z140</f>
        <v>78875000</v>
      </c>
      <c r="I19" s="10">
        <f>+OM!AC140</f>
        <v>78840000</v>
      </c>
      <c r="J19" s="10">
        <f>+OM!AF140</f>
        <v>30370000</v>
      </c>
      <c r="K19" s="10">
        <f>+OM!AI140</f>
        <v>13560000</v>
      </c>
      <c r="L19" s="10">
        <f>+OM!AL140</f>
        <v>10460000</v>
      </c>
      <c r="M19" s="10">
        <f>+OM!AO140</f>
        <v>7910000</v>
      </c>
      <c r="N19" s="10">
        <f>+OM!AR140</f>
        <v>0</v>
      </c>
      <c r="O19" s="10">
        <f>+OM!AU140</f>
        <v>0</v>
      </c>
      <c r="P19" s="10">
        <f>+OM!AX140</f>
        <v>0</v>
      </c>
      <c r="Q19" s="19"/>
      <c r="R19" s="7">
        <f>SUM(C19:P19)</f>
        <v>1225720006</v>
      </c>
    </row>
    <row r="20" spans="1:18" x14ac:dyDescent="0.2">
      <c r="A20" s="6">
        <v>4</v>
      </c>
      <c r="B20" s="19" t="s">
        <v>61</v>
      </c>
      <c r="C20" s="10">
        <f>+TI!L88+TI!I88</f>
        <v>177640000</v>
      </c>
      <c r="D20" s="10">
        <f>+TI!O88</f>
        <v>20920000</v>
      </c>
      <c r="E20" s="10">
        <f>+TI!R88</f>
        <v>21800000</v>
      </c>
      <c r="F20" s="10">
        <f>+TI!U88</f>
        <v>21080000</v>
      </c>
      <c r="G20" s="10">
        <f>+TI!X88</f>
        <v>19680000</v>
      </c>
      <c r="H20" s="10">
        <f>+TI!AA88</f>
        <v>17940000</v>
      </c>
      <c r="I20" s="10">
        <f>+TI!AD88</f>
        <v>14390000</v>
      </c>
      <c r="J20" s="10">
        <f>+TI!AG88</f>
        <v>3200000</v>
      </c>
      <c r="K20" s="10">
        <f>+TI!AJ88</f>
        <v>0</v>
      </c>
      <c r="L20" s="10">
        <f>+TI!AM88</f>
        <v>0</v>
      </c>
      <c r="M20" s="10">
        <f>+TI!AP88</f>
        <v>0</v>
      </c>
      <c r="N20" s="10">
        <f>+TI!AS88</f>
        <v>0</v>
      </c>
      <c r="O20" s="10">
        <f>+TI!AV88</f>
        <v>0</v>
      </c>
      <c r="P20" s="10">
        <f>+TI!AY88</f>
        <v>0</v>
      </c>
      <c r="Q20" s="19"/>
      <c r="R20" s="7">
        <f>SUM(C20:P20)</f>
        <v>296650000</v>
      </c>
    </row>
    <row r="21" spans="1:18" x14ac:dyDescent="0.2">
      <c r="A21" s="6">
        <v>5</v>
      </c>
      <c r="B21" s="19" t="s">
        <v>62</v>
      </c>
      <c r="C21" s="10">
        <f>+TO!K68+TO!I68</f>
        <v>319000000</v>
      </c>
      <c r="D21" s="10">
        <f>+TO!N68</f>
        <v>18325000</v>
      </c>
      <c r="E21" s="10">
        <f>+TO!Q68</f>
        <v>25505000</v>
      </c>
      <c r="F21" s="10">
        <f>+TO!T68</f>
        <v>35615000</v>
      </c>
      <c r="G21" s="10">
        <f>+TO!W68</f>
        <v>33140000</v>
      </c>
      <c r="H21" s="10">
        <f>+TO!Z68</f>
        <v>29370000</v>
      </c>
      <c r="I21" s="10">
        <f>+TO!AC68</f>
        <v>36370000</v>
      </c>
      <c r="J21" s="10">
        <f>+TO!AF68</f>
        <v>16920000</v>
      </c>
      <c r="K21" s="10">
        <f>+TO!AI68</f>
        <v>15080000</v>
      </c>
      <c r="L21" s="10">
        <f>+TO!AL68</f>
        <v>13680000</v>
      </c>
      <c r="M21" s="10">
        <f>+TO!AO68</f>
        <v>13320000</v>
      </c>
      <c r="N21" s="10">
        <f>+TO!AR68</f>
        <v>960000</v>
      </c>
      <c r="O21" s="10">
        <f>+TO!AU68</f>
        <v>0</v>
      </c>
      <c r="P21" s="10">
        <f>+TO!AX68</f>
        <v>0</v>
      </c>
      <c r="Q21" s="19"/>
      <c r="R21" s="7">
        <f>SUM(C21:P21)</f>
        <v>557285000</v>
      </c>
    </row>
    <row r="22" spans="1:18" s="26" customFormat="1" x14ac:dyDescent="0.2">
      <c r="A22" s="20"/>
      <c r="B22" s="20" t="s">
        <v>57</v>
      </c>
      <c r="C22" s="25">
        <f>SUM(C17:C21)</f>
        <v>1902825000</v>
      </c>
      <c r="D22" s="25">
        <f t="shared" ref="D22:R22" si="1">SUM(D17:D21)</f>
        <v>188005000</v>
      </c>
      <c r="E22" s="25">
        <f t="shared" si="1"/>
        <v>207995000</v>
      </c>
      <c r="F22" s="25">
        <f t="shared" si="1"/>
        <v>221140000</v>
      </c>
      <c r="G22" s="25">
        <f t="shared" si="1"/>
        <v>209865006</v>
      </c>
      <c r="H22" s="25">
        <f t="shared" si="1"/>
        <v>184915000</v>
      </c>
      <c r="I22" s="25">
        <f t="shared" si="1"/>
        <v>193870000</v>
      </c>
      <c r="J22" s="25">
        <f t="shared" si="1"/>
        <v>75360000</v>
      </c>
      <c r="K22" s="25">
        <f t="shared" si="1"/>
        <v>35390000</v>
      </c>
      <c r="L22" s="25">
        <f t="shared" si="1"/>
        <v>28590000</v>
      </c>
      <c r="M22" s="25">
        <f t="shared" si="1"/>
        <v>25680000</v>
      </c>
      <c r="N22" s="25">
        <f t="shared" si="1"/>
        <v>960000</v>
      </c>
      <c r="O22" s="25">
        <f t="shared" si="1"/>
        <v>0</v>
      </c>
      <c r="P22" s="25">
        <f t="shared" si="1"/>
        <v>0</v>
      </c>
      <c r="Q22" s="25">
        <f t="shared" si="1"/>
        <v>0</v>
      </c>
      <c r="R22" s="25">
        <f t="shared" si="1"/>
        <v>3274595006</v>
      </c>
    </row>
    <row r="25" spans="1:18" x14ac:dyDescent="0.2">
      <c r="A25" s="24" t="s">
        <v>68</v>
      </c>
      <c r="B25" s="24"/>
    </row>
    <row r="26" spans="1:18" x14ac:dyDescent="0.2">
      <c r="A26" s="24" t="s">
        <v>40</v>
      </c>
      <c r="B26" s="24"/>
    </row>
    <row r="27" spans="1:18" x14ac:dyDescent="0.2">
      <c r="A27" s="18" t="s">
        <v>1</v>
      </c>
      <c r="B27" s="18" t="s">
        <v>41</v>
      </c>
      <c r="C27" s="18" t="s">
        <v>42</v>
      </c>
      <c r="D27" s="18" t="s">
        <v>43</v>
      </c>
      <c r="E27" s="18" t="s">
        <v>44</v>
      </c>
      <c r="F27" s="18" t="s">
        <v>45</v>
      </c>
      <c r="G27" s="18" t="s">
        <v>46</v>
      </c>
      <c r="H27" s="18" t="s">
        <v>47</v>
      </c>
      <c r="I27" s="18" t="s">
        <v>48</v>
      </c>
      <c r="J27" s="18" t="s">
        <v>49</v>
      </c>
      <c r="K27" s="18" t="s">
        <v>50</v>
      </c>
      <c r="L27" s="18" t="s">
        <v>51</v>
      </c>
      <c r="M27" s="18" t="s">
        <v>52</v>
      </c>
      <c r="N27" s="18" t="s">
        <v>53</v>
      </c>
      <c r="O27" s="18" t="s">
        <v>54</v>
      </c>
      <c r="P27" s="18" t="s">
        <v>55</v>
      </c>
      <c r="Q27" s="18" t="s">
        <v>36</v>
      </c>
      <c r="R27" s="18" t="s">
        <v>57</v>
      </c>
    </row>
    <row r="28" spans="1:18" x14ac:dyDescent="0.2">
      <c r="A28" s="6">
        <v>1</v>
      </c>
      <c r="B28" s="19" t="s">
        <v>58</v>
      </c>
      <c r="C28" s="7">
        <f>+BA!L44</f>
        <v>1000000</v>
      </c>
      <c r="D28" s="7">
        <f>+BA!O44</f>
        <v>1600000</v>
      </c>
      <c r="E28" s="7">
        <f>+BA!R44</f>
        <v>1600000</v>
      </c>
      <c r="F28" s="7">
        <f>+BA!U44</f>
        <v>3360000</v>
      </c>
      <c r="G28" s="7">
        <f>+BA!X44</f>
        <v>5760000</v>
      </c>
      <c r="H28" s="7">
        <f>+BA!AA44</f>
        <v>8980000</v>
      </c>
      <c r="I28" s="7">
        <f>+BA!AD44</f>
        <v>12590000</v>
      </c>
      <c r="J28" s="7">
        <f>+BA!AG44</f>
        <v>21870000</v>
      </c>
      <c r="K28" s="7">
        <f>+BA!AJ44</f>
        <v>24770000</v>
      </c>
      <c r="L28" s="7">
        <f>+BA!AM44</f>
        <v>26070000</v>
      </c>
      <c r="M28" s="7">
        <f>+BA!AP44</f>
        <v>35230000</v>
      </c>
      <c r="N28" s="7">
        <f>+BA!AS44</f>
        <v>5600000</v>
      </c>
      <c r="O28" s="7">
        <f>+BA!AV44</f>
        <v>0</v>
      </c>
      <c r="P28" s="7">
        <f>+BA!AY44</f>
        <v>0</v>
      </c>
      <c r="Q28" s="19"/>
      <c r="R28" s="7">
        <f>SUM(C28:P28)</f>
        <v>148430000</v>
      </c>
    </row>
    <row r="29" spans="1:18" x14ac:dyDescent="0.2">
      <c r="A29" s="6">
        <v>2</v>
      </c>
      <c r="B29" s="19" t="s">
        <v>59</v>
      </c>
      <c r="C29" s="10">
        <f>+KA!L105</f>
        <v>600000</v>
      </c>
      <c r="D29" s="10">
        <f>+KA!O105</f>
        <v>2350000</v>
      </c>
      <c r="E29" s="10">
        <f>+KA!R105</f>
        <v>5560000</v>
      </c>
      <c r="F29" s="10">
        <f>+KA!U105</f>
        <v>7380000</v>
      </c>
      <c r="G29" s="10">
        <f>+KA!X105</f>
        <v>9480000</v>
      </c>
      <c r="H29" s="10">
        <f>+KA!AA105</f>
        <v>16480000</v>
      </c>
      <c r="I29" s="10">
        <f>+KA!AD105</f>
        <v>28830000</v>
      </c>
      <c r="J29" s="10">
        <f>+KA!AG105</f>
        <v>37450000</v>
      </c>
      <c r="K29" s="10">
        <f>+KA!AJ105</f>
        <v>52670000</v>
      </c>
      <c r="L29" s="10">
        <f>+KA!AM105</f>
        <v>54470000</v>
      </c>
      <c r="M29" s="10">
        <f>+KA!AP105</f>
        <v>53670000</v>
      </c>
      <c r="N29" s="10">
        <f>+KA!AS105</f>
        <v>800000</v>
      </c>
      <c r="O29" s="10">
        <f>+KA!AV105</f>
        <v>0</v>
      </c>
      <c r="P29" s="10">
        <f>+KA!AY105</f>
        <v>0</v>
      </c>
      <c r="Q29" s="19"/>
      <c r="R29" s="7">
        <f>SUM(C29:P29)</f>
        <v>269740000</v>
      </c>
    </row>
    <row r="30" spans="1:18" x14ac:dyDescent="0.2">
      <c r="A30" s="6">
        <v>3</v>
      </c>
      <c r="B30" s="19" t="s">
        <v>60</v>
      </c>
      <c r="C30" s="10">
        <f>+OM!L140</f>
        <v>600000</v>
      </c>
      <c r="D30" s="10">
        <f>+OM!O140</f>
        <v>2500000</v>
      </c>
      <c r="E30" s="10">
        <f>+OM!R140</f>
        <v>2600000</v>
      </c>
      <c r="F30" s="10">
        <f>+OM!U140</f>
        <v>5060000</v>
      </c>
      <c r="G30" s="10">
        <f>+OM!X140</f>
        <v>11209994</v>
      </c>
      <c r="H30" s="10">
        <f>+OM!AA140</f>
        <v>18430000</v>
      </c>
      <c r="I30" s="10">
        <f>+OM!AD140</f>
        <v>43965000</v>
      </c>
      <c r="J30" s="10">
        <f>+OM!AG140</f>
        <v>68735000</v>
      </c>
      <c r="K30" s="10">
        <f>+OM!AJ140</f>
        <v>83545000</v>
      </c>
      <c r="L30" s="10">
        <f>+OM!AM140</f>
        <v>84269000</v>
      </c>
      <c r="M30" s="10">
        <f>+OM!AP140</f>
        <v>91995000</v>
      </c>
      <c r="N30" s="10">
        <f>+OM!AS140</f>
        <v>4340000</v>
      </c>
      <c r="O30" s="10">
        <f>+OM!AV140</f>
        <v>4420000</v>
      </c>
      <c r="P30" s="10">
        <f>+OM!AY140</f>
        <v>0</v>
      </c>
      <c r="Q30" s="19"/>
      <c r="R30" s="7">
        <f>SUM(C30:P30)</f>
        <v>421668994</v>
      </c>
    </row>
    <row r="31" spans="1:18" x14ac:dyDescent="0.2">
      <c r="A31" s="6">
        <v>4</v>
      </c>
      <c r="B31" s="19" t="s">
        <v>61</v>
      </c>
      <c r="C31" s="10">
        <f>+TI!M88</f>
        <v>3000000</v>
      </c>
      <c r="D31" s="10">
        <f>+TI!P88</f>
        <v>2600000</v>
      </c>
      <c r="E31" s="10">
        <f>+TI!S88</f>
        <v>2600000</v>
      </c>
      <c r="F31" s="10">
        <f>+TI!V88</f>
        <v>4200000</v>
      </c>
      <c r="G31" s="10">
        <f>+TI!Y88</f>
        <v>6700000</v>
      </c>
      <c r="H31" s="52">
        <f>+TI!AB88</f>
        <v>8440000</v>
      </c>
      <c r="I31" s="52">
        <f>+TI!AE88</f>
        <v>13990000</v>
      </c>
      <c r="J31" s="10">
        <f>+TI!AH88</f>
        <v>23180000</v>
      </c>
      <c r="K31" s="10">
        <f>+TI!AK88</f>
        <v>27480000</v>
      </c>
      <c r="L31" s="10">
        <f>+TI!AN88</f>
        <v>26380000</v>
      </c>
      <c r="M31" s="10">
        <f>+TI!AQ88</f>
        <v>26460000</v>
      </c>
      <c r="N31" s="10">
        <f>+TI!AT88</f>
        <v>2060000</v>
      </c>
      <c r="O31" s="10">
        <f>+TI!AW88</f>
        <v>1100000</v>
      </c>
      <c r="P31" s="10">
        <f>+TI!AZ88</f>
        <v>0</v>
      </c>
      <c r="Q31" s="19"/>
      <c r="R31" s="7">
        <f>SUM(C31:P31)</f>
        <v>148190000</v>
      </c>
    </row>
    <row r="32" spans="1:18" x14ac:dyDescent="0.2">
      <c r="A32" s="6">
        <v>5</v>
      </c>
      <c r="B32" s="19" t="s">
        <v>62</v>
      </c>
      <c r="C32" s="10">
        <f>+TO!L68</f>
        <v>3300000</v>
      </c>
      <c r="D32" s="10">
        <f>+TO!O68</f>
        <v>1900000</v>
      </c>
      <c r="E32" s="52">
        <f>+TO!R68</f>
        <v>2400000</v>
      </c>
      <c r="F32" s="10">
        <f>+TO!U68</f>
        <v>5605000</v>
      </c>
      <c r="G32" s="10">
        <f>+TO!X68</f>
        <v>8955000</v>
      </c>
      <c r="H32" s="10">
        <f>+TO!AA68</f>
        <v>12725000</v>
      </c>
      <c r="I32" s="10">
        <f>+TO!AD68</f>
        <v>16725000</v>
      </c>
      <c r="J32" s="10">
        <f>+TO!AG68</f>
        <v>25255000</v>
      </c>
      <c r="K32" s="10">
        <f>+TO!AJ68</f>
        <v>27095000</v>
      </c>
      <c r="L32" s="10">
        <f>+TO!AM68</f>
        <v>28495000</v>
      </c>
      <c r="M32" s="10">
        <f>+TO!AP68</f>
        <v>29415000</v>
      </c>
      <c r="N32" s="10">
        <f>+TO!AS68</f>
        <v>14145000</v>
      </c>
      <c r="O32" s="10">
        <f>+TO!AV68</f>
        <v>875000</v>
      </c>
      <c r="P32" s="10">
        <f>+TO!AY68</f>
        <v>0</v>
      </c>
      <c r="Q32" s="19"/>
      <c r="R32" s="7">
        <f>SUM(C32:P32)</f>
        <v>176890000</v>
      </c>
    </row>
    <row r="33" spans="1:18" s="26" customFormat="1" x14ac:dyDescent="0.2">
      <c r="A33" s="20"/>
      <c r="B33" s="20" t="s">
        <v>57</v>
      </c>
      <c r="C33" s="94">
        <f>SUM(C28:C32)</f>
        <v>8500000</v>
      </c>
      <c r="D33" s="94">
        <f>SUM(D28:D32)</f>
        <v>10950000</v>
      </c>
      <c r="E33" s="94">
        <f t="shared" ref="E33:R33" si="2">SUM(E28:E32)</f>
        <v>14760000</v>
      </c>
      <c r="F33" s="94">
        <f t="shared" si="2"/>
        <v>25605000</v>
      </c>
      <c r="G33" s="94">
        <f t="shared" si="2"/>
        <v>42104994</v>
      </c>
      <c r="H33" s="94">
        <f t="shared" si="2"/>
        <v>65055000</v>
      </c>
      <c r="I33" s="94">
        <f t="shared" si="2"/>
        <v>116100000</v>
      </c>
      <c r="J33" s="94">
        <f t="shared" si="2"/>
        <v>176490000</v>
      </c>
      <c r="K33" s="94">
        <f t="shared" si="2"/>
        <v>215560000</v>
      </c>
      <c r="L33" s="94">
        <f t="shared" si="2"/>
        <v>219684000</v>
      </c>
      <c r="M33" s="25">
        <f t="shared" si="2"/>
        <v>236770000</v>
      </c>
      <c r="N33" s="25">
        <f t="shared" si="2"/>
        <v>26945000</v>
      </c>
      <c r="O33" s="25">
        <f t="shared" si="2"/>
        <v>6395000</v>
      </c>
      <c r="P33" s="25">
        <f t="shared" si="2"/>
        <v>0</v>
      </c>
      <c r="Q33" s="25">
        <f t="shared" si="2"/>
        <v>0</v>
      </c>
      <c r="R33" s="25">
        <f t="shared" si="2"/>
        <v>1164918994</v>
      </c>
    </row>
    <row r="35" spans="1:18" s="26" customFormat="1" x14ac:dyDescent="0.2">
      <c r="A35" s="116" t="s">
        <v>110</v>
      </c>
      <c r="B35" s="117"/>
      <c r="C35" s="118"/>
      <c r="D35" s="118"/>
      <c r="E35" s="119" t="s">
        <v>111</v>
      </c>
      <c r="F35" s="249"/>
      <c r="G35" s="249"/>
      <c r="H35" s="119" t="s">
        <v>111</v>
      </c>
      <c r="I35" s="121"/>
      <c r="J35" s="120"/>
      <c r="K35" s="120"/>
      <c r="L35" s="120"/>
      <c r="M35" s="118"/>
      <c r="N35" s="118"/>
      <c r="O35" s="118"/>
      <c r="P35" s="118"/>
      <c r="Q35" s="118"/>
      <c r="R35" s="118">
        <f>R11-R22</f>
        <v>1164918994</v>
      </c>
    </row>
    <row r="36" spans="1:18" s="26" customFormat="1" x14ac:dyDescent="0.2">
      <c r="A36" s="116"/>
      <c r="B36" s="117"/>
      <c r="C36" s="118"/>
      <c r="D36" s="118"/>
      <c r="E36" s="249"/>
      <c r="F36" s="119"/>
      <c r="G36" s="119"/>
      <c r="H36" s="249"/>
      <c r="I36" s="120"/>
      <c r="J36" s="120"/>
      <c r="K36" s="120"/>
      <c r="L36" s="120"/>
      <c r="M36" s="118"/>
      <c r="N36" s="118"/>
      <c r="O36" s="118"/>
      <c r="P36" s="118"/>
      <c r="Q36" s="118"/>
      <c r="R36" s="118"/>
    </row>
    <row r="37" spans="1:18" x14ac:dyDescent="0.2">
      <c r="C37" s="83"/>
      <c r="D37" s="83"/>
      <c r="E37" s="119"/>
      <c r="F37" s="119"/>
      <c r="G37" s="119"/>
      <c r="H37" s="119"/>
      <c r="I37" s="122"/>
      <c r="J37" s="122"/>
      <c r="K37" s="122"/>
      <c r="L37" s="122"/>
      <c r="M37" s="83"/>
      <c r="N37" s="83"/>
      <c r="O37" s="83"/>
      <c r="P37" s="83"/>
      <c r="Q37" s="83"/>
      <c r="R37" s="83"/>
    </row>
    <row r="38" spans="1:18" x14ac:dyDescent="0.2">
      <c r="C38" s="83"/>
      <c r="D38" s="83"/>
      <c r="E38" s="119"/>
      <c r="F38" s="119"/>
      <c r="G38" s="119"/>
      <c r="H38" s="119"/>
      <c r="I38" s="83"/>
      <c r="J38" s="83"/>
      <c r="K38" s="83"/>
      <c r="L38" s="83"/>
      <c r="M38" s="83"/>
      <c r="N38" s="83"/>
      <c r="O38" s="83"/>
      <c r="P38" s="83"/>
      <c r="Q38" s="83"/>
      <c r="R38" s="83"/>
    </row>
    <row r="39" spans="1:18" x14ac:dyDescent="0.2">
      <c r="A39" s="123" t="s">
        <v>112</v>
      </c>
      <c r="B39" s="123"/>
      <c r="C39" s="88"/>
      <c r="E39" s="126" t="s">
        <v>113</v>
      </c>
      <c r="F39" s="127"/>
      <c r="G39" s="119"/>
      <c r="H39" s="126" t="s">
        <v>336</v>
      </c>
      <c r="I39" s="128"/>
      <c r="J39" s="83"/>
      <c r="K39" s="83"/>
      <c r="L39" s="83"/>
      <c r="R39" s="83"/>
    </row>
    <row r="40" spans="1:18" x14ac:dyDescent="0.2">
      <c r="A40" s="124" t="s">
        <v>96</v>
      </c>
      <c r="B40" s="125"/>
      <c r="E40" s="129" t="s">
        <v>114</v>
      </c>
      <c r="F40" s="129"/>
      <c r="G40" s="127"/>
      <c r="H40" s="129" t="s">
        <v>337</v>
      </c>
      <c r="I40" s="130"/>
      <c r="J40" s="83"/>
      <c r="K40" s="83"/>
      <c r="L40" s="83"/>
    </row>
    <row r="41" spans="1:18" x14ac:dyDescent="0.2">
      <c r="E41" s="129"/>
      <c r="F41" s="129"/>
      <c r="G41" s="129"/>
      <c r="H41" s="83"/>
      <c r="I41" s="130"/>
      <c r="J41" s="83"/>
      <c r="K41" s="83"/>
      <c r="L41" s="83"/>
    </row>
    <row r="42" spans="1:18" x14ac:dyDescent="0.2">
      <c r="E42" s="83"/>
      <c r="H42" s="83"/>
      <c r="I42" s="83"/>
    </row>
    <row r="43" spans="1:18" x14ac:dyDescent="0.2">
      <c r="E43" s="83"/>
      <c r="H43" s="83"/>
      <c r="I43" s="83"/>
    </row>
    <row r="44" spans="1:18" x14ac:dyDescent="0.2">
      <c r="E44" s="83"/>
    </row>
    <row r="45" spans="1:18" ht="15.75" x14ac:dyDescent="0.25">
      <c r="A45" s="258"/>
      <c r="B45" s="258"/>
      <c r="C45" s="21"/>
      <c r="D45" s="21"/>
      <c r="E45" s="21"/>
      <c r="F45" s="21"/>
      <c r="G45" s="21"/>
      <c r="H45" s="21"/>
    </row>
    <row r="46" spans="1:18" ht="15.75" x14ac:dyDescent="0.25">
      <c r="A46" s="258"/>
      <c r="B46" s="258"/>
      <c r="C46" s="21"/>
      <c r="D46" s="21"/>
      <c r="E46" s="21"/>
      <c r="F46" s="21"/>
      <c r="G46" s="21"/>
      <c r="H46" s="21"/>
    </row>
    <row r="47" spans="1:18" x14ac:dyDescent="0.2">
      <c r="A47" s="259"/>
      <c r="B47" s="259"/>
      <c r="C47" s="259"/>
      <c r="D47" s="259"/>
      <c r="E47" s="259"/>
      <c r="F47" s="259"/>
      <c r="G47" s="259"/>
      <c r="H47" s="259"/>
    </row>
    <row r="48" spans="1:18" x14ac:dyDescent="0.2">
      <c r="A48" s="260"/>
      <c r="B48" s="260"/>
      <c r="C48" s="261"/>
      <c r="D48" s="261"/>
      <c r="E48" s="261"/>
      <c r="F48" s="261"/>
      <c r="G48" s="261"/>
      <c r="H48" s="261"/>
    </row>
    <row r="49" spans="1:8" x14ac:dyDescent="0.2">
      <c r="A49" s="260"/>
      <c r="B49" s="260"/>
      <c r="C49" s="262"/>
      <c r="D49" s="261"/>
      <c r="E49" s="261"/>
      <c r="F49" s="261"/>
      <c r="G49" s="261"/>
      <c r="H49" s="261"/>
    </row>
    <row r="50" spans="1:8" x14ac:dyDescent="0.2">
      <c r="A50" s="260"/>
      <c r="B50" s="260"/>
      <c r="C50" s="262"/>
      <c r="D50" s="261"/>
      <c r="E50" s="261"/>
      <c r="F50" s="261"/>
      <c r="G50" s="261"/>
      <c r="H50" s="261"/>
    </row>
    <row r="51" spans="1:8" x14ac:dyDescent="0.2">
      <c r="A51" s="260"/>
      <c r="B51" s="260"/>
      <c r="C51" s="262"/>
      <c r="D51" s="261"/>
      <c r="E51" s="261"/>
      <c r="F51" s="261"/>
      <c r="G51" s="261"/>
      <c r="H51" s="261"/>
    </row>
    <row r="52" spans="1:8" x14ac:dyDescent="0.2">
      <c r="A52" s="260"/>
      <c r="B52" s="260"/>
      <c r="C52" s="262"/>
      <c r="D52" s="261"/>
      <c r="E52" s="261"/>
      <c r="F52" s="261"/>
      <c r="G52" s="261"/>
      <c r="H52" s="261"/>
    </row>
    <row r="53" spans="1:8" x14ac:dyDescent="0.2">
      <c r="A53" s="117"/>
      <c r="B53" s="117"/>
      <c r="C53" s="118"/>
      <c r="D53" s="118"/>
      <c r="E53" s="118"/>
      <c r="F53" s="118"/>
      <c r="G53" s="118"/>
      <c r="H53" s="118"/>
    </row>
    <row r="54" spans="1:8" x14ac:dyDescent="0.2">
      <c r="A54" s="21"/>
      <c r="B54" s="21"/>
      <c r="C54" s="21"/>
      <c r="D54" s="21"/>
      <c r="E54" s="21"/>
      <c r="F54" s="21"/>
      <c r="G54" s="21"/>
      <c r="H54" s="21"/>
    </row>
    <row r="55" spans="1:8" x14ac:dyDescent="0.2">
      <c r="A55" s="21"/>
      <c r="B55" s="21"/>
      <c r="C55" s="21"/>
      <c r="D55" s="21"/>
      <c r="E55" s="21"/>
      <c r="F55" s="21"/>
      <c r="G55" s="21"/>
      <c r="H55" s="21"/>
    </row>
  </sheetData>
  <mergeCells count="2">
    <mergeCell ref="A1:R1"/>
    <mergeCell ref="A2:R2"/>
  </mergeCells>
  <printOptions horizontalCentered="1"/>
  <pageMargins left="0" right="0" top="0.98425196850393704" bottom="0.74803149606299213" header="0.31496062992125984" footer="0.31496062992125984"/>
  <pageSetup paperSize="9" scale="75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0"/>
  <sheetViews>
    <sheetView topLeftCell="A3" zoomScale="98" zoomScaleNormal="98" workbookViewId="0">
      <selection activeCell="B35" sqref="B35"/>
    </sheetView>
  </sheetViews>
  <sheetFormatPr defaultRowHeight="11.25" x14ac:dyDescent="0.2"/>
  <cols>
    <col min="1" max="1" width="5.85546875" style="17" customWidth="1"/>
    <col min="2" max="2" width="19.85546875" style="17" customWidth="1"/>
    <col min="3" max="3" width="13.42578125" style="17" customWidth="1"/>
    <col min="4" max="4" width="11.7109375" style="88" customWidth="1"/>
    <col min="5" max="5" width="13.140625" style="17" customWidth="1"/>
    <col min="6" max="6" width="12.85546875" style="17" customWidth="1"/>
    <col min="7" max="7" width="11.28515625" style="17" customWidth="1"/>
    <col min="8" max="8" width="10.5703125" style="17" customWidth="1"/>
    <col min="9" max="9" width="11.7109375" style="17" customWidth="1"/>
    <col min="10" max="10" width="11.85546875" style="17" customWidth="1"/>
    <col min="11" max="11" width="11.7109375" style="17" customWidth="1"/>
    <col min="12" max="12" width="10.5703125" style="17" customWidth="1"/>
    <col min="13" max="13" width="11" style="17" customWidth="1"/>
    <col min="14" max="14" width="11.42578125" style="17" customWidth="1"/>
    <col min="15" max="15" width="12.7109375" style="17" customWidth="1"/>
    <col min="16" max="16" width="9.140625" style="17"/>
    <col min="17" max="18" width="0" style="17" hidden="1" customWidth="1"/>
    <col min="19" max="19" width="12" style="17" customWidth="1"/>
    <col min="20" max="16384" width="9.140625" style="17"/>
  </cols>
  <sheetData>
    <row r="1" spans="1:21" ht="12.75" x14ac:dyDescent="0.2">
      <c r="A1" s="451" t="s">
        <v>63</v>
      </c>
      <c r="B1" s="451"/>
      <c r="C1" s="451"/>
      <c r="D1" s="451"/>
      <c r="E1" s="451"/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451"/>
      <c r="Q1" s="451"/>
      <c r="R1" s="451"/>
      <c r="S1" s="451"/>
    </row>
    <row r="2" spans="1:21" ht="12.75" x14ac:dyDescent="0.2">
      <c r="A2" s="451" t="s">
        <v>92</v>
      </c>
      <c r="B2" s="451"/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451"/>
      <c r="P2" s="451"/>
      <c r="Q2" s="451"/>
      <c r="R2" s="451"/>
      <c r="S2" s="451"/>
    </row>
    <row r="3" spans="1:21" x14ac:dyDescent="0.2">
      <c r="A3" s="16" t="s">
        <v>39</v>
      </c>
      <c r="B3" s="16"/>
      <c r="C3" s="16"/>
      <c r="D3" s="85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6" t="s">
        <v>40</v>
      </c>
      <c r="B4" s="16"/>
      <c r="C4" s="16"/>
      <c r="D4" s="8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8" t="s">
        <v>1</v>
      </c>
      <c r="B5" s="18" t="s">
        <v>41</v>
      </c>
      <c r="C5" s="18" t="s">
        <v>66</v>
      </c>
      <c r="D5" s="86" t="s">
        <v>42</v>
      </c>
      <c r="E5" s="18" t="s">
        <v>43</v>
      </c>
      <c r="F5" s="18" t="s">
        <v>44</v>
      </c>
      <c r="G5" s="18" t="s">
        <v>45</v>
      </c>
      <c r="H5" s="18" t="s">
        <v>46</v>
      </c>
      <c r="I5" s="18" t="s">
        <v>47</v>
      </c>
      <c r="J5" s="18" t="s">
        <v>48</v>
      </c>
      <c r="K5" s="18" t="s">
        <v>49</v>
      </c>
      <c r="L5" s="18" t="s">
        <v>50</v>
      </c>
      <c r="M5" s="18" t="s">
        <v>51</v>
      </c>
      <c r="N5" s="18" t="s">
        <v>52</v>
      </c>
      <c r="O5" s="18" t="s">
        <v>53</v>
      </c>
      <c r="P5" s="18" t="s">
        <v>54</v>
      </c>
      <c r="Q5" s="18" t="s">
        <v>55</v>
      </c>
      <c r="R5" s="18" t="s">
        <v>56</v>
      </c>
      <c r="S5" s="18" t="s">
        <v>57</v>
      </c>
      <c r="T5" s="1"/>
      <c r="U5" s="1"/>
    </row>
    <row r="6" spans="1:21" x14ac:dyDescent="0.2">
      <c r="A6" s="6">
        <v>1</v>
      </c>
      <c r="B6" s="19" t="s">
        <v>58</v>
      </c>
      <c r="C6" s="6">
        <v>30</v>
      </c>
      <c r="D6" s="10">
        <v>120000000</v>
      </c>
      <c r="E6" s="7"/>
      <c r="F6" s="7">
        <f>+BA!P44+12650000</f>
        <v>32670000</v>
      </c>
      <c r="G6" s="7">
        <f>+BA!S44</f>
        <v>24820000</v>
      </c>
      <c r="H6" s="7">
        <f>+BA!V44</f>
        <v>26070000</v>
      </c>
      <c r="I6" s="7">
        <f>+BA!Y44</f>
        <v>26070000</v>
      </c>
      <c r="J6" s="7">
        <f>+BA!AB44</f>
        <v>32070000</v>
      </c>
      <c r="K6" s="7">
        <f>+BA!AE44</f>
        <v>26070000</v>
      </c>
      <c r="L6" s="7">
        <f>+BA!AH44</f>
        <v>26070000</v>
      </c>
      <c r="M6" s="7">
        <f>+BA!AK44</f>
        <v>26070000</v>
      </c>
      <c r="N6" s="7">
        <f>+BA!AN44</f>
        <v>35230000</v>
      </c>
      <c r="O6" s="7">
        <f>+BA!AQ44</f>
        <v>5600000</v>
      </c>
      <c r="P6" s="7">
        <f>+BA!AT44</f>
        <v>0</v>
      </c>
      <c r="Q6" s="7">
        <f>+BA!AW44</f>
        <v>0</v>
      </c>
      <c r="R6" s="19"/>
      <c r="S6" s="7">
        <f>SUM(D6:Q6)</f>
        <v>380740000</v>
      </c>
      <c r="T6" s="1"/>
      <c r="U6" s="1"/>
    </row>
    <row r="7" spans="1:21" x14ac:dyDescent="0.2">
      <c r="A7" s="6">
        <v>2</v>
      </c>
      <c r="B7" s="19" t="s">
        <v>59</v>
      </c>
      <c r="C7" s="6">
        <v>85</v>
      </c>
      <c r="D7" s="10">
        <v>340000000</v>
      </c>
      <c r="E7" s="7"/>
      <c r="F7" s="10">
        <f>+KA!P105+47400000</f>
        <v>105520000</v>
      </c>
      <c r="G7" s="10">
        <f>+KA!S105</f>
        <v>58120000</v>
      </c>
      <c r="H7" s="10">
        <f>+KA!V105</f>
        <v>58120000</v>
      </c>
      <c r="I7" s="10">
        <f>+KA!Y105</f>
        <v>58120000</v>
      </c>
      <c r="J7" s="10">
        <f>+KA!AB105</f>
        <v>73620000</v>
      </c>
      <c r="K7" s="10">
        <f>+KA!AE105</f>
        <v>58120000</v>
      </c>
      <c r="L7" s="10">
        <f>+KA!AH105</f>
        <v>58120000</v>
      </c>
      <c r="M7" s="10">
        <f>+KA!AK105</f>
        <v>58920000</v>
      </c>
      <c r="N7" s="10">
        <f>+KA!AN105</f>
        <v>58120000</v>
      </c>
      <c r="O7" s="10">
        <f>+KA!AQ105</f>
        <v>800000</v>
      </c>
      <c r="P7" s="10">
        <f>+KA!AT105</f>
        <v>0</v>
      </c>
      <c r="Q7" s="10">
        <f>+KA!AT105</f>
        <v>0</v>
      </c>
      <c r="R7" s="19"/>
      <c r="S7" s="7">
        <f>SUM(D7:Q7)</f>
        <v>927580000</v>
      </c>
      <c r="T7" s="1"/>
      <c r="U7" s="1"/>
    </row>
    <row r="8" spans="1:21" x14ac:dyDescent="0.2">
      <c r="A8" s="6">
        <v>3</v>
      </c>
      <c r="B8" s="19" t="s">
        <v>60</v>
      </c>
      <c r="C8" s="6">
        <v>80</v>
      </c>
      <c r="D8" s="10">
        <v>320000000</v>
      </c>
      <c r="E8" s="7"/>
      <c r="F8" s="10">
        <f>+OM!P140+29000000</f>
        <v>121310000</v>
      </c>
      <c r="G8" s="10">
        <f>+OM!S140</f>
        <v>97305000</v>
      </c>
      <c r="H8" s="10">
        <f>+OM!V140</f>
        <v>99305000</v>
      </c>
      <c r="I8" s="10">
        <f>+OM!Y140</f>
        <v>97305000</v>
      </c>
      <c r="J8" s="10">
        <f>+OM!AB140</f>
        <v>122805000</v>
      </c>
      <c r="K8" s="10">
        <f>+OM!AE140</f>
        <v>99105000</v>
      </c>
      <c r="L8" s="10">
        <f>+OM!AH140</f>
        <v>97105000</v>
      </c>
      <c r="M8" s="10">
        <f>+OM!AK140</f>
        <v>94729000</v>
      </c>
      <c r="N8" s="10">
        <f>+OM!AN140</f>
        <v>99905000</v>
      </c>
      <c r="O8" s="10">
        <f>+OM!AQ140</f>
        <v>4340000</v>
      </c>
      <c r="P8" s="10">
        <f>+OM!AT140</f>
        <v>4420000</v>
      </c>
      <c r="Q8" s="10">
        <f>+OM!AW140</f>
        <v>0</v>
      </c>
      <c r="R8" s="19"/>
      <c r="S8" s="7">
        <f>SUM(D8:Q8)</f>
        <v>1257634000</v>
      </c>
      <c r="T8" s="1"/>
      <c r="U8" s="1"/>
    </row>
    <row r="9" spans="1:21" x14ac:dyDescent="0.2">
      <c r="A9" s="6">
        <v>4</v>
      </c>
      <c r="B9" s="19" t="s">
        <v>61</v>
      </c>
      <c r="C9" s="6">
        <v>68</v>
      </c>
      <c r="D9" s="10">
        <v>272000000</v>
      </c>
      <c r="E9" s="7"/>
      <c r="F9" s="10">
        <f>+TI!Q88+37500000</f>
        <v>61900000</v>
      </c>
      <c r="G9" s="10">
        <f>+TI!T88</f>
        <v>25280000</v>
      </c>
      <c r="H9" s="10">
        <f>+TI!W88</f>
        <v>26380000</v>
      </c>
      <c r="I9" s="10">
        <f>+TI!Z88</f>
        <v>26380000</v>
      </c>
      <c r="J9" s="10">
        <f>+TI!AC88</f>
        <v>28380000</v>
      </c>
      <c r="K9" s="10">
        <f>+TI!AF88</f>
        <v>26380000</v>
      </c>
      <c r="L9" s="10">
        <f>+TI!AI88</f>
        <v>27480000</v>
      </c>
      <c r="M9" s="10">
        <f>+TI!AL88</f>
        <v>26380000</v>
      </c>
      <c r="N9" s="10">
        <f>+TI!AO88</f>
        <v>26460000</v>
      </c>
      <c r="O9" s="10">
        <f>+TI!AR88</f>
        <v>2060000</v>
      </c>
      <c r="P9" s="10">
        <f>+TI!AU88</f>
        <v>1100000</v>
      </c>
      <c r="Q9" s="10">
        <f>+TI!AX88</f>
        <v>0</v>
      </c>
      <c r="R9" s="19"/>
      <c r="S9" s="7">
        <f>SUM(D9:Q9)</f>
        <v>550180000</v>
      </c>
    </row>
    <row r="10" spans="1:21" x14ac:dyDescent="0.2">
      <c r="A10" s="6">
        <v>5</v>
      </c>
      <c r="B10" s="19" t="s">
        <v>62</v>
      </c>
      <c r="C10" s="6">
        <v>47</v>
      </c>
      <c r="D10" s="10">
        <v>188000000</v>
      </c>
      <c r="E10" s="7"/>
      <c r="F10" s="10">
        <f>+TO!P68+26000000</f>
        <v>53905000</v>
      </c>
      <c r="G10" s="10">
        <f>+TO!S68</f>
        <v>41220000</v>
      </c>
      <c r="H10" s="10">
        <f>+TO!V68</f>
        <v>42095000</v>
      </c>
      <c r="I10" s="10">
        <f>+TO!Y68</f>
        <v>42095000</v>
      </c>
      <c r="J10" s="10">
        <f>+TO!AB68</f>
        <v>53095000</v>
      </c>
      <c r="K10" s="10">
        <f>+TO!AE68</f>
        <v>42175000</v>
      </c>
      <c r="L10" s="10">
        <f>+TO!AH68</f>
        <v>42175000</v>
      </c>
      <c r="M10" s="10">
        <f>+TO!AK68</f>
        <v>42175000</v>
      </c>
      <c r="N10" s="10">
        <f>+TO!AN68</f>
        <v>42735000</v>
      </c>
      <c r="O10" s="10">
        <f>+TO!AQ68</f>
        <v>15105000</v>
      </c>
      <c r="P10" s="10">
        <f>+TO!AT68</f>
        <v>875000</v>
      </c>
      <c r="Q10" s="10">
        <f>+TO!AW68</f>
        <v>0</v>
      </c>
      <c r="R10" s="19"/>
      <c r="S10" s="7">
        <f>SUM(D10:Q10)</f>
        <v>605650000</v>
      </c>
    </row>
    <row r="11" spans="1:21" x14ac:dyDescent="0.2">
      <c r="A11" s="19"/>
      <c r="B11" s="20" t="s">
        <v>57</v>
      </c>
      <c r="C11" s="23">
        <f>SUM(C6:C10)</f>
        <v>310</v>
      </c>
      <c r="D11" s="10">
        <f>SUM(D6:D10)</f>
        <v>1240000000</v>
      </c>
      <c r="E11" s="7">
        <f t="shared" ref="E11:S11" si="0">SUM(E6:E10)</f>
        <v>0</v>
      </c>
      <c r="F11" s="7">
        <f t="shared" si="0"/>
        <v>375305000</v>
      </c>
      <c r="G11" s="7">
        <f t="shared" si="0"/>
        <v>246745000</v>
      </c>
      <c r="H11" s="7">
        <f t="shared" si="0"/>
        <v>251970000</v>
      </c>
      <c r="I11" s="7">
        <f t="shared" si="0"/>
        <v>249970000</v>
      </c>
      <c r="J11" s="7">
        <f t="shared" si="0"/>
        <v>309970000</v>
      </c>
      <c r="K11" s="7">
        <f t="shared" si="0"/>
        <v>251850000</v>
      </c>
      <c r="L11" s="7">
        <f t="shared" si="0"/>
        <v>250950000</v>
      </c>
      <c r="M11" s="7">
        <f t="shared" si="0"/>
        <v>248274000</v>
      </c>
      <c r="N11" s="7">
        <f t="shared" si="0"/>
        <v>262450000</v>
      </c>
      <c r="O11" s="7">
        <f t="shared" si="0"/>
        <v>27905000</v>
      </c>
      <c r="P11" s="7">
        <f t="shared" si="0"/>
        <v>6395000</v>
      </c>
      <c r="Q11" s="7">
        <f t="shared" si="0"/>
        <v>0</v>
      </c>
      <c r="R11" s="7">
        <f t="shared" si="0"/>
        <v>0</v>
      </c>
      <c r="S11" s="7">
        <f t="shared" si="0"/>
        <v>3721784000</v>
      </c>
    </row>
    <row r="13" spans="1:21" x14ac:dyDescent="0.2">
      <c r="A13" s="21"/>
      <c r="B13" s="21"/>
      <c r="C13" s="21"/>
      <c r="D13" s="87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</row>
    <row r="14" spans="1:21" x14ac:dyDescent="0.2">
      <c r="A14" s="22"/>
      <c r="B14" s="22"/>
      <c r="C14" s="22"/>
      <c r="D14" s="87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</row>
    <row r="15" spans="1:21" x14ac:dyDescent="0.2">
      <c r="A15" s="22"/>
      <c r="B15" s="22"/>
      <c r="C15" s="22"/>
      <c r="D15" s="87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</row>
    <row r="17" spans="1:4" x14ac:dyDescent="0.2">
      <c r="A17" s="452" t="s">
        <v>40</v>
      </c>
      <c r="B17" s="452"/>
      <c r="C17" s="452"/>
      <c r="D17" s="452"/>
    </row>
    <row r="18" spans="1:4" x14ac:dyDescent="0.2">
      <c r="A18" s="89"/>
      <c r="B18" s="89" t="s">
        <v>98</v>
      </c>
      <c r="C18" s="89"/>
      <c r="D18" s="90"/>
    </row>
    <row r="19" spans="1:4" x14ac:dyDescent="0.2">
      <c r="A19" s="89"/>
      <c r="B19" s="89" t="s">
        <v>72</v>
      </c>
      <c r="C19" s="89" t="s">
        <v>99</v>
      </c>
      <c r="D19" s="90" t="s">
        <v>27</v>
      </c>
    </row>
    <row r="20" spans="1:4" x14ac:dyDescent="0.2">
      <c r="A20" s="89">
        <v>1</v>
      </c>
      <c r="B20" s="89" t="s">
        <v>32</v>
      </c>
      <c r="C20" s="89" t="s">
        <v>77</v>
      </c>
      <c r="D20" s="90">
        <v>3000000</v>
      </c>
    </row>
    <row r="21" spans="1:4" x14ac:dyDescent="0.2">
      <c r="A21" s="89">
        <v>2</v>
      </c>
      <c r="B21" s="89" t="s">
        <v>100</v>
      </c>
      <c r="C21" s="89" t="s">
        <v>77</v>
      </c>
      <c r="D21" s="90">
        <v>3600000</v>
      </c>
    </row>
    <row r="22" spans="1:4" x14ac:dyDescent="0.2">
      <c r="A22" s="89">
        <v>3</v>
      </c>
      <c r="B22" s="89" t="s">
        <v>71</v>
      </c>
      <c r="C22" s="89" t="s">
        <v>78</v>
      </c>
      <c r="D22" s="90">
        <v>2000000</v>
      </c>
    </row>
    <row r="23" spans="1:4" x14ac:dyDescent="0.2">
      <c r="A23" s="89">
        <v>4</v>
      </c>
      <c r="B23" s="89" t="s">
        <v>37</v>
      </c>
      <c r="C23" s="89" t="s">
        <v>78</v>
      </c>
      <c r="D23" s="90">
        <v>1000000</v>
      </c>
    </row>
    <row r="24" spans="1:4" x14ac:dyDescent="0.2">
      <c r="A24" s="89">
        <v>5</v>
      </c>
      <c r="B24" s="89" t="s">
        <v>33</v>
      </c>
      <c r="C24" s="89" t="s">
        <v>78</v>
      </c>
      <c r="D24" s="90">
        <v>1500000</v>
      </c>
    </row>
    <row r="25" spans="1:4" x14ac:dyDescent="0.2">
      <c r="A25" s="89">
        <v>6</v>
      </c>
      <c r="B25" s="89" t="s">
        <v>101</v>
      </c>
      <c r="C25" s="89" t="s">
        <v>78</v>
      </c>
      <c r="D25" s="90">
        <v>0</v>
      </c>
    </row>
    <row r="26" spans="1:4" x14ac:dyDescent="0.2">
      <c r="A26" s="89">
        <v>7</v>
      </c>
      <c r="B26" s="89" t="s">
        <v>65</v>
      </c>
      <c r="C26" s="89" t="s">
        <v>79</v>
      </c>
      <c r="D26" s="90">
        <v>600000</v>
      </c>
    </row>
    <row r="27" spans="1:4" x14ac:dyDescent="0.2">
      <c r="A27" s="89">
        <v>8</v>
      </c>
      <c r="B27" s="89" t="s">
        <v>34</v>
      </c>
      <c r="C27" s="89" t="s">
        <v>80</v>
      </c>
      <c r="D27" s="90">
        <v>2000000</v>
      </c>
    </row>
    <row r="28" spans="1:4" x14ac:dyDescent="0.2">
      <c r="A28" s="89">
        <v>9</v>
      </c>
      <c r="B28" s="89" t="s">
        <v>102</v>
      </c>
      <c r="C28" s="89" t="s">
        <v>80</v>
      </c>
      <c r="D28" s="90">
        <v>3000000</v>
      </c>
    </row>
    <row r="29" spans="1:4" x14ac:dyDescent="0.2">
      <c r="A29" s="89">
        <v>10</v>
      </c>
      <c r="B29" s="89" t="s">
        <v>103</v>
      </c>
      <c r="C29" s="89" t="s">
        <v>80</v>
      </c>
      <c r="D29" s="90">
        <v>2000000</v>
      </c>
    </row>
    <row r="30" spans="1:4" x14ac:dyDescent="0.2">
      <c r="A30" s="89">
        <v>11</v>
      </c>
      <c r="B30" s="89"/>
      <c r="C30" s="89"/>
      <c r="D30" s="90"/>
    </row>
  </sheetData>
  <mergeCells count="3">
    <mergeCell ref="A1:S1"/>
    <mergeCell ref="A2:S2"/>
    <mergeCell ref="A17:D17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workbookViewId="0">
      <selection activeCell="F22" sqref="F22"/>
    </sheetView>
  </sheetViews>
  <sheetFormatPr defaultRowHeight="15" x14ac:dyDescent="0.25"/>
  <cols>
    <col min="1" max="1" width="5.42578125" style="345" customWidth="1"/>
    <col min="2" max="2" width="30.42578125" style="362" customWidth="1"/>
    <col min="3" max="3" width="10.7109375" style="363" customWidth="1"/>
    <col min="4" max="4" width="9.140625" style="345"/>
    <col min="5" max="5" width="5.42578125" style="345" customWidth="1"/>
    <col min="6" max="6" width="23.140625" style="364" customWidth="1"/>
    <col min="7" max="7" width="12.28515625" style="365" customWidth="1"/>
    <col min="8" max="8" width="9.140625" style="345"/>
    <col min="9" max="9" width="5.85546875" style="345" customWidth="1"/>
    <col min="10" max="10" width="21.7109375" style="366" customWidth="1"/>
    <col min="11" max="11" width="11.28515625" style="345" customWidth="1"/>
    <col min="12" max="16384" width="9.140625" style="345"/>
  </cols>
  <sheetData>
    <row r="1" spans="1:11" x14ac:dyDescent="0.25">
      <c r="A1" s="453"/>
      <c r="B1" s="453"/>
      <c r="C1" s="453"/>
      <c r="D1" s="453"/>
      <c r="E1" s="453"/>
      <c r="F1" s="453"/>
      <c r="G1" s="453"/>
      <c r="H1" s="453"/>
      <c r="I1" s="453"/>
      <c r="J1" s="453"/>
      <c r="K1" s="453"/>
    </row>
    <row r="2" spans="1:11" x14ac:dyDescent="0.25">
      <c r="A2" s="453"/>
      <c r="B2" s="453"/>
      <c r="C2" s="453"/>
      <c r="D2" s="453"/>
      <c r="E2" s="453"/>
      <c r="F2" s="453"/>
      <c r="G2" s="453"/>
      <c r="H2" s="453"/>
      <c r="I2" s="453"/>
      <c r="J2" s="453"/>
      <c r="K2" s="453"/>
    </row>
    <row r="3" spans="1:11" s="349" customFormat="1" ht="12.75" x14ac:dyDescent="0.2">
      <c r="A3" s="346"/>
      <c r="B3" s="347"/>
      <c r="C3" s="348"/>
      <c r="E3" s="346"/>
      <c r="F3" s="346"/>
      <c r="G3" s="346"/>
      <c r="I3" s="346"/>
      <c r="J3" s="346"/>
      <c r="K3" s="346"/>
    </row>
    <row r="4" spans="1:11" s="349" customFormat="1" ht="12.75" x14ac:dyDescent="0.2">
      <c r="A4" s="350"/>
      <c r="B4" s="351"/>
      <c r="C4" s="352"/>
      <c r="E4" s="350"/>
      <c r="F4" s="353"/>
      <c r="G4" s="350"/>
      <c r="I4" s="350"/>
      <c r="J4" s="354"/>
      <c r="K4" s="350"/>
    </row>
    <row r="5" spans="1:11" s="349" customFormat="1" ht="12.75" x14ac:dyDescent="0.2">
      <c r="A5" s="350"/>
      <c r="B5" s="351"/>
      <c r="C5" s="352"/>
      <c r="E5" s="350"/>
      <c r="F5" s="353"/>
      <c r="G5" s="350"/>
      <c r="I5" s="350"/>
      <c r="J5" s="354"/>
      <c r="K5" s="350"/>
    </row>
    <row r="6" spans="1:11" s="349" customFormat="1" ht="12.75" x14ac:dyDescent="0.2">
      <c r="A6" s="350"/>
      <c r="B6" s="351"/>
      <c r="C6" s="352"/>
      <c r="E6" s="350"/>
      <c r="F6" s="353"/>
      <c r="G6" s="350"/>
      <c r="I6" s="350"/>
      <c r="J6" s="354"/>
      <c r="K6" s="350"/>
    </row>
    <row r="7" spans="1:11" s="349" customFormat="1" ht="12.75" x14ac:dyDescent="0.2">
      <c r="A7" s="350"/>
      <c r="B7" s="351"/>
      <c r="C7" s="352"/>
      <c r="E7" s="350"/>
      <c r="F7" s="355"/>
      <c r="G7" s="350"/>
      <c r="I7" s="350"/>
      <c r="J7" s="354"/>
      <c r="K7" s="350"/>
    </row>
    <row r="8" spans="1:11" s="349" customFormat="1" ht="12.75" x14ac:dyDescent="0.2">
      <c r="A8" s="350"/>
      <c r="B8" s="351"/>
      <c r="C8" s="352"/>
      <c r="E8" s="350"/>
      <c r="F8" s="353"/>
      <c r="G8" s="350"/>
      <c r="I8" s="350"/>
      <c r="J8" s="354"/>
      <c r="K8" s="350"/>
    </row>
    <row r="9" spans="1:11" s="349" customFormat="1" ht="12.75" x14ac:dyDescent="0.2">
      <c r="A9" s="350"/>
      <c r="B9" s="351"/>
      <c r="C9" s="352"/>
      <c r="E9" s="350"/>
      <c r="F9" s="355"/>
      <c r="G9" s="350"/>
      <c r="I9" s="350"/>
      <c r="J9" s="354"/>
      <c r="K9" s="350"/>
    </row>
    <row r="10" spans="1:11" s="349" customFormat="1" ht="12.75" x14ac:dyDescent="0.2">
      <c r="A10" s="350"/>
      <c r="B10" s="351"/>
      <c r="C10" s="352"/>
      <c r="E10" s="350"/>
      <c r="F10" s="356"/>
      <c r="G10" s="350"/>
      <c r="I10" s="350"/>
      <c r="J10" s="354"/>
      <c r="K10" s="350"/>
    </row>
    <row r="11" spans="1:11" s="349" customFormat="1" ht="12.75" x14ac:dyDescent="0.2">
      <c r="A11" s="350"/>
      <c r="B11" s="351"/>
      <c r="C11" s="352"/>
      <c r="E11" s="350"/>
      <c r="F11" s="355"/>
      <c r="G11" s="350"/>
      <c r="I11" s="350"/>
      <c r="J11" s="354"/>
      <c r="K11" s="350"/>
    </row>
    <row r="12" spans="1:11" s="349" customFormat="1" ht="12.75" x14ac:dyDescent="0.2">
      <c r="A12" s="350"/>
      <c r="B12" s="351"/>
      <c r="C12" s="352"/>
      <c r="E12" s="350"/>
      <c r="F12" s="355"/>
      <c r="G12" s="350"/>
      <c r="I12" s="350"/>
      <c r="J12" s="354"/>
      <c r="K12" s="350"/>
    </row>
    <row r="13" spans="1:11" s="349" customFormat="1" ht="12.75" x14ac:dyDescent="0.2">
      <c r="A13" s="350"/>
      <c r="B13" s="351"/>
      <c r="C13" s="352"/>
      <c r="E13" s="350"/>
      <c r="F13" s="355"/>
      <c r="G13" s="350"/>
      <c r="I13" s="350"/>
      <c r="J13" s="354"/>
      <c r="K13" s="350"/>
    </row>
    <row r="14" spans="1:11" s="349" customFormat="1" ht="12.75" x14ac:dyDescent="0.2">
      <c r="A14" s="350"/>
      <c r="B14" s="351"/>
      <c r="C14" s="352"/>
      <c r="E14" s="350"/>
      <c r="F14" s="355"/>
      <c r="G14" s="350"/>
      <c r="I14" s="350"/>
      <c r="J14" s="354"/>
      <c r="K14" s="350"/>
    </row>
    <row r="15" spans="1:11" s="349" customFormat="1" ht="12.75" x14ac:dyDescent="0.2">
      <c r="A15" s="350"/>
      <c r="B15" s="351"/>
      <c r="C15" s="352"/>
      <c r="E15" s="350"/>
      <c r="F15" s="355"/>
      <c r="G15" s="350"/>
      <c r="I15" s="350"/>
      <c r="J15" s="354"/>
      <c r="K15" s="350"/>
    </row>
    <row r="16" spans="1:11" s="349" customFormat="1" ht="12.75" x14ac:dyDescent="0.2">
      <c r="A16" s="350"/>
      <c r="B16" s="351"/>
      <c r="C16" s="352"/>
      <c r="E16" s="350"/>
      <c r="F16" s="355"/>
      <c r="G16" s="350"/>
      <c r="I16" s="350"/>
      <c r="J16" s="354"/>
      <c r="K16" s="350"/>
    </row>
    <row r="17" spans="1:11" s="349" customFormat="1" ht="12.75" x14ac:dyDescent="0.2">
      <c r="A17" s="350"/>
      <c r="B17" s="351"/>
      <c r="C17" s="352"/>
      <c r="E17" s="350"/>
      <c r="F17" s="355"/>
      <c r="G17" s="350"/>
      <c r="I17" s="350"/>
      <c r="J17" s="357"/>
      <c r="K17" s="350"/>
    </row>
    <row r="18" spans="1:11" s="349" customFormat="1" ht="12.75" x14ac:dyDescent="0.2">
      <c r="A18" s="350"/>
      <c r="B18" s="351"/>
      <c r="C18" s="352"/>
      <c r="E18" s="350"/>
      <c r="F18" s="355"/>
      <c r="G18" s="350"/>
      <c r="I18" s="350"/>
      <c r="J18" s="357"/>
      <c r="K18" s="350"/>
    </row>
    <row r="19" spans="1:11" s="349" customFormat="1" ht="12.75" x14ac:dyDescent="0.2">
      <c r="A19" s="350"/>
      <c r="B19" s="351"/>
      <c r="C19" s="352"/>
      <c r="E19" s="350"/>
      <c r="F19" s="355"/>
      <c r="G19" s="350"/>
      <c r="I19" s="350"/>
      <c r="J19" s="357"/>
      <c r="K19" s="350"/>
    </row>
    <row r="20" spans="1:11" s="349" customFormat="1" ht="12.75" x14ac:dyDescent="0.2">
      <c r="A20" s="350"/>
      <c r="B20" s="351"/>
      <c r="C20" s="352"/>
      <c r="E20" s="350"/>
      <c r="F20" s="355"/>
      <c r="G20" s="350"/>
      <c r="I20" s="350"/>
      <c r="J20" s="357"/>
      <c r="K20" s="350"/>
    </row>
    <row r="21" spans="1:11" s="349" customFormat="1" ht="12.75" x14ac:dyDescent="0.2">
      <c r="A21" s="350"/>
      <c r="B21" s="351"/>
      <c r="C21" s="352"/>
      <c r="E21" s="350"/>
      <c r="F21" s="355"/>
      <c r="G21" s="350"/>
      <c r="I21" s="350"/>
      <c r="J21" s="357"/>
      <c r="K21" s="350"/>
    </row>
    <row r="22" spans="1:11" s="349" customFormat="1" ht="12.75" x14ac:dyDescent="0.2">
      <c r="A22" s="350"/>
      <c r="B22" s="351"/>
      <c r="C22" s="352"/>
      <c r="E22" s="350"/>
      <c r="F22" s="355"/>
      <c r="G22" s="350"/>
      <c r="I22" s="350"/>
      <c r="J22" s="357"/>
      <c r="K22" s="350"/>
    </row>
    <row r="23" spans="1:11" s="349" customFormat="1" ht="12.75" x14ac:dyDescent="0.2">
      <c r="A23" s="350"/>
      <c r="B23" s="351"/>
      <c r="C23" s="352"/>
      <c r="E23" s="350"/>
      <c r="F23" s="355"/>
      <c r="G23" s="350"/>
      <c r="I23" s="350"/>
      <c r="J23" s="357"/>
      <c r="K23" s="350"/>
    </row>
    <row r="24" spans="1:11" s="349" customFormat="1" ht="12.75" x14ac:dyDescent="0.2">
      <c r="A24" s="350"/>
      <c r="B24" s="354"/>
      <c r="C24" s="352"/>
      <c r="E24" s="350"/>
      <c r="F24" s="355"/>
      <c r="G24" s="350"/>
      <c r="I24" s="350"/>
      <c r="J24" s="357"/>
      <c r="K24" s="350"/>
    </row>
    <row r="25" spans="1:11" s="349" customFormat="1" ht="12.75" x14ac:dyDescent="0.2">
      <c r="A25" s="350"/>
      <c r="B25" s="354"/>
      <c r="C25" s="352"/>
      <c r="E25" s="350"/>
      <c r="F25" s="355"/>
      <c r="G25" s="350"/>
      <c r="I25" s="350"/>
      <c r="J25" s="357"/>
      <c r="K25" s="350"/>
    </row>
    <row r="26" spans="1:11" s="349" customFormat="1" ht="12.75" x14ac:dyDescent="0.2">
      <c r="A26" s="350"/>
      <c r="B26" s="354"/>
      <c r="C26" s="352"/>
      <c r="E26" s="350"/>
      <c r="F26" s="355"/>
      <c r="G26" s="350"/>
      <c r="I26" s="350"/>
      <c r="J26" s="357"/>
      <c r="K26" s="350"/>
    </row>
    <row r="27" spans="1:11" s="349" customFormat="1" ht="12.75" x14ac:dyDescent="0.2">
      <c r="A27" s="350"/>
      <c r="B27" s="354"/>
      <c r="C27" s="352"/>
      <c r="E27" s="350"/>
      <c r="F27" s="355"/>
      <c r="G27" s="350"/>
      <c r="I27" s="350"/>
      <c r="J27" s="357"/>
      <c r="K27" s="350"/>
    </row>
    <row r="28" spans="1:11" s="349" customFormat="1" ht="12.75" x14ac:dyDescent="0.2">
      <c r="A28" s="350"/>
      <c r="B28" s="358"/>
      <c r="C28" s="352"/>
      <c r="E28" s="350"/>
      <c r="F28" s="355"/>
      <c r="G28" s="350"/>
      <c r="I28" s="350"/>
      <c r="J28" s="357"/>
      <c r="K28" s="350"/>
    </row>
    <row r="29" spans="1:11" s="349" customFormat="1" ht="12.75" x14ac:dyDescent="0.2">
      <c r="A29" s="350"/>
      <c r="B29" s="354"/>
      <c r="C29" s="352"/>
      <c r="E29" s="350"/>
      <c r="F29" s="355"/>
      <c r="G29" s="350"/>
      <c r="I29" s="350"/>
      <c r="J29" s="359"/>
      <c r="K29" s="350"/>
    </row>
    <row r="30" spans="1:11" s="349" customFormat="1" ht="12.75" x14ac:dyDescent="0.2">
      <c r="A30" s="350"/>
      <c r="B30" s="354"/>
      <c r="C30" s="352"/>
      <c r="E30" s="350"/>
      <c r="F30" s="355"/>
      <c r="G30" s="350"/>
      <c r="I30" s="350"/>
      <c r="J30" s="357"/>
      <c r="K30" s="350"/>
    </row>
    <row r="31" spans="1:11" s="349" customFormat="1" ht="12.75" x14ac:dyDescent="0.2">
      <c r="A31" s="350"/>
      <c r="B31" s="354"/>
      <c r="C31" s="352"/>
      <c r="E31" s="350"/>
      <c r="F31" s="355"/>
      <c r="G31" s="350"/>
      <c r="I31" s="350"/>
      <c r="J31" s="360"/>
      <c r="K31" s="350"/>
    </row>
    <row r="32" spans="1:11" s="349" customFormat="1" ht="12.75" x14ac:dyDescent="0.2">
      <c r="A32" s="350"/>
      <c r="B32" s="354"/>
      <c r="C32" s="352"/>
      <c r="E32" s="350"/>
      <c r="F32" s="355"/>
      <c r="G32" s="350"/>
      <c r="I32" s="350"/>
      <c r="J32" s="357"/>
      <c r="K32" s="350"/>
    </row>
    <row r="33" spans="1:11" s="349" customFormat="1" ht="12.75" x14ac:dyDescent="0.2">
      <c r="A33" s="350"/>
      <c r="B33" s="354"/>
      <c r="C33" s="352"/>
      <c r="E33" s="350"/>
      <c r="F33" s="355"/>
      <c r="G33" s="350"/>
      <c r="I33" s="350"/>
      <c r="J33" s="357"/>
      <c r="K33" s="350"/>
    </row>
    <row r="34" spans="1:11" s="349" customFormat="1" ht="12.75" x14ac:dyDescent="0.2">
      <c r="A34" s="350"/>
      <c r="B34" s="353"/>
      <c r="C34" s="352"/>
      <c r="E34" s="350"/>
      <c r="F34" s="355"/>
      <c r="G34" s="350"/>
      <c r="I34" s="350"/>
      <c r="J34" s="360"/>
      <c r="K34" s="350"/>
    </row>
    <row r="35" spans="1:11" s="349" customFormat="1" ht="12.75" x14ac:dyDescent="0.2">
      <c r="A35" s="350"/>
      <c r="B35" s="354"/>
      <c r="C35" s="352"/>
      <c r="E35" s="350"/>
      <c r="F35" s="355"/>
      <c r="G35" s="350"/>
      <c r="I35" s="350"/>
      <c r="J35" s="357"/>
      <c r="K35" s="350"/>
    </row>
    <row r="36" spans="1:11" s="349" customFormat="1" ht="12.75" x14ac:dyDescent="0.2">
      <c r="A36" s="350"/>
      <c r="B36" s="354"/>
      <c r="C36" s="352"/>
      <c r="E36" s="350"/>
      <c r="F36" s="355"/>
      <c r="G36" s="350"/>
      <c r="I36" s="350"/>
      <c r="J36" s="359"/>
      <c r="K36" s="350"/>
    </row>
    <row r="37" spans="1:11" s="349" customFormat="1" ht="12.75" x14ac:dyDescent="0.2">
      <c r="A37" s="350"/>
      <c r="B37" s="354"/>
      <c r="C37" s="352"/>
      <c r="E37" s="350"/>
      <c r="F37" s="355"/>
      <c r="G37" s="350"/>
      <c r="I37" s="350"/>
      <c r="J37" s="357"/>
      <c r="K37" s="350"/>
    </row>
    <row r="38" spans="1:11" s="349" customFormat="1" ht="12.75" x14ac:dyDescent="0.2">
      <c r="A38" s="350"/>
      <c r="B38" s="354"/>
      <c r="C38" s="352"/>
      <c r="E38" s="350"/>
      <c r="F38" s="355"/>
      <c r="G38" s="350"/>
      <c r="I38" s="350"/>
      <c r="J38" s="359"/>
      <c r="K38" s="350"/>
    </row>
    <row r="39" spans="1:11" s="349" customFormat="1" ht="12.75" x14ac:dyDescent="0.2">
      <c r="A39" s="350"/>
      <c r="B39" s="354"/>
      <c r="C39" s="352"/>
      <c r="E39" s="350"/>
      <c r="F39" s="355"/>
      <c r="G39" s="350"/>
      <c r="I39" s="350"/>
      <c r="J39" s="357"/>
      <c r="K39" s="350"/>
    </row>
    <row r="40" spans="1:11" s="349" customFormat="1" ht="12.75" x14ac:dyDescent="0.2">
      <c r="A40" s="350"/>
      <c r="B40" s="354"/>
      <c r="C40" s="352"/>
      <c r="E40" s="350"/>
      <c r="F40" s="355"/>
      <c r="G40" s="350"/>
      <c r="I40" s="350"/>
      <c r="J40" s="357"/>
      <c r="K40" s="350"/>
    </row>
    <row r="41" spans="1:11" s="349" customFormat="1" ht="12.75" x14ac:dyDescent="0.2">
      <c r="A41" s="350"/>
      <c r="B41" s="354"/>
      <c r="C41" s="352"/>
      <c r="E41" s="350"/>
      <c r="F41" s="355"/>
      <c r="G41" s="350"/>
      <c r="I41" s="350"/>
      <c r="J41" s="357"/>
      <c r="K41" s="350"/>
    </row>
    <row r="42" spans="1:11" s="349" customFormat="1" ht="12.75" x14ac:dyDescent="0.2">
      <c r="A42" s="350"/>
      <c r="B42" s="354"/>
      <c r="C42" s="352"/>
      <c r="E42" s="350"/>
      <c r="F42" s="355"/>
      <c r="G42" s="350"/>
      <c r="I42" s="350"/>
      <c r="J42" s="357"/>
      <c r="K42" s="350"/>
    </row>
    <row r="43" spans="1:11" s="349" customFormat="1" ht="12.75" x14ac:dyDescent="0.2">
      <c r="A43" s="350"/>
      <c r="B43" s="354"/>
      <c r="C43" s="352"/>
      <c r="E43" s="350"/>
      <c r="F43" s="355"/>
      <c r="G43" s="350"/>
      <c r="I43" s="350"/>
      <c r="J43" s="357"/>
      <c r="K43" s="350"/>
    </row>
    <row r="44" spans="1:11" s="349" customFormat="1" ht="12.75" x14ac:dyDescent="0.2">
      <c r="A44" s="350"/>
      <c r="B44" s="354"/>
      <c r="C44" s="352"/>
      <c r="E44" s="350"/>
      <c r="F44" s="355"/>
      <c r="G44" s="350"/>
      <c r="I44" s="350"/>
      <c r="J44" s="357"/>
      <c r="K44" s="350"/>
    </row>
    <row r="45" spans="1:11" s="349" customFormat="1" ht="12.75" x14ac:dyDescent="0.2">
      <c r="A45" s="350"/>
      <c r="B45" s="354"/>
      <c r="C45" s="352"/>
      <c r="E45" s="350"/>
      <c r="F45" s="355"/>
      <c r="G45" s="350"/>
      <c r="I45" s="350"/>
      <c r="J45" s="357"/>
      <c r="K45" s="350"/>
    </row>
    <row r="46" spans="1:11" s="349" customFormat="1" ht="12.75" x14ac:dyDescent="0.2">
      <c r="A46" s="350"/>
      <c r="B46" s="354"/>
      <c r="C46" s="352"/>
      <c r="E46" s="350"/>
      <c r="F46" s="355"/>
      <c r="G46" s="350"/>
    </row>
    <row r="47" spans="1:11" s="349" customFormat="1" ht="12.75" x14ac:dyDescent="0.2">
      <c r="A47" s="350"/>
      <c r="B47" s="354"/>
      <c r="C47" s="352"/>
      <c r="E47" s="350"/>
      <c r="F47" s="355"/>
      <c r="G47" s="350"/>
    </row>
    <row r="48" spans="1:11" s="349" customFormat="1" ht="12.75" x14ac:dyDescent="0.2">
      <c r="A48" s="350"/>
      <c r="B48" s="354"/>
      <c r="C48" s="352"/>
      <c r="E48" s="350"/>
      <c r="F48" s="355"/>
      <c r="G48" s="350"/>
    </row>
    <row r="49" spans="1:7" s="349" customFormat="1" ht="12.75" x14ac:dyDescent="0.2">
      <c r="A49" s="350"/>
      <c r="B49" s="354"/>
      <c r="C49" s="352"/>
      <c r="E49" s="350"/>
      <c r="F49" s="354"/>
      <c r="G49" s="350"/>
    </row>
    <row r="50" spans="1:7" s="349" customFormat="1" ht="12.75" x14ac:dyDescent="0.2">
      <c r="A50" s="350"/>
      <c r="B50" s="354"/>
      <c r="C50" s="352"/>
      <c r="E50" s="350"/>
      <c r="F50" s="355"/>
      <c r="G50" s="350"/>
    </row>
    <row r="51" spans="1:7" s="349" customFormat="1" ht="12.75" x14ac:dyDescent="0.2">
      <c r="A51" s="350"/>
      <c r="B51" s="354"/>
      <c r="C51" s="352"/>
      <c r="E51" s="350"/>
      <c r="F51" s="355"/>
      <c r="G51" s="350"/>
    </row>
    <row r="52" spans="1:7" s="349" customFormat="1" ht="12.75" x14ac:dyDescent="0.2">
      <c r="A52" s="350"/>
      <c r="B52" s="354"/>
      <c r="C52" s="352"/>
      <c r="E52" s="350"/>
      <c r="F52" s="355"/>
      <c r="G52" s="350"/>
    </row>
    <row r="53" spans="1:7" s="349" customFormat="1" ht="12.75" x14ac:dyDescent="0.2">
      <c r="A53" s="350"/>
      <c r="B53" s="354"/>
      <c r="C53" s="352"/>
      <c r="E53" s="350"/>
      <c r="F53" s="355"/>
      <c r="G53" s="350"/>
    </row>
    <row r="54" spans="1:7" s="349" customFormat="1" ht="12.75" x14ac:dyDescent="0.2">
      <c r="A54" s="350"/>
      <c r="B54" s="354"/>
      <c r="C54" s="352"/>
      <c r="E54" s="350"/>
      <c r="F54" s="355"/>
      <c r="G54" s="350"/>
    </row>
    <row r="55" spans="1:7" s="349" customFormat="1" ht="12.75" x14ac:dyDescent="0.2">
      <c r="A55" s="350"/>
      <c r="B55" s="354"/>
      <c r="C55" s="352"/>
      <c r="E55" s="350"/>
      <c r="F55" s="355"/>
      <c r="G55" s="350"/>
    </row>
    <row r="56" spans="1:7" s="349" customFormat="1" ht="12.75" x14ac:dyDescent="0.2">
      <c r="A56" s="350"/>
      <c r="B56" s="354"/>
      <c r="C56" s="352"/>
      <c r="E56" s="350"/>
      <c r="F56" s="355"/>
      <c r="G56" s="350"/>
    </row>
    <row r="57" spans="1:7" s="349" customFormat="1" ht="12.75" x14ac:dyDescent="0.2">
      <c r="A57" s="350"/>
      <c r="B57" s="354"/>
      <c r="C57" s="352"/>
      <c r="E57" s="350"/>
      <c r="F57" s="355"/>
      <c r="G57" s="350"/>
    </row>
    <row r="58" spans="1:7" s="349" customFormat="1" ht="12.75" x14ac:dyDescent="0.2">
      <c r="A58" s="350"/>
      <c r="B58" s="354"/>
      <c r="C58" s="352"/>
      <c r="E58" s="350"/>
      <c r="F58" s="355"/>
      <c r="G58" s="350"/>
    </row>
    <row r="59" spans="1:7" s="349" customFormat="1" ht="12.75" x14ac:dyDescent="0.2">
      <c r="A59" s="350"/>
      <c r="B59" s="354"/>
      <c r="C59" s="352"/>
      <c r="E59" s="350"/>
      <c r="F59" s="355"/>
      <c r="G59" s="350"/>
    </row>
    <row r="60" spans="1:7" s="349" customFormat="1" ht="12.75" x14ac:dyDescent="0.2">
      <c r="A60" s="350"/>
      <c r="B60" s="354"/>
      <c r="C60" s="352"/>
      <c r="E60" s="350"/>
      <c r="F60" s="354"/>
      <c r="G60" s="350"/>
    </row>
    <row r="61" spans="1:7" s="349" customFormat="1" ht="12.75" x14ac:dyDescent="0.2">
      <c r="A61" s="350"/>
      <c r="B61" s="354"/>
      <c r="C61" s="352"/>
      <c r="E61" s="350"/>
      <c r="F61" s="354"/>
      <c r="G61" s="350"/>
    </row>
    <row r="62" spans="1:7" s="349" customFormat="1" ht="12.75" x14ac:dyDescent="0.2">
      <c r="A62" s="350"/>
      <c r="B62" s="354"/>
      <c r="C62" s="352"/>
      <c r="E62" s="350"/>
      <c r="F62" s="354"/>
      <c r="G62" s="350"/>
    </row>
    <row r="63" spans="1:7" s="349" customFormat="1" ht="12.75" x14ac:dyDescent="0.2">
      <c r="A63" s="350"/>
      <c r="B63" s="354"/>
      <c r="C63" s="352"/>
      <c r="E63" s="350"/>
      <c r="F63" s="354"/>
      <c r="G63" s="350"/>
    </row>
    <row r="64" spans="1:7" s="349" customFormat="1" ht="12.75" x14ac:dyDescent="0.2">
      <c r="A64" s="350"/>
      <c r="B64" s="354"/>
      <c r="C64" s="352"/>
      <c r="E64" s="350"/>
      <c r="F64" s="354"/>
      <c r="G64" s="350"/>
    </row>
    <row r="65" spans="1:7" s="349" customFormat="1" ht="12.75" x14ac:dyDescent="0.2">
      <c r="A65" s="350"/>
      <c r="B65" s="354"/>
      <c r="C65" s="352"/>
      <c r="E65" s="350"/>
      <c r="F65" s="354"/>
      <c r="G65" s="350"/>
    </row>
    <row r="66" spans="1:7" s="349" customFormat="1" ht="12.75" x14ac:dyDescent="0.2">
      <c r="A66" s="350"/>
      <c r="B66" s="354"/>
      <c r="C66" s="352"/>
      <c r="E66" s="350"/>
      <c r="F66" s="354"/>
      <c r="G66" s="350"/>
    </row>
    <row r="67" spans="1:7" s="349" customFormat="1" ht="12.75" x14ac:dyDescent="0.2">
      <c r="A67" s="350"/>
      <c r="B67" s="354"/>
      <c r="C67" s="352"/>
      <c r="E67" s="350"/>
      <c r="F67" s="354"/>
      <c r="G67" s="350"/>
    </row>
    <row r="68" spans="1:7" s="349" customFormat="1" ht="12.75" x14ac:dyDescent="0.2">
      <c r="A68" s="350"/>
      <c r="B68" s="354"/>
      <c r="C68" s="352"/>
      <c r="E68" s="350"/>
      <c r="F68" s="354"/>
      <c r="G68" s="350"/>
    </row>
    <row r="69" spans="1:7" s="349" customFormat="1" ht="12.75" x14ac:dyDescent="0.2">
      <c r="A69" s="350"/>
      <c r="B69" s="354"/>
      <c r="C69" s="352"/>
      <c r="E69" s="350"/>
      <c r="F69" s="354"/>
      <c r="G69" s="350"/>
    </row>
    <row r="70" spans="1:7" s="349" customFormat="1" ht="12.75" x14ac:dyDescent="0.2">
      <c r="A70" s="350"/>
      <c r="B70" s="354"/>
      <c r="C70" s="352"/>
      <c r="E70" s="350"/>
      <c r="F70" s="354"/>
      <c r="G70" s="350"/>
    </row>
    <row r="71" spans="1:7" s="349" customFormat="1" ht="12.75" x14ac:dyDescent="0.2">
      <c r="A71" s="350"/>
      <c r="B71" s="354"/>
      <c r="C71" s="352"/>
      <c r="E71" s="350"/>
      <c r="F71" s="354"/>
      <c r="G71" s="350"/>
    </row>
    <row r="72" spans="1:7" s="349" customFormat="1" ht="12.75" x14ac:dyDescent="0.2">
      <c r="A72" s="350"/>
      <c r="B72" s="354"/>
      <c r="C72" s="352"/>
      <c r="E72" s="350"/>
      <c r="F72" s="354"/>
      <c r="G72" s="350"/>
    </row>
    <row r="73" spans="1:7" s="349" customFormat="1" ht="12.75" x14ac:dyDescent="0.2">
      <c r="A73" s="350"/>
      <c r="B73" s="354"/>
      <c r="C73" s="352"/>
      <c r="E73" s="350"/>
      <c r="F73" s="354"/>
      <c r="G73" s="350"/>
    </row>
    <row r="74" spans="1:7" s="349" customFormat="1" ht="12.75" x14ac:dyDescent="0.2">
      <c r="A74" s="350"/>
      <c r="B74" s="354"/>
      <c r="C74" s="352"/>
      <c r="E74" s="350"/>
      <c r="F74" s="354"/>
      <c r="G74" s="350"/>
    </row>
    <row r="75" spans="1:7" s="349" customFormat="1" ht="12.75" x14ac:dyDescent="0.2">
      <c r="A75" s="350"/>
      <c r="B75" s="354"/>
      <c r="C75" s="352"/>
      <c r="E75" s="350"/>
      <c r="F75" s="354"/>
      <c r="G75" s="350"/>
    </row>
    <row r="76" spans="1:7" s="349" customFormat="1" ht="12.75" x14ac:dyDescent="0.2">
      <c r="A76" s="350"/>
      <c r="B76" s="354"/>
      <c r="C76" s="352"/>
      <c r="E76" s="350"/>
      <c r="F76" s="354"/>
      <c r="G76" s="350"/>
    </row>
    <row r="77" spans="1:7" s="349" customFormat="1" ht="12.75" x14ac:dyDescent="0.2">
      <c r="A77" s="350"/>
      <c r="B77" s="354"/>
      <c r="C77" s="352"/>
      <c r="E77" s="350"/>
      <c r="F77" s="354"/>
      <c r="G77" s="350"/>
    </row>
    <row r="78" spans="1:7" s="349" customFormat="1" ht="12.75" x14ac:dyDescent="0.2">
      <c r="A78" s="350"/>
      <c r="B78" s="354"/>
      <c r="C78" s="352"/>
      <c r="E78" s="350"/>
      <c r="F78" s="354"/>
      <c r="G78" s="350"/>
    </row>
    <row r="79" spans="1:7" s="349" customFormat="1" ht="12.75" x14ac:dyDescent="0.2">
      <c r="A79" s="350"/>
      <c r="B79" s="354"/>
      <c r="C79" s="352"/>
      <c r="E79" s="350"/>
      <c r="F79" s="354"/>
      <c r="G79" s="350"/>
    </row>
    <row r="80" spans="1:7" s="349" customFormat="1" ht="12.75" x14ac:dyDescent="0.2">
      <c r="A80" s="350"/>
      <c r="B80" s="354"/>
      <c r="C80" s="352"/>
      <c r="E80" s="350"/>
      <c r="F80" s="354"/>
      <c r="G80" s="350"/>
    </row>
    <row r="81" spans="1:7" s="349" customFormat="1" ht="12.75" x14ac:dyDescent="0.2">
      <c r="A81" s="350"/>
      <c r="B81" s="354"/>
      <c r="C81" s="352"/>
      <c r="E81" s="350"/>
      <c r="F81" s="354"/>
      <c r="G81" s="350"/>
    </row>
    <row r="82" spans="1:7" s="349" customFormat="1" ht="12.75" x14ac:dyDescent="0.2">
      <c r="A82" s="350"/>
      <c r="B82" s="354"/>
      <c r="C82" s="352"/>
      <c r="E82" s="350"/>
      <c r="F82" s="354"/>
      <c r="G82" s="350"/>
    </row>
    <row r="83" spans="1:7" s="349" customFormat="1" ht="12.75" x14ac:dyDescent="0.2">
      <c r="A83" s="350"/>
      <c r="B83" s="354"/>
      <c r="C83" s="352"/>
      <c r="E83" s="350"/>
      <c r="F83" s="354"/>
      <c r="G83" s="350"/>
    </row>
    <row r="84" spans="1:7" s="349" customFormat="1" ht="12.75" x14ac:dyDescent="0.2">
      <c r="A84" s="350"/>
      <c r="B84" s="354"/>
      <c r="C84" s="352"/>
      <c r="E84" s="350"/>
      <c r="F84" s="354"/>
      <c r="G84" s="350"/>
    </row>
    <row r="85" spans="1:7" s="349" customFormat="1" ht="12.75" x14ac:dyDescent="0.2">
      <c r="A85" s="350"/>
      <c r="B85" s="354"/>
      <c r="C85" s="352"/>
      <c r="E85" s="350"/>
      <c r="F85" s="354"/>
      <c r="G85" s="350"/>
    </row>
    <row r="86" spans="1:7" s="349" customFormat="1" ht="12.75" x14ac:dyDescent="0.2">
      <c r="A86" s="350"/>
      <c r="B86" s="354"/>
      <c r="C86" s="352"/>
      <c r="E86" s="350"/>
      <c r="F86" s="354"/>
      <c r="G86" s="350"/>
    </row>
    <row r="87" spans="1:7" s="349" customFormat="1" ht="12.75" x14ac:dyDescent="0.2">
      <c r="A87" s="350"/>
      <c r="B87" s="354"/>
      <c r="C87" s="352"/>
      <c r="E87" s="350"/>
      <c r="F87" s="354"/>
      <c r="G87" s="350"/>
    </row>
    <row r="88" spans="1:7" s="349" customFormat="1" ht="12.75" x14ac:dyDescent="0.2">
      <c r="A88" s="350"/>
      <c r="B88" s="354"/>
      <c r="C88" s="352"/>
      <c r="E88" s="350"/>
      <c r="F88" s="354"/>
      <c r="G88" s="350"/>
    </row>
    <row r="89" spans="1:7" s="349" customFormat="1" ht="12.75" x14ac:dyDescent="0.2">
      <c r="B89" s="354"/>
      <c r="C89" s="352"/>
      <c r="E89" s="350"/>
      <c r="F89" s="354"/>
      <c r="G89" s="350"/>
    </row>
    <row r="90" spans="1:7" s="349" customFormat="1" ht="12.75" x14ac:dyDescent="0.2">
      <c r="B90" s="361"/>
      <c r="C90" s="352"/>
      <c r="E90" s="350"/>
      <c r="F90" s="354"/>
      <c r="G90" s="350"/>
    </row>
  </sheetData>
  <mergeCells count="2">
    <mergeCell ref="A1:K1"/>
    <mergeCell ref="A2:K2"/>
  </mergeCells>
  <pageMargins left="0.70866141732283472" right="0.70866141732283472" top="0.74803149606299213" bottom="0.74803149606299213" header="0.31496062992125984" footer="0.31496062992125984"/>
  <pageSetup paperSize="9" scale="60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workbookViewId="0">
      <selection activeCell="B12" sqref="B12"/>
    </sheetView>
  </sheetViews>
  <sheetFormatPr defaultRowHeight="15" x14ac:dyDescent="0.25"/>
  <cols>
    <col min="1" max="2" width="9.140625" style="115"/>
    <col min="3" max="3" width="22.85546875" style="115" customWidth="1"/>
    <col min="4" max="4" width="9.140625" style="115"/>
    <col min="5" max="5" width="12.140625" style="115" customWidth="1"/>
    <col min="6" max="7" width="9.140625" style="115"/>
    <col min="8" max="8" width="9.5703125" style="115" customWidth="1"/>
    <col min="9" max="51" width="9.140625" style="115"/>
    <col min="52" max="52" width="9.85546875" style="115" bestFit="1" customWidth="1"/>
    <col min="53" max="16384" width="9.140625" style="115"/>
  </cols>
  <sheetData>
    <row r="1" spans="1:53" ht="15.75" thickBot="1" x14ac:dyDescent="0.3">
      <c r="AP1" s="115" t="s">
        <v>109</v>
      </c>
    </row>
    <row r="2" spans="1:53" s="106" customFormat="1" ht="15.75" customHeight="1" thickTop="1" x14ac:dyDescent="0.25">
      <c r="A2" s="454" t="s">
        <v>1</v>
      </c>
      <c r="B2" s="456" t="s">
        <v>2</v>
      </c>
      <c r="C2" s="448" t="s">
        <v>3</v>
      </c>
      <c r="D2" s="399" t="s">
        <v>4</v>
      </c>
      <c r="E2" s="399" t="s">
        <v>5</v>
      </c>
      <c r="F2" s="407" t="s">
        <v>6</v>
      </c>
      <c r="G2" s="407"/>
      <c r="H2" s="399" t="s">
        <v>10</v>
      </c>
      <c r="I2" s="399" t="s">
        <v>27</v>
      </c>
      <c r="J2" s="409" t="s">
        <v>26</v>
      </c>
      <c r="K2" s="410"/>
      <c r="L2" s="411"/>
      <c r="M2" s="394" t="s">
        <v>9</v>
      </c>
      <c r="N2" s="394"/>
      <c r="O2" s="394"/>
      <c r="P2" s="394" t="s">
        <v>14</v>
      </c>
      <c r="Q2" s="394"/>
      <c r="R2" s="394"/>
      <c r="S2" s="394" t="s">
        <v>15</v>
      </c>
      <c r="T2" s="394"/>
      <c r="U2" s="394"/>
      <c r="V2" s="394" t="s">
        <v>16</v>
      </c>
      <c r="W2" s="394"/>
      <c r="X2" s="394"/>
      <c r="Y2" s="394" t="s">
        <v>91</v>
      </c>
      <c r="Z2" s="394"/>
      <c r="AA2" s="394"/>
      <c r="AB2" s="394" t="s">
        <v>18</v>
      </c>
      <c r="AC2" s="394"/>
      <c r="AD2" s="394"/>
      <c r="AE2" s="394" t="s">
        <v>19</v>
      </c>
      <c r="AF2" s="394"/>
      <c r="AG2" s="394"/>
      <c r="AH2" s="394" t="s">
        <v>20</v>
      </c>
      <c r="AI2" s="394"/>
      <c r="AJ2" s="394"/>
      <c r="AK2" s="394" t="s">
        <v>21</v>
      </c>
      <c r="AL2" s="394"/>
      <c r="AM2" s="394"/>
      <c r="AN2" s="394" t="s">
        <v>22</v>
      </c>
      <c r="AO2" s="394"/>
      <c r="AP2" s="394"/>
      <c r="AQ2" s="394" t="s">
        <v>23</v>
      </c>
      <c r="AR2" s="394"/>
      <c r="AS2" s="394"/>
      <c r="AT2" s="394" t="s">
        <v>24</v>
      </c>
      <c r="AU2" s="394"/>
      <c r="AV2" s="394"/>
      <c r="AW2" s="401" t="s">
        <v>25</v>
      </c>
      <c r="AX2" s="402"/>
      <c r="AY2" s="403"/>
      <c r="AZ2" s="105" t="s">
        <v>81</v>
      </c>
    </row>
    <row r="3" spans="1:53" s="110" customFormat="1" ht="23.25" thickBot="1" x14ac:dyDescent="0.25">
      <c r="A3" s="455"/>
      <c r="B3" s="457"/>
      <c r="C3" s="449"/>
      <c r="D3" s="400"/>
      <c r="E3" s="400"/>
      <c r="F3" s="107" t="s">
        <v>7</v>
      </c>
      <c r="G3" s="108" t="s">
        <v>8</v>
      </c>
      <c r="H3" s="408"/>
      <c r="I3" s="400"/>
      <c r="J3" s="109" t="s">
        <v>11</v>
      </c>
      <c r="K3" s="109" t="s">
        <v>12</v>
      </c>
      <c r="L3" s="109" t="s">
        <v>13</v>
      </c>
      <c r="M3" s="109" t="s">
        <v>11</v>
      </c>
      <c r="N3" s="109" t="s">
        <v>12</v>
      </c>
      <c r="O3" s="109" t="s">
        <v>13</v>
      </c>
      <c r="P3" s="109" t="s">
        <v>11</v>
      </c>
      <c r="Q3" s="109" t="s">
        <v>12</v>
      </c>
      <c r="R3" s="109" t="s">
        <v>13</v>
      </c>
      <c r="S3" s="109" t="s">
        <v>11</v>
      </c>
      <c r="T3" s="109" t="s">
        <v>12</v>
      </c>
      <c r="U3" s="109" t="s">
        <v>13</v>
      </c>
      <c r="V3" s="109" t="s">
        <v>11</v>
      </c>
      <c r="W3" s="109" t="s">
        <v>12</v>
      </c>
      <c r="X3" s="109" t="s">
        <v>13</v>
      </c>
      <c r="Y3" s="109" t="s">
        <v>11</v>
      </c>
      <c r="Z3" s="109" t="s">
        <v>12</v>
      </c>
      <c r="AA3" s="109" t="s">
        <v>13</v>
      </c>
      <c r="AB3" s="109" t="s">
        <v>11</v>
      </c>
      <c r="AC3" s="109" t="s">
        <v>12</v>
      </c>
      <c r="AD3" s="109" t="s">
        <v>13</v>
      </c>
      <c r="AE3" s="109" t="s">
        <v>11</v>
      </c>
      <c r="AF3" s="109" t="s">
        <v>12</v>
      </c>
      <c r="AG3" s="109" t="s">
        <v>13</v>
      </c>
      <c r="AH3" s="109" t="s">
        <v>11</v>
      </c>
      <c r="AI3" s="109" t="s">
        <v>12</v>
      </c>
      <c r="AJ3" s="109" t="s">
        <v>13</v>
      </c>
      <c r="AK3" s="109" t="s">
        <v>11</v>
      </c>
      <c r="AL3" s="109" t="s">
        <v>12</v>
      </c>
      <c r="AM3" s="109" t="s">
        <v>13</v>
      </c>
      <c r="AN3" s="109" t="s">
        <v>11</v>
      </c>
      <c r="AO3" s="109" t="s">
        <v>12</v>
      </c>
      <c r="AP3" s="109" t="s">
        <v>13</v>
      </c>
      <c r="AQ3" s="109" t="s">
        <v>11</v>
      </c>
      <c r="AR3" s="109" t="s">
        <v>12</v>
      </c>
      <c r="AS3" s="109" t="s">
        <v>13</v>
      </c>
      <c r="AT3" s="109" t="s">
        <v>11</v>
      </c>
      <c r="AU3" s="109" t="s">
        <v>12</v>
      </c>
      <c r="AV3" s="109" t="s">
        <v>13</v>
      </c>
      <c r="AW3" s="109" t="s">
        <v>11</v>
      </c>
      <c r="AX3" s="109" t="s">
        <v>12</v>
      </c>
      <c r="AY3" s="109" t="s">
        <v>13</v>
      </c>
      <c r="AZ3" s="109" t="s">
        <v>93</v>
      </c>
    </row>
    <row r="4" spans="1:53" s="8" customFormat="1" ht="12" thickTop="1" x14ac:dyDescent="0.2">
      <c r="A4" s="77">
        <v>1</v>
      </c>
      <c r="B4" s="5"/>
      <c r="C4" s="57" t="s">
        <v>71</v>
      </c>
      <c r="D4" s="9" t="s">
        <v>74</v>
      </c>
      <c r="E4" s="11">
        <v>12000000</v>
      </c>
      <c r="F4" s="11"/>
      <c r="G4" s="11"/>
      <c r="H4" s="55">
        <f t="shared" ref="H4:H7" si="0">E4-F4-G4</f>
        <v>12000000</v>
      </c>
      <c r="I4" s="55">
        <v>2000000</v>
      </c>
      <c r="J4" s="11"/>
      <c r="K4" s="11"/>
      <c r="L4" s="60">
        <f t="shared" ref="L4:L7" si="1">J4-K4</f>
        <v>0</v>
      </c>
      <c r="M4" s="11"/>
      <c r="N4" s="11"/>
      <c r="O4" s="60">
        <f t="shared" ref="O4:O7" si="2">M4-N4</f>
        <v>0</v>
      </c>
      <c r="P4" s="11">
        <v>2000000</v>
      </c>
      <c r="Q4" s="11">
        <v>2000000</v>
      </c>
      <c r="R4" s="60">
        <f t="shared" ref="R4:R7" si="3">P4-Q4</f>
        <v>0</v>
      </c>
      <c r="S4" s="11">
        <v>0</v>
      </c>
      <c r="T4" s="11"/>
      <c r="U4" s="60">
        <f t="shared" ref="U4:U7" si="4">S4-T4</f>
        <v>0</v>
      </c>
      <c r="V4" s="11">
        <v>0</v>
      </c>
      <c r="W4" s="11"/>
      <c r="X4" s="60">
        <f t="shared" ref="X4:X7" si="5">V4-W4</f>
        <v>0</v>
      </c>
      <c r="Y4" s="11">
        <v>0</v>
      </c>
      <c r="Z4" s="11"/>
      <c r="AA4" s="60">
        <f t="shared" ref="AA4:AA7" si="6">Y4-Z4</f>
        <v>0</v>
      </c>
      <c r="AB4" s="11">
        <v>0</v>
      </c>
      <c r="AC4" s="11"/>
      <c r="AD4" s="60">
        <f t="shared" ref="AD4:AD7" si="7">AB4-AC4</f>
        <v>0</v>
      </c>
      <c r="AE4" s="11">
        <v>0</v>
      </c>
      <c r="AF4" s="11"/>
      <c r="AG4" s="60">
        <f t="shared" ref="AG4:AG7" si="8">AE4-AF4</f>
        <v>0</v>
      </c>
      <c r="AH4" s="11">
        <v>0</v>
      </c>
      <c r="AI4" s="11"/>
      <c r="AJ4" s="60">
        <f t="shared" ref="AJ4:AJ7" si="9">AH4-AI4</f>
        <v>0</v>
      </c>
      <c r="AK4" s="11">
        <v>0</v>
      </c>
      <c r="AL4" s="11"/>
      <c r="AM4" s="60">
        <f t="shared" ref="AM4:AM7" si="10">AK4-AL4</f>
        <v>0</v>
      </c>
      <c r="AN4" s="11">
        <v>0</v>
      </c>
      <c r="AO4" s="11"/>
      <c r="AP4" s="60">
        <f t="shared" ref="AP4:AP7" si="11">AN4-AO4</f>
        <v>0</v>
      </c>
      <c r="AQ4" s="11"/>
      <c r="AR4" s="11"/>
      <c r="AS4" s="60">
        <f t="shared" ref="AS4:AS7" si="12">AQ4-AR4</f>
        <v>0</v>
      </c>
      <c r="AT4" s="11"/>
      <c r="AU4" s="11"/>
      <c r="AV4" s="55">
        <f t="shared" ref="AV4:AV7" si="13">AT4-AU4</f>
        <v>0</v>
      </c>
      <c r="AW4" s="11"/>
      <c r="AX4" s="11"/>
      <c r="AY4" s="55">
        <f t="shared" ref="AY4:AY7" si="14">AW4-AX4</f>
        <v>0</v>
      </c>
      <c r="AZ4" s="32">
        <f t="shared" ref="AZ4:AZ5" si="15">+J4+M4+P4+S4+V4+Y4+AB4+AE4+AH4+AK4+AN4</f>
        <v>2000000</v>
      </c>
    </row>
    <row r="5" spans="1:53" s="8" customFormat="1" ht="11.25" x14ac:dyDescent="0.2">
      <c r="A5" s="77">
        <v>2</v>
      </c>
      <c r="B5" s="12"/>
      <c r="C5" s="58" t="s">
        <v>70</v>
      </c>
      <c r="D5" s="9" t="s">
        <v>73</v>
      </c>
      <c r="E5" s="52">
        <v>12000000</v>
      </c>
      <c r="F5" s="52"/>
      <c r="G5" s="52"/>
      <c r="H5" s="55">
        <f t="shared" si="0"/>
        <v>12000000</v>
      </c>
      <c r="I5" s="55">
        <f t="shared" ref="I5:I7" si="16">K5</f>
        <v>4000000</v>
      </c>
      <c r="J5" s="52">
        <v>4000000</v>
      </c>
      <c r="K5" s="52">
        <v>4000000</v>
      </c>
      <c r="L5" s="60">
        <f t="shared" si="1"/>
        <v>0</v>
      </c>
      <c r="M5" s="52">
        <v>500000</v>
      </c>
      <c r="N5" s="52">
        <v>500000</v>
      </c>
      <c r="O5" s="60">
        <f t="shared" si="2"/>
        <v>0</v>
      </c>
      <c r="P5" s="52">
        <v>500000</v>
      </c>
      <c r="Q5" s="52">
        <v>500000</v>
      </c>
      <c r="R5" s="60">
        <f t="shared" si="3"/>
        <v>0</v>
      </c>
      <c r="S5" s="52">
        <v>500000</v>
      </c>
      <c r="T5" s="52">
        <v>500000</v>
      </c>
      <c r="U5" s="60">
        <f t="shared" si="4"/>
        <v>0</v>
      </c>
      <c r="V5" s="52">
        <v>500000</v>
      </c>
      <c r="W5" s="52">
        <v>500000</v>
      </c>
      <c r="X5" s="60">
        <f t="shared" si="5"/>
        <v>0</v>
      </c>
      <c r="Y5" s="52">
        <v>500000</v>
      </c>
      <c r="Z5" s="52">
        <v>500000</v>
      </c>
      <c r="AA5" s="60">
        <f t="shared" si="6"/>
        <v>0</v>
      </c>
      <c r="AB5" s="52">
        <v>3500000</v>
      </c>
      <c r="AC5" s="52">
        <v>3500000</v>
      </c>
      <c r="AD5" s="60">
        <f t="shared" si="7"/>
        <v>0</v>
      </c>
      <c r="AE5" s="52">
        <v>500000</v>
      </c>
      <c r="AF5" s="52">
        <v>500000</v>
      </c>
      <c r="AG5" s="60">
        <f t="shared" si="8"/>
        <v>0</v>
      </c>
      <c r="AH5" s="52">
        <v>500000</v>
      </c>
      <c r="AI5" s="52"/>
      <c r="AJ5" s="60">
        <f t="shared" si="9"/>
        <v>500000</v>
      </c>
      <c r="AK5" s="52">
        <v>500000</v>
      </c>
      <c r="AL5" s="52"/>
      <c r="AM5" s="60">
        <f t="shared" si="10"/>
        <v>500000</v>
      </c>
      <c r="AN5" s="52">
        <v>500000</v>
      </c>
      <c r="AO5" s="52"/>
      <c r="AP5" s="60">
        <f t="shared" si="11"/>
        <v>500000</v>
      </c>
      <c r="AQ5" s="52"/>
      <c r="AR5" s="52"/>
      <c r="AS5" s="60">
        <f t="shared" si="12"/>
        <v>0</v>
      </c>
      <c r="AT5" s="52"/>
      <c r="AU5" s="52"/>
      <c r="AV5" s="55">
        <f t="shared" si="13"/>
        <v>0</v>
      </c>
      <c r="AW5" s="52"/>
      <c r="AX5" s="52"/>
      <c r="AY5" s="55">
        <f t="shared" si="14"/>
        <v>0</v>
      </c>
      <c r="AZ5" s="32">
        <f t="shared" si="15"/>
        <v>12000000</v>
      </c>
    </row>
    <row r="6" spans="1:53" s="63" customFormat="1" ht="11.25" x14ac:dyDescent="0.2">
      <c r="A6" s="111">
        <v>3</v>
      </c>
      <c r="B6" s="112" t="s">
        <v>108</v>
      </c>
      <c r="C6" s="113" t="s">
        <v>64</v>
      </c>
      <c r="D6" s="9" t="s">
        <v>82</v>
      </c>
      <c r="E6" s="114">
        <v>12000000</v>
      </c>
      <c r="F6" s="114"/>
      <c r="G6" s="114"/>
      <c r="H6" s="11">
        <f t="shared" si="0"/>
        <v>12000000</v>
      </c>
      <c r="I6" s="11">
        <f t="shared" si="16"/>
        <v>2000000</v>
      </c>
      <c r="J6" s="114">
        <v>4000000</v>
      </c>
      <c r="K6" s="114">
        <v>2000000</v>
      </c>
      <c r="L6" s="11">
        <f t="shared" si="1"/>
        <v>2000000</v>
      </c>
      <c r="M6" s="114">
        <v>500000</v>
      </c>
      <c r="N6" s="114"/>
      <c r="O6" s="11">
        <f t="shared" si="2"/>
        <v>500000</v>
      </c>
      <c r="P6" s="114">
        <v>500000</v>
      </c>
      <c r="Q6" s="114"/>
      <c r="R6" s="11">
        <f t="shared" si="3"/>
        <v>500000</v>
      </c>
      <c r="S6" s="114">
        <v>500000</v>
      </c>
      <c r="T6" s="114"/>
      <c r="U6" s="11">
        <f t="shared" si="4"/>
        <v>500000</v>
      </c>
      <c r="V6" s="114">
        <v>500000</v>
      </c>
      <c r="W6" s="114"/>
      <c r="X6" s="11">
        <f t="shared" si="5"/>
        <v>500000</v>
      </c>
      <c r="Y6" s="114">
        <v>500000</v>
      </c>
      <c r="Z6" s="114"/>
      <c r="AA6" s="11">
        <f t="shared" si="6"/>
        <v>500000</v>
      </c>
      <c r="AB6" s="114">
        <v>3500000</v>
      </c>
      <c r="AC6" s="114"/>
      <c r="AD6" s="11">
        <f t="shared" si="7"/>
        <v>3500000</v>
      </c>
      <c r="AE6" s="114">
        <v>500000</v>
      </c>
      <c r="AF6" s="114"/>
      <c r="AG6" s="11">
        <f t="shared" si="8"/>
        <v>500000</v>
      </c>
      <c r="AH6" s="114">
        <v>0</v>
      </c>
      <c r="AI6" s="114"/>
      <c r="AJ6" s="11">
        <f t="shared" si="9"/>
        <v>0</v>
      </c>
      <c r="AK6" s="114">
        <v>0</v>
      </c>
      <c r="AL6" s="114"/>
      <c r="AM6" s="11">
        <f t="shared" si="10"/>
        <v>0</v>
      </c>
      <c r="AN6" s="114">
        <v>0</v>
      </c>
      <c r="AO6" s="114"/>
      <c r="AP6" s="11">
        <f t="shared" si="11"/>
        <v>0</v>
      </c>
      <c r="AQ6" s="114"/>
      <c r="AR6" s="114"/>
      <c r="AS6" s="11">
        <f t="shared" si="12"/>
        <v>0</v>
      </c>
      <c r="AT6" s="114"/>
      <c r="AU6" s="114"/>
      <c r="AV6" s="11">
        <f t="shared" si="13"/>
        <v>0</v>
      </c>
      <c r="AW6" s="114"/>
      <c r="AX6" s="114"/>
      <c r="AY6" s="11">
        <f t="shared" si="14"/>
        <v>0</v>
      </c>
      <c r="AZ6" s="32">
        <f t="shared" ref="AZ6:AZ7" si="17">+J6+M6+P6+S6+V6+Y6+AB6+AE6+AH6+AK6+AN6+AQ6</f>
        <v>10500000</v>
      </c>
    </row>
    <row r="7" spans="1:53" s="76" customFormat="1" ht="11.25" x14ac:dyDescent="0.2">
      <c r="A7" s="70">
        <v>19</v>
      </c>
      <c r="B7" s="78"/>
      <c r="C7" s="79" t="s">
        <v>31</v>
      </c>
      <c r="D7" s="80" t="s">
        <v>76</v>
      </c>
      <c r="E7" s="72">
        <v>12000000</v>
      </c>
      <c r="F7" s="71"/>
      <c r="G7" s="71"/>
      <c r="H7" s="72">
        <f t="shared" si="0"/>
        <v>12000000</v>
      </c>
      <c r="I7" s="72">
        <f t="shared" si="16"/>
        <v>4000000</v>
      </c>
      <c r="J7" s="73">
        <v>4000000</v>
      </c>
      <c r="K7" s="71">
        <v>4000000</v>
      </c>
      <c r="L7" s="72">
        <f t="shared" si="1"/>
        <v>0</v>
      </c>
      <c r="M7" s="71">
        <v>500000</v>
      </c>
      <c r="N7" s="82">
        <v>500000</v>
      </c>
      <c r="O7" s="72">
        <f t="shared" si="2"/>
        <v>0</v>
      </c>
      <c r="P7" s="73">
        <v>500000</v>
      </c>
      <c r="Q7" s="82">
        <v>500000</v>
      </c>
      <c r="R7" s="72">
        <f t="shared" si="3"/>
        <v>0</v>
      </c>
      <c r="S7" s="73">
        <v>500000</v>
      </c>
      <c r="T7" s="71"/>
      <c r="U7" s="72">
        <f t="shared" si="4"/>
        <v>500000</v>
      </c>
      <c r="V7" s="73">
        <v>500000</v>
      </c>
      <c r="W7" s="71"/>
      <c r="X7" s="72">
        <f t="shared" si="5"/>
        <v>500000</v>
      </c>
      <c r="Y7" s="73">
        <v>500000</v>
      </c>
      <c r="Z7" s="71"/>
      <c r="AA7" s="72">
        <f t="shared" si="6"/>
        <v>500000</v>
      </c>
      <c r="AB7" s="73">
        <v>3500000</v>
      </c>
      <c r="AC7" s="71"/>
      <c r="AD7" s="72">
        <f t="shared" si="7"/>
        <v>3500000</v>
      </c>
      <c r="AE7" s="73">
        <v>500000</v>
      </c>
      <c r="AF7" s="71"/>
      <c r="AG7" s="72">
        <f t="shared" si="8"/>
        <v>500000</v>
      </c>
      <c r="AH7" s="73">
        <v>500000</v>
      </c>
      <c r="AI7" s="71"/>
      <c r="AJ7" s="72">
        <f t="shared" si="9"/>
        <v>500000</v>
      </c>
      <c r="AK7" s="73">
        <v>500000</v>
      </c>
      <c r="AL7" s="71"/>
      <c r="AM7" s="72">
        <f t="shared" si="10"/>
        <v>500000</v>
      </c>
      <c r="AN7" s="73">
        <v>500000</v>
      </c>
      <c r="AO7" s="71"/>
      <c r="AP7" s="72">
        <f t="shared" si="11"/>
        <v>500000</v>
      </c>
      <c r="AQ7" s="73"/>
      <c r="AR7" s="71"/>
      <c r="AS7" s="72">
        <f t="shared" si="12"/>
        <v>0</v>
      </c>
      <c r="AT7" s="71"/>
      <c r="AU7" s="71"/>
      <c r="AV7" s="72">
        <f t="shared" si="13"/>
        <v>0</v>
      </c>
      <c r="AW7" s="71"/>
      <c r="AX7" s="71"/>
      <c r="AY7" s="72">
        <f t="shared" si="14"/>
        <v>0</v>
      </c>
      <c r="AZ7" s="74">
        <f t="shared" si="17"/>
        <v>12000000</v>
      </c>
      <c r="BA7" s="75"/>
    </row>
  </sheetData>
  <mergeCells count="22"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Cash Flow</vt:lpstr>
      <vt:lpstr>Sheet1</vt:lpstr>
      <vt:lpstr>Sheet2</vt:lpstr>
      <vt:lpstr>BA!Print_Area</vt:lpstr>
      <vt:lpstr>'Cash Flow'!Print_Area</vt:lpstr>
      <vt:lpstr>KA!Print_Area</vt:lpstr>
      <vt:lpstr>OM!Print_Area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Nijar</cp:lastModifiedBy>
  <cp:lastPrinted>2016-09-05T01:23:42Z</cp:lastPrinted>
  <dcterms:created xsi:type="dcterms:W3CDTF">2013-04-18T01:58:33Z</dcterms:created>
  <dcterms:modified xsi:type="dcterms:W3CDTF">2017-01-18T09:32:23Z</dcterms:modified>
</cp:coreProperties>
</file>