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8340" activeTab="4"/>
  </bookViews>
  <sheets>
    <sheet name="AK 1" sheetId="1" r:id="rId1"/>
    <sheet name="AK 2" sheetId="2" r:id="rId2"/>
    <sheet name="MJ 1" sheetId="3" r:id="rId3"/>
    <sheet name="MJ 2" sheetId="4" r:id="rId4"/>
    <sheet name="MJ 3" sheetId="5" r:id="rId5"/>
    <sheet name="TI" sheetId="6" r:id="rId6"/>
    <sheet name="TO" sheetId="7" r:id="rId7"/>
    <sheet name="Sheet1" sheetId="8" r:id="rId8"/>
    <sheet name="Sheet2" sheetId="9" r:id="rId9"/>
  </sheets>
  <definedNames>
    <definedName name="_xlnm._FilterDatabase" localSheetId="2" hidden="1">'MJ 1'!$A$6:$H$58</definedName>
    <definedName name="_xlnm._FilterDatabase" localSheetId="3" hidden="1">'MJ 2'!$A$6:$H$55</definedName>
    <definedName name="_xlnm._FilterDatabase" localSheetId="4" hidden="1">'MJ 3'!$A$6:$H$53</definedName>
    <definedName name="_xlnm._FilterDatabase" localSheetId="5" hidden="1">TI!$A$6:$H$41</definedName>
    <definedName name="_xlnm._FilterDatabase" localSheetId="6" hidden="1">TO!$A$6:$H$49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2" l="1"/>
  <c r="G33" i="2" s="1"/>
  <c r="G53" i="2" s="1"/>
  <c r="D11" i="2"/>
  <c r="D52" i="5"/>
  <c r="D53" i="5" s="1"/>
  <c r="D26" i="2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49" i="7" s="1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L4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8" i="7"/>
  <c r="G41" i="6"/>
  <c r="G9" i="6"/>
  <c r="G10" i="6"/>
  <c r="G11" i="6"/>
  <c r="G12" i="6"/>
  <c r="G13" i="6"/>
  <c r="G14" i="6"/>
  <c r="G15" i="6"/>
  <c r="G17" i="6"/>
  <c r="G18" i="6"/>
  <c r="G19" i="6"/>
  <c r="G20" i="6"/>
  <c r="G21" i="6"/>
  <c r="G22" i="6"/>
  <c r="G23" i="6"/>
  <c r="G24" i="6"/>
  <c r="G25" i="6"/>
  <c r="G26" i="6"/>
  <c r="G27" i="6"/>
  <c r="G29" i="6"/>
  <c r="G30" i="6"/>
  <c r="G31" i="6"/>
  <c r="G32" i="6"/>
  <c r="G33" i="6"/>
  <c r="G34" i="6"/>
  <c r="G35" i="6"/>
  <c r="G36" i="6"/>
  <c r="G37" i="6"/>
  <c r="G38" i="6"/>
  <c r="G39" i="6"/>
  <c r="G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8" i="6"/>
  <c r="G9" i="5"/>
  <c r="G10" i="5"/>
  <c r="G11" i="5"/>
  <c r="G12" i="5"/>
  <c r="G13" i="5"/>
  <c r="G14" i="5"/>
  <c r="G15" i="5"/>
  <c r="G16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7" i="5"/>
  <c r="G38" i="5"/>
  <c r="G39" i="5"/>
  <c r="G40" i="5"/>
  <c r="G41" i="5"/>
  <c r="G42" i="5"/>
  <c r="G43" i="5"/>
  <c r="G45" i="5"/>
  <c r="G46" i="5"/>
  <c r="G47" i="5"/>
  <c r="G48" i="5"/>
  <c r="G50" i="5"/>
  <c r="G51" i="5"/>
  <c r="G52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8" i="5"/>
  <c r="H55" i="4"/>
  <c r="D55" i="4"/>
  <c r="G55" i="4"/>
  <c r="G9" i="4"/>
  <c r="G10" i="4"/>
  <c r="G11" i="4"/>
  <c r="G12" i="4"/>
  <c r="G13" i="4"/>
  <c r="G14" i="4"/>
  <c r="G15" i="4"/>
  <c r="G17" i="4"/>
  <c r="G18" i="4"/>
  <c r="G19" i="4"/>
  <c r="G20" i="4"/>
  <c r="G21" i="4"/>
  <c r="G22" i="4"/>
  <c r="G23" i="4"/>
  <c r="G24" i="4"/>
  <c r="G26" i="4"/>
  <c r="G27" i="4"/>
  <c r="G28" i="4"/>
  <c r="G31" i="4"/>
  <c r="G32" i="4"/>
  <c r="G33" i="4"/>
  <c r="G34" i="4"/>
  <c r="G35" i="4"/>
  <c r="G36" i="4"/>
  <c r="G37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8" i="4"/>
  <c r="G58" i="3"/>
  <c r="G9" i="3"/>
  <c r="G10" i="3"/>
  <c r="G11" i="3"/>
  <c r="G12" i="3"/>
  <c r="G13" i="3"/>
  <c r="G14" i="3"/>
  <c r="G15" i="3"/>
  <c r="G16" i="3"/>
  <c r="G19" i="3"/>
  <c r="G20" i="3"/>
  <c r="G21" i="3"/>
  <c r="G23" i="3"/>
  <c r="G24" i="3"/>
  <c r="G25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1" i="3"/>
  <c r="G43" i="3"/>
  <c r="G46" i="3"/>
  <c r="G47" i="3"/>
  <c r="G48" i="3"/>
  <c r="G49" i="3"/>
  <c r="G50" i="3"/>
  <c r="G51" i="3"/>
  <c r="G52" i="3"/>
  <c r="G53" i="3"/>
  <c r="G54" i="3"/>
  <c r="G55" i="3"/>
  <c r="G56" i="3"/>
  <c r="G57" i="3"/>
  <c r="G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8" i="3"/>
  <c r="G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6" i="2"/>
  <c r="G27" i="2"/>
  <c r="G30" i="2"/>
  <c r="G31" i="2"/>
  <c r="G32" i="2"/>
  <c r="G34" i="2"/>
  <c r="G35" i="2"/>
  <c r="G36" i="2"/>
  <c r="G37" i="2"/>
  <c r="G38" i="2"/>
  <c r="G40" i="2"/>
  <c r="G42" i="2"/>
  <c r="G43" i="2"/>
  <c r="G44" i="2"/>
  <c r="G45" i="2"/>
  <c r="G46" i="2"/>
  <c r="G49" i="2"/>
  <c r="G52" i="2"/>
  <c r="G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8" i="2"/>
  <c r="G59" i="1"/>
  <c r="G9" i="1"/>
  <c r="G10" i="1"/>
  <c r="G11" i="1"/>
  <c r="G12" i="1"/>
  <c r="G15" i="1"/>
  <c r="G16" i="1"/>
  <c r="G17" i="1"/>
  <c r="G18" i="1"/>
  <c r="G19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8" i="1"/>
  <c r="G60" i="1"/>
  <c r="G61" i="1"/>
  <c r="G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8" i="1"/>
  <c r="G53" i="5" l="1"/>
  <c r="D54" i="3"/>
  <c r="D41" i="3"/>
  <c r="D45" i="1"/>
  <c r="D45" i="7"/>
  <c r="D12" i="7"/>
  <c r="D32" i="4" l="1"/>
  <c r="D46" i="2"/>
  <c r="D22" i="7" l="1"/>
  <c r="D14" i="7"/>
  <c r="D45" i="5"/>
  <c r="D43" i="5"/>
  <c r="D22" i="5"/>
  <c r="D14" i="5"/>
  <c r="E33" i="3"/>
  <c r="D48" i="3"/>
  <c r="D38" i="3"/>
  <c r="D36" i="3"/>
  <c r="D52" i="2"/>
  <c r="D40" i="1"/>
  <c r="D25" i="1"/>
  <c r="D18" i="1"/>
  <c r="D16" i="1"/>
  <c r="D14" i="1"/>
  <c r="D51" i="3" l="1"/>
  <c r="D50" i="3"/>
  <c r="D9" i="4"/>
  <c r="D45" i="4" l="1"/>
  <c r="D21" i="1"/>
  <c r="D9" i="1"/>
  <c r="D34" i="1"/>
  <c r="D39" i="1"/>
  <c r="E47" i="3"/>
  <c r="D40" i="5"/>
  <c r="D31" i="4"/>
  <c r="D29" i="5" l="1"/>
  <c r="D12" i="1" l="1"/>
  <c r="C59" i="1" l="1"/>
  <c r="C53" i="5"/>
  <c r="D49" i="5"/>
  <c r="D9" i="5"/>
  <c r="D10" i="4"/>
  <c r="H33" i="3"/>
  <c r="H34" i="3"/>
  <c r="H35" i="3"/>
  <c r="H36" i="3"/>
  <c r="H37" i="3"/>
  <c r="H38" i="3"/>
  <c r="H39" i="3"/>
  <c r="H40" i="3"/>
  <c r="H42" i="3"/>
  <c r="H43" i="3"/>
  <c r="H44" i="3"/>
  <c r="H45" i="3"/>
  <c r="H46" i="3"/>
  <c r="H47" i="3"/>
  <c r="H49" i="3"/>
  <c r="H50" i="3"/>
  <c r="H51" i="3"/>
  <c r="H52" i="3"/>
  <c r="H53" i="3"/>
  <c r="H54" i="3"/>
  <c r="H55" i="3"/>
  <c r="H57" i="3"/>
  <c r="H9" i="3"/>
  <c r="H10" i="3"/>
  <c r="H11" i="3"/>
  <c r="H12" i="3"/>
  <c r="H13" i="3"/>
  <c r="H15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D30" i="2"/>
  <c r="D24" i="2"/>
  <c r="D16" i="2"/>
  <c r="D56" i="1"/>
  <c r="D44" i="1"/>
  <c r="D43" i="1"/>
  <c r="D26" i="1"/>
  <c r="E17" i="2" l="1"/>
  <c r="H14" i="3"/>
  <c r="D53" i="4"/>
  <c r="E19" i="5"/>
  <c r="H19" i="5"/>
  <c r="D18" i="6"/>
  <c r="D19" i="1"/>
  <c r="D41" i="7"/>
  <c r="H41" i="3"/>
  <c r="D31" i="2"/>
  <c r="D28" i="2"/>
  <c r="G39" i="9" l="1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8" i="9"/>
  <c r="H8" i="7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8" i="8"/>
  <c r="D14" i="6"/>
  <c r="H9" i="6" l="1"/>
  <c r="H10" i="6"/>
  <c r="H11" i="6"/>
  <c r="H12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8" i="6"/>
  <c r="H39" i="6"/>
  <c r="H40" i="6"/>
  <c r="H13" i="6"/>
  <c r="H16" i="3" l="1"/>
  <c r="D34" i="2"/>
  <c r="D36" i="2"/>
  <c r="D50" i="5"/>
  <c r="D41" i="5"/>
  <c r="D37" i="7"/>
  <c r="D30" i="7"/>
  <c r="E46" i="1"/>
  <c r="D42" i="1"/>
  <c r="D10" i="7"/>
  <c r="H48" i="3"/>
  <c r="D37" i="6"/>
  <c r="H37" i="6" s="1"/>
  <c r="H56" i="3"/>
  <c r="H9" i="7" l="1"/>
  <c r="H10" i="7"/>
  <c r="H11" i="7"/>
  <c r="H12" i="7"/>
  <c r="H13" i="7"/>
  <c r="H14" i="7"/>
  <c r="H15" i="7"/>
  <c r="H16" i="7"/>
  <c r="H17" i="7"/>
  <c r="H18" i="7"/>
  <c r="H19" i="7"/>
  <c r="H21" i="7"/>
  <c r="H22" i="7"/>
  <c r="H23" i="7"/>
  <c r="H24" i="7"/>
  <c r="H25" i="7"/>
  <c r="H26" i="7"/>
  <c r="H27" i="7"/>
  <c r="H28" i="7"/>
  <c r="H29" i="7"/>
  <c r="H49" i="7" s="1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8" i="6"/>
  <c r="H41" i="6" s="1"/>
  <c r="H33" i="5"/>
  <c r="H34" i="5"/>
  <c r="H36" i="5"/>
  <c r="H37" i="5"/>
  <c r="H38" i="5"/>
  <c r="H39" i="5"/>
  <c r="H41" i="5"/>
  <c r="H42" i="5"/>
  <c r="H43" i="5"/>
  <c r="H44" i="5"/>
  <c r="H45" i="5"/>
  <c r="H46" i="5"/>
  <c r="H47" i="5"/>
  <c r="H48" i="5"/>
  <c r="H49" i="5"/>
  <c r="H50" i="5"/>
  <c r="H51" i="5"/>
  <c r="H52" i="5"/>
  <c r="H32" i="5"/>
  <c r="H22" i="5"/>
  <c r="H23" i="5"/>
  <c r="H24" i="5"/>
  <c r="H25" i="5"/>
  <c r="H26" i="5"/>
  <c r="H27" i="5"/>
  <c r="H28" i="5"/>
  <c r="H29" i="5"/>
  <c r="H30" i="5"/>
  <c r="H21" i="5"/>
  <c r="H9" i="5"/>
  <c r="H10" i="5"/>
  <c r="H11" i="5"/>
  <c r="H12" i="5"/>
  <c r="H13" i="5"/>
  <c r="H14" i="5"/>
  <c r="H15" i="5"/>
  <c r="H17" i="5"/>
  <c r="H18" i="5"/>
  <c r="H8" i="5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1" i="4"/>
  <c r="H33" i="4"/>
  <c r="H34" i="4"/>
  <c r="H35" i="4"/>
  <c r="H36" i="4"/>
  <c r="H37" i="4"/>
  <c r="H38" i="4"/>
  <c r="H39" i="4"/>
  <c r="H40" i="4"/>
  <c r="H41" i="4"/>
  <c r="H42" i="4"/>
  <c r="H43" i="4"/>
  <c r="H45" i="4"/>
  <c r="H47" i="4"/>
  <c r="H48" i="4"/>
  <c r="H49" i="4"/>
  <c r="H50" i="4"/>
  <c r="H51" i="4"/>
  <c r="H52" i="4"/>
  <c r="H53" i="4"/>
  <c r="H54" i="4"/>
  <c r="H8" i="4"/>
  <c r="H8" i="3"/>
  <c r="H58" i="3" s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8" i="2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8" i="1"/>
  <c r="D20" i="7"/>
  <c r="H20" i="7" s="1"/>
  <c r="H44" i="4"/>
  <c r="H35" i="5"/>
  <c r="H46" i="4"/>
  <c r="H16" i="5"/>
  <c r="H40" i="5"/>
  <c r="H30" i="4"/>
  <c r="H32" i="4"/>
  <c r="D22" i="1"/>
  <c r="H53" i="5" l="1"/>
  <c r="H22" i="1"/>
  <c r="D59" i="1"/>
  <c r="H59" i="1"/>
  <c r="K9" i="7"/>
  <c r="F9" i="7" s="1"/>
  <c r="K10" i="7"/>
  <c r="K11" i="7"/>
  <c r="K12" i="7"/>
  <c r="K13" i="7"/>
  <c r="K14" i="7"/>
  <c r="F14" i="7" s="1"/>
  <c r="K15" i="7"/>
  <c r="F15" i="7" s="1"/>
  <c r="K16" i="7"/>
  <c r="F16" i="7" s="1"/>
  <c r="K17" i="7"/>
  <c r="K18" i="7"/>
  <c r="K19" i="7"/>
  <c r="F19" i="7" s="1"/>
  <c r="K20" i="7"/>
  <c r="F20" i="7" s="1"/>
  <c r="K21" i="7"/>
  <c r="F21" i="7" s="1"/>
  <c r="K22" i="7"/>
  <c r="K23" i="7"/>
  <c r="K24" i="7"/>
  <c r="K25" i="7"/>
  <c r="K26" i="7"/>
  <c r="F26" i="7" s="1"/>
  <c r="K27" i="7"/>
  <c r="K28" i="7"/>
  <c r="K29" i="7"/>
  <c r="F29" i="7" s="1"/>
  <c r="K30" i="7"/>
  <c r="K31" i="7"/>
  <c r="K32" i="7"/>
  <c r="F32" i="7" s="1"/>
  <c r="K33" i="7"/>
  <c r="F33" i="7" s="1"/>
  <c r="K34" i="7"/>
  <c r="K35" i="7"/>
  <c r="K36" i="7"/>
  <c r="F36" i="7" s="1"/>
  <c r="K37" i="7"/>
  <c r="K38" i="7"/>
  <c r="K39" i="7"/>
  <c r="F39" i="7" s="1"/>
  <c r="K40" i="7"/>
  <c r="K41" i="7"/>
  <c r="K42" i="7"/>
  <c r="F42" i="7" s="1"/>
  <c r="K43" i="7"/>
  <c r="F43" i="7" s="1"/>
  <c r="K44" i="7"/>
  <c r="K45" i="7"/>
  <c r="K46" i="7"/>
  <c r="K47" i="7"/>
  <c r="F47" i="7" s="1"/>
  <c r="K48" i="7"/>
  <c r="F48" i="7" s="1"/>
  <c r="K8" i="7"/>
  <c r="E9" i="7"/>
  <c r="E10" i="7"/>
  <c r="E12" i="7"/>
  <c r="E14" i="7"/>
  <c r="E15" i="7"/>
  <c r="E16" i="7"/>
  <c r="E19" i="7"/>
  <c r="E20" i="7"/>
  <c r="E21" i="7"/>
  <c r="E22" i="7"/>
  <c r="E24" i="7"/>
  <c r="E25" i="7"/>
  <c r="E26" i="7"/>
  <c r="E27" i="7"/>
  <c r="E29" i="7"/>
  <c r="E30" i="7"/>
  <c r="E31" i="7"/>
  <c r="E32" i="7"/>
  <c r="E33" i="7"/>
  <c r="E34" i="7"/>
  <c r="E35" i="7"/>
  <c r="E36" i="7"/>
  <c r="E37" i="7"/>
  <c r="E39" i="7"/>
  <c r="E41" i="7"/>
  <c r="E42" i="7"/>
  <c r="E43" i="7"/>
  <c r="E45" i="7"/>
  <c r="E47" i="7"/>
  <c r="E48" i="7"/>
  <c r="E8" i="7"/>
  <c r="K9" i="6"/>
  <c r="K10" i="6"/>
  <c r="F10" i="6" s="1"/>
  <c r="K11" i="6"/>
  <c r="F11" i="6" s="1"/>
  <c r="K12" i="6"/>
  <c r="K13" i="6"/>
  <c r="K14" i="6"/>
  <c r="K15" i="6"/>
  <c r="F15" i="6" s="1"/>
  <c r="K16" i="6"/>
  <c r="F16" i="6" s="1"/>
  <c r="K17" i="6"/>
  <c r="F17" i="6" s="1"/>
  <c r="K18" i="6"/>
  <c r="K19" i="6"/>
  <c r="F19" i="6" s="1"/>
  <c r="K20" i="6"/>
  <c r="F20" i="6" s="1"/>
  <c r="K21" i="6"/>
  <c r="F21" i="6" s="1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F34" i="6" s="1"/>
  <c r="K35" i="6"/>
  <c r="F35" i="6" s="1"/>
  <c r="K36" i="6"/>
  <c r="K37" i="6"/>
  <c r="K38" i="6"/>
  <c r="K39" i="6"/>
  <c r="F39" i="6" s="1"/>
  <c r="K40" i="6"/>
  <c r="F14" i="6"/>
  <c r="E9" i="6"/>
  <c r="E10" i="6"/>
  <c r="E11" i="6"/>
  <c r="E13" i="6"/>
  <c r="E14" i="6"/>
  <c r="E15" i="6"/>
  <c r="E16" i="6"/>
  <c r="E17" i="6"/>
  <c r="E18" i="6"/>
  <c r="E19" i="6"/>
  <c r="E20" i="6"/>
  <c r="E21" i="6"/>
  <c r="E22" i="6"/>
  <c r="E26" i="6"/>
  <c r="E28" i="6"/>
  <c r="E34" i="6"/>
  <c r="E35" i="6"/>
  <c r="E36" i="6"/>
  <c r="E37" i="6"/>
  <c r="E39" i="6"/>
  <c r="E40" i="6"/>
  <c r="E8" i="6"/>
  <c r="K8" i="6"/>
  <c r="F8" i="6" s="1"/>
  <c r="J9" i="5"/>
  <c r="J10" i="5"/>
  <c r="J11" i="5"/>
  <c r="F11" i="5" s="1"/>
  <c r="J12" i="5"/>
  <c r="J13" i="5"/>
  <c r="F13" i="5" s="1"/>
  <c r="J14" i="5"/>
  <c r="J15" i="5"/>
  <c r="F15" i="5" s="1"/>
  <c r="J16" i="5"/>
  <c r="F16" i="5" s="1"/>
  <c r="J17" i="5"/>
  <c r="J18" i="5"/>
  <c r="J19" i="5"/>
  <c r="J20" i="5"/>
  <c r="J21" i="5"/>
  <c r="F21" i="5" s="1"/>
  <c r="J22" i="5"/>
  <c r="J23" i="5"/>
  <c r="J24" i="5"/>
  <c r="F24" i="5" s="1"/>
  <c r="J25" i="5"/>
  <c r="J26" i="5"/>
  <c r="J27" i="5"/>
  <c r="F27" i="5" s="1"/>
  <c r="J28" i="5"/>
  <c r="J29" i="5"/>
  <c r="J30" i="5"/>
  <c r="F30" i="5" s="1"/>
  <c r="J31" i="5"/>
  <c r="J32" i="5"/>
  <c r="J33" i="5"/>
  <c r="F33" i="5" s="1"/>
  <c r="J34" i="5"/>
  <c r="F34" i="5" s="1"/>
  <c r="J35" i="5"/>
  <c r="J36" i="5"/>
  <c r="J37" i="5"/>
  <c r="J38" i="5"/>
  <c r="J39" i="5"/>
  <c r="J40" i="5"/>
  <c r="J41" i="5"/>
  <c r="J42" i="5"/>
  <c r="J43" i="5"/>
  <c r="J44" i="5"/>
  <c r="J45" i="5"/>
  <c r="J46" i="5"/>
  <c r="F46" i="5" s="1"/>
  <c r="J47" i="5"/>
  <c r="J48" i="5"/>
  <c r="J49" i="5"/>
  <c r="J50" i="5"/>
  <c r="J51" i="5"/>
  <c r="J52" i="5"/>
  <c r="J8" i="5"/>
  <c r="E9" i="5"/>
  <c r="E10" i="5"/>
  <c r="E12" i="5"/>
  <c r="E13" i="5"/>
  <c r="E14" i="5"/>
  <c r="E15" i="5"/>
  <c r="E16" i="5"/>
  <c r="E17" i="5"/>
  <c r="E18" i="5"/>
  <c r="E21" i="5"/>
  <c r="E22" i="5"/>
  <c r="E23" i="5"/>
  <c r="E24" i="5"/>
  <c r="E25" i="5"/>
  <c r="E26" i="5"/>
  <c r="E27" i="5"/>
  <c r="E28" i="5"/>
  <c r="E29" i="5"/>
  <c r="E30" i="5"/>
  <c r="E32" i="5"/>
  <c r="E33" i="5"/>
  <c r="E34" i="5"/>
  <c r="E35" i="5"/>
  <c r="E36" i="5"/>
  <c r="E37" i="5"/>
  <c r="E38" i="5"/>
  <c r="E40" i="5"/>
  <c r="E41" i="5"/>
  <c r="E42" i="5"/>
  <c r="E43" i="5"/>
  <c r="E44" i="5"/>
  <c r="E45" i="5"/>
  <c r="E46" i="5"/>
  <c r="E47" i="5"/>
  <c r="E48" i="5"/>
  <c r="E49" i="5"/>
  <c r="E50" i="5"/>
  <c r="E52" i="5"/>
  <c r="E8" i="5"/>
  <c r="K9" i="4"/>
  <c r="K10" i="4"/>
  <c r="K11" i="4"/>
  <c r="F11" i="4" s="1"/>
  <c r="K12" i="4"/>
  <c r="F12" i="4" s="1"/>
  <c r="K13" i="4"/>
  <c r="K14" i="4"/>
  <c r="F14" i="4" s="1"/>
  <c r="K15" i="4"/>
  <c r="F15" i="4" s="1"/>
  <c r="K16" i="4"/>
  <c r="K17" i="4"/>
  <c r="K18" i="4"/>
  <c r="K19" i="4"/>
  <c r="F19" i="4" s="1"/>
  <c r="K20" i="4"/>
  <c r="F20" i="4" s="1"/>
  <c r="K21" i="4"/>
  <c r="F21" i="4" s="1"/>
  <c r="K22" i="4"/>
  <c r="F22" i="4" s="1"/>
  <c r="K23" i="4"/>
  <c r="F23" i="4" s="1"/>
  <c r="K24" i="4"/>
  <c r="K25" i="4"/>
  <c r="K26" i="4"/>
  <c r="K27" i="4"/>
  <c r="F27" i="4" s="1"/>
  <c r="K28" i="4"/>
  <c r="F28" i="4" s="1"/>
  <c r="K29" i="4"/>
  <c r="K30" i="4"/>
  <c r="K31" i="4"/>
  <c r="K32" i="4"/>
  <c r="K33" i="4"/>
  <c r="K34" i="4"/>
  <c r="K35" i="4"/>
  <c r="F35" i="4" s="1"/>
  <c r="K36" i="4"/>
  <c r="K37" i="4"/>
  <c r="K38" i="4"/>
  <c r="K39" i="4"/>
  <c r="K40" i="4"/>
  <c r="F40" i="4" s="1"/>
  <c r="K41" i="4"/>
  <c r="K42" i="4"/>
  <c r="K43" i="4"/>
  <c r="K44" i="4"/>
  <c r="K45" i="4"/>
  <c r="K46" i="4"/>
  <c r="F46" i="4" s="1"/>
  <c r="K47" i="4"/>
  <c r="F47" i="4" s="1"/>
  <c r="K48" i="4"/>
  <c r="K49" i="4"/>
  <c r="F49" i="4" s="1"/>
  <c r="K50" i="4"/>
  <c r="F50" i="4" s="1"/>
  <c r="K51" i="4"/>
  <c r="F51" i="4" s="1"/>
  <c r="K52" i="4"/>
  <c r="F52" i="4" s="1"/>
  <c r="K53" i="4"/>
  <c r="K54" i="4"/>
  <c r="F54" i="4" s="1"/>
  <c r="K8" i="4"/>
  <c r="E9" i="4"/>
  <c r="E10" i="4"/>
  <c r="E11" i="4"/>
  <c r="E13" i="4"/>
  <c r="E14" i="4"/>
  <c r="E16" i="4"/>
  <c r="E17" i="4"/>
  <c r="E18" i="4"/>
  <c r="E19" i="4"/>
  <c r="E21" i="4"/>
  <c r="E22" i="4"/>
  <c r="E23" i="4"/>
  <c r="E24" i="4"/>
  <c r="E25" i="4"/>
  <c r="E26" i="4"/>
  <c r="E28" i="4"/>
  <c r="E29" i="4"/>
  <c r="E30" i="4"/>
  <c r="E31" i="4"/>
  <c r="E32" i="4"/>
  <c r="E33" i="4"/>
  <c r="E34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1" i="4"/>
  <c r="E52" i="4"/>
  <c r="E53" i="4"/>
  <c r="E54" i="4"/>
  <c r="E8" i="4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8" i="3"/>
  <c r="E49" i="3"/>
  <c r="E50" i="3"/>
  <c r="E51" i="3"/>
  <c r="E52" i="3"/>
  <c r="E53" i="3"/>
  <c r="E54" i="3"/>
  <c r="E55" i="3"/>
  <c r="E56" i="3"/>
  <c r="E57" i="3"/>
  <c r="E8" i="3"/>
  <c r="J9" i="3"/>
  <c r="J10" i="3"/>
  <c r="F10" i="3" s="1"/>
  <c r="J11" i="3"/>
  <c r="J12" i="3"/>
  <c r="F12" i="3" s="1"/>
  <c r="J13" i="3"/>
  <c r="J14" i="3"/>
  <c r="F14" i="3" s="1"/>
  <c r="J15" i="3"/>
  <c r="J16" i="3"/>
  <c r="J17" i="3"/>
  <c r="J18" i="3"/>
  <c r="J19" i="3"/>
  <c r="J20" i="3"/>
  <c r="J21" i="3"/>
  <c r="J22" i="3"/>
  <c r="J23" i="3"/>
  <c r="F23" i="3" s="1"/>
  <c r="J24" i="3"/>
  <c r="J25" i="3"/>
  <c r="F25" i="3" s="1"/>
  <c r="J26" i="3"/>
  <c r="J27" i="3"/>
  <c r="J28" i="3"/>
  <c r="F28" i="3" s="1"/>
  <c r="J29" i="3"/>
  <c r="J30" i="3"/>
  <c r="J31" i="3"/>
  <c r="F31" i="3" s="1"/>
  <c r="J32" i="3"/>
  <c r="J33" i="3"/>
  <c r="F33" i="3" s="1"/>
  <c r="J34" i="3"/>
  <c r="F34" i="3" s="1"/>
  <c r="J35" i="3"/>
  <c r="J36" i="3"/>
  <c r="J37" i="3"/>
  <c r="J38" i="3"/>
  <c r="J39" i="3"/>
  <c r="J40" i="3"/>
  <c r="J41" i="3"/>
  <c r="J42" i="3"/>
  <c r="J43" i="3"/>
  <c r="F43" i="3" s="1"/>
  <c r="J44" i="3"/>
  <c r="J45" i="3"/>
  <c r="J46" i="3"/>
  <c r="J47" i="3"/>
  <c r="F47" i="3" s="1"/>
  <c r="J48" i="3"/>
  <c r="J49" i="3"/>
  <c r="F49" i="3" s="1"/>
  <c r="J50" i="3"/>
  <c r="J51" i="3"/>
  <c r="J52" i="3"/>
  <c r="J53" i="3"/>
  <c r="J54" i="3"/>
  <c r="J55" i="3"/>
  <c r="J56" i="3"/>
  <c r="J57" i="3"/>
  <c r="J8" i="3"/>
  <c r="K8" i="1"/>
  <c r="K9" i="1"/>
  <c r="K10" i="1"/>
  <c r="F10" i="1" s="1"/>
  <c r="K11" i="1"/>
  <c r="K12" i="1"/>
  <c r="F12" i="1" s="1"/>
  <c r="K13" i="1"/>
  <c r="K14" i="1"/>
  <c r="K15" i="1"/>
  <c r="K16" i="1"/>
  <c r="K17" i="1"/>
  <c r="F17" i="1" s="1"/>
  <c r="K18" i="1"/>
  <c r="F18" i="1" s="1"/>
  <c r="K19" i="1"/>
  <c r="K20" i="1"/>
  <c r="K21" i="1"/>
  <c r="K22" i="1"/>
  <c r="K23" i="1"/>
  <c r="K24" i="1"/>
  <c r="F24" i="1" s="1"/>
  <c r="K25" i="1"/>
  <c r="K26" i="1"/>
  <c r="K27" i="1"/>
  <c r="F27" i="1" s="1"/>
  <c r="K28" i="1"/>
  <c r="K29" i="1"/>
  <c r="K30" i="1"/>
  <c r="F30" i="1" s="1"/>
  <c r="K31" i="1"/>
  <c r="K32" i="1"/>
  <c r="F32" i="1" s="1"/>
  <c r="K33" i="1"/>
  <c r="K34" i="1"/>
  <c r="K35" i="1"/>
  <c r="F35" i="1" s="1"/>
  <c r="K36" i="1"/>
  <c r="K37" i="1"/>
  <c r="K38" i="1"/>
  <c r="F38" i="1" s="1"/>
  <c r="K39" i="1"/>
  <c r="K40" i="1"/>
  <c r="K41" i="1"/>
  <c r="K42" i="1"/>
  <c r="K43" i="1"/>
  <c r="K44" i="1"/>
  <c r="K45" i="1"/>
  <c r="K46" i="1"/>
  <c r="F46" i="1" s="1"/>
  <c r="K47" i="1"/>
  <c r="K48" i="1"/>
  <c r="F48" i="1" s="1"/>
  <c r="K49" i="1"/>
  <c r="F49" i="1" s="1"/>
  <c r="K50" i="1"/>
  <c r="K51" i="1"/>
  <c r="K52" i="1"/>
  <c r="K53" i="1"/>
  <c r="K54" i="1"/>
  <c r="K55" i="1"/>
  <c r="F55" i="1" s="1"/>
  <c r="K56" i="1"/>
  <c r="K57" i="1"/>
  <c r="K58" i="1"/>
  <c r="E9" i="2"/>
  <c r="E11" i="2"/>
  <c r="E12" i="2"/>
  <c r="E13" i="2"/>
  <c r="E14" i="2"/>
  <c r="E15" i="2"/>
  <c r="E16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8" i="2"/>
  <c r="E39" i="2"/>
  <c r="E40" i="2"/>
  <c r="E41" i="2"/>
  <c r="E42" i="2"/>
  <c r="E43" i="2"/>
  <c r="E44" i="2"/>
  <c r="E46" i="2"/>
  <c r="E47" i="2"/>
  <c r="E48" i="2"/>
  <c r="E49" i="2"/>
  <c r="E50" i="2"/>
  <c r="E51" i="2"/>
  <c r="E52" i="2"/>
  <c r="E8" i="2"/>
  <c r="K9" i="2"/>
  <c r="F9" i="2" s="1"/>
  <c r="K10" i="2"/>
  <c r="F10" i="2" s="1"/>
  <c r="K11" i="2"/>
  <c r="K12" i="2"/>
  <c r="K13" i="2"/>
  <c r="K14" i="2"/>
  <c r="F14" i="2" s="1"/>
  <c r="K15" i="2"/>
  <c r="K16" i="2"/>
  <c r="K17" i="2"/>
  <c r="F17" i="2" s="1"/>
  <c r="K18" i="2"/>
  <c r="F18" i="2" s="1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F37" i="2" s="1"/>
  <c r="K38" i="2"/>
  <c r="K39" i="2"/>
  <c r="K40" i="2"/>
  <c r="K41" i="2"/>
  <c r="K42" i="2"/>
  <c r="F42" i="2" s="1"/>
  <c r="K43" i="2"/>
  <c r="K44" i="2"/>
  <c r="K45" i="2"/>
  <c r="F45" i="2" s="1"/>
  <c r="K46" i="2"/>
  <c r="K47" i="2"/>
  <c r="K48" i="2"/>
  <c r="K49" i="2"/>
  <c r="K50" i="2"/>
  <c r="K51" i="2"/>
  <c r="K52" i="2"/>
  <c r="K8" i="2"/>
  <c r="F11" i="1"/>
  <c r="F25" i="1"/>
  <c r="F31" i="1"/>
  <c r="F37" i="1"/>
  <c r="F53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5" i="1"/>
  <c r="E26" i="1"/>
  <c r="E27" i="1"/>
  <c r="E28" i="1"/>
  <c r="E29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7" i="1"/>
  <c r="E48" i="1"/>
  <c r="E49" i="1"/>
  <c r="E50" i="1"/>
  <c r="E51" i="1"/>
  <c r="E52" i="1"/>
  <c r="E53" i="1"/>
  <c r="E54" i="1"/>
  <c r="E55" i="1"/>
  <c r="E56" i="1"/>
  <c r="E57" i="1"/>
  <c r="E58" i="1"/>
  <c r="E8" i="1"/>
  <c r="F53" i="2" l="1"/>
  <c r="F59" i="1"/>
  <c r="F58" i="3"/>
  <c r="F55" i="4"/>
  <c r="F53" i="5"/>
  <c r="F49" i="7"/>
  <c r="F41" i="6"/>
</calcChain>
</file>

<file path=xl/sharedStrings.xml><?xml version="1.0" encoding="utf-8"?>
<sst xmlns="http://schemas.openxmlformats.org/spreadsheetml/2006/main" count="656" uniqueCount="370">
  <si>
    <t>Nama Pembimbing Akademik : Untung Eko Setyasari, S. Sos., MA</t>
  </si>
  <si>
    <t>No.</t>
  </si>
  <si>
    <t>Nama</t>
  </si>
  <si>
    <t>Harga Deal</t>
  </si>
  <si>
    <t>Telah Membayar</t>
  </si>
  <si>
    <t>Jumlah Tunggakan</t>
  </si>
  <si>
    <t>(s.d Akhir Periode)</t>
  </si>
  <si>
    <t>Adi Lesmana</t>
  </si>
  <si>
    <t>Agie Nurmansyah</t>
  </si>
  <si>
    <t>Ajeng Rahayu Kinasih</t>
  </si>
  <si>
    <t>Alfin Aflendo</t>
  </si>
  <si>
    <t>Almi Milawati</t>
  </si>
  <si>
    <t>Ana Ramdhani</t>
  </si>
  <si>
    <t>Anif Ardiana</t>
  </si>
  <si>
    <t>Anwar Ilham Mutaqin</t>
  </si>
  <si>
    <t>Ari Nugraha</t>
  </si>
  <si>
    <t>Asep Nurjamil</t>
  </si>
  <si>
    <t>Ayu Putri Pratiwi</t>
  </si>
  <si>
    <t>Bella Fitrah Annisa Syafari</t>
  </si>
  <si>
    <t>Dede Irwan</t>
  </si>
  <si>
    <t>Dede Nuraisah</t>
  </si>
  <si>
    <t>Dede Suhayati</t>
  </si>
  <si>
    <t>Diki Sodikin</t>
  </si>
  <si>
    <t>Dimas Ismawan</t>
  </si>
  <si>
    <t>Dimas Jatnika Permana</t>
  </si>
  <si>
    <t>Ervin Priana K</t>
  </si>
  <si>
    <t>Fasyaa Ridlwansyah</t>
  </si>
  <si>
    <t>Filda Septiani</t>
  </si>
  <si>
    <t>Firman Maulana</t>
  </si>
  <si>
    <t>Ihah Solihah</t>
  </si>
  <si>
    <t>Indra Zakaria</t>
  </si>
  <si>
    <t>Irham Rahmatillah</t>
  </si>
  <si>
    <t>Istin Sari Ayu Simamora</t>
  </si>
  <si>
    <t>Jamil Hidayat</t>
  </si>
  <si>
    <t>Kamil Fahmi</t>
  </si>
  <si>
    <t>Lilis Reji Jaelani</t>
  </si>
  <si>
    <t>Neng Sulfani Sopiah</t>
  </si>
  <si>
    <t>Neta Agistiani</t>
  </si>
  <si>
    <t>Nizar Nurzaman</t>
  </si>
  <si>
    <t>Nur Azizah Syarifah</t>
  </si>
  <si>
    <t>Riki Rukmana</t>
  </si>
  <si>
    <t>Roni Nugraha</t>
  </si>
  <si>
    <t>Rosi Alawiyah</t>
  </si>
  <si>
    <t>Ryan Noer Sofia</t>
  </si>
  <si>
    <t>Sani Nurjanah</t>
  </si>
  <si>
    <t>Septia Kusmiati</t>
  </si>
  <si>
    <t>Shanty Nuraeni</t>
  </si>
  <si>
    <t>Sheni Romdiah</t>
  </si>
  <si>
    <t>Soni Saepulloh</t>
  </si>
  <si>
    <t>Sri Mulyanti Astuti</t>
  </si>
  <si>
    <t>Usep Riyadi</t>
  </si>
  <si>
    <t>Widi Syahrul Romadon</t>
  </si>
  <si>
    <t>Wijar Putra Prayoga</t>
  </si>
  <si>
    <t>Wulan Sari</t>
  </si>
  <si>
    <t>Yadi Supriadi</t>
  </si>
  <si>
    <t>Yani Yuliyani</t>
  </si>
  <si>
    <t>Yeni Agustini</t>
  </si>
  <si>
    <t>Yoga Maulana</t>
  </si>
  <si>
    <t>TOTAL</t>
  </si>
  <si>
    <t>Aam Nursyamsiah</t>
  </si>
  <si>
    <t>Adi Tirta</t>
  </si>
  <si>
    <t>Agung Gumelar Ramdhani</t>
  </si>
  <si>
    <t>Agung Tri Prasetyo</t>
  </si>
  <si>
    <t>Aldi Rasid Muslim</t>
  </si>
  <si>
    <t>Anggi Meilani</t>
  </si>
  <si>
    <t>Annisa Fadhilah</t>
  </si>
  <si>
    <t>Ayi Saidah</t>
  </si>
  <si>
    <t>Cici Ruhayati</t>
  </si>
  <si>
    <t>D Seli Sugianti</t>
  </si>
  <si>
    <t>Dani Ramdani</t>
  </si>
  <si>
    <t>Didah Nur Paridah</t>
  </si>
  <si>
    <t>Dzikri Nurul Falah</t>
  </si>
  <si>
    <t>Eka Fitria Astuti</t>
  </si>
  <si>
    <t>Elis Nurhayati</t>
  </si>
  <si>
    <t>Erwin</t>
  </si>
  <si>
    <t>Evi Siti Sopiah</t>
  </si>
  <si>
    <t>Fara Novelia Anisa</t>
  </si>
  <si>
    <t>Fauziah Safitri Hanifah</t>
  </si>
  <si>
    <t>Indah Setiawati</t>
  </si>
  <si>
    <t>Kurniawan Agil</t>
  </si>
  <si>
    <t>Lia Yuliawati</t>
  </si>
  <si>
    <t>M. Rizal Gojali</t>
  </si>
  <si>
    <t>Mohamad Fajar Fadilah</t>
  </si>
  <si>
    <t>Muhamad Fazrin Ganafi</t>
  </si>
  <si>
    <t>Neli Riswanti</t>
  </si>
  <si>
    <t>Neng Resti Rismayanti</t>
  </si>
  <si>
    <t>Nia Listawati</t>
  </si>
  <si>
    <t>Nisrina Alniyah N</t>
  </si>
  <si>
    <t>Nurhasanah</t>
  </si>
  <si>
    <t>Rahmat Mulyana</t>
  </si>
  <si>
    <t>Rina Triyani</t>
  </si>
  <si>
    <t>Rita Mutoharoh</t>
  </si>
  <si>
    <t>Rizky Tri Santoso</t>
  </si>
  <si>
    <t>Rohman Fauzi</t>
  </si>
  <si>
    <t>Rohman Nur Hakim</t>
  </si>
  <si>
    <t>Sinta Juwitasari</t>
  </si>
  <si>
    <t>Siti Hasanah</t>
  </si>
  <si>
    <t>Tantri Febriani</t>
  </si>
  <si>
    <t>Titim Cahyani</t>
  </si>
  <si>
    <t>Widayanti</t>
  </si>
  <si>
    <t>Widina Rahman</t>
  </si>
  <si>
    <t>Winda Maratus Sholika</t>
  </si>
  <si>
    <t>Wiwin Widiastutui</t>
  </si>
  <si>
    <t>Yogi Nugraha</t>
  </si>
  <si>
    <t>Adi Ardiansyah</t>
  </si>
  <si>
    <t>Aditia Nugraha</t>
  </si>
  <si>
    <t>Agnia Nursyahidah</t>
  </si>
  <si>
    <t>Ahmad Pauzi Ridhwan</t>
  </si>
  <si>
    <t>Aji Peras Setiyo</t>
  </si>
  <si>
    <t>Aldi Apriyadi</t>
  </si>
  <si>
    <t>Ami Rizki Nugraha</t>
  </si>
  <si>
    <t>Anggita Safitri</t>
  </si>
  <si>
    <t>Annisa Nur Fauziyyah</t>
  </si>
  <si>
    <t>Arief Saepulah</t>
  </si>
  <si>
    <t>Arif Mutaqo</t>
  </si>
  <si>
    <t>Benny Suryadi Rahman</t>
  </si>
  <si>
    <t>Cecep Ari Jaoharudin</t>
  </si>
  <si>
    <t>Chikal Pramathana Syabilla</t>
  </si>
  <si>
    <t>Dani Fatruloh</t>
  </si>
  <si>
    <t>Dede Har-har Misharyati</t>
  </si>
  <si>
    <t>Deis Nurul Fitri</t>
  </si>
  <si>
    <t>Desi Luspiana</t>
  </si>
  <si>
    <t>Desy Septiani.S</t>
  </si>
  <si>
    <t>Devi Lindayanti</t>
  </si>
  <si>
    <t>Feni Koesdini</t>
  </si>
  <si>
    <t>Firna Agustiani S</t>
  </si>
  <si>
    <t>Gian Ginanjar</t>
  </si>
  <si>
    <t>Gungun Taufik</t>
  </si>
  <si>
    <t>M. Rizki Pungkiana</t>
  </si>
  <si>
    <t>Mariah</t>
  </si>
  <si>
    <t>Mimin Mahmidah</t>
  </si>
  <si>
    <t>Mira Ardila</t>
  </si>
  <si>
    <t>Muhammad Husni Mubarok</t>
  </si>
  <si>
    <t>Nina Raudhatul Janah</t>
  </si>
  <si>
    <t>Nurmaliah Agustinah</t>
  </si>
  <si>
    <t>Nurpandi</t>
  </si>
  <si>
    <t>Ray Agung Ika Pradana</t>
  </si>
  <si>
    <t>Reni Anggraeni</t>
  </si>
  <si>
    <t>Rezi Octapian</t>
  </si>
  <si>
    <t>Rika Nursaadah</t>
  </si>
  <si>
    <t>Riki Susandi</t>
  </si>
  <si>
    <t>Rita Nopita</t>
  </si>
  <si>
    <t>Rizal Muhamad Al Gozali</t>
  </si>
  <si>
    <t>Rizky Ramdan Sulistiawan</t>
  </si>
  <si>
    <t>Royan Bahtiar</t>
  </si>
  <si>
    <t>Sandhy Maulana Ramdani</t>
  </si>
  <si>
    <t>Seka Gustika</t>
  </si>
  <si>
    <t>Siti Nurbaety</t>
  </si>
  <si>
    <t>Suci Silvia Rahmawati</t>
  </si>
  <si>
    <t>Tryadi Firyal Pamungkas</t>
  </si>
  <si>
    <t>Ulpah Perniati</t>
  </si>
  <si>
    <t>Yayu Wahyuni</t>
  </si>
  <si>
    <t>Yuli Setiawati</t>
  </si>
  <si>
    <t>Ai Siti Rukmanah</t>
  </si>
  <si>
    <t>Ajeng Wilda Fikriah</t>
  </si>
  <si>
    <t>Alfi Dalilul Fauziah</t>
  </si>
  <si>
    <t>Andi Hidayat</t>
  </si>
  <si>
    <t>Ceceng Nuryana</t>
  </si>
  <si>
    <t>Desi Rosilawati</t>
  </si>
  <si>
    <t>Dian Cahya Munggaran</t>
  </si>
  <si>
    <t>Dieni Jamilati</t>
  </si>
  <si>
    <t>Ega Indra Praja</t>
  </si>
  <si>
    <t>Fajar Faisal Sidiq</t>
  </si>
  <si>
    <t>Gina Sholiha</t>
  </si>
  <si>
    <t>Hendri</t>
  </si>
  <si>
    <t>Herdiana Subagja</t>
  </si>
  <si>
    <t>Ia Rianti</t>
  </si>
  <si>
    <t>Isman Azmi</t>
  </si>
  <si>
    <t>Ismaneu Muhamad Ikhsan</t>
  </si>
  <si>
    <t>Kiki Muzaqi Al Maraghi</t>
  </si>
  <si>
    <t>Kurnia Firmansyah</t>
  </si>
  <si>
    <t>Lani Nofia Fauzia</t>
  </si>
  <si>
    <t>Lanlan Juliani Lestari</t>
  </si>
  <si>
    <t>Maya Damayanti Kusmiadi</t>
  </si>
  <si>
    <t>Napiah</t>
  </si>
  <si>
    <t>Nita Karina</t>
  </si>
  <si>
    <t>Noviandry Rahmawan</t>
  </si>
  <si>
    <t>Priza Handika Agustin</t>
  </si>
  <si>
    <t>Rahmat Irfan Hanafi</t>
  </si>
  <si>
    <t>Ramya Sri Damayanti</t>
  </si>
  <si>
    <t>Resti Indah Lestari</t>
  </si>
  <si>
    <t>Ridwan Fauzi</t>
  </si>
  <si>
    <t>Rina Marina</t>
  </si>
  <si>
    <t>Rini Nurmayunita</t>
  </si>
  <si>
    <t>Rita Rahayu</t>
  </si>
  <si>
    <t>Samsul Fajar</t>
  </si>
  <si>
    <t>Semilah Fadillah</t>
  </si>
  <si>
    <t>Silviana</t>
  </si>
  <si>
    <t>Sofy Nurul Asfia</t>
  </si>
  <si>
    <t>Sopi Maspupah</t>
  </si>
  <si>
    <t>Sri Wulandari</t>
  </si>
  <si>
    <t>Titim Nurfatimah</t>
  </si>
  <si>
    <t>Titin Supartini</t>
  </si>
  <si>
    <t>Ulfa Parera</t>
  </si>
  <si>
    <t>Wanda Fauliany</t>
  </si>
  <si>
    <t>Wiki Hidayatulloh</t>
  </si>
  <si>
    <t>Yuda Maulana Malik</t>
  </si>
  <si>
    <t>Zamal Sanusi</t>
  </si>
  <si>
    <t>Zein</t>
  </si>
  <si>
    <t>Zulfi Zulkifli</t>
  </si>
  <si>
    <t>Aceng Jaelani</t>
  </si>
  <si>
    <t>Adam Darmawan</t>
  </si>
  <si>
    <t>Al Amin</t>
  </si>
  <si>
    <t>Ari Muhammad Maruf</t>
  </si>
  <si>
    <t>Ayu Nuradiyanti</t>
  </si>
  <si>
    <t>Bedi Ubaidilah Ismail</t>
  </si>
  <si>
    <t>Bilqis Lady Diana</t>
  </si>
  <si>
    <t>Cahya Harum Budi Asih</t>
  </si>
  <si>
    <t>Chandra Mawardi</t>
  </si>
  <si>
    <t>Dedi Sundayana</t>
  </si>
  <si>
    <t>Enung Laelatul Mahmudah</t>
  </si>
  <si>
    <t>Epul Saepuloh</t>
  </si>
  <si>
    <t>Eva Nurafifah</t>
  </si>
  <si>
    <t>Fariz Muslim</t>
  </si>
  <si>
    <t>Gina Agnitari</t>
  </si>
  <si>
    <t>Herin Ramjani</t>
  </si>
  <si>
    <t>Hisam Fauzul Anam</t>
  </si>
  <si>
    <t>Keukeu Susilawati</t>
  </si>
  <si>
    <t>Kresna Alvin Saputra</t>
  </si>
  <si>
    <t>Lela Monica</t>
  </si>
  <si>
    <t>Lena Marlina</t>
  </si>
  <si>
    <t>Lizsi Susanti</t>
  </si>
  <si>
    <t>M. Rafi Alfaridzi</t>
  </si>
  <si>
    <t>Mahzura Febrina</t>
  </si>
  <si>
    <t>Miftah Fauzi</t>
  </si>
  <si>
    <t>Miftahudin Algifari</t>
  </si>
  <si>
    <t>Muhammad Ilyas Abdillah</t>
  </si>
  <si>
    <t>Muhammad Nur Mauludin</t>
  </si>
  <si>
    <t>Muhammad Ramdani</t>
  </si>
  <si>
    <t>Nina Nuraeni</t>
  </si>
  <si>
    <t>Nurul Wafa</t>
  </si>
  <si>
    <t>Pirman Purnama</t>
  </si>
  <si>
    <t>Prasetyo Dwi Nugroho</t>
  </si>
  <si>
    <t>Retna Aisyah Septiani</t>
  </si>
  <si>
    <t>Reva Sucita</t>
  </si>
  <si>
    <t>Rinrin Yuliani</t>
  </si>
  <si>
    <t>Riyan Hidayatulloh Munir</t>
  </si>
  <si>
    <t>Rizky Dermawan</t>
  </si>
  <si>
    <t>Seliawati</t>
  </si>
  <si>
    <t>Tajib Ramdani</t>
  </si>
  <si>
    <t>Ulfa Ulfiana</t>
  </si>
  <si>
    <t>Usep</t>
  </si>
  <si>
    <t>Welly Yulyani</t>
  </si>
  <si>
    <t>Yogi Muhammad Fauzi</t>
  </si>
  <si>
    <t>Nama Pembimbing Akademik : Indri Fitrianasari, S. Kom</t>
  </si>
  <si>
    <t>Abdurachman Nurhasan</t>
  </si>
  <si>
    <t>Agung Galih Firdaus</t>
  </si>
  <si>
    <t>Agung Rahmat Gumilar</t>
  </si>
  <si>
    <t>Agus Abdul Aziz M</t>
  </si>
  <si>
    <t>Agus Maulana Yusup</t>
  </si>
  <si>
    <t>Aldi Aldama</t>
  </si>
  <si>
    <t>Aldi Fitriadi</t>
  </si>
  <si>
    <t>Alghiffari</t>
  </si>
  <si>
    <t>Andi Rustandi</t>
  </si>
  <si>
    <t>Aulia Rizky Noviyani</t>
  </si>
  <si>
    <t>Cecep Irfan Fariz</t>
  </si>
  <si>
    <t>Dede Ridwan</t>
  </si>
  <si>
    <t>Doni Damara</t>
  </si>
  <si>
    <t>Elgi Ferdiansyah</t>
  </si>
  <si>
    <t>Fahmi Ahmad Maulana</t>
  </si>
  <si>
    <t>Faisal Akbar Windiani</t>
  </si>
  <si>
    <t>Fauzi Alamsyah</t>
  </si>
  <si>
    <t>Gingin Ginanjar</t>
  </si>
  <si>
    <t>Haisyam Maulana</t>
  </si>
  <si>
    <t>Handi Ramdani</t>
  </si>
  <si>
    <t>Jamal Hariri</t>
  </si>
  <si>
    <t>Moch Ferdinal Rachmat</t>
  </si>
  <si>
    <t>Muhamad Lutfi Fauzi</t>
  </si>
  <si>
    <t>Muhammad Fajri Hidayatulloh</t>
  </si>
  <si>
    <t>Reza Khaedar Yusuf</t>
  </si>
  <si>
    <t>Reza Muhammad Matin</t>
  </si>
  <si>
    <t>Rian Adinata</t>
  </si>
  <si>
    <t>Rifai</t>
  </si>
  <si>
    <t>Rifki Amdan Fauzi</t>
  </si>
  <si>
    <t>Rizal Rahmat Mauluddin</t>
  </si>
  <si>
    <t>Salsabila Firsriza</t>
  </si>
  <si>
    <t>Samsul Ramdanul F</t>
  </si>
  <si>
    <t>Wahyu Tri Prasetyo</t>
  </si>
  <si>
    <t>Aang Gunawan</t>
  </si>
  <si>
    <t>Abdul Aji</t>
  </si>
  <si>
    <t>Adang Tijani</t>
  </si>
  <si>
    <t>Agung Muharam</t>
  </si>
  <si>
    <t>Ahen Heriyonto</t>
  </si>
  <si>
    <t>Azis Nurjaman</t>
  </si>
  <si>
    <t>Aziz Salwani</t>
  </si>
  <si>
    <t>De Ipan Renaldi</t>
  </si>
  <si>
    <t>Dede Riswandi</t>
  </si>
  <si>
    <t>Dian Nurdiana</t>
  </si>
  <si>
    <t>Diki Ardiansyah</t>
  </si>
  <si>
    <t>Dodi Apriyana</t>
  </si>
  <si>
    <t>Dudu Durahman</t>
  </si>
  <si>
    <t>Egi Aditya</t>
  </si>
  <si>
    <t>Farhan M Fatturrohman</t>
  </si>
  <si>
    <t>Fauzi</t>
  </si>
  <si>
    <t>Firmansyah</t>
  </si>
  <si>
    <t>Gigin Ginanjar</t>
  </si>
  <si>
    <t>Gilang Aprilian Nur Sidiq</t>
  </si>
  <si>
    <t>Hendra Aprianto</t>
  </si>
  <si>
    <t>Husni Husen</t>
  </si>
  <si>
    <t>Ihsan Sulaeman</t>
  </si>
  <si>
    <t>Ilham Muaziz</t>
  </si>
  <si>
    <t>Indra Andriana</t>
  </si>
  <si>
    <t>Irham Zamzam Fauzi</t>
  </si>
  <si>
    <t>Irvan Fauzi</t>
  </si>
  <si>
    <t>Kurnia Sandi</t>
  </si>
  <si>
    <t>Mahfudz Dzul Ikrom</t>
  </si>
  <si>
    <t>Mohamad Farid</t>
  </si>
  <si>
    <t>Muhamad Dika Pratama</t>
  </si>
  <si>
    <t>Muhamad Ridwan Jayadirahmat</t>
  </si>
  <si>
    <t>Naufal Faruq Fawwaz</t>
  </si>
  <si>
    <t>Rian Aziz Munawar</t>
  </si>
  <si>
    <t>Riki Rianto</t>
  </si>
  <si>
    <t>Rusandi Suharto</t>
  </si>
  <si>
    <t>Saepul Gunawan</t>
  </si>
  <si>
    <t>Sandi Maulana</t>
  </si>
  <si>
    <t>Sendi Muhamad Ramdan Kaelani</t>
  </si>
  <si>
    <t>Thupail Nabil Ramadhan</t>
  </si>
  <si>
    <t>Viki Andreas</t>
  </si>
  <si>
    <t>Yogi Januar</t>
  </si>
  <si>
    <t>Presentase</t>
  </si>
  <si>
    <t>Jumlah Bayar</t>
  </si>
  <si>
    <t>Tunggakan Sd</t>
  </si>
  <si>
    <t xml:space="preserve">LAPORAN TUNGGAKAN </t>
  </si>
  <si>
    <t>KELAS : AKUNTANSI 1</t>
  </si>
  <si>
    <t>KELAS : AKUNTANSI 2</t>
  </si>
  <si>
    <t>Nama Pembimbing Akademik : Arip Budiman, ST.,M.Pd</t>
  </si>
  <si>
    <t>KELAS : Manajemen 1</t>
  </si>
  <si>
    <t>KELAS : Manajemen 2</t>
  </si>
  <si>
    <t>Nama Pembimbing Akademik : Muhamad aripin, A.Md</t>
  </si>
  <si>
    <t>KELAS : Manajemen 3</t>
  </si>
  <si>
    <t>KELAS : Teknik Informatika</t>
  </si>
  <si>
    <r>
      <t>Nama Pembimbing Akademik : Arip Budiman, ST</t>
    </r>
    <r>
      <rPr>
        <b/>
        <sz val="11"/>
        <color theme="1"/>
        <rFont val="Times New Roman"/>
        <family val="1"/>
      </rPr>
      <t> .,M.Pd</t>
    </r>
  </si>
  <si>
    <t>Keterangan :</t>
  </si>
  <si>
    <t>Mahasiswa yang belum melakukan registrasi</t>
  </si>
  <si>
    <t>Dibuat Oleh :</t>
  </si>
  <si>
    <t>Nijar Kurnia Romdoni, S.E</t>
  </si>
  <si>
    <t>Finance Staff</t>
  </si>
  <si>
    <t>Mengetahui,</t>
  </si>
  <si>
    <t>Dheri Febiyani Lestari, S.Pd.,M.M</t>
  </si>
  <si>
    <t>Head Of Finance &amp; HRD</t>
  </si>
  <si>
    <t>PERIODE S.D 2 DESEMBER 2018</t>
  </si>
  <si>
    <t xml:space="preserve">Agus Abdul </t>
  </si>
  <si>
    <t>TI</t>
  </si>
  <si>
    <t>Wahyu Tri P</t>
  </si>
  <si>
    <t>Rifki Amdan F</t>
  </si>
  <si>
    <t>Agung Galih</t>
  </si>
  <si>
    <t>Doni Damar</t>
  </si>
  <si>
    <t xml:space="preserve">Cecep Irfan </t>
  </si>
  <si>
    <t>Rifa'i</t>
  </si>
  <si>
    <t>Rizal Rahmat M</t>
  </si>
  <si>
    <t>Abdurahman Nur Hasan</t>
  </si>
  <si>
    <t xml:space="preserve">Aulia </t>
  </si>
  <si>
    <t xml:space="preserve">Samsul Ramdanul </t>
  </si>
  <si>
    <t xml:space="preserve">Jamal Hariri </t>
  </si>
  <si>
    <t>TO</t>
  </si>
  <si>
    <t>Gilang Aprilian N</t>
  </si>
  <si>
    <t>De Ipan</t>
  </si>
  <si>
    <t>Naufal Faruq F</t>
  </si>
  <si>
    <t>Ahen Heriyanto</t>
  </si>
  <si>
    <t>Sendi M Ramdan</t>
  </si>
  <si>
    <t>Farhan M Fatur</t>
  </si>
  <si>
    <t>Kurniasandi</t>
  </si>
  <si>
    <t>Mahfudz</t>
  </si>
  <si>
    <t>Irham Zam-Zam</t>
  </si>
  <si>
    <t>Muhammad Dika Pratama</t>
  </si>
  <si>
    <t xml:space="preserve">Aziz Salwani </t>
  </si>
  <si>
    <t>Ihsan Sualeman</t>
  </si>
  <si>
    <t>Luki Lisan S</t>
  </si>
  <si>
    <t>PERIODE S.D 06 JANUARI 2019</t>
  </si>
  <si>
    <t>Tasikmalaya, 6 Januari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</si>
</sst>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%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right" vertical="center"/>
    </xf>
    <xf numFmtId="3" fontId="5" fillId="2" borderId="10" xfId="0" applyNumberFormat="1" applyFont="1" applyFill="1" applyBorder="1" applyAlignment="1">
      <alignment horizontal="right" vertical="center"/>
    </xf>
    <xf numFmtId="9" fontId="5" fillId="0" borderId="1" xfId="2" applyFont="1" applyBorder="1" applyAlignment="1">
      <alignment horizontal="right" vertical="center"/>
    </xf>
    <xf numFmtId="9" fontId="5" fillId="2" borderId="3" xfId="0" applyNumberFormat="1" applyFont="1" applyFill="1" applyBorder="1" applyAlignment="1">
      <alignment horizontal="center" vertical="center"/>
    </xf>
    <xf numFmtId="41" fontId="5" fillId="0" borderId="1" xfId="1" applyFont="1" applyBorder="1" applyAlignment="1">
      <alignment horizontal="right" vertical="center"/>
    </xf>
    <xf numFmtId="0" fontId="6" fillId="0" borderId="0" xfId="0" applyFont="1" applyAlignment="1"/>
    <xf numFmtId="0" fontId="4" fillId="3" borderId="7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9" fontId="5" fillId="3" borderId="1" xfId="2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41" fontId="5" fillId="3" borderId="1" xfId="1" applyFont="1" applyFill="1" applyBorder="1" applyAlignment="1">
      <alignment horizontal="right" vertical="center"/>
    </xf>
    <xf numFmtId="0" fontId="3" fillId="0" borderId="0" xfId="0" applyFont="1" applyAlignment="1"/>
    <xf numFmtId="164" fontId="5" fillId="0" borderId="1" xfId="2" applyNumberFormat="1" applyFont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right" vertical="center"/>
    </xf>
    <xf numFmtId="9" fontId="5" fillId="0" borderId="1" xfId="2" applyFont="1" applyFill="1" applyBorder="1" applyAlignment="1">
      <alignment horizontal="right" vertical="center"/>
    </xf>
    <xf numFmtId="0" fontId="0" fillId="0" borderId="0" xfId="0" applyFill="1"/>
    <xf numFmtId="0" fontId="7" fillId="0" borderId="0" xfId="0" applyFont="1" applyAlignment="1">
      <alignment vertical="center"/>
    </xf>
    <xf numFmtId="0" fontId="2" fillId="0" borderId="0" xfId="0" applyFont="1"/>
    <xf numFmtId="0" fontId="4" fillId="0" borderId="11" xfId="0" applyFont="1" applyBorder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4" fillId="0" borderId="1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 vertical="center"/>
    </xf>
    <xf numFmtId="9" fontId="5" fillId="0" borderId="2" xfId="2" applyFont="1" applyBorder="1" applyAlignment="1">
      <alignment horizontal="right" vertical="center"/>
    </xf>
    <xf numFmtId="41" fontId="5" fillId="0" borderId="2" xfId="1" applyFont="1" applyBorder="1" applyAlignment="1">
      <alignment horizontal="right" vertical="center"/>
    </xf>
    <xf numFmtId="0" fontId="8" fillId="0" borderId="12" xfId="0" applyFont="1" applyBorder="1"/>
    <xf numFmtId="41" fontId="8" fillId="0" borderId="12" xfId="0" applyNumberFormat="1" applyFont="1" applyBorder="1"/>
    <xf numFmtId="3" fontId="8" fillId="0" borderId="12" xfId="0" applyNumberFormat="1" applyFont="1" applyBorder="1"/>
    <xf numFmtId="0" fontId="6" fillId="3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vertical="center"/>
    </xf>
    <xf numFmtId="41" fontId="6" fillId="0" borderId="0" xfId="1" applyFont="1" applyAlignment="1"/>
    <xf numFmtId="41" fontId="6" fillId="0" borderId="0" xfId="0" applyNumberFormat="1" applyFont="1" applyAlignment="1"/>
    <xf numFmtId="3" fontId="6" fillId="0" borderId="0" xfId="0" applyNumberFormat="1" applyFont="1" applyAlignment="1"/>
    <xf numFmtId="41" fontId="6" fillId="3" borderId="0" xfId="0" applyNumberFormat="1" applyFont="1" applyFill="1" applyAlignment="1"/>
    <xf numFmtId="3" fontId="0" fillId="0" borderId="0" xfId="0" applyNumberFormat="1"/>
    <xf numFmtId="41" fontId="0" fillId="0" borderId="0" xfId="0" applyNumberFormat="1"/>
    <xf numFmtId="41" fontId="0" fillId="3" borderId="0" xfId="0" applyNumberFormat="1" applyFill="1"/>
    <xf numFmtId="0" fontId="4" fillId="4" borderId="7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41" fontId="5" fillId="4" borderId="1" xfId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9" fontId="5" fillId="4" borderId="1" xfId="2" applyFont="1" applyFill="1" applyBorder="1" applyAlignment="1">
      <alignment horizontal="right" vertical="center"/>
    </xf>
    <xf numFmtId="3" fontId="5" fillId="4" borderId="1" xfId="0" applyNumberFormat="1" applyFont="1" applyFill="1" applyBorder="1" applyAlignment="1">
      <alignment horizontal="right" vertical="center"/>
    </xf>
    <xf numFmtId="41" fontId="5" fillId="0" borderId="1" xfId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/>
    <xf numFmtId="3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/>
    <xf numFmtId="3" fontId="5" fillId="0" borderId="16" xfId="0" applyNumberFormat="1" applyFont="1" applyBorder="1" applyAlignment="1">
      <alignment horizontal="right" vertical="center"/>
    </xf>
    <xf numFmtId="3" fontId="5" fillId="2" borderId="17" xfId="0" applyNumberFormat="1" applyFont="1" applyFill="1" applyBorder="1" applyAlignment="1">
      <alignment horizontal="right" vertical="center"/>
    </xf>
    <xf numFmtId="3" fontId="5" fillId="0" borderId="18" xfId="0" applyNumberFormat="1" applyFont="1" applyBorder="1" applyAlignment="1">
      <alignment horizontal="right" vertical="center"/>
    </xf>
    <xf numFmtId="3" fontId="5" fillId="0" borderId="12" xfId="0" applyNumberFormat="1" applyFont="1" applyBorder="1" applyAlignment="1">
      <alignment horizontal="right" vertical="center"/>
    </xf>
    <xf numFmtId="41" fontId="0" fillId="0" borderId="0" xfId="1" applyFont="1"/>
    <xf numFmtId="41" fontId="0" fillId="0" borderId="0" xfId="1" applyFont="1" applyFill="1"/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0" borderId="11" xfId="0" applyFont="1" applyBorder="1" applyAlignmen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43" workbookViewId="0">
      <selection activeCell="A63" sqref="A63"/>
    </sheetView>
  </sheetViews>
  <sheetFormatPr defaultRowHeight="15" x14ac:dyDescent="0.25"/>
  <cols>
    <col min="1" max="1" width="9.28515625" bestFit="1" customWidth="1"/>
    <col min="2" max="2" width="19.85546875" bestFit="1" customWidth="1"/>
    <col min="3" max="3" width="12.42578125" bestFit="1" customWidth="1"/>
    <col min="4" max="4" width="14" bestFit="1" customWidth="1"/>
    <col min="5" max="7" width="14" customWidth="1"/>
    <col min="8" max="8" width="15.85546875" bestFit="1" customWidth="1"/>
  </cols>
  <sheetData>
    <row r="1" spans="1:12" ht="15.75" x14ac:dyDescent="0.25">
      <c r="A1" s="24" t="s">
        <v>322</v>
      </c>
      <c r="B1" s="25"/>
      <c r="C1" s="25"/>
      <c r="D1" s="25"/>
      <c r="E1" s="25"/>
      <c r="F1" s="25"/>
      <c r="G1" s="25"/>
      <c r="H1" s="25"/>
    </row>
    <row r="2" spans="1:12" ht="15.75" x14ac:dyDescent="0.25">
      <c r="A2" s="24" t="s">
        <v>323</v>
      </c>
      <c r="B2" s="25"/>
      <c r="C2" s="25"/>
      <c r="D2" s="25"/>
      <c r="E2" s="25"/>
      <c r="F2" s="25"/>
      <c r="G2" s="25"/>
      <c r="H2" s="25"/>
    </row>
    <row r="3" spans="1:12" ht="15.75" x14ac:dyDescent="0.25">
      <c r="A3" s="24" t="s">
        <v>368</v>
      </c>
      <c r="B3" s="25"/>
      <c r="C3" s="25"/>
      <c r="D3" s="25"/>
      <c r="E3" s="25"/>
      <c r="F3" s="25"/>
      <c r="G3" s="25"/>
      <c r="H3" s="25"/>
    </row>
    <row r="4" spans="1:12" ht="15.75" customHeight="1" x14ac:dyDescent="0.25">
      <c r="A4" s="70" t="s">
        <v>0</v>
      </c>
      <c r="B4" s="70"/>
      <c r="C4" s="70"/>
      <c r="D4" s="70"/>
      <c r="E4" s="70"/>
      <c r="F4" s="70"/>
      <c r="G4" s="70"/>
      <c r="H4" s="70"/>
    </row>
    <row r="5" spans="1:12" ht="15.75" thickBot="1" x14ac:dyDescent="0.3">
      <c r="A5" s="71"/>
      <c r="B5" s="71"/>
      <c r="C5" s="71"/>
      <c r="D5" s="71"/>
      <c r="E5" s="71"/>
      <c r="F5" s="71"/>
      <c r="G5" s="71"/>
      <c r="H5" s="71"/>
    </row>
    <row r="6" spans="1:12" x14ac:dyDescent="0.25">
      <c r="A6" s="74" t="s">
        <v>1</v>
      </c>
      <c r="B6" s="68" t="s">
        <v>2</v>
      </c>
      <c r="C6" s="68" t="s">
        <v>3</v>
      </c>
      <c r="D6" s="68" t="s">
        <v>4</v>
      </c>
      <c r="E6" s="1" t="s">
        <v>319</v>
      </c>
      <c r="F6" s="1" t="s">
        <v>321</v>
      </c>
      <c r="G6" s="55" t="s">
        <v>321</v>
      </c>
      <c r="H6" s="1" t="s">
        <v>5</v>
      </c>
    </row>
    <row r="7" spans="1:12" x14ac:dyDescent="0.25">
      <c r="A7" s="75"/>
      <c r="B7" s="69"/>
      <c r="C7" s="69"/>
      <c r="D7" s="69"/>
      <c r="E7" s="2" t="s">
        <v>320</v>
      </c>
      <c r="F7" s="8">
        <v>0.5</v>
      </c>
      <c r="G7" s="8">
        <v>0.8</v>
      </c>
      <c r="H7" s="2" t="s">
        <v>6</v>
      </c>
      <c r="K7" s="58">
        <v>0.5</v>
      </c>
      <c r="L7" s="58">
        <v>0.8</v>
      </c>
    </row>
    <row r="8" spans="1:12" x14ac:dyDescent="0.25">
      <c r="A8" s="3">
        <v>1</v>
      </c>
      <c r="B8" s="4" t="s">
        <v>7</v>
      </c>
      <c r="C8" s="5">
        <v>10000000</v>
      </c>
      <c r="D8" s="5">
        <v>7000000</v>
      </c>
      <c r="E8" s="7">
        <f>(D8/C8)</f>
        <v>0.7</v>
      </c>
      <c r="F8" s="9"/>
      <c r="G8" s="9">
        <f>+D8-L8</f>
        <v>-1000000</v>
      </c>
      <c r="H8" s="5">
        <f>+C8-D8</f>
        <v>3000000</v>
      </c>
      <c r="K8">
        <f>C8/2</f>
        <v>5000000</v>
      </c>
      <c r="L8">
        <f>+C8*80%</f>
        <v>8000000</v>
      </c>
    </row>
    <row r="9" spans="1:12" x14ac:dyDescent="0.25">
      <c r="A9" s="3">
        <v>2</v>
      </c>
      <c r="B9" s="4" t="s">
        <v>8</v>
      </c>
      <c r="C9" s="5">
        <v>9750000</v>
      </c>
      <c r="D9" s="5">
        <f>5175000+1500000+175000</f>
        <v>6850000</v>
      </c>
      <c r="E9" s="7">
        <f t="shared" ref="E9:E58" si="0">(D9/C9)</f>
        <v>0.70256410256410251</v>
      </c>
      <c r="F9" s="9">
        <v>0</v>
      </c>
      <c r="G9" s="9">
        <f t="shared" ref="G9:G61" si="1">+D9-L9</f>
        <v>-950000</v>
      </c>
      <c r="H9" s="5">
        <f t="shared" ref="H9:H59" si="2">+C9-D9</f>
        <v>2900000</v>
      </c>
      <c r="K9">
        <f t="shared" ref="K9:K58" si="3">C9/2</f>
        <v>4875000</v>
      </c>
      <c r="L9">
        <f t="shared" ref="L9:L58" si="4">+C9*80%</f>
        <v>7800000</v>
      </c>
    </row>
    <row r="10" spans="1:12" x14ac:dyDescent="0.25">
      <c r="A10" s="3">
        <v>3</v>
      </c>
      <c r="B10" s="4" t="s">
        <v>9</v>
      </c>
      <c r="C10" s="5">
        <v>10000000</v>
      </c>
      <c r="D10" s="5">
        <v>3200000</v>
      </c>
      <c r="E10" s="7">
        <f t="shared" si="0"/>
        <v>0.32</v>
      </c>
      <c r="F10" s="9">
        <f>D10-K10</f>
        <v>-1800000</v>
      </c>
      <c r="G10" s="9">
        <f t="shared" si="1"/>
        <v>-4800000</v>
      </c>
      <c r="H10" s="5">
        <f t="shared" si="2"/>
        <v>6800000</v>
      </c>
      <c r="K10">
        <f t="shared" si="3"/>
        <v>5000000</v>
      </c>
      <c r="L10">
        <f t="shared" si="4"/>
        <v>8000000</v>
      </c>
    </row>
    <row r="11" spans="1:12" x14ac:dyDescent="0.25">
      <c r="A11" s="3">
        <v>4</v>
      </c>
      <c r="B11" s="4" t="s">
        <v>10</v>
      </c>
      <c r="C11" s="5">
        <v>10000000</v>
      </c>
      <c r="D11" s="5">
        <v>5000000</v>
      </c>
      <c r="E11" s="7">
        <f t="shared" si="0"/>
        <v>0.5</v>
      </c>
      <c r="F11" s="9">
        <f>D11-K11</f>
        <v>0</v>
      </c>
      <c r="G11" s="9">
        <f t="shared" si="1"/>
        <v>-3000000</v>
      </c>
      <c r="H11" s="5">
        <f t="shared" si="2"/>
        <v>5000000</v>
      </c>
      <c r="K11">
        <f t="shared" si="3"/>
        <v>5000000</v>
      </c>
      <c r="L11">
        <f t="shared" si="4"/>
        <v>8000000</v>
      </c>
    </row>
    <row r="12" spans="1:12" x14ac:dyDescent="0.25">
      <c r="A12" s="3">
        <v>5</v>
      </c>
      <c r="B12" s="4" t="s">
        <v>11</v>
      </c>
      <c r="C12" s="5">
        <v>10000000</v>
      </c>
      <c r="D12" s="5">
        <f>2125000+1100000+1775000</f>
        <v>5000000</v>
      </c>
      <c r="E12" s="7">
        <f t="shared" si="0"/>
        <v>0.5</v>
      </c>
      <c r="F12" s="9">
        <f>D12-K12</f>
        <v>0</v>
      </c>
      <c r="G12" s="9">
        <f t="shared" si="1"/>
        <v>-3000000</v>
      </c>
      <c r="H12" s="5">
        <f t="shared" si="2"/>
        <v>5000000</v>
      </c>
      <c r="K12">
        <f t="shared" si="3"/>
        <v>5000000</v>
      </c>
      <c r="L12">
        <f t="shared" si="4"/>
        <v>8000000</v>
      </c>
    </row>
    <row r="13" spans="1:12" x14ac:dyDescent="0.25">
      <c r="A13" s="3">
        <v>6</v>
      </c>
      <c r="B13" s="4" t="s">
        <v>12</v>
      </c>
      <c r="C13" s="5">
        <v>9262500</v>
      </c>
      <c r="D13" s="5">
        <v>9262500</v>
      </c>
      <c r="E13" s="7">
        <f t="shared" si="0"/>
        <v>1</v>
      </c>
      <c r="F13" s="9"/>
      <c r="G13" s="9">
        <v>0</v>
      </c>
      <c r="H13" s="5">
        <f t="shared" si="2"/>
        <v>0</v>
      </c>
      <c r="K13">
        <f t="shared" si="3"/>
        <v>4631250</v>
      </c>
      <c r="L13">
        <f t="shared" si="4"/>
        <v>7410000</v>
      </c>
    </row>
    <row r="14" spans="1:12" x14ac:dyDescent="0.25">
      <c r="A14" s="3">
        <v>7</v>
      </c>
      <c r="B14" s="4" t="s">
        <v>13</v>
      </c>
      <c r="C14" s="5">
        <v>10000000</v>
      </c>
      <c r="D14" s="5">
        <f>8100000+50000+250000</f>
        <v>8400000</v>
      </c>
      <c r="E14" s="7">
        <f t="shared" si="0"/>
        <v>0.84</v>
      </c>
      <c r="F14" s="9"/>
      <c r="G14" s="9">
        <v>0</v>
      </c>
      <c r="H14" s="5">
        <f t="shared" si="2"/>
        <v>1600000</v>
      </c>
      <c r="K14">
        <f t="shared" si="3"/>
        <v>5000000</v>
      </c>
      <c r="L14">
        <f t="shared" si="4"/>
        <v>8000000</v>
      </c>
    </row>
    <row r="15" spans="1:12" x14ac:dyDescent="0.25">
      <c r="A15" s="3">
        <v>8</v>
      </c>
      <c r="B15" s="4" t="s">
        <v>14</v>
      </c>
      <c r="C15" s="5">
        <v>10000000</v>
      </c>
      <c r="D15" s="5">
        <v>7000000</v>
      </c>
      <c r="E15" s="7">
        <f t="shared" si="0"/>
        <v>0.7</v>
      </c>
      <c r="F15" s="9"/>
      <c r="G15" s="9">
        <f t="shared" si="1"/>
        <v>-1000000</v>
      </c>
      <c r="H15" s="5">
        <f t="shared" si="2"/>
        <v>3000000</v>
      </c>
      <c r="K15">
        <f t="shared" si="3"/>
        <v>5000000</v>
      </c>
      <c r="L15">
        <f t="shared" si="4"/>
        <v>8000000</v>
      </c>
    </row>
    <row r="16" spans="1:12" x14ac:dyDescent="0.25">
      <c r="A16" s="3">
        <v>9</v>
      </c>
      <c r="B16" s="4" t="s">
        <v>15</v>
      </c>
      <c r="C16" s="5">
        <v>10000000</v>
      </c>
      <c r="D16" s="5">
        <f>5500000+900000</f>
        <v>6400000</v>
      </c>
      <c r="E16" s="7">
        <f t="shared" si="0"/>
        <v>0.64</v>
      </c>
      <c r="F16" s="9"/>
      <c r="G16" s="9">
        <f t="shared" si="1"/>
        <v>-1600000</v>
      </c>
      <c r="H16" s="5">
        <f t="shared" si="2"/>
        <v>3600000</v>
      </c>
      <c r="K16">
        <f t="shared" si="3"/>
        <v>5000000</v>
      </c>
      <c r="L16">
        <f t="shared" si="4"/>
        <v>8000000</v>
      </c>
    </row>
    <row r="17" spans="1:12" x14ac:dyDescent="0.25">
      <c r="A17" s="11">
        <v>10</v>
      </c>
      <c r="B17" s="12" t="s">
        <v>16</v>
      </c>
      <c r="C17" s="13">
        <v>0</v>
      </c>
      <c r="D17" s="13">
        <v>0</v>
      </c>
      <c r="E17" s="14"/>
      <c r="F17" s="16">
        <f>D17-K17</f>
        <v>0</v>
      </c>
      <c r="G17" s="9">
        <f t="shared" si="1"/>
        <v>0</v>
      </c>
      <c r="H17" s="5">
        <f t="shared" si="2"/>
        <v>0</v>
      </c>
      <c r="K17">
        <f t="shared" si="3"/>
        <v>0</v>
      </c>
      <c r="L17">
        <f t="shared" si="4"/>
        <v>0</v>
      </c>
    </row>
    <row r="18" spans="1:12" x14ac:dyDescent="0.25">
      <c r="A18" s="3">
        <v>11</v>
      </c>
      <c r="B18" s="4" t="s">
        <v>17</v>
      </c>
      <c r="C18" s="5">
        <v>10000000</v>
      </c>
      <c r="D18" s="5">
        <f>3900000+700000</f>
        <v>4600000</v>
      </c>
      <c r="E18" s="7">
        <f t="shared" si="0"/>
        <v>0.46</v>
      </c>
      <c r="F18" s="9">
        <f>D18-K18</f>
        <v>-400000</v>
      </c>
      <c r="G18" s="9">
        <f t="shared" si="1"/>
        <v>-3400000</v>
      </c>
      <c r="H18" s="5">
        <f t="shared" si="2"/>
        <v>5400000</v>
      </c>
      <c r="K18">
        <f t="shared" si="3"/>
        <v>5000000</v>
      </c>
      <c r="L18">
        <f t="shared" si="4"/>
        <v>8000000</v>
      </c>
    </row>
    <row r="19" spans="1:12" x14ac:dyDescent="0.25">
      <c r="A19" s="3">
        <v>12</v>
      </c>
      <c r="B19" s="4" t="s">
        <v>18</v>
      </c>
      <c r="C19" s="5">
        <v>9750000</v>
      </c>
      <c r="D19" s="5">
        <f>5400000+1450000</f>
        <v>6850000</v>
      </c>
      <c r="E19" s="7">
        <f t="shared" si="0"/>
        <v>0.70256410256410251</v>
      </c>
      <c r="F19" s="9"/>
      <c r="G19" s="9">
        <f t="shared" si="1"/>
        <v>-950000</v>
      </c>
      <c r="H19" s="5">
        <f t="shared" si="2"/>
        <v>2900000</v>
      </c>
      <c r="K19">
        <f t="shared" si="3"/>
        <v>4875000</v>
      </c>
      <c r="L19">
        <f t="shared" si="4"/>
        <v>7800000</v>
      </c>
    </row>
    <row r="20" spans="1:12" x14ac:dyDescent="0.25">
      <c r="A20" s="3">
        <v>13</v>
      </c>
      <c r="B20" s="4" t="s">
        <v>19</v>
      </c>
      <c r="C20" s="5">
        <v>11000000</v>
      </c>
      <c r="D20" s="5">
        <v>11000000</v>
      </c>
      <c r="E20" s="7">
        <f t="shared" si="0"/>
        <v>1</v>
      </c>
      <c r="F20" s="9">
        <v>0</v>
      </c>
      <c r="G20" s="9">
        <v>0</v>
      </c>
      <c r="H20" s="5">
        <f t="shared" si="2"/>
        <v>0</v>
      </c>
      <c r="K20">
        <f t="shared" si="3"/>
        <v>5500000</v>
      </c>
      <c r="L20">
        <f t="shared" si="4"/>
        <v>8800000</v>
      </c>
    </row>
    <row r="21" spans="1:12" x14ac:dyDescent="0.25">
      <c r="A21" s="3">
        <v>14</v>
      </c>
      <c r="B21" s="4" t="s">
        <v>20</v>
      </c>
      <c r="C21" s="5">
        <v>10000000</v>
      </c>
      <c r="D21" s="5">
        <f>3700000+2400000</f>
        <v>6100000</v>
      </c>
      <c r="E21" s="7">
        <f t="shared" si="0"/>
        <v>0.61</v>
      </c>
      <c r="F21" s="9">
        <v>0</v>
      </c>
      <c r="G21" s="9">
        <f t="shared" si="1"/>
        <v>-1900000</v>
      </c>
      <c r="H21" s="5">
        <f t="shared" si="2"/>
        <v>3900000</v>
      </c>
      <c r="K21">
        <f t="shared" si="3"/>
        <v>5000000</v>
      </c>
      <c r="L21">
        <f t="shared" si="4"/>
        <v>8000000</v>
      </c>
    </row>
    <row r="22" spans="1:12" x14ac:dyDescent="0.25">
      <c r="A22" s="3">
        <v>15</v>
      </c>
      <c r="B22" s="4" t="s">
        <v>21</v>
      </c>
      <c r="C22" s="5">
        <v>10000000</v>
      </c>
      <c r="D22" s="5">
        <f>2600000+7400000</f>
        <v>10000000</v>
      </c>
      <c r="E22" s="7">
        <f t="shared" si="0"/>
        <v>1</v>
      </c>
      <c r="F22" s="9">
        <v>0</v>
      </c>
      <c r="G22" s="9">
        <v>0</v>
      </c>
      <c r="H22" s="5">
        <f t="shared" si="2"/>
        <v>0</v>
      </c>
      <c r="K22">
        <f t="shared" si="3"/>
        <v>5000000</v>
      </c>
      <c r="L22">
        <f t="shared" si="4"/>
        <v>8000000</v>
      </c>
    </row>
    <row r="23" spans="1:12" x14ac:dyDescent="0.25">
      <c r="A23" s="3">
        <v>16</v>
      </c>
      <c r="B23" s="4" t="s">
        <v>22</v>
      </c>
      <c r="C23" s="5">
        <v>10000000</v>
      </c>
      <c r="D23" s="5">
        <v>5200000</v>
      </c>
      <c r="E23" s="7">
        <f t="shared" si="0"/>
        <v>0.52</v>
      </c>
      <c r="F23" s="9"/>
      <c r="G23" s="9">
        <f t="shared" si="1"/>
        <v>-2800000</v>
      </c>
      <c r="H23" s="5">
        <f t="shared" si="2"/>
        <v>4800000</v>
      </c>
      <c r="K23">
        <f t="shared" si="3"/>
        <v>5000000</v>
      </c>
      <c r="L23">
        <f t="shared" si="4"/>
        <v>8000000</v>
      </c>
    </row>
    <row r="24" spans="1:12" x14ac:dyDescent="0.25">
      <c r="A24" s="11">
        <v>17</v>
      </c>
      <c r="B24" s="12" t="s">
        <v>23</v>
      </c>
      <c r="C24" s="13">
        <v>0</v>
      </c>
      <c r="D24" s="13">
        <v>0</v>
      </c>
      <c r="E24" s="14"/>
      <c r="F24" s="16">
        <f>D24-K24</f>
        <v>0</v>
      </c>
      <c r="G24" s="9">
        <f t="shared" si="1"/>
        <v>0</v>
      </c>
      <c r="H24" s="5">
        <f t="shared" si="2"/>
        <v>0</v>
      </c>
      <c r="K24">
        <f t="shared" si="3"/>
        <v>0</v>
      </c>
      <c r="L24">
        <f t="shared" si="4"/>
        <v>0</v>
      </c>
    </row>
    <row r="25" spans="1:12" x14ac:dyDescent="0.25">
      <c r="A25" s="3">
        <v>18</v>
      </c>
      <c r="B25" s="4" t="s">
        <v>24</v>
      </c>
      <c r="C25" s="5">
        <v>10000000</v>
      </c>
      <c r="D25" s="5">
        <f>2030000+1175000+400000</f>
        <v>3605000</v>
      </c>
      <c r="E25" s="7">
        <f t="shared" si="0"/>
        <v>0.36049999999999999</v>
      </c>
      <c r="F25" s="9">
        <f>D25-K25</f>
        <v>-1395000</v>
      </c>
      <c r="G25" s="9">
        <f t="shared" si="1"/>
        <v>-4395000</v>
      </c>
      <c r="H25" s="5">
        <f t="shared" si="2"/>
        <v>6395000</v>
      </c>
      <c r="K25">
        <f t="shared" si="3"/>
        <v>5000000</v>
      </c>
      <c r="L25">
        <f t="shared" si="4"/>
        <v>8000000</v>
      </c>
    </row>
    <row r="26" spans="1:12" x14ac:dyDescent="0.25">
      <c r="A26" s="3">
        <v>19</v>
      </c>
      <c r="B26" s="4" t="s">
        <v>25</v>
      </c>
      <c r="C26" s="5">
        <v>10000000</v>
      </c>
      <c r="D26" s="5">
        <f>5500000+675000</f>
        <v>6175000</v>
      </c>
      <c r="E26" s="7">
        <f t="shared" si="0"/>
        <v>0.61750000000000005</v>
      </c>
      <c r="F26" s="9"/>
      <c r="G26" s="9">
        <f t="shared" si="1"/>
        <v>-1825000</v>
      </c>
      <c r="H26" s="5">
        <f t="shared" si="2"/>
        <v>3825000</v>
      </c>
      <c r="K26">
        <f t="shared" si="3"/>
        <v>5000000</v>
      </c>
      <c r="L26">
        <f t="shared" si="4"/>
        <v>8000000</v>
      </c>
    </row>
    <row r="27" spans="1:12" x14ac:dyDescent="0.25">
      <c r="A27" s="3">
        <v>20</v>
      </c>
      <c r="B27" s="4" t="s">
        <v>26</v>
      </c>
      <c r="C27" s="5">
        <v>10000000</v>
      </c>
      <c r="D27" s="5">
        <v>3700000</v>
      </c>
      <c r="E27" s="7">
        <f t="shared" si="0"/>
        <v>0.37</v>
      </c>
      <c r="F27" s="9">
        <f>D27-K27</f>
        <v>-1300000</v>
      </c>
      <c r="G27" s="9">
        <f t="shared" si="1"/>
        <v>-4300000</v>
      </c>
      <c r="H27" s="5">
        <f t="shared" si="2"/>
        <v>6300000</v>
      </c>
      <c r="K27">
        <f t="shared" si="3"/>
        <v>5000000</v>
      </c>
      <c r="L27">
        <f t="shared" si="4"/>
        <v>8000000</v>
      </c>
    </row>
    <row r="28" spans="1:12" x14ac:dyDescent="0.25">
      <c r="A28" s="3">
        <v>21</v>
      </c>
      <c r="B28" s="4" t="s">
        <v>27</v>
      </c>
      <c r="C28" s="5">
        <v>9750000</v>
      </c>
      <c r="D28" s="5">
        <v>6925000</v>
      </c>
      <c r="E28" s="7">
        <f t="shared" si="0"/>
        <v>0.71025641025641029</v>
      </c>
      <c r="F28" s="9"/>
      <c r="G28" s="9">
        <f t="shared" si="1"/>
        <v>-875000</v>
      </c>
      <c r="H28" s="5">
        <f t="shared" si="2"/>
        <v>2825000</v>
      </c>
      <c r="K28">
        <f t="shared" si="3"/>
        <v>4875000</v>
      </c>
      <c r="L28">
        <f t="shared" si="4"/>
        <v>7800000</v>
      </c>
    </row>
    <row r="29" spans="1:12" x14ac:dyDescent="0.25">
      <c r="A29" s="3">
        <v>22</v>
      </c>
      <c r="B29" s="4" t="s">
        <v>28</v>
      </c>
      <c r="C29" s="5">
        <v>9750000</v>
      </c>
      <c r="D29" s="5">
        <v>6000000</v>
      </c>
      <c r="E29" s="7">
        <f t="shared" si="0"/>
        <v>0.61538461538461542</v>
      </c>
      <c r="F29" s="9"/>
      <c r="G29" s="9">
        <f t="shared" si="1"/>
        <v>-1800000</v>
      </c>
      <c r="H29" s="5">
        <f t="shared" si="2"/>
        <v>3750000</v>
      </c>
      <c r="K29">
        <f t="shared" si="3"/>
        <v>4875000</v>
      </c>
      <c r="L29">
        <f t="shared" si="4"/>
        <v>7800000</v>
      </c>
    </row>
    <row r="30" spans="1:12" x14ac:dyDescent="0.25">
      <c r="A30" s="11">
        <v>23</v>
      </c>
      <c r="B30" s="12" t="s">
        <v>29</v>
      </c>
      <c r="C30" s="13">
        <v>0</v>
      </c>
      <c r="D30" s="13">
        <v>0</v>
      </c>
      <c r="E30" s="14"/>
      <c r="F30" s="16">
        <f t="shared" ref="F30:F35" si="5">D30-K30</f>
        <v>0</v>
      </c>
      <c r="G30" s="9">
        <f t="shared" si="1"/>
        <v>0</v>
      </c>
      <c r="H30" s="5">
        <f t="shared" si="2"/>
        <v>0</v>
      </c>
      <c r="K30">
        <f t="shared" si="3"/>
        <v>0</v>
      </c>
      <c r="L30">
        <f t="shared" si="4"/>
        <v>0</v>
      </c>
    </row>
    <row r="31" spans="1:12" x14ac:dyDescent="0.25">
      <c r="A31" s="3">
        <v>24</v>
      </c>
      <c r="B31" s="4" t="s">
        <v>30</v>
      </c>
      <c r="C31" s="5">
        <v>10000000</v>
      </c>
      <c r="D31" s="5">
        <v>4600000</v>
      </c>
      <c r="E31" s="7">
        <f t="shared" si="0"/>
        <v>0.46</v>
      </c>
      <c r="F31" s="9">
        <f t="shared" si="5"/>
        <v>-400000</v>
      </c>
      <c r="G31" s="9">
        <f t="shared" si="1"/>
        <v>-3400000</v>
      </c>
      <c r="H31" s="5">
        <f t="shared" si="2"/>
        <v>5400000</v>
      </c>
      <c r="K31">
        <f t="shared" si="3"/>
        <v>5000000</v>
      </c>
      <c r="L31">
        <f t="shared" si="4"/>
        <v>8000000</v>
      </c>
    </row>
    <row r="32" spans="1:12" x14ac:dyDescent="0.25">
      <c r="A32" s="11">
        <v>25</v>
      </c>
      <c r="B32" s="12" t="s">
        <v>31</v>
      </c>
      <c r="C32" s="13">
        <v>0</v>
      </c>
      <c r="D32" s="13">
        <v>0</v>
      </c>
      <c r="E32" s="14"/>
      <c r="F32" s="16">
        <f t="shared" si="5"/>
        <v>0</v>
      </c>
      <c r="G32" s="9">
        <f t="shared" si="1"/>
        <v>0</v>
      </c>
      <c r="H32" s="5">
        <f t="shared" si="2"/>
        <v>0</v>
      </c>
      <c r="K32">
        <f t="shared" si="3"/>
        <v>0</v>
      </c>
      <c r="L32">
        <f t="shared" si="4"/>
        <v>0</v>
      </c>
    </row>
    <row r="33" spans="1:12" x14ac:dyDescent="0.25">
      <c r="A33" s="3">
        <v>26</v>
      </c>
      <c r="B33" s="4" t="s">
        <v>32</v>
      </c>
      <c r="C33" s="5">
        <v>10000000</v>
      </c>
      <c r="D33" s="5">
        <v>6000000</v>
      </c>
      <c r="E33" s="7">
        <f t="shared" si="0"/>
        <v>0.6</v>
      </c>
      <c r="F33" s="9">
        <v>0</v>
      </c>
      <c r="G33" s="9">
        <f t="shared" si="1"/>
        <v>-2000000</v>
      </c>
      <c r="H33" s="5">
        <f t="shared" si="2"/>
        <v>4000000</v>
      </c>
      <c r="K33">
        <f t="shared" si="3"/>
        <v>5000000</v>
      </c>
      <c r="L33">
        <f t="shared" si="4"/>
        <v>8000000</v>
      </c>
    </row>
    <row r="34" spans="1:12" x14ac:dyDescent="0.25">
      <c r="A34" s="3">
        <v>27</v>
      </c>
      <c r="B34" s="4" t="s">
        <v>33</v>
      </c>
      <c r="C34" s="5">
        <v>10000000</v>
      </c>
      <c r="D34" s="5">
        <f>4600000+900000</f>
        <v>5500000</v>
      </c>
      <c r="E34" s="7">
        <f t="shared" si="0"/>
        <v>0.55000000000000004</v>
      </c>
      <c r="F34" s="9">
        <v>0</v>
      </c>
      <c r="G34" s="9">
        <f t="shared" si="1"/>
        <v>-2500000</v>
      </c>
      <c r="H34" s="5">
        <f t="shared" si="2"/>
        <v>4500000</v>
      </c>
      <c r="K34">
        <f t="shared" si="3"/>
        <v>5000000</v>
      </c>
      <c r="L34">
        <f t="shared" si="4"/>
        <v>8000000</v>
      </c>
    </row>
    <row r="35" spans="1:12" x14ac:dyDescent="0.25">
      <c r="A35" s="3">
        <v>28</v>
      </c>
      <c r="B35" s="4" t="s">
        <v>34</v>
      </c>
      <c r="C35" s="5">
        <v>10000000</v>
      </c>
      <c r="D35" s="5">
        <v>4000000</v>
      </c>
      <c r="E35" s="7">
        <f t="shared" si="0"/>
        <v>0.4</v>
      </c>
      <c r="F35" s="9">
        <f t="shared" si="5"/>
        <v>-1000000</v>
      </c>
      <c r="G35" s="9">
        <f t="shared" si="1"/>
        <v>-4000000</v>
      </c>
      <c r="H35" s="5">
        <f t="shared" si="2"/>
        <v>6000000</v>
      </c>
      <c r="K35">
        <f t="shared" si="3"/>
        <v>5000000</v>
      </c>
      <c r="L35">
        <f t="shared" si="4"/>
        <v>8000000</v>
      </c>
    </row>
    <row r="36" spans="1:12" x14ac:dyDescent="0.25">
      <c r="A36" s="3">
        <v>29</v>
      </c>
      <c r="B36" s="4" t="s">
        <v>35</v>
      </c>
      <c r="C36" s="5">
        <v>12900000</v>
      </c>
      <c r="D36" s="5">
        <v>7300000</v>
      </c>
      <c r="E36" s="7">
        <f t="shared" si="0"/>
        <v>0.56589147286821706</v>
      </c>
      <c r="F36" s="9"/>
      <c r="G36" s="9">
        <f t="shared" si="1"/>
        <v>-3020000</v>
      </c>
      <c r="H36" s="5">
        <f t="shared" si="2"/>
        <v>5600000</v>
      </c>
      <c r="K36">
        <f t="shared" si="3"/>
        <v>6450000</v>
      </c>
      <c r="L36">
        <f t="shared" si="4"/>
        <v>10320000</v>
      </c>
    </row>
    <row r="37" spans="1:12" x14ac:dyDescent="0.25">
      <c r="A37" s="3">
        <v>30</v>
      </c>
      <c r="B37" s="4" t="s">
        <v>36</v>
      </c>
      <c r="C37" s="5">
        <v>10000000</v>
      </c>
      <c r="D37" s="5">
        <v>5000000</v>
      </c>
      <c r="E37" s="7">
        <f t="shared" si="0"/>
        <v>0.5</v>
      </c>
      <c r="F37" s="9">
        <f>D37-K37</f>
        <v>0</v>
      </c>
      <c r="G37" s="9">
        <f t="shared" si="1"/>
        <v>-3000000</v>
      </c>
      <c r="H37" s="5">
        <f t="shared" si="2"/>
        <v>5000000</v>
      </c>
      <c r="K37">
        <f t="shared" si="3"/>
        <v>5000000</v>
      </c>
      <c r="L37">
        <f t="shared" si="4"/>
        <v>8000000</v>
      </c>
    </row>
    <row r="38" spans="1:12" x14ac:dyDescent="0.25">
      <c r="A38" s="3">
        <v>31</v>
      </c>
      <c r="B38" s="4" t="s">
        <v>37</v>
      </c>
      <c r="C38" s="5">
        <v>10000000</v>
      </c>
      <c r="D38" s="5">
        <v>5000000</v>
      </c>
      <c r="E38" s="7">
        <f t="shared" si="0"/>
        <v>0.5</v>
      </c>
      <c r="F38" s="9">
        <f>D38-K38</f>
        <v>0</v>
      </c>
      <c r="G38" s="9">
        <f t="shared" si="1"/>
        <v>-3000000</v>
      </c>
      <c r="H38" s="5">
        <f t="shared" si="2"/>
        <v>5000000</v>
      </c>
      <c r="K38">
        <f t="shared" si="3"/>
        <v>5000000</v>
      </c>
      <c r="L38">
        <f t="shared" si="4"/>
        <v>8000000</v>
      </c>
    </row>
    <row r="39" spans="1:12" x14ac:dyDescent="0.25">
      <c r="A39" s="3">
        <v>32</v>
      </c>
      <c r="B39" s="4" t="s">
        <v>38</v>
      </c>
      <c r="C39" s="5">
        <v>10000000</v>
      </c>
      <c r="D39" s="5">
        <f>6750000+650000</f>
        <v>7400000</v>
      </c>
      <c r="E39" s="7">
        <f t="shared" si="0"/>
        <v>0.74</v>
      </c>
      <c r="F39" s="9"/>
      <c r="G39" s="9">
        <f t="shared" si="1"/>
        <v>-600000</v>
      </c>
      <c r="H39" s="5">
        <f t="shared" si="2"/>
        <v>2600000</v>
      </c>
      <c r="K39">
        <f t="shared" si="3"/>
        <v>5000000</v>
      </c>
      <c r="L39">
        <f t="shared" si="4"/>
        <v>8000000</v>
      </c>
    </row>
    <row r="40" spans="1:12" x14ac:dyDescent="0.25">
      <c r="A40" s="3">
        <v>33</v>
      </c>
      <c r="B40" s="4" t="s">
        <v>39</v>
      </c>
      <c r="C40" s="5">
        <v>10000000</v>
      </c>
      <c r="D40" s="5">
        <f>2800000+5400000</f>
        <v>8200000</v>
      </c>
      <c r="E40" s="7">
        <f t="shared" si="0"/>
        <v>0.82</v>
      </c>
      <c r="F40" s="9">
        <v>0</v>
      </c>
      <c r="G40" s="9">
        <v>0</v>
      </c>
      <c r="H40" s="5">
        <f t="shared" si="2"/>
        <v>1800000</v>
      </c>
      <c r="K40">
        <f t="shared" si="3"/>
        <v>5000000</v>
      </c>
      <c r="L40">
        <f t="shared" si="4"/>
        <v>8000000</v>
      </c>
    </row>
    <row r="41" spans="1:12" x14ac:dyDescent="0.25">
      <c r="A41" s="3">
        <v>34</v>
      </c>
      <c r="B41" s="4" t="s">
        <v>40</v>
      </c>
      <c r="C41" s="5">
        <v>9025000</v>
      </c>
      <c r="D41" s="5">
        <v>9025000</v>
      </c>
      <c r="E41" s="7">
        <f t="shared" si="0"/>
        <v>1</v>
      </c>
      <c r="F41" s="9"/>
      <c r="G41" s="9">
        <v>0</v>
      </c>
      <c r="H41" s="5">
        <f t="shared" si="2"/>
        <v>0</v>
      </c>
      <c r="K41">
        <f t="shared" si="3"/>
        <v>4512500</v>
      </c>
      <c r="L41">
        <f t="shared" si="4"/>
        <v>7220000</v>
      </c>
    </row>
    <row r="42" spans="1:12" x14ac:dyDescent="0.25">
      <c r="A42" s="3">
        <v>35</v>
      </c>
      <c r="B42" s="4" t="s">
        <v>41</v>
      </c>
      <c r="C42" s="5">
        <v>8750000</v>
      </c>
      <c r="D42" s="5">
        <f>4885000+775000</f>
        <v>5660000</v>
      </c>
      <c r="E42" s="7">
        <f t="shared" si="0"/>
        <v>0.64685714285714291</v>
      </c>
      <c r="F42" s="9"/>
      <c r="G42" s="9">
        <f t="shared" si="1"/>
        <v>-1340000</v>
      </c>
      <c r="H42" s="5">
        <f t="shared" si="2"/>
        <v>3090000</v>
      </c>
      <c r="K42">
        <f t="shared" si="3"/>
        <v>4375000</v>
      </c>
      <c r="L42">
        <f t="shared" si="4"/>
        <v>7000000</v>
      </c>
    </row>
    <row r="43" spans="1:12" x14ac:dyDescent="0.25">
      <c r="A43" s="3">
        <v>36</v>
      </c>
      <c r="B43" s="4" t="s">
        <v>42</v>
      </c>
      <c r="C43" s="5">
        <v>10000000</v>
      </c>
      <c r="D43" s="5">
        <f>4800000+700000</f>
        <v>5500000</v>
      </c>
      <c r="E43" s="7">
        <f t="shared" si="0"/>
        <v>0.55000000000000004</v>
      </c>
      <c r="F43" s="9">
        <v>0</v>
      </c>
      <c r="G43" s="9">
        <f t="shared" si="1"/>
        <v>-2500000</v>
      </c>
      <c r="H43" s="5">
        <f t="shared" si="2"/>
        <v>4500000</v>
      </c>
      <c r="K43">
        <f t="shared" si="3"/>
        <v>5000000</v>
      </c>
      <c r="L43">
        <f t="shared" si="4"/>
        <v>8000000</v>
      </c>
    </row>
    <row r="44" spans="1:12" x14ac:dyDescent="0.25">
      <c r="A44" s="3">
        <v>37</v>
      </c>
      <c r="B44" s="4" t="s">
        <v>43</v>
      </c>
      <c r="C44" s="5">
        <v>10000000</v>
      </c>
      <c r="D44" s="5">
        <f>4800000+1400000</f>
        <v>6200000</v>
      </c>
      <c r="E44" s="7">
        <f t="shared" si="0"/>
        <v>0.62</v>
      </c>
      <c r="F44" s="9">
        <v>0</v>
      </c>
      <c r="G44" s="9">
        <f t="shared" si="1"/>
        <v>-1800000</v>
      </c>
      <c r="H44" s="5">
        <f t="shared" si="2"/>
        <v>3800000</v>
      </c>
      <c r="K44">
        <f t="shared" si="3"/>
        <v>5000000</v>
      </c>
      <c r="L44">
        <f t="shared" si="4"/>
        <v>8000000</v>
      </c>
    </row>
    <row r="45" spans="1:12" x14ac:dyDescent="0.25">
      <c r="A45" s="3">
        <v>38</v>
      </c>
      <c r="B45" s="4" t="s">
        <v>44</v>
      </c>
      <c r="C45" s="5">
        <v>10000000</v>
      </c>
      <c r="D45" s="5">
        <f>4780000+275000+600000</f>
        <v>5655000</v>
      </c>
      <c r="E45" s="7">
        <f t="shared" si="0"/>
        <v>0.5655</v>
      </c>
      <c r="F45" s="9">
        <v>0</v>
      </c>
      <c r="G45" s="9">
        <f t="shared" si="1"/>
        <v>-2345000</v>
      </c>
      <c r="H45" s="5">
        <f t="shared" si="2"/>
        <v>4345000</v>
      </c>
      <c r="K45">
        <f t="shared" si="3"/>
        <v>5000000</v>
      </c>
      <c r="L45">
        <f t="shared" si="4"/>
        <v>8000000</v>
      </c>
    </row>
    <row r="46" spans="1:12" x14ac:dyDescent="0.25">
      <c r="A46" s="19">
        <v>39</v>
      </c>
      <c r="B46" s="20" t="s">
        <v>45</v>
      </c>
      <c r="C46" s="54">
        <v>10000000</v>
      </c>
      <c r="D46" s="54">
        <v>1000000</v>
      </c>
      <c r="E46" s="22">
        <f t="shared" si="0"/>
        <v>0.1</v>
      </c>
      <c r="F46" s="54">
        <f>D46-K46</f>
        <v>-4000000</v>
      </c>
      <c r="G46" s="9">
        <f t="shared" si="1"/>
        <v>-7000000</v>
      </c>
      <c r="H46" s="5">
        <f t="shared" si="2"/>
        <v>9000000</v>
      </c>
      <c r="K46">
        <f t="shared" si="3"/>
        <v>5000000</v>
      </c>
      <c r="L46">
        <f t="shared" si="4"/>
        <v>8000000</v>
      </c>
    </row>
    <row r="47" spans="1:12" x14ac:dyDescent="0.25">
      <c r="A47" s="3">
        <v>40</v>
      </c>
      <c r="B47" s="4" t="s">
        <v>46</v>
      </c>
      <c r="C47" s="5">
        <v>10000000</v>
      </c>
      <c r="D47" s="5">
        <v>6100000</v>
      </c>
      <c r="E47" s="7">
        <f t="shared" si="0"/>
        <v>0.61</v>
      </c>
      <c r="F47" s="9"/>
      <c r="G47" s="9">
        <f t="shared" si="1"/>
        <v>-1900000</v>
      </c>
      <c r="H47" s="5">
        <f t="shared" si="2"/>
        <v>3900000</v>
      </c>
      <c r="K47">
        <f t="shared" si="3"/>
        <v>5000000</v>
      </c>
      <c r="L47">
        <f t="shared" si="4"/>
        <v>8000000</v>
      </c>
    </row>
    <row r="48" spans="1:12" x14ac:dyDescent="0.25">
      <c r="A48" s="3">
        <v>41</v>
      </c>
      <c r="B48" s="4" t="s">
        <v>47</v>
      </c>
      <c r="C48" s="5">
        <v>10000000</v>
      </c>
      <c r="D48" s="5">
        <v>5000000</v>
      </c>
      <c r="E48" s="7">
        <f t="shared" si="0"/>
        <v>0.5</v>
      </c>
      <c r="F48" s="9">
        <f>D48-K48</f>
        <v>0</v>
      </c>
      <c r="G48" s="9">
        <f t="shared" si="1"/>
        <v>-3000000</v>
      </c>
      <c r="H48" s="5">
        <f t="shared" si="2"/>
        <v>5000000</v>
      </c>
      <c r="K48">
        <f t="shared" si="3"/>
        <v>5000000</v>
      </c>
      <c r="L48">
        <f t="shared" si="4"/>
        <v>8000000</v>
      </c>
    </row>
    <row r="49" spans="1:12" x14ac:dyDescent="0.25">
      <c r="A49" s="3">
        <v>42</v>
      </c>
      <c r="B49" s="4" t="s">
        <v>48</v>
      </c>
      <c r="C49" s="5">
        <v>10000000</v>
      </c>
      <c r="D49" s="5">
        <v>3300000</v>
      </c>
      <c r="E49" s="7">
        <f t="shared" si="0"/>
        <v>0.33</v>
      </c>
      <c r="F49" s="9">
        <f>D49-K49</f>
        <v>-1700000</v>
      </c>
      <c r="G49" s="9">
        <f t="shared" si="1"/>
        <v>-4700000</v>
      </c>
      <c r="H49" s="5">
        <f t="shared" si="2"/>
        <v>6700000</v>
      </c>
      <c r="K49">
        <f t="shared" si="3"/>
        <v>5000000</v>
      </c>
      <c r="L49">
        <f t="shared" si="4"/>
        <v>8000000</v>
      </c>
    </row>
    <row r="50" spans="1:12" x14ac:dyDescent="0.25">
      <c r="A50" s="3">
        <v>43</v>
      </c>
      <c r="B50" s="4" t="s">
        <v>49</v>
      </c>
      <c r="C50" s="5">
        <v>9750000</v>
      </c>
      <c r="D50" s="5">
        <v>8000000</v>
      </c>
      <c r="E50" s="7">
        <f t="shared" si="0"/>
        <v>0.82051282051282048</v>
      </c>
      <c r="F50" s="9"/>
      <c r="G50" s="9">
        <v>0</v>
      </c>
      <c r="H50" s="5">
        <f t="shared" si="2"/>
        <v>1750000</v>
      </c>
      <c r="K50">
        <f t="shared" si="3"/>
        <v>4875000</v>
      </c>
      <c r="L50">
        <f t="shared" si="4"/>
        <v>7800000</v>
      </c>
    </row>
    <row r="51" spans="1:12" x14ac:dyDescent="0.25">
      <c r="A51" s="3">
        <v>44</v>
      </c>
      <c r="B51" s="4" t="s">
        <v>50</v>
      </c>
      <c r="C51" s="5">
        <v>10000000</v>
      </c>
      <c r="D51" s="5">
        <v>5300000</v>
      </c>
      <c r="E51" s="7">
        <f t="shared" si="0"/>
        <v>0.53</v>
      </c>
      <c r="F51" s="9"/>
      <c r="G51" s="9">
        <f t="shared" si="1"/>
        <v>-2700000</v>
      </c>
      <c r="H51" s="5">
        <f t="shared" si="2"/>
        <v>4700000</v>
      </c>
      <c r="K51">
        <f t="shared" si="3"/>
        <v>5000000</v>
      </c>
      <c r="L51">
        <f t="shared" si="4"/>
        <v>8000000</v>
      </c>
    </row>
    <row r="52" spans="1:12" x14ac:dyDescent="0.25">
      <c r="A52" s="3">
        <v>45</v>
      </c>
      <c r="B52" s="4" t="s">
        <v>51</v>
      </c>
      <c r="C52" s="5">
        <v>10000000</v>
      </c>
      <c r="D52" s="5">
        <v>7500000</v>
      </c>
      <c r="E52" s="7">
        <f t="shared" si="0"/>
        <v>0.75</v>
      </c>
      <c r="F52" s="9">
        <v>0</v>
      </c>
      <c r="G52" s="9">
        <f t="shared" si="1"/>
        <v>-500000</v>
      </c>
      <c r="H52" s="5">
        <f t="shared" si="2"/>
        <v>2500000</v>
      </c>
      <c r="K52">
        <f t="shared" si="3"/>
        <v>5000000</v>
      </c>
      <c r="L52">
        <f t="shared" si="4"/>
        <v>8000000</v>
      </c>
    </row>
    <row r="53" spans="1:12" x14ac:dyDescent="0.25">
      <c r="A53" s="3">
        <v>46</v>
      </c>
      <c r="B53" s="4" t="s">
        <v>52</v>
      </c>
      <c r="C53" s="5">
        <v>10000000</v>
      </c>
      <c r="D53" s="5">
        <v>3700000</v>
      </c>
      <c r="E53" s="7">
        <f t="shared" si="0"/>
        <v>0.37</v>
      </c>
      <c r="F53" s="9">
        <f>D53-K53</f>
        <v>-1300000</v>
      </c>
      <c r="G53" s="9">
        <f t="shared" si="1"/>
        <v>-4300000</v>
      </c>
      <c r="H53" s="5">
        <f t="shared" si="2"/>
        <v>6300000</v>
      </c>
      <c r="K53">
        <f t="shared" si="3"/>
        <v>5000000</v>
      </c>
      <c r="L53">
        <f t="shared" si="4"/>
        <v>8000000</v>
      </c>
    </row>
    <row r="54" spans="1:12" x14ac:dyDescent="0.25">
      <c r="A54" s="3">
        <v>47</v>
      </c>
      <c r="B54" s="4" t="s">
        <v>53</v>
      </c>
      <c r="C54" s="5">
        <v>9750000</v>
      </c>
      <c r="D54" s="5">
        <v>4950000</v>
      </c>
      <c r="E54" s="7">
        <f t="shared" si="0"/>
        <v>0.50769230769230766</v>
      </c>
      <c r="F54" s="9"/>
      <c r="G54" s="9">
        <f t="shared" si="1"/>
        <v>-2850000</v>
      </c>
      <c r="H54" s="5">
        <f t="shared" si="2"/>
        <v>4800000</v>
      </c>
      <c r="K54">
        <f t="shared" si="3"/>
        <v>4875000</v>
      </c>
      <c r="L54">
        <f t="shared" si="4"/>
        <v>7800000</v>
      </c>
    </row>
    <row r="55" spans="1:12" x14ac:dyDescent="0.25">
      <c r="A55" s="3">
        <v>48</v>
      </c>
      <c r="B55" s="4" t="s">
        <v>54</v>
      </c>
      <c r="C55" s="5">
        <v>10000000</v>
      </c>
      <c r="D55" s="5">
        <v>2850000</v>
      </c>
      <c r="E55" s="7">
        <f t="shared" si="0"/>
        <v>0.28499999999999998</v>
      </c>
      <c r="F55" s="9">
        <f>D55-K55</f>
        <v>-2150000</v>
      </c>
      <c r="G55" s="9">
        <f t="shared" si="1"/>
        <v>-5150000</v>
      </c>
      <c r="H55" s="5">
        <f t="shared" si="2"/>
        <v>7150000</v>
      </c>
      <c r="K55">
        <f t="shared" si="3"/>
        <v>5000000</v>
      </c>
      <c r="L55">
        <f t="shared" si="4"/>
        <v>8000000</v>
      </c>
    </row>
    <row r="56" spans="1:12" x14ac:dyDescent="0.25">
      <c r="A56" s="3">
        <v>49</v>
      </c>
      <c r="B56" s="4" t="s">
        <v>55</v>
      </c>
      <c r="C56" s="5">
        <v>10000000</v>
      </c>
      <c r="D56" s="5">
        <f>4900000+750000+950000</f>
        <v>6600000</v>
      </c>
      <c r="E56" s="7">
        <f t="shared" si="0"/>
        <v>0.66</v>
      </c>
      <c r="F56" s="9"/>
      <c r="G56" s="9">
        <f t="shared" si="1"/>
        <v>-1400000</v>
      </c>
      <c r="H56" s="5">
        <f t="shared" si="2"/>
        <v>3400000</v>
      </c>
      <c r="K56">
        <f t="shared" si="3"/>
        <v>5000000</v>
      </c>
      <c r="L56">
        <f t="shared" si="4"/>
        <v>8000000</v>
      </c>
    </row>
    <row r="57" spans="1:12" x14ac:dyDescent="0.25">
      <c r="A57" s="3">
        <v>50</v>
      </c>
      <c r="B57" s="4" t="s">
        <v>56</v>
      </c>
      <c r="C57" s="5">
        <v>9262500</v>
      </c>
      <c r="D57" s="5">
        <v>9262500</v>
      </c>
      <c r="E57" s="7">
        <f t="shared" si="0"/>
        <v>1</v>
      </c>
      <c r="F57" s="9"/>
      <c r="G57" s="9">
        <v>0</v>
      </c>
      <c r="H57" s="5">
        <f t="shared" si="2"/>
        <v>0</v>
      </c>
      <c r="K57">
        <f t="shared" si="3"/>
        <v>4631250</v>
      </c>
      <c r="L57">
        <f t="shared" si="4"/>
        <v>7410000</v>
      </c>
    </row>
    <row r="58" spans="1:12" x14ac:dyDescent="0.25">
      <c r="A58" s="29">
        <v>51</v>
      </c>
      <c r="B58" s="30" t="s">
        <v>57</v>
      </c>
      <c r="C58" s="31">
        <v>10000000</v>
      </c>
      <c r="D58" s="31">
        <v>7000000</v>
      </c>
      <c r="E58" s="32">
        <f t="shared" si="0"/>
        <v>0.7</v>
      </c>
      <c r="F58" s="33"/>
      <c r="G58" s="9">
        <f t="shared" si="1"/>
        <v>-1000000</v>
      </c>
      <c r="H58" s="5">
        <f t="shared" si="2"/>
        <v>3000000</v>
      </c>
      <c r="K58">
        <f t="shared" si="3"/>
        <v>5000000</v>
      </c>
      <c r="L58">
        <f t="shared" si="4"/>
        <v>8000000</v>
      </c>
    </row>
    <row r="59" spans="1:12" x14ac:dyDescent="0.25">
      <c r="A59" s="72" t="s">
        <v>58</v>
      </c>
      <c r="B59" s="73"/>
      <c r="C59" s="36">
        <f>SUM(C8:C58)</f>
        <v>468700000</v>
      </c>
      <c r="D59" s="36">
        <f>SUM(D8:D58)</f>
        <v>283870000</v>
      </c>
      <c r="E59" s="34"/>
      <c r="F59" s="35">
        <f>SUM(F8:F58)</f>
        <v>-15445000</v>
      </c>
      <c r="G59" s="9">
        <f>SUM(G8:G58)</f>
        <v>-101600000</v>
      </c>
      <c r="H59" s="5">
        <f t="shared" si="2"/>
        <v>184830000</v>
      </c>
    </row>
    <row r="60" spans="1:12" x14ac:dyDescent="0.25">
      <c r="A60" s="10" t="s">
        <v>332</v>
      </c>
      <c r="B60" s="10"/>
      <c r="C60" s="10"/>
      <c r="D60" s="10"/>
      <c r="E60" s="10"/>
      <c r="F60" s="10"/>
      <c r="G60" s="9">
        <f t="shared" si="1"/>
        <v>0</v>
      </c>
      <c r="H60" s="10"/>
      <c r="I60" s="10"/>
    </row>
    <row r="61" spans="1:12" x14ac:dyDescent="0.25">
      <c r="A61" s="37"/>
      <c r="B61" s="10" t="s">
        <v>333</v>
      </c>
      <c r="C61" s="10"/>
      <c r="D61" s="10"/>
      <c r="E61" s="10"/>
      <c r="F61" s="10"/>
      <c r="G61" s="9">
        <f t="shared" si="1"/>
        <v>0</v>
      </c>
      <c r="H61" s="10"/>
      <c r="I61" s="10"/>
    </row>
    <row r="62" spans="1:12" x14ac:dyDescent="0.25">
      <c r="A62" s="10"/>
      <c r="B62" s="10"/>
      <c r="C62" s="10"/>
      <c r="D62" s="10"/>
      <c r="E62" s="10"/>
      <c r="F62" s="10"/>
      <c r="G62" s="10"/>
      <c r="H62" s="10"/>
      <c r="I62" s="10"/>
    </row>
    <row r="63" spans="1:12" x14ac:dyDescent="0.25">
      <c r="A63" s="10" t="s">
        <v>369</v>
      </c>
      <c r="B63" s="10"/>
      <c r="C63" s="10"/>
      <c r="D63" s="10"/>
      <c r="E63" s="10"/>
      <c r="F63" s="10"/>
      <c r="G63" s="10"/>
      <c r="H63" s="10"/>
      <c r="I63" s="10"/>
    </row>
    <row r="64" spans="1:12" x14ac:dyDescent="0.25">
      <c r="A64" s="10" t="s">
        <v>334</v>
      </c>
      <c r="B64" s="10"/>
      <c r="C64" s="10"/>
      <c r="D64" s="10"/>
      <c r="E64" s="10"/>
      <c r="F64" s="10" t="s">
        <v>337</v>
      </c>
      <c r="G64" s="10"/>
      <c r="H64" s="10"/>
      <c r="I64" s="10"/>
    </row>
    <row r="65" spans="1:9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x14ac:dyDescent="0.25">
      <c r="A66" s="10"/>
      <c r="B66" s="10"/>
      <c r="C66" s="10"/>
      <c r="D66" s="10"/>
      <c r="E66" s="10"/>
      <c r="F66" s="10"/>
      <c r="G66" s="10"/>
      <c r="H66" s="10"/>
      <c r="I66" s="10"/>
    </row>
    <row r="67" spans="1:9" x14ac:dyDescent="0.25">
      <c r="A67" s="10"/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x14ac:dyDescent="0.25">
      <c r="A69" s="39" t="s">
        <v>335</v>
      </c>
      <c r="B69" s="27"/>
      <c r="C69" s="27"/>
      <c r="D69" s="27"/>
      <c r="E69" s="27"/>
      <c r="F69" s="39" t="s">
        <v>338</v>
      </c>
      <c r="G69" s="39"/>
      <c r="H69" s="10"/>
      <c r="I69" s="10"/>
    </row>
    <row r="70" spans="1:9" x14ac:dyDescent="0.25">
      <c r="A70" s="38" t="s">
        <v>336</v>
      </c>
      <c r="B70" s="38"/>
      <c r="C70" s="38"/>
      <c r="D70" s="38"/>
      <c r="E70" s="38"/>
      <c r="F70" s="38" t="s">
        <v>339</v>
      </c>
      <c r="G70" s="38"/>
      <c r="H70" s="10"/>
      <c r="I70" s="10"/>
    </row>
  </sheetData>
  <mergeCells count="7">
    <mergeCell ref="C6:C7"/>
    <mergeCell ref="D6:D7"/>
    <mergeCell ref="A4:H4"/>
    <mergeCell ref="A5:H5"/>
    <mergeCell ref="A59:B59"/>
    <mergeCell ref="A6:A7"/>
    <mergeCell ref="B6:B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16" workbookViewId="0">
      <selection activeCell="E33" sqref="E33"/>
    </sheetView>
  </sheetViews>
  <sheetFormatPr defaultRowHeight="15" x14ac:dyDescent="0.25"/>
  <cols>
    <col min="1" max="1" width="9.28515625" style="10" bestFit="1" customWidth="1"/>
    <col min="2" max="2" width="19.28515625" style="10" bestFit="1" customWidth="1"/>
    <col min="3" max="3" width="9.85546875" style="10" bestFit="1" customWidth="1"/>
    <col min="4" max="4" width="14" style="10" bestFit="1" customWidth="1"/>
    <col min="5" max="7" width="14" style="10" customWidth="1"/>
    <col min="8" max="8" width="15.85546875" style="10" bestFit="1" customWidth="1"/>
    <col min="9" max="10" width="9.140625" style="10"/>
    <col min="11" max="12" width="10.5703125" style="10" bestFit="1" customWidth="1"/>
    <col min="13" max="16384" width="9.140625" style="10"/>
  </cols>
  <sheetData>
    <row r="1" spans="1:12" ht="15.75" x14ac:dyDescent="0.25">
      <c r="A1" s="24" t="s">
        <v>322</v>
      </c>
      <c r="B1" s="25"/>
      <c r="C1" s="25"/>
      <c r="D1" s="25"/>
      <c r="E1" s="25"/>
      <c r="F1" s="25"/>
      <c r="G1" s="25"/>
      <c r="H1" s="25"/>
    </row>
    <row r="2" spans="1:12" ht="15.75" x14ac:dyDescent="0.25">
      <c r="A2" s="24" t="s">
        <v>324</v>
      </c>
      <c r="B2" s="25"/>
      <c r="C2" s="25"/>
      <c r="D2" s="25"/>
      <c r="E2" s="25"/>
      <c r="F2" s="25"/>
      <c r="G2" s="25"/>
      <c r="H2" s="25"/>
    </row>
    <row r="3" spans="1:12" ht="15.75" x14ac:dyDescent="0.25">
      <c r="A3" s="56" t="s">
        <v>368</v>
      </c>
      <c r="B3" s="25"/>
      <c r="C3" s="25"/>
      <c r="D3" s="25"/>
      <c r="E3" s="25"/>
      <c r="F3" s="25"/>
      <c r="G3" s="25"/>
      <c r="H3" s="25"/>
    </row>
    <row r="4" spans="1:12" ht="15.75" customHeight="1" x14ac:dyDescent="0.25">
      <c r="A4" s="70" t="s">
        <v>0</v>
      </c>
      <c r="B4" s="70"/>
      <c r="C4" s="70"/>
      <c r="D4" s="70"/>
      <c r="E4" s="70"/>
      <c r="F4" s="70"/>
      <c r="G4" s="70"/>
      <c r="H4" s="70"/>
    </row>
    <row r="5" spans="1:12" ht="15.75" thickBot="1" x14ac:dyDescent="0.3">
      <c r="A5" s="71"/>
      <c r="B5" s="71"/>
      <c r="C5" s="71"/>
      <c r="D5" s="71"/>
      <c r="E5" s="71"/>
      <c r="F5" s="71"/>
      <c r="G5" s="71"/>
      <c r="H5" s="71"/>
    </row>
    <row r="6" spans="1:12" x14ac:dyDescent="0.25">
      <c r="A6" s="74" t="s">
        <v>1</v>
      </c>
      <c r="B6" s="68" t="s">
        <v>2</v>
      </c>
      <c r="C6" s="68" t="s">
        <v>3</v>
      </c>
      <c r="D6" s="68" t="s">
        <v>4</v>
      </c>
      <c r="E6" s="1" t="s">
        <v>319</v>
      </c>
      <c r="F6" s="1" t="s">
        <v>321</v>
      </c>
      <c r="G6" s="55" t="s">
        <v>321</v>
      </c>
      <c r="H6" s="1" t="s">
        <v>5</v>
      </c>
    </row>
    <row r="7" spans="1:12" x14ac:dyDescent="0.25">
      <c r="A7" s="75"/>
      <c r="B7" s="69"/>
      <c r="C7" s="69"/>
      <c r="D7" s="69"/>
      <c r="E7" s="2" t="s">
        <v>320</v>
      </c>
      <c r="F7" s="8">
        <v>0.5</v>
      </c>
      <c r="G7" s="8">
        <v>0.8</v>
      </c>
      <c r="H7" s="2" t="s">
        <v>6</v>
      </c>
      <c r="K7" s="59">
        <v>0.5</v>
      </c>
      <c r="L7" s="59">
        <v>0.8</v>
      </c>
    </row>
    <row r="8" spans="1:12" x14ac:dyDescent="0.25">
      <c r="A8" s="3">
        <v>1</v>
      </c>
      <c r="B8" s="4" t="s">
        <v>59</v>
      </c>
      <c r="C8" s="5">
        <v>10000000</v>
      </c>
      <c r="D8" s="5">
        <v>5450000</v>
      </c>
      <c r="E8" s="7">
        <f>D8/C8</f>
        <v>0.54500000000000004</v>
      </c>
      <c r="F8" s="5">
        <v>0</v>
      </c>
      <c r="G8" s="5">
        <f>+D8-L8</f>
        <v>-2550000</v>
      </c>
      <c r="H8" s="5">
        <f>+C8-D8</f>
        <v>4550000</v>
      </c>
      <c r="K8" s="41">
        <f>C8/2</f>
        <v>5000000</v>
      </c>
      <c r="L8" s="41">
        <f>+C8*80%</f>
        <v>8000000</v>
      </c>
    </row>
    <row r="9" spans="1:12" x14ac:dyDescent="0.25">
      <c r="A9" s="3">
        <v>2</v>
      </c>
      <c r="B9" s="4" t="s">
        <v>60</v>
      </c>
      <c r="C9" s="5">
        <v>10000000</v>
      </c>
      <c r="D9" s="5">
        <v>4600000</v>
      </c>
      <c r="E9" s="7">
        <f t="shared" ref="E9:E52" si="0">D9/C9</f>
        <v>0.46</v>
      </c>
      <c r="F9" s="5">
        <f t="shared" ref="F9:F45" si="1">D9-K9</f>
        <v>-400000</v>
      </c>
      <c r="G9" s="5">
        <f t="shared" ref="G9:G52" si="2">+D9-L9</f>
        <v>-3400000</v>
      </c>
      <c r="H9" s="5">
        <f t="shared" ref="H9:H53" si="3">+C9-D9</f>
        <v>5400000</v>
      </c>
      <c r="K9" s="41">
        <f t="shared" ref="K9:K52" si="4">C9/2</f>
        <v>5000000</v>
      </c>
      <c r="L9" s="41">
        <f t="shared" ref="L9:L52" si="5">+C9*80%</f>
        <v>8000000</v>
      </c>
    </row>
    <row r="10" spans="1:12" x14ac:dyDescent="0.25">
      <c r="A10" s="11">
        <v>3</v>
      </c>
      <c r="B10" s="12" t="s">
        <v>61</v>
      </c>
      <c r="C10" s="13">
        <v>0</v>
      </c>
      <c r="D10" s="13">
        <v>0</v>
      </c>
      <c r="E10" s="14"/>
      <c r="F10" s="15">
        <f t="shared" si="1"/>
        <v>0</v>
      </c>
      <c r="G10" s="5">
        <f t="shared" si="2"/>
        <v>0</v>
      </c>
      <c r="H10" s="5">
        <f t="shared" si="3"/>
        <v>0</v>
      </c>
      <c r="K10" s="41">
        <f t="shared" si="4"/>
        <v>0</v>
      </c>
      <c r="L10" s="41">
        <f t="shared" si="5"/>
        <v>0</v>
      </c>
    </row>
    <row r="11" spans="1:12" x14ac:dyDescent="0.25">
      <c r="A11" s="3">
        <v>4</v>
      </c>
      <c r="B11" s="4" t="s">
        <v>62</v>
      </c>
      <c r="C11" s="5">
        <v>10000000</v>
      </c>
      <c r="D11" s="5">
        <f>7500000+800000</f>
        <v>8300000</v>
      </c>
      <c r="E11" s="7">
        <f t="shared" si="0"/>
        <v>0.83</v>
      </c>
      <c r="F11" s="5"/>
      <c r="G11" s="5">
        <v>0</v>
      </c>
      <c r="H11" s="5">
        <f t="shared" si="3"/>
        <v>1700000</v>
      </c>
      <c r="K11" s="41">
        <f t="shared" si="4"/>
        <v>5000000</v>
      </c>
      <c r="L11" s="41">
        <f t="shared" si="5"/>
        <v>8000000</v>
      </c>
    </row>
    <row r="12" spans="1:12" x14ac:dyDescent="0.25">
      <c r="A12" s="3">
        <v>5</v>
      </c>
      <c r="B12" s="4" t="s">
        <v>63</v>
      </c>
      <c r="C12" s="5">
        <v>10000000</v>
      </c>
      <c r="D12" s="5">
        <v>5850000</v>
      </c>
      <c r="E12" s="7">
        <f t="shared" si="0"/>
        <v>0.58499999999999996</v>
      </c>
      <c r="F12" s="5">
        <v>0</v>
      </c>
      <c r="G12" s="5">
        <f t="shared" si="2"/>
        <v>-2150000</v>
      </c>
      <c r="H12" s="5">
        <f t="shared" si="3"/>
        <v>4150000</v>
      </c>
      <c r="K12" s="41">
        <f t="shared" si="4"/>
        <v>5000000</v>
      </c>
      <c r="L12" s="41">
        <f t="shared" si="5"/>
        <v>8000000</v>
      </c>
    </row>
    <row r="13" spans="1:12" x14ac:dyDescent="0.25">
      <c r="A13" s="3">
        <v>6</v>
      </c>
      <c r="B13" s="4" t="s">
        <v>64</v>
      </c>
      <c r="C13" s="5">
        <v>9750000</v>
      </c>
      <c r="D13" s="5">
        <v>7000000</v>
      </c>
      <c r="E13" s="7">
        <f t="shared" si="0"/>
        <v>0.71794871794871795</v>
      </c>
      <c r="F13" s="5"/>
      <c r="G13" s="5">
        <f t="shared" si="2"/>
        <v>-800000</v>
      </c>
      <c r="H13" s="5">
        <f t="shared" si="3"/>
        <v>2750000</v>
      </c>
      <c r="K13" s="41">
        <f t="shared" si="4"/>
        <v>4875000</v>
      </c>
      <c r="L13" s="41">
        <f t="shared" si="5"/>
        <v>7800000</v>
      </c>
    </row>
    <row r="14" spans="1:12" x14ac:dyDescent="0.25">
      <c r="A14" s="3">
        <v>7</v>
      </c>
      <c r="B14" s="4" t="s">
        <v>65</v>
      </c>
      <c r="C14" s="5">
        <v>10000000</v>
      </c>
      <c r="D14" s="5">
        <v>2000000</v>
      </c>
      <c r="E14" s="7">
        <f t="shared" si="0"/>
        <v>0.2</v>
      </c>
      <c r="F14" s="5">
        <f t="shared" si="1"/>
        <v>-3000000</v>
      </c>
      <c r="G14" s="5">
        <f t="shared" si="2"/>
        <v>-6000000</v>
      </c>
      <c r="H14" s="5">
        <f t="shared" si="3"/>
        <v>8000000</v>
      </c>
      <c r="K14" s="41">
        <f t="shared" si="4"/>
        <v>5000000</v>
      </c>
      <c r="L14" s="41">
        <f t="shared" si="5"/>
        <v>8000000</v>
      </c>
    </row>
    <row r="15" spans="1:12" x14ac:dyDescent="0.25">
      <c r="A15" s="3">
        <v>8</v>
      </c>
      <c r="B15" s="4" t="s">
        <v>66</v>
      </c>
      <c r="C15" s="5">
        <v>9750000</v>
      </c>
      <c r="D15" s="5">
        <v>7000000</v>
      </c>
      <c r="E15" s="7">
        <f t="shared" si="0"/>
        <v>0.71794871794871795</v>
      </c>
      <c r="F15" s="5"/>
      <c r="G15" s="5">
        <f t="shared" si="2"/>
        <v>-800000</v>
      </c>
      <c r="H15" s="5">
        <f t="shared" si="3"/>
        <v>2750000</v>
      </c>
      <c r="K15" s="41">
        <f t="shared" si="4"/>
        <v>4875000</v>
      </c>
      <c r="L15" s="41">
        <f t="shared" si="5"/>
        <v>7800000</v>
      </c>
    </row>
    <row r="16" spans="1:12" x14ac:dyDescent="0.25">
      <c r="A16" s="3">
        <v>9</v>
      </c>
      <c r="B16" s="4" t="s">
        <v>67</v>
      </c>
      <c r="C16" s="5">
        <v>10000000</v>
      </c>
      <c r="D16" s="5">
        <f>3500000+2250000</f>
        <v>5750000</v>
      </c>
      <c r="E16" s="7">
        <f t="shared" si="0"/>
        <v>0.57499999999999996</v>
      </c>
      <c r="F16" s="5">
        <v>0</v>
      </c>
      <c r="G16" s="5">
        <f t="shared" si="2"/>
        <v>-2250000</v>
      </c>
      <c r="H16" s="5">
        <f t="shared" si="3"/>
        <v>4250000</v>
      </c>
      <c r="K16" s="41">
        <f t="shared" si="4"/>
        <v>5000000</v>
      </c>
      <c r="L16" s="41">
        <f t="shared" si="5"/>
        <v>8000000</v>
      </c>
    </row>
    <row r="17" spans="1:12" x14ac:dyDescent="0.25">
      <c r="A17" s="48">
        <v>10</v>
      </c>
      <c r="B17" s="49" t="s">
        <v>68</v>
      </c>
      <c r="C17" s="50">
        <v>11500000</v>
      </c>
      <c r="D17" s="50">
        <v>4750000</v>
      </c>
      <c r="E17" s="52">
        <f t="shared" si="0"/>
        <v>0.41304347826086957</v>
      </c>
      <c r="F17" s="53">
        <f t="shared" si="1"/>
        <v>-1000000</v>
      </c>
      <c r="G17" s="5">
        <f t="shared" si="2"/>
        <v>-4450000</v>
      </c>
      <c r="H17" s="5">
        <f t="shared" si="3"/>
        <v>6750000</v>
      </c>
      <c r="K17" s="41">
        <f t="shared" si="4"/>
        <v>5750000</v>
      </c>
      <c r="L17" s="41">
        <f t="shared" si="5"/>
        <v>9200000</v>
      </c>
    </row>
    <row r="18" spans="1:12" x14ac:dyDescent="0.25">
      <c r="A18" s="3">
        <v>11</v>
      </c>
      <c r="B18" s="4" t="s">
        <v>69</v>
      </c>
      <c r="C18" s="5">
        <v>10000000</v>
      </c>
      <c r="D18" s="5">
        <v>1000000</v>
      </c>
      <c r="E18" s="7">
        <f t="shared" si="0"/>
        <v>0.1</v>
      </c>
      <c r="F18" s="5">
        <f t="shared" si="1"/>
        <v>-4000000</v>
      </c>
      <c r="G18" s="5">
        <f t="shared" si="2"/>
        <v>-7000000</v>
      </c>
      <c r="H18" s="5">
        <f t="shared" si="3"/>
        <v>9000000</v>
      </c>
      <c r="K18" s="41">
        <f t="shared" si="4"/>
        <v>5000000</v>
      </c>
      <c r="L18" s="41">
        <f t="shared" si="5"/>
        <v>8000000</v>
      </c>
    </row>
    <row r="19" spans="1:12" x14ac:dyDescent="0.25">
      <c r="A19" s="3">
        <v>12</v>
      </c>
      <c r="B19" s="4" t="s">
        <v>70</v>
      </c>
      <c r="C19" s="5">
        <v>10000000</v>
      </c>
      <c r="D19" s="5">
        <v>5350000</v>
      </c>
      <c r="E19" s="7">
        <f t="shared" si="0"/>
        <v>0.53500000000000003</v>
      </c>
      <c r="F19" s="5">
        <v>0</v>
      </c>
      <c r="G19" s="5">
        <f t="shared" si="2"/>
        <v>-2650000</v>
      </c>
      <c r="H19" s="5">
        <f t="shared" si="3"/>
        <v>4650000</v>
      </c>
      <c r="K19" s="41">
        <f t="shared" si="4"/>
        <v>5000000</v>
      </c>
      <c r="L19" s="41">
        <f t="shared" si="5"/>
        <v>8000000</v>
      </c>
    </row>
    <row r="20" spans="1:12" x14ac:dyDescent="0.25">
      <c r="A20" s="3">
        <v>13</v>
      </c>
      <c r="B20" s="4" t="s">
        <v>71</v>
      </c>
      <c r="C20" s="5">
        <v>9750000</v>
      </c>
      <c r="D20" s="5">
        <v>7400000</v>
      </c>
      <c r="E20" s="7">
        <f t="shared" si="0"/>
        <v>0.75897435897435894</v>
      </c>
      <c r="F20" s="5"/>
      <c r="G20" s="5">
        <f t="shared" si="2"/>
        <v>-400000</v>
      </c>
      <c r="H20" s="5">
        <f t="shared" si="3"/>
        <v>2350000</v>
      </c>
      <c r="K20" s="41">
        <f t="shared" si="4"/>
        <v>4875000</v>
      </c>
      <c r="L20" s="41">
        <f t="shared" si="5"/>
        <v>7800000</v>
      </c>
    </row>
    <row r="21" spans="1:12" x14ac:dyDescent="0.25">
      <c r="A21" s="3">
        <v>14</v>
      </c>
      <c r="B21" s="4" t="s">
        <v>72</v>
      </c>
      <c r="C21" s="5">
        <v>9025000</v>
      </c>
      <c r="D21" s="5">
        <v>9025000</v>
      </c>
      <c r="E21" s="7">
        <f t="shared" si="0"/>
        <v>1</v>
      </c>
      <c r="F21" s="5"/>
      <c r="G21" s="5">
        <f t="shared" si="2"/>
        <v>1805000</v>
      </c>
      <c r="H21" s="5">
        <f t="shared" si="3"/>
        <v>0</v>
      </c>
      <c r="K21" s="41">
        <f t="shared" si="4"/>
        <v>4512500</v>
      </c>
      <c r="L21" s="41">
        <f t="shared" si="5"/>
        <v>7220000</v>
      </c>
    </row>
    <row r="22" spans="1:12" x14ac:dyDescent="0.25">
      <c r="A22" s="3">
        <v>15</v>
      </c>
      <c r="B22" s="4" t="s">
        <v>73</v>
      </c>
      <c r="C22" s="5">
        <v>9750000</v>
      </c>
      <c r="D22" s="5">
        <v>6500000</v>
      </c>
      <c r="E22" s="7">
        <f t="shared" si="0"/>
        <v>0.66666666666666663</v>
      </c>
      <c r="F22" s="5"/>
      <c r="G22" s="5">
        <f t="shared" si="2"/>
        <v>-1300000</v>
      </c>
      <c r="H22" s="5">
        <f t="shared" si="3"/>
        <v>3250000</v>
      </c>
      <c r="K22" s="41">
        <f t="shared" si="4"/>
        <v>4875000</v>
      </c>
      <c r="L22" s="41">
        <f t="shared" si="5"/>
        <v>7800000</v>
      </c>
    </row>
    <row r="23" spans="1:12" x14ac:dyDescent="0.25">
      <c r="A23" s="3">
        <v>16</v>
      </c>
      <c r="B23" s="4" t="s">
        <v>74</v>
      </c>
      <c r="C23" s="5">
        <v>10000000</v>
      </c>
      <c r="D23" s="5">
        <v>7500000</v>
      </c>
      <c r="E23" s="7">
        <f t="shared" si="0"/>
        <v>0.75</v>
      </c>
      <c r="F23" s="5">
        <v>0</v>
      </c>
      <c r="G23" s="5">
        <f t="shared" si="2"/>
        <v>-500000</v>
      </c>
      <c r="H23" s="5">
        <f t="shared" si="3"/>
        <v>2500000</v>
      </c>
      <c r="K23" s="41">
        <f t="shared" si="4"/>
        <v>5000000</v>
      </c>
      <c r="L23" s="41">
        <f t="shared" si="5"/>
        <v>8000000</v>
      </c>
    </row>
    <row r="24" spans="1:12" x14ac:dyDescent="0.25">
      <c r="A24" s="3">
        <v>17</v>
      </c>
      <c r="B24" s="4" t="s">
        <v>75</v>
      </c>
      <c r="C24" s="5">
        <v>9500000</v>
      </c>
      <c r="D24" s="5">
        <f>6900000+875000-225000</f>
        <v>7550000</v>
      </c>
      <c r="E24" s="7">
        <f t="shared" si="0"/>
        <v>0.79473684210526319</v>
      </c>
      <c r="F24" s="5"/>
      <c r="G24" s="5">
        <f t="shared" si="2"/>
        <v>-50000</v>
      </c>
      <c r="H24" s="5">
        <f t="shared" si="3"/>
        <v>1950000</v>
      </c>
      <c r="K24" s="41">
        <f t="shared" si="4"/>
        <v>4750000</v>
      </c>
      <c r="L24" s="41">
        <f t="shared" si="5"/>
        <v>7600000</v>
      </c>
    </row>
    <row r="25" spans="1:12" x14ac:dyDescent="0.25">
      <c r="A25" s="3">
        <v>18</v>
      </c>
      <c r="B25" s="4" t="s">
        <v>76</v>
      </c>
      <c r="C25" s="5">
        <v>9500000</v>
      </c>
      <c r="D25" s="5">
        <v>9500000</v>
      </c>
      <c r="E25" s="7">
        <f t="shared" si="0"/>
        <v>1</v>
      </c>
      <c r="F25" s="5"/>
      <c r="G25" s="5">
        <v>0</v>
      </c>
      <c r="H25" s="5">
        <f t="shared" si="3"/>
        <v>0</v>
      </c>
      <c r="K25" s="41">
        <f t="shared" si="4"/>
        <v>4750000</v>
      </c>
      <c r="L25" s="41">
        <f t="shared" si="5"/>
        <v>7600000</v>
      </c>
    </row>
    <row r="26" spans="1:12" x14ac:dyDescent="0.25">
      <c r="A26" s="3">
        <v>19</v>
      </c>
      <c r="B26" s="4" t="s">
        <v>77</v>
      </c>
      <c r="C26" s="5">
        <v>10000000</v>
      </c>
      <c r="D26" s="5">
        <f>1500000+1600000+1950000</f>
        <v>5050000</v>
      </c>
      <c r="E26" s="7">
        <f t="shared" si="0"/>
        <v>0.505</v>
      </c>
      <c r="F26" s="5">
        <v>0</v>
      </c>
      <c r="G26" s="5">
        <f t="shared" si="2"/>
        <v>-2950000</v>
      </c>
      <c r="H26" s="5">
        <f t="shared" si="3"/>
        <v>4950000</v>
      </c>
      <c r="K26" s="41">
        <f t="shared" si="4"/>
        <v>5000000</v>
      </c>
      <c r="L26" s="41">
        <f t="shared" si="5"/>
        <v>8000000</v>
      </c>
    </row>
    <row r="27" spans="1:12" x14ac:dyDescent="0.25">
      <c r="A27" s="3">
        <v>20</v>
      </c>
      <c r="B27" s="4" t="s">
        <v>78</v>
      </c>
      <c r="C27" s="5">
        <v>10000000</v>
      </c>
      <c r="D27" s="5">
        <v>5650000</v>
      </c>
      <c r="E27" s="7">
        <f t="shared" si="0"/>
        <v>0.56499999999999995</v>
      </c>
      <c r="F27" s="5"/>
      <c r="G27" s="5">
        <f t="shared" si="2"/>
        <v>-2350000</v>
      </c>
      <c r="H27" s="5">
        <f t="shared" si="3"/>
        <v>4350000</v>
      </c>
      <c r="K27" s="41">
        <f t="shared" si="4"/>
        <v>5000000</v>
      </c>
      <c r="L27" s="41">
        <f t="shared" si="5"/>
        <v>8000000</v>
      </c>
    </row>
    <row r="28" spans="1:12" x14ac:dyDescent="0.25">
      <c r="A28" s="3">
        <v>21</v>
      </c>
      <c r="B28" s="4" t="s">
        <v>79</v>
      </c>
      <c r="C28" s="5">
        <v>9750000</v>
      </c>
      <c r="D28" s="5">
        <f>8250000+500000</f>
        <v>8750000</v>
      </c>
      <c r="E28" s="7">
        <f t="shared" si="0"/>
        <v>0.89743589743589747</v>
      </c>
      <c r="F28" s="5"/>
      <c r="G28" s="5">
        <v>0</v>
      </c>
      <c r="H28" s="5">
        <f t="shared" si="3"/>
        <v>1000000</v>
      </c>
      <c r="K28" s="41">
        <f t="shared" si="4"/>
        <v>4875000</v>
      </c>
      <c r="L28" s="41">
        <f t="shared" si="5"/>
        <v>7800000</v>
      </c>
    </row>
    <row r="29" spans="1:12" x14ac:dyDescent="0.25">
      <c r="A29" s="3">
        <v>22</v>
      </c>
      <c r="B29" s="4" t="s">
        <v>80</v>
      </c>
      <c r="C29" s="5">
        <v>9025000</v>
      </c>
      <c r="D29" s="5">
        <v>9025000</v>
      </c>
      <c r="E29" s="7">
        <f t="shared" si="0"/>
        <v>1</v>
      </c>
      <c r="F29" s="5"/>
      <c r="G29" s="5">
        <v>0</v>
      </c>
      <c r="H29" s="5">
        <f t="shared" si="3"/>
        <v>0</v>
      </c>
      <c r="K29" s="41">
        <f t="shared" si="4"/>
        <v>4512500</v>
      </c>
      <c r="L29" s="41">
        <f t="shared" si="5"/>
        <v>7220000</v>
      </c>
    </row>
    <row r="30" spans="1:12" x14ac:dyDescent="0.25">
      <c r="A30" s="3">
        <v>23</v>
      </c>
      <c r="B30" s="4" t="s">
        <v>81</v>
      </c>
      <c r="C30" s="5">
        <v>10000000</v>
      </c>
      <c r="D30" s="5">
        <f>5100000+700000</f>
        <v>5800000</v>
      </c>
      <c r="E30" s="7">
        <f t="shared" si="0"/>
        <v>0.57999999999999996</v>
      </c>
      <c r="F30" s="5"/>
      <c r="G30" s="5">
        <f t="shared" si="2"/>
        <v>-2200000</v>
      </c>
      <c r="H30" s="5">
        <f t="shared" si="3"/>
        <v>4200000</v>
      </c>
      <c r="K30" s="41">
        <f t="shared" si="4"/>
        <v>5000000</v>
      </c>
      <c r="L30" s="41">
        <f t="shared" si="5"/>
        <v>8000000</v>
      </c>
    </row>
    <row r="31" spans="1:12" x14ac:dyDescent="0.25">
      <c r="A31" s="3">
        <v>24</v>
      </c>
      <c r="B31" s="4" t="s">
        <v>82</v>
      </c>
      <c r="C31" s="5">
        <v>9500000</v>
      </c>
      <c r="D31" s="5">
        <f>5750000+750000</f>
        <v>6500000</v>
      </c>
      <c r="E31" s="7">
        <f t="shared" si="0"/>
        <v>0.68421052631578949</v>
      </c>
      <c r="F31" s="5"/>
      <c r="G31" s="5">
        <f t="shared" si="2"/>
        <v>-1100000</v>
      </c>
      <c r="H31" s="5">
        <f t="shared" si="3"/>
        <v>3000000</v>
      </c>
      <c r="K31" s="41">
        <f t="shared" si="4"/>
        <v>4750000</v>
      </c>
      <c r="L31" s="41">
        <f t="shared" si="5"/>
        <v>7600000</v>
      </c>
    </row>
    <row r="32" spans="1:12" x14ac:dyDescent="0.25">
      <c r="A32" s="3">
        <v>25</v>
      </c>
      <c r="B32" s="4" t="s">
        <v>83</v>
      </c>
      <c r="C32" s="5">
        <v>10000000</v>
      </c>
      <c r="D32" s="5">
        <v>7500000</v>
      </c>
      <c r="E32" s="7">
        <f t="shared" si="0"/>
        <v>0.75</v>
      </c>
      <c r="F32" s="5"/>
      <c r="G32" s="5">
        <f t="shared" si="2"/>
        <v>-500000</v>
      </c>
      <c r="H32" s="5">
        <f t="shared" si="3"/>
        <v>2500000</v>
      </c>
      <c r="K32" s="41">
        <f t="shared" si="4"/>
        <v>5000000</v>
      </c>
      <c r="L32" s="41">
        <f t="shared" si="5"/>
        <v>8000000</v>
      </c>
    </row>
    <row r="33" spans="1:12" x14ac:dyDescent="0.25">
      <c r="A33" s="3">
        <v>26</v>
      </c>
      <c r="B33" s="4" t="s">
        <v>84</v>
      </c>
      <c r="C33" s="5">
        <v>10000000</v>
      </c>
      <c r="D33" s="5">
        <f>5400000+1500000</f>
        <v>6900000</v>
      </c>
      <c r="E33" s="7">
        <f t="shared" si="0"/>
        <v>0.69</v>
      </c>
      <c r="F33" s="5">
        <v>0</v>
      </c>
      <c r="G33" s="5">
        <f t="shared" si="2"/>
        <v>-1100000</v>
      </c>
      <c r="H33" s="5">
        <f t="shared" si="3"/>
        <v>3100000</v>
      </c>
      <c r="K33" s="41">
        <f t="shared" si="4"/>
        <v>5000000</v>
      </c>
      <c r="L33" s="41">
        <f t="shared" si="5"/>
        <v>8000000</v>
      </c>
    </row>
    <row r="34" spans="1:12" x14ac:dyDescent="0.25">
      <c r="A34" s="3">
        <v>27</v>
      </c>
      <c r="B34" s="4" t="s">
        <v>85</v>
      </c>
      <c r="C34" s="5">
        <v>9750000</v>
      </c>
      <c r="D34" s="5">
        <f>4500000+875000</f>
        <v>5375000</v>
      </c>
      <c r="E34" s="7">
        <f t="shared" si="0"/>
        <v>0.55128205128205132</v>
      </c>
      <c r="F34" s="5">
        <v>0</v>
      </c>
      <c r="G34" s="5">
        <f t="shared" si="2"/>
        <v>-2425000</v>
      </c>
      <c r="H34" s="5">
        <f t="shared" si="3"/>
        <v>4375000</v>
      </c>
      <c r="K34" s="41">
        <f t="shared" si="4"/>
        <v>4875000</v>
      </c>
      <c r="L34" s="41">
        <f t="shared" si="5"/>
        <v>7800000</v>
      </c>
    </row>
    <row r="35" spans="1:12" x14ac:dyDescent="0.25">
      <c r="A35" s="3">
        <v>28</v>
      </c>
      <c r="B35" s="4" t="s">
        <v>86</v>
      </c>
      <c r="C35" s="5">
        <v>10000000</v>
      </c>
      <c r="D35" s="5">
        <v>8000000</v>
      </c>
      <c r="E35" s="7">
        <f t="shared" si="0"/>
        <v>0.8</v>
      </c>
      <c r="F35" s="5"/>
      <c r="G35" s="5">
        <f t="shared" si="2"/>
        <v>0</v>
      </c>
      <c r="H35" s="5">
        <f t="shared" si="3"/>
        <v>2000000</v>
      </c>
      <c r="K35" s="41">
        <f t="shared" si="4"/>
        <v>5000000</v>
      </c>
      <c r="L35" s="41">
        <f t="shared" si="5"/>
        <v>8000000</v>
      </c>
    </row>
    <row r="36" spans="1:12" x14ac:dyDescent="0.25">
      <c r="A36" s="3">
        <v>29</v>
      </c>
      <c r="B36" s="4" t="s">
        <v>87</v>
      </c>
      <c r="C36" s="5">
        <v>9750000</v>
      </c>
      <c r="D36" s="5">
        <f>5400000+750000+700000</f>
        <v>6850000</v>
      </c>
      <c r="E36" s="7">
        <f t="shared" si="0"/>
        <v>0.70256410256410251</v>
      </c>
      <c r="F36" s="5"/>
      <c r="G36" s="5">
        <f t="shared" si="2"/>
        <v>-950000</v>
      </c>
      <c r="H36" s="5">
        <f t="shared" si="3"/>
        <v>2900000</v>
      </c>
      <c r="K36" s="41">
        <f t="shared" si="4"/>
        <v>4875000</v>
      </c>
      <c r="L36" s="41">
        <f t="shared" si="5"/>
        <v>7800000</v>
      </c>
    </row>
    <row r="37" spans="1:12" x14ac:dyDescent="0.25">
      <c r="A37" s="11">
        <v>30</v>
      </c>
      <c r="B37" s="12" t="s">
        <v>88</v>
      </c>
      <c r="C37" s="13">
        <v>0</v>
      </c>
      <c r="D37" s="13">
        <v>0</v>
      </c>
      <c r="E37" s="14"/>
      <c r="F37" s="15">
        <f t="shared" si="1"/>
        <v>0</v>
      </c>
      <c r="G37" s="5">
        <f t="shared" si="2"/>
        <v>0</v>
      </c>
      <c r="H37" s="5">
        <f t="shared" si="3"/>
        <v>0</v>
      </c>
      <c r="K37" s="41">
        <f t="shared" si="4"/>
        <v>0</v>
      </c>
      <c r="L37" s="41">
        <f t="shared" si="5"/>
        <v>0</v>
      </c>
    </row>
    <row r="38" spans="1:12" x14ac:dyDescent="0.25">
      <c r="A38" s="3">
        <v>31</v>
      </c>
      <c r="B38" s="4" t="s">
        <v>89</v>
      </c>
      <c r="C38" s="5">
        <v>10000000</v>
      </c>
      <c r="D38" s="5">
        <v>7200000</v>
      </c>
      <c r="E38" s="7">
        <f t="shared" si="0"/>
        <v>0.72</v>
      </c>
      <c r="F38" s="5"/>
      <c r="G38" s="5">
        <f t="shared" si="2"/>
        <v>-800000</v>
      </c>
      <c r="H38" s="5">
        <f t="shared" si="3"/>
        <v>2800000</v>
      </c>
      <c r="K38" s="41">
        <f t="shared" si="4"/>
        <v>5000000</v>
      </c>
      <c r="L38" s="41">
        <f t="shared" si="5"/>
        <v>8000000</v>
      </c>
    </row>
    <row r="39" spans="1:12" x14ac:dyDescent="0.25">
      <c r="A39" s="3">
        <v>32</v>
      </c>
      <c r="B39" s="4" t="s">
        <v>90</v>
      </c>
      <c r="C39" s="5">
        <v>5000000</v>
      </c>
      <c r="D39" s="5">
        <v>5000000</v>
      </c>
      <c r="E39" s="7">
        <f t="shared" si="0"/>
        <v>1</v>
      </c>
      <c r="F39" s="5"/>
      <c r="G39" s="5">
        <v>0</v>
      </c>
      <c r="H39" s="5">
        <f t="shared" si="3"/>
        <v>0</v>
      </c>
      <c r="K39" s="41">
        <f t="shared" si="4"/>
        <v>2500000</v>
      </c>
      <c r="L39" s="41">
        <f t="shared" si="5"/>
        <v>4000000</v>
      </c>
    </row>
    <row r="40" spans="1:12" x14ac:dyDescent="0.25">
      <c r="A40" s="3">
        <v>33</v>
      </c>
      <c r="B40" s="4" t="s">
        <v>91</v>
      </c>
      <c r="C40" s="5">
        <v>9750000</v>
      </c>
      <c r="D40" s="5">
        <v>7500000</v>
      </c>
      <c r="E40" s="7">
        <f t="shared" si="0"/>
        <v>0.76923076923076927</v>
      </c>
      <c r="F40" s="5"/>
      <c r="G40" s="5">
        <f t="shared" si="2"/>
        <v>-300000</v>
      </c>
      <c r="H40" s="5">
        <f t="shared" si="3"/>
        <v>2250000</v>
      </c>
      <c r="K40" s="41">
        <f t="shared" si="4"/>
        <v>4875000</v>
      </c>
      <c r="L40" s="41">
        <f t="shared" si="5"/>
        <v>7800000</v>
      </c>
    </row>
    <row r="41" spans="1:12" x14ac:dyDescent="0.25">
      <c r="A41" s="3">
        <v>34</v>
      </c>
      <c r="B41" s="4" t="s">
        <v>92</v>
      </c>
      <c r="C41" s="5">
        <v>9025000</v>
      </c>
      <c r="D41" s="5">
        <v>9025000</v>
      </c>
      <c r="E41" s="7">
        <f t="shared" si="0"/>
        <v>1</v>
      </c>
      <c r="F41" s="5"/>
      <c r="G41" s="5">
        <v>0</v>
      </c>
      <c r="H41" s="5">
        <f t="shared" si="3"/>
        <v>0</v>
      </c>
      <c r="K41" s="41">
        <f t="shared" si="4"/>
        <v>4512500</v>
      </c>
      <c r="L41" s="41">
        <f t="shared" si="5"/>
        <v>7220000</v>
      </c>
    </row>
    <row r="42" spans="1:12" x14ac:dyDescent="0.25">
      <c r="A42" s="3">
        <v>35</v>
      </c>
      <c r="B42" s="4" t="s">
        <v>93</v>
      </c>
      <c r="C42" s="5">
        <v>10000000</v>
      </c>
      <c r="D42" s="5">
        <v>2000000</v>
      </c>
      <c r="E42" s="7">
        <f t="shared" si="0"/>
        <v>0.2</v>
      </c>
      <c r="F42" s="5">
        <f t="shared" si="1"/>
        <v>-3000000</v>
      </c>
      <c r="G42" s="5">
        <f t="shared" si="2"/>
        <v>-6000000</v>
      </c>
      <c r="H42" s="5">
        <f t="shared" si="3"/>
        <v>8000000</v>
      </c>
      <c r="K42" s="41">
        <f t="shared" si="4"/>
        <v>5000000</v>
      </c>
      <c r="L42" s="41">
        <f t="shared" si="5"/>
        <v>8000000</v>
      </c>
    </row>
    <row r="43" spans="1:12" x14ac:dyDescent="0.25">
      <c r="A43" s="3">
        <v>36</v>
      </c>
      <c r="B43" s="4" t="s">
        <v>94</v>
      </c>
      <c r="C43" s="5">
        <v>10000000</v>
      </c>
      <c r="D43" s="5">
        <v>7000000</v>
      </c>
      <c r="E43" s="7">
        <f t="shared" si="0"/>
        <v>0.7</v>
      </c>
      <c r="F43" s="5"/>
      <c r="G43" s="5">
        <f t="shared" si="2"/>
        <v>-1000000</v>
      </c>
      <c r="H43" s="5">
        <f t="shared" si="3"/>
        <v>3000000</v>
      </c>
      <c r="K43" s="41">
        <f t="shared" si="4"/>
        <v>5000000</v>
      </c>
      <c r="L43" s="41">
        <f t="shared" si="5"/>
        <v>8000000</v>
      </c>
    </row>
    <row r="44" spans="1:12" x14ac:dyDescent="0.25">
      <c r="A44" s="3">
        <v>37</v>
      </c>
      <c r="B44" s="4" t="s">
        <v>95</v>
      </c>
      <c r="C44" s="5">
        <v>9750000</v>
      </c>
      <c r="D44" s="5">
        <v>6150000</v>
      </c>
      <c r="E44" s="7">
        <f t="shared" si="0"/>
        <v>0.63076923076923075</v>
      </c>
      <c r="F44" s="5"/>
      <c r="G44" s="5">
        <f t="shared" si="2"/>
        <v>-1650000</v>
      </c>
      <c r="H44" s="5">
        <f t="shared" si="3"/>
        <v>3600000</v>
      </c>
      <c r="K44" s="41">
        <f t="shared" si="4"/>
        <v>4875000</v>
      </c>
      <c r="L44" s="41">
        <f t="shared" si="5"/>
        <v>7800000</v>
      </c>
    </row>
    <row r="45" spans="1:12" x14ac:dyDescent="0.25">
      <c r="A45" s="11">
        <v>38</v>
      </c>
      <c r="B45" s="12" t="s">
        <v>96</v>
      </c>
      <c r="C45" s="13">
        <v>0</v>
      </c>
      <c r="D45" s="13">
        <v>0</v>
      </c>
      <c r="E45" s="14"/>
      <c r="F45" s="15">
        <f t="shared" si="1"/>
        <v>0</v>
      </c>
      <c r="G45" s="5">
        <f t="shared" si="2"/>
        <v>0</v>
      </c>
      <c r="H45" s="5">
        <f t="shared" si="3"/>
        <v>0</v>
      </c>
      <c r="K45" s="41">
        <f t="shared" si="4"/>
        <v>0</v>
      </c>
      <c r="L45" s="41">
        <f t="shared" si="5"/>
        <v>0</v>
      </c>
    </row>
    <row r="46" spans="1:12" x14ac:dyDescent="0.25">
      <c r="A46" s="3">
        <v>39</v>
      </c>
      <c r="B46" s="4" t="s">
        <v>97</v>
      </c>
      <c r="C46" s="5">
        <v>9750000</v>
      </c>
      <c r="D46" s="5">
        <f>3350000+2400000</f>
        <v>5750000</v>
      </c>
      <c r="E46" s="7">
        <f t="shared" si="0"/>
        <v>0.58974358974358976</v>
      </c>
      <c r="F46" s="5">
        <v>0</v>
      </c>
      <c r="G46" s="5">
        <f t="shared" si="2"/>
        <v>-2050000</v>
      </c>
      <c r="H46" s="5">
        <f t="shared" si="3"/>
        <v>4000000</v>
      </c>
      <c r="K46" s="41">
        <f t="shared" si="4"/>
        <v>4875000</v>
      </c>
      <c r="L46" s="41">
        <f t="shared" si="5"/>
        <v>7800000</v>
      </c>
    </row>
    <row r="47" spans="1:12" x14ac:dyDescent="0.25">
      <c r="A47" s="3">
        <v>40</v>
      </c>
      <c r="B47" s="4" t="s">
        <v>98</v>
      </c>
      <c r="C47" s="5">
        <v>9750000</v>
      </c>
      <c r="D47" s="5">
        <v>9750000</v>
      </c>
      <c r="E47" s="7">
        <f t="shared" si="0"/>
        <v>1</v>
      </c>
      <c r="F47" s="5"/>
      <c r="G47" s="5">
        <v>0</v>
      </c>
      <c r="H47" s="5">
        <f t="shared" si="3"/>
        <v>0</v>
      </c>
      <c r="K47" s="41">
        <f t="shared" si="4"/>
        <v>4875000</v>
      </c>
      <c r="L47" s="41">
        <f t="shared" si="5"/>
        <v>7800000</v>
      </c>
    </row>
    <row r="48" spans="1:12" x14ac:dyDescent="0.25">
      <c r="A48" s="3">
        <v>41</v>
      </c>
      <c r="B48" s="4" t="s">
        <v>99</v>
      </c>
      <c r="C48" s="5">
        <v>10000000</v>
      </c>
      <c r="D48" s="5">
        <v>10000000</v>
      </c>
      <c r="E48" s="7">
        <f t="shared" si="0"/>
        <v>1</v>
      </c>
      <c r="F48" s="5"/>
      <c r="G48" s="5">
        <v>0</v>
      </c>
      <c r="H48" s="5">
        <f t="shared" si="3"/>
        <v>0</v>
      </c>
      <c r="K48" s="41">
        <f t="shared" si="4"/>
        <v>5000000</v>
      </c>
      <c r="L48" s="41">
        <f t="shared" si="5"/>
        <v>8000000</v>
      </c>
    </row>
    <row r="49" spans="1:12" x14ac:dyDescent="0.25">
      <c r="A49" s="3">
        <v>42</v>
      </c>
      <c r="B49" s="4" t="s">
        <v>100</v>
      </c>
      <c r="C49" s="5">
        <v>11000000</v>
      </c>
      <c r="D49" s="5">
        <v>6700000</v>
      </c>
      <c r="E49" s="7">
        <f t="shared" si="0"/>
        <v>0.60909090909090913</v>
      </c>
      <c r="F49" s="5"/>
      <c r="G49" s="5">
        <f t="shared" si="2"/>
        <v>-2100000</v>
      </c>
      <c r="H49" s="5">
        <f t="shared" si="3"/>
        <v>4300000</v>
      </c>
      <c r="K49" s="41">
        <f t="shared" si="4"/>
        <v>5500000</v>
      </c>
      <c r="L49" s="41">
        <f t="shared" si="5"/>
        <v>8800000</v>
      </c>
    </row>
    <row r="50" spans="1:12" x14ac:dyDescent="0.25">
      <c r="A50" s="3">
        <v>43</v>
      </c>
      <c r="B50" s="4" t="s">
        <v>101</v>
      </c>
      <c r="C50" s="5">
        <v>9750000</v>
      </c>
      <c r="D50" s="5">
        <v>9750000</v>
      </c>
      <c r="E50" s="7">
        <f t="shared" si="0"/>
        <v>1</v>
      </c>
      <c r="F50" s="5"/>
      <c r="G50" s="5">
        <v>0</v>
      </c>
      <c r="H50" s="5">
        <f t="shared" si="3"/>
        <v>0</v>
      </c>
      <c r="K50" s="41">
        <f t="shared" si="4"/>
        <v>4875000</v>
      </c>
      <c r="L50" s="41">
        <f t="shared" si="5"/>
        <v>7800000</v>
      </c>
    </row>
    <row r="51" spans="1:12" x14ac:dyDescent="0.25">
      <c r="A51" s="3">
        <v>44</v>
      </c>
      <c r="B51" s="4" t="s">
        <v>102</v>
      </c>
      <c r="C51" s="5">
        <v>9025000</v>
      </c>
      <c r="D51" s="5">
        <v>9025000</v>
      </c>
      <c r="E51" s="7">
        <f t="shared" si="0"/>
        <v>1</v>
      </c>
      <c r="F51" s="5"/>
      <c r="G51" s="31">
        <v>0</v>
      </c>
      <c r="H51" s="5">
        <f t="shared" si="3"/>
        <v>0</v>
      </c>
      <c r="K51" s="41">
        <f t="shared" si="4"/>
        <v>4512500</v>
      </c>
      <c r="L51" s="41">
        <f t="shared" si="5"/>
        <v>7220000</v>
      </c>
    </row>
    <row r="52" spans="1:12" x14ac:dyDescent="0.25">
      <c r="A52" s="3">
        <v>45</v>
      </c>
      <c r="B52" s="4" t="s">
        <v>103</v>
      </c>
      <c r="C52" s="5">
        <v>10000000</v>
      </c>
      <c r="D52" s="5">
        <f>6800000</f>
        <v>6800000</v>
      </c>
      <c r="E52" s="7">
        <f t="shared" si="0"/>
        <v>0.68</v>
      </c>
      <c r="F52" s="62"/>
      <c r="G52" s="65">
        <f t="shared" si="2"/>
        <v>-1200000</v>
      </c>
      <c r="H52" s="64">
        <f t="shared" si="3"/>
        <v>3200000</v>
      </c>
      <c r="K52" s="41">
        <f t="shared" si="4"/>
        <v>5000000</v>
      </c>
      <c r="L52" s="41">
        <f t="shared" si="5"/>
        <v>8000000</v>
      </c>
    </row>
    <row r="53" spans="1:12" ht="15.75" thickBot="1" x14ac:dyDescent="0.3">
      <c r="A53" s="76" t="s">
        <v>58</v>
      </c>
      <c r="B53" s="77"/>
      <c r="C53" s="6">
        <v>397600000</v>
      </c>
      <c r="D53" s="6">
        <v>225025000</v>
      </c>
      <c r="E53" s="6"/>
      <c r="F53" s="63">
        <f>SUM(F8:F52)</f>
        <v>-11400000</v>
      </c>
      <c r="G53" s="65">
        <f>SUM(G8:G52)</f>
        <v>-61170000</v>
      </c>
      <c r="H53" s="64">
        <f t="shared" si="3"/>
        <v>172575000</v>
      </c>
    </row>
    <row r="54" spans="1:12" x14ac:dyDescent="0.25">
      <c r="A54" s="10" t="s">
        <v>332</v>
      </c>
      <c r="G54" s="60"/>
    </row>
    <row r="55" spans="1:12" x14ac:dyDescent="0.25">
      <c r="A55" s="37"/>
      <c r="B55" s="10" t="s">
        <v>333</v>
      </c>
      <c r="G55" s="60"/>
    </row>
    <row r="56" spans="1:12" x14ac:dyDescent="0.25">
      <c r="G56" s="61"/>
    </row>
    <row r="57" spans="1:12" x14ac:dyDescent="0.25">
      <c r="A57" s="10" t="s">
        <v>369</v>
      </c>
    </row>
    <row r="58" spans="1:12" x14ac:dyDescent="0.25">
      <c r="A58" s="10" t="s">
        <v>334</v>
      </c>
      <c r="F58" s="10" t="s">
        <v>337</v>
      </c>
    </row>
    <row r="63" spans="1:12" x14ac:dyDescent="0.25">
      <c r="A63" s="39" t="s">
        <v>335</v>
      </c>
      <c r="B63" s="27"/>
      <c r="C63" s="27"/>
      <c r="D63" s="27"/>
      <c r="E63" s="27"/>
      <c r="F63" s="39" t="s">
        <v>338</v>
      </c>
      <c r="G63" s="39"/>
    </row>
    <row r="64" spans="1:12" x14ac:dyDescent="0.25">
      <c r="A64" s="38" t="s">
        <v>336</v>
      </c>
      <c r="B64" s="38"/>
      <c r="C64" s="38"/>
      <c r="D64" s="38"/>
      <c r="E64" s="38"/>
      <c r="F64" s="38" t="s">
        <v>339</v>
      </c>
      <c r="G64" s="38"/>
    </row>
  </sheetData>
  <mergeCells count="7">
    <mergeCell ref="C6:C7"/>
    <mergeCell ref="D6:D7"/>
    <mergeCell ref="A53:B53"/>
    <mergeCell ref="A4:H4"/>
    <mergeCell ref="A5:H5"/>
    <mergeCell ref="A6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16" workbookViewId="0">
      <selection activeCell="A62" sqref="A62"/>
    </sheetView>
  </sheetViews>
  <sheetFormatPr defaultRowHeight="15" x14ac:dyDescent="0.25"/>
  <cols>
    <col min="1" max="1" width="3.5703125" style="10" bestFit="1" customWidth="1"/>
    <col min="2" max="2" width="21" style="10" bestFit="1" customWidth="1"/>
    <col min="3" max="3" width="9.85546875" style="10" bestFit="1" customWidth="1"/>
    <col min="4" max="4" width="14" style="10" bestFit="1" customWidth="1"/>
    <col min="5" max="5" width="11.5703125" style="10" bestFit="1" customWidth="1"/>
    <col min="6" max="6" width="12" style="10" bestFit="1" customWidth="1"/>
    <col min="7" max="7" width="12" style="10" customWidth="1"/>
    <col min="8" max="8" width="15.85546875" style="10" bestFit="1" customWidth="1"/>
    <col min="9" max="9" width="9.140625" style="10"/>
    <col min="10" max="10" width="10.5703125" style="10" bestFit="1" customWidth="1"/>
    <col min="11" max="11" width="11.5703125" style="10" bestFit="1" customWidth="1"/>
    <col min="12" max="16384" width="9.140625" style="10"/>
  </cols>
  <sheetData>
    <row r="1" spans="1:11" ht="15.75" x14ac:dyDescent="0.25">
      <c r="A1" s="24" t="s">
        <v>322</v>
      </c>
    </row>
    <row r="2" spans="1:11" ht="15.75" x14ac:dyDescent="0.25">
      <c r="A2" s="24" t="s">
        <v>326</v>
      </c>
    </row>
    <row r="3" spans="1:11" ht="15.75" x14ac:dyDescent="0.25">
      <c r="A3" s="56" t="s">
        <v>368</v>
      </c>
    </row>
    <row r="4" spans="1:11" s="27" customFormat="1" ht="15.75" customHeight="1" x14ac:dyDescent="0.2">
      <c r="A4" s="70" t="s">
        <v>325</v>
      </c>
      <c r="B4" s="70"/>
      <c r="C4" s="70"/>
      <c r="D4" s="70"/>
      <c r="E4" s="70"/>
      <c r="F4" s="70"/>
      <c r="G4" s="70"/>
      <c r="H4" s="70"/>
    </row>
    <row r="5" spans="1:11" ht="15.75" thickBot="1" x14ac:dyDescent="0.3">
      <c r="A5" s="26"/>
      <c r="B5" s="26"/>
      <c r="C5" s="26"/>
      <c r="D5" s="26"/>
      <c r="E5" s="26"/>
      <c r="F5" s="26"/>
      <c r="G5" s="57"/>
      <c r="H5" s="26"/>
    </row>
    <row r="6" spans="1:11" x14ac:dyDescent="0.25">
      <c r="A6" s="74" t="s">
        <v>1</v>
      </c>
      <c r="B6" s="68" t="s">
        <v>2</v>
      </c>
      <c r="C6" s="68" t="s">
        <v>3</v>
      </c>
      <c r="D6" s="68" t="s">
        <v>4</v>
      </c>
      <c r="E6" s="1" t="s">
        <v>319</v>
      </c>
      <c r="F6" s="1" t="s">
        <v>321</v>
      </c>
      <c r="G6" s="55" t="s">
        <v>321</v>
      </c>
      <c r="H6" s="1" t="s">
        <v>5</v>
      </c>
    </row>
    <row r="7" spans="1:11" x14ac:dyDescent="0.25">
      <c r="A7" s="75"/>
      <c r="B7" s="69"/>
      <c r="C7" s="69"/>
      <c r="D7" s="69"/>
      <c r="E7" s="2" t="s">
        <v>320</v>
      </c>
      <c r="F7" s="8">
        <v>0.5</v>
      </c>
      <c r="G7" s="8">
        <v>0.8</v>
      </c>
      <c r="H7" s="2" t="s">
        <v>6</v>
      </c>
      <c r="J7" s="59">
        <v>0.5</v>
      </c>
      <c r="K7" s="59">
        <v>0.8</v>
      </c>
    </row>
    <row r="8" spans="1:11" x14ac:dyDescent="0.25">
      <c r="A8" s="3">
        <v>1</v>
      </c>
      <c r="B8" s="4" t="s">
        <v>104</v>
      </c>
      <c r="C8" s="5">
        <v>10000000</v>
      </c>
      <c r="D8" s="5">
        <v>6000000</v>
      </c>
      <c r="E8" s="7">
        <f>D8/C8</f>
        <v>0.6</v>
      </c>
      <c r="F8" s="5"/>
      <c r="G8" s="5">
        <f>+D8-K8</f>
        <v>-2000000</v>
      </c>
      <c r="H8" s="5">
        <f>+C8-D8</f>
        <v>4000000</v>
      </c>
      <c r="J8" s="41">
        <f>C8/2</f>
        <v>5000000</v>
      </c>
      <c r="K8" s="41">
        <f>+C8*80%</f>
        <v>8000000</v>
      </c>
    </row>
    <row r="9" spans="1:11" x14ac:dyDescent="0.25">
      <c r="A9" s="3">
        <v>2</v>
      </c>
      <c r="B9" s="4" t="s">
        <v>105</v>
      </c>
      <c r="C9" s="5">
        <v>9750000</v>
      </c>
      <c r="D9" s="5">
        <v>6450000</v>
      </c>
      <c r="E9" s="7">
        <f t="shared" ref="E9:E57" si="0">D9/C9</f>
        <v>0.66153846153846152</v>
      </c>
      <c r="F9" s="5">
        <v>0</v>
      </c>
      <c r="G9" s="5">
        <f t="shared" ref="G9:G57" si="1">+D9-K9</f>
        <v>-1350000</v>
      </c>
      <c r="H9" s="5">
        <f t="shared" ref="H9:H57" si="2">+C9-D9</f>
        <v>3300000</v>
      </c>
      <c r="J9" s="41">
        <f t="shared" ref="J9:J57" si="3">C9/2</f>
        <v>4875000</v>
      </c>
      <c r="K9" s="41">
        <f t="shared" ref="K9:K57" si="4">+C9*80%</f>
        <v>7800000</v>
      </c>
    </row>
    <row r="10" spans="1:11" x14ac:dyDescent="0.25">
      <c r="A10" s="3">
        <v>3</v>
      </c>
      <c r="B10" s="4" t="s">
        <v>106</v>
      </c>
      <c r="C10" s="5">
        <v>10000000</v>
      </c>
      <c r="D10" s="5">
        <v>5000000</v>
      </c>
      <c r="E10" s="7">
        <f t="shared" si="0"/>
        <v>0.5</v>
      </c>
      <c r="F10" s="5">
        <f>D10-J10</f>
        <v>0</v>
      </c>
      <c r="G10" s="5">
        <f t="shared" si="1"/>
        <v>-3000000</v>
      </c>
      <c r="H10" s="5">
        <f t="shared" si="2"/>
        <v>5000000</v>
      </c>
      <c r="J10" s="41">
        <f t="shared" si="3"/>
        <v>5000000</v>
      </c>
      <c r="K10" s="41">
        <f t="shared" si="4"/>
        <v>8000000</v>
      </c>
    </row>
    <row r="11" spans="1:11" x14ac:dyDescent="0.25">
      <c r="A11" s="3">
        <v>4</v>
      </c>
      <c r="B11" s="4" t="s">
        <v>107</v>
      </c>
      <c r="C11" s="5">
        <v>9750000</v>
      </c>
      <c r="D11" s="5">
        <v>5700000</v>
      </c>
      <c r="E11" s="7">
        <f t="shared" si="0"/>
        <v>0.58461538461538465</v>
      </c>
      <c r="F11" s="5"/>
      <c r="G11" s="5">
        <f t="shared" si="1"/>
        <v>-2100000</v>
      </c>
      <c r="H11" s="5">
        <f t="shared" si="2"/>
        <v>4050000</v>
      </c>
      <c r="J11" s="41">
        <f t="shared" si="3"/>
        <v>4875000</v>
      </c>
      <c r="K11" s="41">
        <f t="shared" si="4"/>
        <v>7800000</v>
      </c>
    </row>
    <row r="12" spans="1:11" x14ac:dyDescent="0.25">
      <c r="A12" s="3">
        <v>5</v>
      </c>
      <c r="B12" s="4" t="s">
        <v>108</v>
      </c>
      <c r="C12" s="5">
        <v>10000000</v>
      </c>
      <c r="D12" s="5">
        <v>5000000</v>
      </c>
      <c r="E12" s="7">
        <f t="shared" si="0"/>
        <v>0.5</v>
      </c>
      <c r="F12" s="5">
        <f>D12-J12</f>
        <v>0</v>
      </c>
      <c r="G12" s="5">
        <f t="shared" si="1"/>
        <v>-3000000</v>
      </c>
      <c r="H12" s="5">
        <f t="shared" si="2"/>
        <v>5000000</v>
      </c>
      <c r="J12" s="41">
        <f t="shared" si="3"/>
        <v>5000000</v>
      </c>
      <c r="K12" s="41">
        <f t="shared" si="4"/>
        <v>8000000</v>
      </c>
    </row>
    <row r="13" spans="1:11" x14ac:dyDescent="0.25">
      <c r="A13" s="3">
        <v>6</v>
      </c>
      <c r="B13" s="4" t="s">
        <v>109</v>
      </c>
      <c r="C13" s="5">
        <v>10000000</v>
      </c>
      <c r="D13" s="5">
        <v>5000000</v>
      </c>
      <c r="E13" s="7">
        <f t="shared" si="0"/>
        <v>0.5</v>
      </c>
      <c r="F13" s="5"/>
      <c r="G13" s="5">
        <f t="shared" si="1"/>
        <v>-3000000</v>
      </c>
      <c r="H13" s="5">
        <f t="shared" si="2"/>
        <v>5000000</v>
      </c>
      <c r="J13" s="41">
        <f t="shared" si="3"/>
        <v>5000000</v>
      </c>
      <c r="K13" s="41">
        <f t="shared" si="4"/>
        <v>8000000</v>
      </c>
    </row>
    <row r="14" spans="1:11" x14ac:dyDescent="0.25">
      <c r="A14" s="3">
        <v>7</v>
      </c>
      <c r="B14" s="4" t="s">
        <v>110</v>
      </c>
      <c r="C14" s="5">
        <v>10000000</v>
      </c>
      <c r="D14" s="5">
        <v>5000000</v>
      </c>
      <c r="E14" s="7">
        <f t="shared" si="0"/>
        <v>0.5</v>
      </c>
      <c r="F14" s="5">
        <f>D14-J14</f>
        <v>0</v>
      </c>
      <c r="G14" s="5">
        <f t="shared" si="1"/>
        <v>-3000000</v>
      </c>
      <c r="H14" s="5">
        <f t="shared" si="2"/>
        <v>5000000</v>
      </c>
      <c r="J14" s="41">
        <f t="shared" si="3"/>
        <v>5000000</v>
      </c>
      <c r="K14" s="41">
        <f t="shared" si="4"/>
        <v>8000000</v>
      </c>
    </row>
    <row r="15" spans="1:11" x14ac:dyDescent="0.25">
      <c r="A15" s="3">
        <v>8</v>
      </c>
      <c r="B15" s="4" t="s">
        <v>111</v>
      </c>
      <c r="C15" s="5">
        <v>10000000</v>
      </c>
      <c r="D15" s="5">
        <v>5500000</v>
      </c>
      <c r="E15" s="7">
        <f t="shared" si="0"/>
        <v>0.55000000000000004</v>
      </c>
      <c r="F15" s="5">
        <v>0</v>
      </c>
      <c r="G15" s="5">
        <f t="shared" si="1"/>
        <v>-2500000</v>
      </c>
      <c r="H15" s="5">
        <f t="shared" si="2"/>
        <v>4500000</v>
      </c>
      <c r="J15" s="41">
        <f t="shared" si="3"/>
        <v>5000000</v>
      </c>
      <c r="K15" s="41">
        <f t="shared" si="4"/>
        <v>8000000</v>
      </c>
    </row>
    <row r="16" spans="1:11" x14ac:dyDescent="0.25">
      <c r="A16" s="3">
        <v>9</v>
      </c>
      <c r="B16" s="4" t="s">
        <v>112</v>
      </c>
      <c r="C16" s="5">
        <v>10000000</v>
      </c>
      <c r="D16" s="5">
        <v>6200000</v>
      </c>
      <c r="E16" s="7">
        <f t="shared" si="0"/>
        <v>0.62</v>
      </c>
      <c r="F16" s="5">
        <v>0</v>
      </c>
      <c r="G16" s="5">
        <f t="shared" si="1"/>
        <v>-1800000</v>
      </c>
      <c r="H16" s="5">
        <f t="shared" si="2"/>
        <v>3800000</v>
      </c>
      <c r="J16" s="41">
        <f t="shared" si="3"/>
        <v>5000000</v>
      </c>
      <c r="K16" s="41">
        <f t="shared" si="4"/>
        <v>8000000</v>
      </c>
    </row>
    <row r="17" spans="1:11" x14ac:dyDescent="0.25">
      <c r="A17" s="3">
        <v>10</v>
      </c>
      <c r="B17" s="4" t="s">
        <v>113</v>
      </c>
      <c r="C17" s="5">
        <v>9750000</v>
      </c>
      <c r="D17" s="5">
        <v>9750000</v>
      </c>
      <c r="E17" s="7">
        <f t="shared" si="0"/>
        <v>1</v>
      </c>
      <c r="F17" s="5"/>
      <c r="G17" s="5">
        <v>0</v>
      </c>
      <c r="H17" s="5">
        <f t="shared" si="2"/>
        <v>0</v>
      </c>
      <c r="J17" s="41">
        <f t="shared" si="3"/>
        <v>4875000</v>
      </c>
      <c r="K17" s="41">
        <f t="shared" si="4"/>
        <v>7800000</v>
      </c>
    </row>
    <row r="18" spans="1:11" x14ac:dyDescent="0.25">
      <c r="A18" s="3">
        <v>11</v>
      </c>
      <c r="B18" s="4" t="s">
        <v>114</v>
      </c>
      <c r="C18" s="5">
        <v>9750000</v>
      </c>
      <c r="D18" s="5">
        <v>8000000</v>
      </c>
      <c r="E18" s="7">
        <f t="shared" si="0"/>
        <v>0.82051282051282048</v>
      </c>
      <c r="F18" s="5"/>
      <c r="G18" s="5">
        <v>0</v>
      </c>
      <c r="H18" s="5">
        <f t="shared" si="2"/>
        <v>1750000</v>
      </c>
      <c r="J18" s="41">
        <f t="shared" si="3"/>
        <v>4875000</v>
      </c>
      <c r="K18" s="41">
        <f t="shared" si="4"/>
        <v>7800000</v>
      </c>
    </row>
    <row r="19" spans="1:11" x14ac:dyDescent="0.25">
      <c r="A19" s="3">
        <v>12</v>
      </c>
      <c r="B19" s="4" t="s">
        <v>115</v>
      </c>
      <c r="C19" s="5">
        <v>9750000</v>
      </c>
      <c r="D19" s="5">
        <v>7750000</v>
      </c>
      <c r="E19" s="7">
        <f t="shared" si="0"/>
        <v>0.79487179487179482</v>
      </c>
      <c r="F19" s="5"/>
      <c r="G19" s="5">
        <f t="shared" si="1"/>
        <v>-50000</v>
      </c>
      <c r="H19" s="5">
        <f t="shared" si="2"/>
        <v>2000000</v>
      </c>
      <c r="J19" s="41">
        <f t="shared" si="3"/>
        <v>4875000</v>
      </c>
      <c r="K19" s="41">
        <f t="shared" si="4"/>
        <v>7800000</v>
      </c>
    </row>
    <row r="20" spans="1:11" x14ac:dyDescent="0.25">
      <c r="A20" s="3">
        <v>13</v>
      </c>
      <c r="B20" s="4" t="s">
        <v>116</v>
      </c>
      <c r="C20" s="5">
        <v>9750000</v>
      </c>
      <c r="D20" s="5">
        <v>6500000</v>
      </c>
      <c r="E20" s="7">
        <f t="shared" si="0"/>
        <v>0.66666666666666663</v>
      </c>
      <c r="F20" s="5"/>
      <c r="G20" s="5">
        <f t="shared" si="1"/>
        <v>-1300000</v>
      </c>
      <c r="H20" s="5">
        <f t="shared" si="2"/>
        <v>3250000</v>
      </c>
      <c r="J20" s="41">
        <f t="shared" si="3"/>
        <v>4875000</v>
      </c>
      <c r="K20" s="41">
        <f t="shared" si="4"/>
        <v>7800000</v>
      </c>
    </row>
    <row r="21" spans="1:11" x14ac:dyDescent="0.25">
      <c r="A21" s="3">
        <v>14</v>
      </c>
      <c r="B21" s="4" t="s">
        <v>117</v>
      </c>
      <c r="C21" s="5">
        <v>10000000</v>
      </c>
      <c r="D21" s="5">
        <v>5500000</v>
      </c>
      <c r="E21" s="7">
        <f t="shared" si="0"/>
        <v>0.55000000000000004</v>
      </c>
      <c r="F21" s="5"/>
      <c r="G21" s="5">
        <f t="shared" si="1"/>
        <v>-2500000</v>
      </c>
      <c r="H21" s="5">
        <f t="shared" si="2"/>
        <v>4500000</v>
      </c>
      <c r="J21" s="41">
        <f t="shared" si="3"/>
        <v>5000000</v>
      </c>
      <c r="K21" s="41">
        <f t="shared" si="4"/>
        <v>8000000</v>
      </c>
    </row>
    <row r="22" spans="1:11" x14ac:dyDescent="0.25">
      <c r="A22" s="3">
        <v>15</v>
      </c>
      <c r="B22" s="4" t="s">
        <v>118</v>
      </c>
      <c r="C22" s="5">
        <v>10000000</v>
      </c>
      <c r="D22" s="5">
        <v>10000000</v>
      </c>
      <c r="E22" s="7">
        <f t="shared" si="0"/>
        <v>1</v>
      </c>
      <c r="F22" s="5"/>
      <c r="G22" s="5">
        <v>0</v>
      </c>
      <c r="H22" s="5">
        <f t="shared" si="2"/>
        <v>0</v>
      </c>
      <c r="J22" s="41">
        <f t="shared" si="3"/>
        <v>5000000</v>
      </c>
      <c r="K22" s="41">
        <f t="shared" si="4"/>
        <v>8000000</v>
      </c>
    </row>
    <row r="23" spans="1:11" x14ac:dyDescent="0.25">
      <c r="A23" s="3">
        <v>16</v>
      </c>
      <c r="B23" s="4" t="s">
        <v>119</v>
      </c>
      <c r="C23" s="5">
        <v>10000000</v>
      </c>
      <c r="D23" s="5">
        <v>3700000</v>
      </c>
      <c r="E23" s="7">
        <f t="shared" si="0"/>
        <v>0.37</v>
      </c>
      <c r="F23" s="5">
        <f>D23-J23</f>
        <v>-1300000</v>
      </c>
      <c r="G23" s="5">
        <f t="shared" si="1"/>
        <v>-4300000</v>
      </c>
      <c r="H23" s="5">
        <f t="shared" si="2"/>
        <v>6300000</v>
      </c>
      <c r="J23" s="41">
        <f t="shared" si="3"/>
        <v>5000000</v>
      </c>
      <c r="K23" s="41">
        <f t="shared" si="4"/>
        <v>8000000</v>
      </c>
    </row>
    <row r="24" spans="1:11" x14ac:dyDescent="0.25">
      <c r="A24" s="3">
        <v>17</v>
      </c>
      <c r="B24" s="4" t="s">
        <v>120</v>
      </c>
      <c r="C24" s="5">
        <v>9750000</v>
      </c>
      <c r="D24" s="5">
        <v>9750000</v>
      </c>
      <c r="E24" s="7">
        <f t="shared" si="0"/>
        <v>1</v>
      </c>
      <c r="F24" s="5"/>
      <c r="G24" s="5">
        <f t="shared" si="1"/>
        <v>1950000</v>
      </c>
      <c r="H24" s="5">
        <f t="shared" si="2"/>
        <v>0</v>
      </c>
      <c r="J24" s="41">
        <f t="shared" si="3"/>
        <v>4875000</v>
      </c>
      <c r="K24" s="41">
        <f t="shared" si="4"/>
        <v>7800000</v>
      </c>
    </row>
    <row r="25" spans="1:11" x14ac:dyDescent="0.25">
      <c r="A25" s="3">
        <v>18</v>
      </c>
      <c r="B25" s="4" t="s">
        <v>121</v>
      </c>
      <c r="C25" s="5">
        <v>10000000</v>
      </c>
      <c r="D25" s="5">
        <v>3200000</v>
      </c>
      <c r="E25" s="7">
        <f t="shared" si="0"/>
        <v>0.32</v>
      </c>
      <c r="F25" s="5">
        <f>D25-J25</f>
        <v>-1800000</v>
      </c>
      <c r="G25" s="5">
        <f t="shared" si="1"/>
        <v>-4800000</v>
      </c>
      <c r="H25" s="5">
        <f t="shared" si="2"/>
        <v>6800000</v>
      </c>
      <c r="J25" s="41">
        <f t="shared" si="3"/>
        <v>5000000</v>
      </c>
      <c r="K25" s="41">
        <f t="shared" si="4"/>
        <v>8000000</v>
      </c>
    </row>
    <row r="26" spans="1:11" x14ac:dyDescent="0.25">
      <c r="A26" s="3">
        <v>19</v>
      </c>
      <c r="B26" s="4" t="s">
        <v>122</v>
      </c>
      <c r="C26" s="5">
        <v>9750000</v>
      </c>
      <c r="D26" s="5">
        <v>9750000</v>
      </c>
      <c r="E26" s="7">
        <f t="shared" si="0"/>
        <v>1</v>
      </c>
      <c r="F26" s="5"/>
      <c r="G26" s="5">
        <v>0</v>
      </c>
      <c r="H26" s="5">
        <f t="shared" si="2"/>
        <v>0</v>
      </c>
      <c r="J26" s="41">
        <f t="shared" si="3"/>
        <v>4875000</v>
      </c>
      <c r="K26" s="41">
        <f t="shared" si="4"/>
        <v>7800000</v>
      </c>
    </row>
    <row r="27" spans="1:11" x14ac:dyDescent="0.25">
      <c r="A27" s="3">
        <v>20</v>
      </c>
      <c r="B27" s="4" t="s">
        <v>123</v>
      </c>
      <c r="C27" s="5">
        <v>10000000</v>
      </c>
      <c r="D27" s="5">
        <v>6000000</v>
      </c>
      <c r="E27" s="7">
        <f t="shared" si="0"/>
        <v>0.6</v>
      </c>
      <c r="F27" s="5"/>
      <c r="G27" s="5">
        <f t="shared" si="1"/>
        <v>-2000000</v>
      </c>
      <c r="H27" s="5">
        <f t="shared" si="2"/>
        <v>4000000</v>
      </c>
      <c r="J27" s="41">
        <f t="shared" si="3"/>
        <v>5000000</v>
      </c>
      <c r="K27" s="41">
        <f t="shared" si="4"/>
        <v>8000000</v>
      </c>
    </row>
    <row r="28" spans="1:11" x14ac:dyDescent="0.25">
      <c r="A28" s="3">
        <v>21</v>
      </c>
      <c r="B28" s="4" t="s">
        <v>124</v>
      </c>
      <c r="C28" s="5">
        <v>10000000</v>
      </c>
      <c r="D28" s="5">
        <v>1000000</v>
      </c>
      <c r="E28" s="7">
        <f t="shared" si="0"/>
        <v>0.1</v>
      </c>
      <c r="F28" s="5">
        <f>D28-J28</f>
        <v>-4000000</v>
      </c>
      <c r="G28" s="5">
        <f t="shared" si="1"/>
        <v>-7000000</v>
      </c>
      <c r="H28" s="5">
        <f t="shared" si="2"/>
        <v>9000000</v>
      </c>
      <c r="J28" s="41">
        <f t="shared" si="3"/>
        <v>5000000</v>
      </c>
      <c r="K28" s="41">
        <f t="shared" si="4"/>
        <v>8000000</v>
      </c>
    </row>
    <row r="29" spans="1:11" x14ac:dyDescent="0.25">
      <c r="A29" s="3">
        <v>22</v>
      </c>
      <c r="B29" s="4" t="s">
        <v>125</v>
      </c>
      <c r="C29" s="5">
        <v>10000000</v>
      </c>
      <c r="D29" s="5">
        <v>7000000</v>
      </c>
      <c r="E29" s="7">
        <f t="shared" si="0"/>
        <v>0.7</v>
      </c>
      <c r="F29" s="5"/>
      <c r="G29" s="5">
        <f t="shared" si="1"/>
        <v>-1000000</v>
      </c>
      <c r="H29" s="5">
        <f t="shared" si="2"/>
        <v>3000000</v>
      </c>
      <c r="J29" s="41">
        <f t="shared" si="3"/>
        <v>5000000</v>
      </c>
      <c r="K29" s="41">
        <f t="shared" si="4"/>
        <v>8000000</v>
      </c>
    </row>
    <row r="30" spans="1:11" x14ac:dyDescent="0.25">
      <c r="A30" s="3">
        <v>23</v>
      </c>
      <c r="B30" s="4" t="s">
        <v>126</v>
      </c>
      <c r="C30" s="5">
        <v>10000000</v>
      </c>
      <c r="D30" s="5">
        <v>8000000</v>
      </c>
      <c r="E30" s="7">
        <f t="shared" si="0"/>
        <v>0.8</v>
      </c>
      <c r="F30" s="5"/>
      <c r="G30" s="5">
        <f t="shared" si="1"/>
        <v>0</v>
      </c>
      <c r="H30" s="5">
        <f t="shared" si="2"/>
        <v>2000000</v>
      </c>
      <c r="J30" s="41">
        <f t="shared" si="3"/>
        <v>5000000</v>
      </c>
      <c r="K30" s="41">
        <f t="shared" si="4"/>
        <v>8000000</v>
      </c>
    </row>
    <row r="31" spans="1:11" x14ac:dyDescent="0.25">
      <c r="A31" s="3">
        <v>24</v>
      </c>
      <c r="B31" s="4" t="s">
        <v>127</v>
      </c>
      <c r="C31" s="5">
        <v>10000000</v>
      </c>
      <c r="D31" s="5">
        <v>3500000</v>
      </c>
      <c r="E31" s="7">
        <f t="shared" si="0"/>
        <v>0.35</v>
      </c>
      <c r="F31" s="5">
        <f>D31-J31</f>
        <v>-1500000</v>
      </c>
      <c r="G31" s="5">
        <f t="shared" si="1"/>
        <v>-4500000</v>
      </c>
      <c r="H31" s="5">
        <f t="shared" si="2"/>
        <v>6500000</v>
      </c>
      <c r="J31" s="41">
        <f t="shared" si="3"/>
        <v>5000000</v>
      </c>
      <c r="K31" s="41">
        <f t="shared" si="4"/>
        <v>8000000</v>
      </c>
    </row>
    <row r="32" spans="1:11" x14ac:dyDescent="0.25">
      <c r="A32" s="3">
        <v>25</v>
      </c>
      <c r="B32" s="4" t="s">
        <v>367</v>
      </c>
      <c r="C32" s="5">
        <v>10000000</v>
      </c>
      <c r="D32" s="5">
        <v>5850000</v>
      </c>
      <c r="E32" s="7">
        <f t="shared" si="0"/>
        <v>0.58499999999999996</v>
      </c>
      <c r="F32" s="5"/>
      <c r="G32" s="5">
        <f t="shared" si="1"/>
        <v>-2150000</v>
      </c>
      <c r="H32" s="5">
        <f t="shared" si="2"/>
        <v>4150000</v>
      </c>
      <c r="J32" s="41">
        <f t="shared" si="3"/>
        <v>5000000</v>
      </c>
      <c r="K32" s="41">
        <f t="shared" si="4"/>
        <v>8000000</v>
      </c>
    </row>
    <row r="33" spans="1:11" x14ac:dyDescent="0.25">
      <c r="A33" s="48">
        <v>26</v>
      </c>
      <c r="B33" s="49" t="s">
        <v>128</v>
      </c>
      <c r="C33" s="50">
        <v>15300000</v>
      </c>
      <c r="D33" s="51">
        <v>5000000</v>
      </c>
      <c r="E33" s="52">
        <f t="shared" si="0"/>
        <v>0.32679738562091504</v>
      </c>
      <c r="F33" s="53">
        <f>D33-J33</f>
        <v>-2650000</v>
      </c>
      <c r="G33" s="5">
        <f t="shared" si="1"/>
        <v>-7240000</v>
      </c>
      <c r="H33" s="53">
        <f>+C33-D33</f>
        <v>10300000</v>
      </c>
      <c r="J33" s="41">
        <f t="shared" si="3"/>
        <v>7650000</v>
      </c>
      <c r="K33" s="41">
        <f t="shared" si="4"/>
        <v>12240000</v>
      </c>
    </row>
    <row r="34" spans="1:11" x14ac:dyDescent="0.25">
      <c r="A34" s="3">
        <v>27</v>
      </c>
      <c r="B34" s="4" t="s">
        <v>129</v>
      </c>
      <c r="C34" s="5">
        <v>11000000</v>
      </c>
      <c r="D34" s="5">
        <v>5000000</v>
      </c>
      <c r="E34" s="7">
        <f t="shared" si="0"/>
        <v>0.45454545454545453</v>
      </c>
      <c r="F34" s="5">
        <f>D34-J34</f>
        <v>-500000</v>
      </c>
      <c r="G34" s="5">
        <f t="shared" si="1"/>
        <v>-3800000</v>
      </c>
      <c r="H34" s="5">
        <f t="shared" si="2"/>
        <v>6000000</v>
      </c>
      <c r="J34" s="41">
        <f t="shared" si="3"/>
        <v>5500000</v>
      </c>
      <c r="K34" s="41">
        <f t="shared" si="4"/>
        <v>8800000</v>
      </c>
    </row>
    <row r="35" spans="1:11" x14ac:dyDescent="0.25">
      <c r="A35" s="3">
        <v>28</v>
      </c>
      <c r="B35" s="4" t="s">
        <v>130</v>
      </c>
      <c r="C35" s="5">
        <v>10000000</v>
      </c>
      <c r="D35" s="5">
        <v>7550000</v>
      </c>
      <c r="E35" s="7">
        <f t="shared" si="0"/>
        <v>0.755</v>
      </c>
      <c r="F35" s="5"/>
      <c r="G35" s="5">
        <f t="shared" si="1"/>
        <v>-450000</v>
      </c>
      <c r="H35" s="5">
        <f t="shared" si="2"/>
        <v>2450000</v>
      </c>
      <c r="J35" s="41">
        <f t="shared" si="3"/>
        <v>5000000</v>
      </c>
      <c r="K35" s="41">
        <f t="shared" si="4"/>
        <v>8000000</v>
      </c>
    </row>
    <row r="36" spans="1:11" x14ac:dyDescent="0.25">
      <c r="A36" s="3">
        <v>29</v>
      </c>
      <c r="B36" s="4" t="s">
        <v>131</v>
      </c>
      <c r="C36" s="5">
        <v>9750000</v>
      </c>
      <c r="D36" s="5">
        <f>5500000+950000</f>
        <v>6450000</v>
      </c>
      <c r="E36" s="7">
        <f t="shared" si="0"/>
        <v>0.66153846153846152</v>
      </c>
      <c r="F36" s="5"/>
      <c r="G36" s="5">
        <f t="shared" si="1"/>
        <v>-1350000</v>
      </c>
      <c r="H36" s="5">
        <f t="shared" si="2"/>
        <v>3300000</v>
      </c>
      <c r="J36" s="41">
        <f t="shared" si="3"/>
        <v>4875000</v>
      </c>
      <c r="K36" s="41">
        <f t="shared" si="4"/>
        <v>7800000</v>
      </c>
    </row>
    <row r="37" spans="1:11" x14ac:dyDescent="0.25">
      <c r="A37" s="3">
        <v>30</v>
      </c>
      <c r="B37" s="4" t="s">
        <v>132</v>
      </c>
      <c r="C37" s="5">
        <v>10000000</v>
      </c>
      <c r="D37" s="5">
        <v>5750000</v>
      </c>
      <c r="E37" s="7">
        <f t="shared" si="0"/>
        <v>0.57499999999999996</v>
      </c>
      <c r="F37" s="5">
        <v>0</v>
      </c>
      <c r="G37" s="5">
        <f t="shared" si="1"/>
        <v>-2250000</v>
      </c>
      <c r="H37" s="5">
        <f t="shared" si="2"/>
        <v>4250000</v>
      </c>
      <c r="J37" s="41">
        <f t="shared" si="3"/>
        <v>5000000</v>
      </c>
      <c r="K37" s="41">
        <f t="shared" si="4"/>
        <v>8000000</v>
      </c>
    </row>
    <row r="38" spans="1:11" x14ac:dyDescent="0.25">
      <c r="A38" s="3">
        <v>31</v>
      </c>
      <c r="B38" s="4" t="s">
        <v>133</v>
      </c>
      <c r="C38" s="5">
        <v>10000000</v>
      </c>
      <c r="D38" s="5">
        <f>4900000+850000+850000</f>
        <v>6600000</v>
      </c>
      <c r="E38" s="7">
        <f t="shared" si="0"/>
        <v>0.66</v>
      </c>
      <c r="F38" s="5">
        <v>0</v>
      </c>
      <c r="G38" s="5">
        <f t="shared" si="1"/>
        <v>-1400000</v>
      </c>
      <c r="H38" s="5">
        <f t="shared" si="2"/>
        <v>3400000</v>
      </c>
      <c r="J38" s="41">
        <f t="shared" si="3"/>
        <v>5000000</v>
      </c>
      <c r="K38" s="41">
        <f t="shared" si="4"/>
        <v>8000000</v>
      </c>
    </row>
    <row r="39" spans="1:11" x14ac:dyDescent="0.25">
      <c r="A39" s="3">
        <v>32</v>
      </c>
      <c r="B39" s="4" t="s">
        <v>134</v>
      </c>
      <c r="C39" s="5">
        <v>9750000</v>
      </c>
      <c r="D39" s="5">
        <v>6800000</v>
      </c>
      <c r="E39" s="7">
        <f t="shared" si="0"/>
        <v>0.6974358974358974</v>
      </c>
      <c r="F39" s="5"/>
      <c r="G39" s="5">
        <f t="shared" si="1"/>
        <v>-1000000</v>
      </c>
      <c r="H39" s="5">
        <f t="shared" si="2"/>
        <v>2950000</v>
      </c>
      <c r="J39" s="41">
        <f t="shared" si="3"/>
        <v>4875000</v>
      </c>
      <c r="K39" s="41">
        <f t="shared" si="4"/>
        <v>7800000</v>
      </c>
    </row>
    <row r="40" spans="1:11" x14ac:dyDescent="0.25">
      <c r="A40" s="3">
        <v>33</v>
      </c>
      <c r="B40" s="4" t="s">
        <v>135</v>
      </c>
      <c r="C40" s="5">
        <v>9750000</v>
      </c>
      <c r="D40" s="5">
        <v>9750000</v>
      </c>
      <c r="E40" s="7">
        <f t="shared" si="0"/>
        <v>1</v>
      </c>
      <c r="F40" s="5"/>
      <c r="G40" s="5">
        <v>0</v>
      </c>
      <c r="H40" s="5">
        <f t="shared" si="2"/>
        <v>0</v>
      </c>
      <c r="J40" s="41">
        <f t="shared" si="3"/>
        <v>4875000</v>
      </c>
      <c r="K40" s="41">
        <f t="shared" si="4"/>
        <v>7800000</v>
      </c>
    </row>
    <row r="41" spans="1:11" x14ac:dyDescent="0.25">
      <c r="A41" s="3">
        <v>34</v>
      </c>
      <c r="B41" s="4" t="s">
        <v>136</v>
      </c>
      <c r="C41" s="5">
        <v>10000000</v>
      </c>
      <c r="D41" s="5">
        <f>6000000+800000+800000</f>
        <v>7600000</v>
      </c>
      <c r="E41" s="7">
        <f t="shared" si="0"/>
        <v>0.76</v>
      </c>
      <c r="F41" s="5"/>
      <c r="G41" s="5">
        <f t="shared" si="1"/>
        <v>-400000</v>
      </c>
      <c r="H41" s="5">
        <f t="shared" si="2"/>
        <v>2400000</v>
      </c>
      <c r="J41" s="41">
        <f t="shared" si="3"/>
        <v>5000000</v>
      </c>
      <c r="K41" s="41">
        <f t="shared" si="4"/>
        <v>8000000</v>
      </c>
    </row>
    <row r="42" spans="1:11" x14ac:dyDescent="0.25">
      <c r="A42" s="3">
        <v>35</v>
      </c>
      <c r="B42" s="4" t="s">
        <v>137</v>
      </c>
      <c r="C42" s="5">
        <v>10000000</v>
      </c>
      <c r="D42" s="5">
        <v>10000000</v>
      </c>
      <c r="E42" s="7">
        <f t="shared" si="0"/>
        <v>1</v>
      </c>
      <c r="F42" s="5"/>
      <c r="G42" s="5">
        <v>0</v>
      </c>
      <c r="H42" s="5">
        <f t="shared" si="2"/>
        <v>0</v>
      </c>
      <c r="J42" s="41">
        <f t="shared" si="3"/>
        <v>5000000</v>
      </c>
      <c r="K42" s="41">
        <f t="shared" si="4"/>
        <v>8000000</v>
      </c>
    </row>
    <row r="43" spans="1:11" x14ac:dyDescent="0.25">
      <c r="A43" s="3">
        <v>36</v>
      </c>
      <c r="B43" s="4" t="s">
        <v>138</v>
      </c>
      <c r="C43" s="5">
        <v>10000000</v>
      </c>
      <c r="D43" s="5">
        <v>5000000</v>
      </c>
      <c r="E43" s="7">
        <f t="shared" si="0"/>
        <v>0.5</v>
      </c>
      <c r="F43" s="5">
        <f>D43-J43</f>
        <v>0</v>
      </c>
      <c r="G43" s="5">
        <f t="shared" si="1"/>
        <v>-3000000</v>
      </c>
      <c r="H43" s="5">
        <f t="shared" si="2"/>
        <v>5000000</v>
      </c>
      <c r="J43" s="41">
        <f t="shared" si="3"/>
        <v>5000000</v>
      </c>
      <c r="K43" s="41">
        <f t="shared" si="4"/>
        <v>8000000</v>
      </c>
    </row>
    <row r="44" spans="1:11" x14ac:dyDescent="0.25">
      <c r="A44" s="3">
        <v>37</v>
      </c>
      <c r="B44" s="4" t="s">
        <v>139</v>
      </c>
      <c r="C44" s="5">
        <v>10000000</v>
      </c>
      <c r="D44" s="5">
        <v>8300000</v>
      </c>
      <c r="E44" s="7">
        <f t="shared" si="0"/>
        <v>0.83</v>
      </c>
      <c r="F44" s="5">
        <v>0</v>
      </c>
      <c r="G44" s="5">
        <v>0</v>
      </c>
      <c r="H44" s="5">
        <f t="shared" si="2"/>
        <v>1700000</v>
      </c>
      <c r="J44" s="41">
        <f t="shared" si="3"/>
        <v>5000000</v>
      </c>
      <c r="K44" s="41">
        <f t="shared" si="4"/>
        <v>8000000</v>
      </c>
    </row>
    <row r="45" spans="1:11" x14ac:dyDescent="0.25">
      <c r="A45" s="3">
        <v>38</v>
      </c>
      <c r="B45" s="4" t="s">
        <v>140</v>
      </c>
      <c r="C45" s="5">
        <v>9500000</v>
      </c>
      <c r="D45" s="5">
        <v>9500000</v>
      </c>
      <c r="E45" s="7">
        <f t="shared" si="0"/>
        <v>1</v>
      </c>
      <c r="F45" s="5"/>
      <c r="G45" s="5">
        <v>0</v>
      </c>
      <c r="H45" s="5">
        <f t="shared" si="2"/>
        <v>0</v>
      </c>
      <c r="J45" s="41">
        <f t="shared" si="3"/>
        <v>4750000</v>
      </c>
      <c r="K45" s="41">
        <f t="shared" si="4"/>
        <v>7600000</v>
      </c>
    </row>
    <row r="46" spans="1:11" x14ac:dyDescent="0.25">
      <c r="A46" s="3">
        <v>39</v>
      </c>
      <c r="B46" s="4" t="s">
        <v>141</v>
      </c>
      <c r="C46" s="5">
        <v>10000000</v>
      </c>
      <c r="D46" s="5">
        <v>7000000</v>
      </c>
      <c r="E46" s="7">
        <f t="shared" si="0"/>
        <v>0.7</v>
      </c>
      <c r="F46" s="5"/>
      <c r="G46" s="5">
        <f t="shared" si="1"/>
        <v>-1000000</v>
      </c>
      <c r="H46" s="5">
        <f t="shared" si="2"/>
        <v>3000000</v>
      </c>
      <c r="J46" s="41">
        <f t="shared" si="3"/>
        <v>5000000</v>
      </c>
      <c r="K46" s="41">
        <f t="shared" si="4"/>
        <v>8000000</v>
      </c>
    </row>
    <row r="47" spans="1:11" x14ac:dyDescent="0.25">
      <c r="A47" s="19">
        <v>40</v>
      </c>
      <c r="B47" s="20" t="s">
        <v>142</v>
      </c>
      <c r="C47" s="21">
        <v>10000000</v>
      </c>
      <c r="D47" s="54">
        <v>4500000</v>
      </c>
      <c r="E47" s="22">
        <f t="shared" si="0"/>
        <v>0.45</v>
      </c>
      <c r="F47" s="21">
        <f>D47-J47</f>
        <v>-500000</v>
      </c>
      <c r="G47" s="5">
        <f t="shared" si="1"/>
        <v>-3500000</v>
      </c>
      <c r="H47" s="5">
        <f t="shared" si="2"/>
        <v>5500000</v>
      </c>
      <c r="J47" s="41">
        <f t="shared" si="3"/>
        <v>5000000</v>
      </c>
      <c r="K47" s="41">
        <f t="shared" si="4"/>
        <v>8000000</v>
      </c>
    </row>
    <row r="48" spans="1:11" x14ac:dyDescent="0.25">
      <c r="A48" s="3">
        <v>41</v>
      </c>
      <c r="B48" s="4" t="s">
        <v>143</v>
      </c>
      <c r="C48" s="5">
        <v>10000000</v>
      </c>
      <c r="D48" s="5">
        <f>4900000+850000+850000</f>
        <v>6600000</v>
      </c>
      <c r="E48" s="7">
        <f t="shared" si="0"/>
        <v>0.66</v>
      </c>
      <c r="F48" s="5">
        <v>0</v>
      </c>
      <c r="G48" s="5">
        <f t="shared" si="1"/>
        <v>-1400000</v>
      </c>
      <c r="H48" s="5">
        <f t="shared" si="2"/>
        <v>3400000</v>
      </c>
      <c r="J48" s="41">
        <f t="shared" si="3"/>
        <v>5000000</v>
      </c>
      <c r="K48" s="41">
        <f t="shared" si="4"/>
        <v>8000000</v>
      </c>
    </row>
    <row r="49" spans="1:11" x14ac:dyDescent="0.25">
      <c r="A49" s="3">
        <v>42</v>
      </c>
      <c r="B49" s="4" t="s">
        <v>144</v>
      </c>
      <c r="C49" s="5">
        <v>9750000</v>
      </c>
      <c r="D49" s="5">
        <v>2500000</v>
      </c>
      <c r="E49" s="7">
        <f t="shared" si="0"/>
        <v>0.25641025641025639</v>
      </c>
      <c r="F49" s="5">
        <f>D49-J49</f>
        <v>-2375000</v>
      </c>
      <c r="G49" s="5">
        <f t="shared" si="1"/>
        <v>-5300000</v>
      </c>
      <c r="H49" s="5">
        <f t="shared" si="2"/>
        <v>7250000</v>
      </c>
      <c r="J49" s="41">
        <f t="shared" si="3"/>
        <v>4875000</v>
      </c>
      <c r="K49" s="41">
        <f t="shared" si="4"/>
        <v>7800000</v>
      </c>
    </row>
    <row r="50" spans="1:11" x14ac:dyDescent="0.25">
      <c r="A50" s="3">
        <v>43</v>
      </c>
      <c r="B50" s="4" t="s">
        <v>145</v>
      </c>
      <c r="C50" s="5">
        <v>10000000</v>
      </c>
      <c r="D50" s="5">
        <f>4750000+1500000</f>
        <v>6250000</v>
      </c>
      <c r="E50" s="7">
        <f t="shared" si="0"/>
        <v>0.625</v>
      </c>
      <c r="F50" s="5">
        <v>0</v>
      </c>
      <c r="G50" s="5">
        <f t="shared" si="1"/>
        <v>-1750000</v>
      </c>
      <c r="H50" s="5">
        <f t="shared" si="2"/>
        <v>3750000</v>
      </c>
      <c r="J50" s="41">
        <f t="shared" si="3"/>
        <v>5000000</v>
      </c>
      <c r="K50" s="41">
        <f t="shared" si="4"/>
        <v>8000000</v>
      </c>
    </row>
    <row r="51" spans="1:11" x14ac:dyDescent="0.25">
      <c r="A51" s="3">
        <v>44</v>
      </c>
      <c r="B51" s="4" t="s">
        <v>146</v>
      </c>
      <c r="C51" s="5">
        <v>10000000</v>
      </c>
      <c r="D51" s="5">
        <f>5800000+1400000</f>
        <v>7200000</v>
      </c>
      <c r="E51" s="7">
        <f t="shared" si="0"/>
        <v>0.72</v>
      </c>
      <c r="F51" s="5"/>
      <c r="G51" s="5">
        <f t="shared" si="1"/>
        <v>-800000</v>
      </c>
      <c r="H51" s="5">
        <f t="shared" si="2"/>
        <v>2800000</v>
      </c>
      <c r="J51" s="41">
        <f t="shared" si="3"/>
        <v>5000000</v>
      </c>
      <c r="K51" s="41">
        <f t="shared" si="4"/>
        <v>8000000</v>
      </c>
    </row>
    <row r="52" spans="1:11" x14ac:dyDescent="0.25">
      <c r="A52" s="3">
        <v>45</v>
      </c>
      <c r="B52" s="4" t="s">
        <v>147</v>
      </c>
      <c r="C52" s="5">
        <v>9750000</v>
      </c>
      <c r="D52" s="5">
        <v>6550000</v>
      </c>
      <c r="E52" s="7">
        <f t="shared" si="0"/>
        <v>0.67179487179487174</v>
      </c>
      <c r="F52" s="5"/>
      <c r="G52" s="5">
        <f t="shared" si="1"/>
        <v>-1250000</v>
      </c>
      <c r="H52" s="5">
        <f t="shared" si="2"/>
        <v>3200000</v>
      </c>
      <c r="J52" s="41">
        <f t="shared" si="3"/>
        <v>4875000</v>
      </c>
      <c r="K52" s="41">
        <f t="shared" si="4"/>
        <v>7800000</v>
      </c>
    </row>
    <row r="53" spans="1:11" x14ac:dyDescent="0.25">
      <c r="A53" s="3">
        <v>46</v>
      </c>
      <c r="B53" s="4" t="s">
        <v>148</v>
      </c>
      <c r="C53" s="5">
        <v>10000000</v>
      </c>
      <c r="D53" s="5">
        <v>6000000</v>
      </c>
      <c r="E53" s="7">
        <f t="shared" si="0"/>
        <v>0.6</v>
      </c>
      <c r="F53" s="5"/>
      <c r="G53" s="5">
        <f t="shared" si="1"/>
        <v>-2000000</v>
      </c>
      <c r="H53" s="5">
        <f t="shared" si="2"/>
        <v>4000000</v>
      </c>
      <c r="J53" s="41">
        <f t="shared" si="3"/>
        <v>5000000</v>
      </c>
      <c r="K53" s="41">
        <f t="shared" si="4"/>
        <v>8000000</v>
      </c>
    </row>
    <row r="54" spans="1:11" x14ac:dyDescent="0.25">
      <c r="A54" s="3">
        <v>47</v>
      </c>
      <c r="B54" s="4" t="s">
        <v>149</v>
      </c>
      <c r="C54" s="5">
        <v>10000000</v>
      </c>
      <c r="D54" s="5">
        <f>5500000+900000</f>
        <v>6400000</v>
      </c>
      <c r="E54" s="7">
        <f t="shared" si="0"/>
        <v>0.64</v>
      </c>
      <c r="F54" s="5">
        <v>0</v>
      </c>
      <c r="G54" s="5">
        <f t="shared" si="1"/>
        <v>-1600000</v>
      </c>
      <c r="H54" s="5">
        <f t="shared" si="2"/>
        <v>3600000</v>
      </c>
      <c r="J54" s="41">
        <f t="shared" si="3"/>
        <v>5000000</v>
      </c>
      <c r="K54" s="41">
        <f t="shared" si="4"/>
        <v>8000000</v>
      </c>
    </row>
    <row r="55" spans="1:11" x14ac:dyDescent="0.25">
      <c r="A55" s="3">
        <v>48</v>
      </c>
      <c r="B55" s="4" t="s">
        <v>150</v>
      </c>
      <c r="C55" s="5">
        <v>9750000</v>
      </c>
      <c r="D55" s="5">
        <v>7500000</v>
      </c>
      <c r="E55" s="7">
        <f t="shared" si="0"/>
        <v>0.76923076923076927</v>
      </c>
      <c r="F55" s="5"/>
      <c r="G55" s="5">
        <f t="shared" si="1"/>
        <v>-300000</v>
      </c>
      <c r="H55" s="5">
        <f t="shared" si="2"/>
        <v>2250000</v>
      </c>
      <c r="J55" s="41">
        <f t="shared" si="3"/>
        <v>4875000</v>
      </c>
      <c r="K55" s="41">
        <f t="shared" si="4"/>
        <v>7800000</v>
      </c>
    </row>
    <row r="56" spans="1:11" x14ac:dyDescent="0.25">
      <c r="A56" s="3">
        <v>49</v>
      </c>
      <c r="B56" s="4" t="s">
        <v>151</v>
      </c>
      <c r="C56" s="5">
        <v>10000000</v>
      </c>
      <c r="D56" s="5">
        <v>5550000</v>
      </c>
      <c r="E56" s="7">
        <f t="shared" si="0"/>
        <v>0.55500000000000005</v>
      </c>
      <c r="F56" s="5">
        <v>0</v>
      </c>
      <c r="G56" s="5">
        <f t="shared" si="1"/>
        <v>-2450000</v>
      </c>
      <c r="H56" s="5">
        <f t="shared" si="2"/>
        <v>4450000</v>
      </c>
      <c r="J56" s="41">
        <f t="shared" si="3"/>
        <v>5000000</v>
      </c>
      <c r="K56" s="41">
        <f t="shared" si="4"/>
        <v>8000000</v>
      </c>
    </row>
    <row r="57" spans="1:11" x14ac:dyDescent="0.25">
      <c r="A57" s="3">
        <v>50</v>
      </c>
      <c r="B57" s="4" t="s">
        <v>152</v>
      </c>
      <c r="C57" s="5">
        <v>10000000</v>
      </c>
      <c r="D57" s="5">
        <v>5500000</v>
      </c>
      <c r="E57" s="7">
        <f t="shared" si="0"/>
        <v>0.55000000000000004</v>
      </c>
      <c r="F57" s="5">
        <v>0</v>
      </c>
      <c r="G57" s="5">
        <f t="shared" si="1"/>
        <v>-2500000</v>
      </c>
      <c r="H57" s="5">
        <f t="shared" si="2"/>
        <v>4500000</v>
      </c>
      <c r="J57" s="41">
        <f t="shared" si="3"/>
        <v>5000000</v>
      </c>
      <c r="K57" s="41">
        <f t="shared" si="4"/>
        <v>8000000</v>
      </c>
    </row>
    <row r="58" spans="1:11" ht="15.75" thickBot="1" x14ac:dyDescent="0.3">
      <c r="A58" s="76" t="s">
        <v>58</v>
      </c>
      <c r="B58" s="77"/>
      <c r="C58" s="6">
        <v>477000000</v>
      </c>
      <c r="D58" s="6">
        <v>265025000</v>
      </c>
      <c r="E58" s="6"/>
      <c r="F58" s="5">
        <f>SUM(F8:F57)</f>
        <v>-14625000</v>
      </c>
      <c r="G58" s="5">
        <f>SUM(G8:G57)</f>
        <v>-94140000</v>
      </c>
      <c r="H58" s="6">
        <f>+SUM(H8:H57)</f>
        <v>182350000</v>
      </c>
    </row>
    <row r="59" spans="1:11" x14ac:dyDescent="0.25">
      <c r="A59" s="10" t="s">
        <v>332</v>
      </c>
    </row>
    <row r="60" spans="1:11" x14ac:dyDescent="0.25">
      <c r="A60" s="37"/>
      <c r="B60" s="10" t="s">
        <v>333</v>
      </c>
    </row>
    <row r="62" spans="1:11" x14ac:dyDescent="0.25">
      <c r="A62" s="10" t="s">
        <v>369</v>
      </c>
    </row>
    <row r="63" spans="1:11" x14ac:dyDescent="0.25">
      <c r="A63" s="10" t="s">
        <v>334</v>
      </c>
      <c r="F63" s="10" t="s">
        <v>337</v>
      </c>
    </row>
    <row r="68" spans="1:7" x14ac:dyDescent="0.25">
      <c r="A68" s="39" t="s">
        <v>335</v>
      </c>
      <c r="B68" s="27"/>
      <c r="C68" s="27"/>
      <c r="D68" s="27"/>
      <c r="E68" s="27"/>
      <c r="F68" s="39" t="s">
        <v>338</v>
      </c>
      <c r="G68" s="39"/>
    </row>
    <row r="69" spans="1:7" x14ac:dyDescent="0.25">
      <c r="A69" s="38" t="s">
        <v>336</v>
      </c>
      <c r="B69" s="38"/>
      <c r="C69" s="38"/>
      <c r="D69" s="38"/>
      <c r="E69" s="38"/>
      <c r="F69" s="38" t="s">
        <v>339</v>
      </c>
      <c r="G69" s="38"/>
    </row>
  </sheetData>
  <autoFilter ref="A6:H58"/>
  <mergeCells count="6">
    <mergeCell ref="A4:H4"/>
    <mergeCell ref="C6:C7"/>
    <mergeCell ref="D6:D7"/>
    <mergeCell ref="A58:B58"/>
    <mergeCell ref="A6:A7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B54" sqref="B54"/>
    </sheetView>
  </sheetViews>
  <sheetFormatPr defaultRowHeight="15" x14ac:dyDescent="0.25"/>
  <cols>
    <col min="1" max="1" width="9.28515625" style="10" bestFit="1" customWidth="1"/>
    <col min="2" max="2" width="20.42578125" style="10" bestFit="1" customWidth="1"/>
    <col min="3" max="3" width="9.5703125" style="10" bestFit="1" customWidth="1"/>
    <col min="4" max="4" width="14" style="10" bestFit="1" customWidth="1"/>
    <col min="5" max="5" width="11.5703125" style="10" bestFit="1" customWidth="1"/>
    <col min="6" max="6" width="12" style="10" bestFit="1" customWidth="1"/>
    <col min="7" max="7" width="12" style="10" customWidth="1"/>
    <col min="8" max="8" width="15.85546875" style="10" bestFit="1" customWidth="1"/>
    <col min="9" max="10" width="9.140625" style="10"/>
    <col min="11" max="12" width="10.5703125" style="10" bestFit="1" customWidth="1"/>
    <col min="13" max="16384" width="9.140625" style="10"/>
  </cols>
  <sheetData>
    <row r="1" spans="1:12" ht="15.75" x14ac:dyDescent="0.25">
      <c r="A1" s="24" t="s">
        <v>322</v>
      </c>
    </row>
    <row r="2" spans="1:12" ht="15.75" x14ac:dyDescent="0.25">
      <c r="A2" s="24" t="s">
        <v>327</v>
      </c>
    </row>
    <row r="3" spans="1:12" ht="15.75" x14ac:dyDescent="0.25">
      <c r="A3" s="56" t="s">
        <v>368</v>
      </c>
    </row>
    <row r="4" spans="1:12" ht="15.75" x14ac:dyDescent="0.25">
      <c r="A4" s="70" t="s">
        <v>328</v>
      </c>
      <c r="B4" s="70"/>
      <c r="C4" s="70"/>
      <c r="D4" s="70"/>
      <c r="E4" s="70"/>
      <c r="F4" s="70"/>
      <c r="G4" s="70"/>
      <c r="H4" s="70"/>
    </row>
    <row r="5" spans="1:12" ht="16.5" thickBot="1" x14ac:dyDescent="0.3">
      <c r="A5" s="17"/>
    </row>
    <row r="6" spans="1:12" x14ac:dyDescent="0.25">
      <c r="A6" s="74" t="s">
        <v>1</v>
      </c>
      <c r="B6" s="68" t="s">
        <v>2</v>
      </c>
      <c r="C6" s="68" t="s">
        <v>3</v>
      </c>
      <c r="D6" s="68" t="s">
        <v>4</v>
      </c>
      <c r="E6" s="1" t="s">
        <v>319</v>
      </c>
      <c r="F6" s="1" t="s">
        <v>321</v>
      </c>
      <c r="G6" s="55" t="s">
        <v>321</v>
      </c>
      <c r="H6" s="1" t="s">
        <v>5</v>
      </c>
    </row>
    <row r="7" spans="1:12" x14ac:dyDescent="0.25">
      <c r="A7" s="75"/>
      <c r="B7" s="69"/>
      <c r="C7" s="69"/>
      <c r="D7" s="69"/>
      <c r="E7" s="2" t="s">
        <v>320</v>
      </c>
      <c r="F7" s="8">
        <v>0.5</v>
      </c>
      <c r="G7" s="8">
        <v>0.8</v>
      </c>
      <c r="H7" s="2" t="s">
        <v>6</v>
      </c>
      <c r="K7" s="59">
        <v>0.5</v>
      </c>
      <c r="L7" s="59">
        <v>0.8</v>
      </c>
    </row>
    <row r="8" spans="1:12" x14ac:dyDescent="0.25">
      <c r="A8" s="3">
        <v>1</v>
      </c>
      <c r="B8" s="4" t="s">
        <v>153</v>
      </c>
      <c r="C8" s="5">
        <v>9750000</v>
      </c>
      <c r="D8" s="5">
        <v>8000000</v>
      </c>
      <c r="E8" s="7">
        <f>D8/C8</f>
        <v>0.82051282051282048</v>
      </c>
      <c r="F8" s="5"/>
      <c r="G8" s="5">
        <v>0</v>
      </c>
      <c r="H8" s="5">
        <f>+C8-D8</f>
        <v>1750000</v>
      </c>
      <c r="K8" s="41">
        <f>C8/2</f>
        <v>4875000</v>
      </c>
      <c r="L8" s="41">
        <f>+C8*80%</f>
        <v>7800000</v>
      </c>
    </row>
    <row r="9" spans="1:12" x14ac:dyDescent="0.25">
      <c r="A9" s="3">
        <v>2</v>
      </c>
      <c r="B9" s="4" t="s">
        <v>154</v>
      </c>
      <c r="C9" s="5">
        <v>10000000</v>
      </c>
      <c r="D9" s="5">
        <f>4600000+1800000</f>
        <v>6400000</v>
      </c>
      <c r="E9" s="7">
        <f t="shared" ref="E9:E54" si="0">D9/C9</f>
        <v>0.64</v>
      </c>
      <c r="F9" s="5">
        <v>0</v>
      </c>
      <c r="G9" s="5">
        <f t="shared" ref="G9:G54" si="1">+D9-L9</f>
        <v>-1600000</v>
      </c>
      <c r="H9" s="5">
        <f t="shared" ref="H9:H54" si="2">+C9-D9</f>
        <v>3600000</v>
      </c>
      <c r="K9" s="41">
        <f t="shared" ref="K9:K54" si="3">C9/2</f>
        <v>5000000</v>
      </c>
      <c r="L9" s="41">
        <f t="shared" ref="L9:L54" si="4">+C9*80%</f>
        <v>8000000</v>
      </c>
    </row>
    <row r="10" spans="1:12" x14ac:dyDescent="0.25">
      <c r="A10" s="3">
        <v>3</v>
      </c>
      <c r="B10" s="4" t="s">
        <v>155</v>
      </c>
      <c r="C10" s="5">
        <v>9750000</v>
      </c>
      <c r="D10" s="5">
        <f>5180000+570000</f>
        <v>5750000</v>
      </c>
      <c r="E10" s="7">
        <f t="shared" si="0"/>
        <v>0.58974358974358976</v>
      </c>
      <c r="F10" s="5"/>
      <c r="G10" s="5">
        <f t="shared" si="1"/>
        <v>-2050000</v>
      </c>
      <c r="H10" s="5">
        <f t="shared" si="2"/>
        <v>4000000</v>
      </c>
      <c r="K10" s="41">
        <f t="shared" si="3"/>
        <v>4875000</v>
      </c>
      <c r="L10" s="41">
        <f t="shared" si="4"/>
        <v>7800000</v>
      </c>
    </row>
    <row r="11" spans="1:12" x14ac:dyDescent="0.25">
      <c r="A11" s="3">
        <v>4</v>
      </c>
      <c r="B11" s="4" t="s">
        <v>156</v>
      </c>
      <c r="C11" s="5">
        <v>9750000</v>
      </c>
      <c r="D11" s="5">
        <v>4500000</v>
      </c>
      <c r="E11" s="7">
        <f t="shared" si="0"/>
        <v>0.46153846153846156</v>
      </c>
      <c r="F11" s="5">
        <f t="shared" ref="F11:F54" si="5">D11-K11</f>
        <v>-375000</v>
      </c>
      <c r="G11" s="5">
        <f t="shared" si="1"/>
        <v>-3300000</v>
      </c>
      <c r="H11" s="5">
        <f t="shared" si="2"/>
        <v>5250000</v>
      </c>
      <c r="K11" s="41">
        <f t="shared" si="3"/>
        <v>4875000</v>
      </c>
      <c r="L11" s="41">
        <f t="shared" si="4"/>
        <v>7800000</v>
      </c>
    </row>
    <row r="12" spans="1:12" x14ac:dyDescent="0.25">
      <c r="A12" s="11">
        <v>5</v>
      </c>
      <c r="B12" s="12" t="s">
        <v>157</v>
      </c>
      <c r="C12" s="13">
        <v>0</v>
      </c>
      <c r="D12" s="13">
        <v>0</v>
      </c>
      <c r="E12" s="14"/>
      <c r="F12" s="15">
        <f t="shared" si="5"/>
        <v>0</v>
      </c>
      <c r="G12" s="15">
        <f t="shared" si="1"/>
        <v>0</v>
      </c>
      <c r="H12" s="5">
        <f t="shared" si="2"/>
        <v>0</v>
      </c>
      <c r="K12" s="41">
        <f t="shared" si="3"/>
        <v>0</v>
      </c>
      <c r="L12" s="41">
        <f t="shared" si="4"/>
        <v>0</v>
      </c>
    </row>
    <row r="13" spans="1:12" x14ac:dyDescent="0.25">
      <c r="A13" s="3">
        <v>6</v>
      </c>
      <c r="B13" s="4" t="s">
        <v>158</v>
      </c>
      <c r="C13" s="5">
        <v>9750000</v>
      </c>
      <c r="D13" s="5">
        <v>6000000</v>
      </c>
      <c r="E13" s="7">
        <f t="shared" si="0"/>
        <v>0.61538461538461542</v>
      </c>
      <c r="F13" s="5">
        <v>0</v>
      </c>
      <c r="G13" s="5">
        <f t="shared" si="1"/>
        <v>-1800000</v>
      </c>
      <c r="H13" s="5">
        <f t="shared" si="2"/>
        <v>3750000</v>
      </c>
      <c r="K13" s="41">
        <f t="shared" si="3"/>
        <v>4875000</v>
      </c>
      <c r="L13" s="41">
        <f t="shared" si="4"/>
        <v>7800000</v>
      </c>
    </row>
    <row r="14" spans="1:12" x14ac:dyDescent="0.25">
      <c r="A14" s="3">
        <v>7</v>
      </c>
      <c r="B14" s="4" t="s">
        <v>159</v>
      </c>
      <c r="C14" s="5">
        <v>10000000</v>
      </c>
      <c r="D14" s="5">
        <v>5000000</v>
      </c>
      <c r="E14" s="7">
        <f t="shared" si="0"/>
        <v>0.5</v>
      </c>
      <c r="F14" s="5">
        <f t="shared" si="5"/>
        <v>0</v>
      </c>
      <c r="G14" s="5">
        <f t="shared" si="1"/>
        <v>-3000000</v>
      </c>
      <c r="H14" s="5">
        <f t="shared" si="2"/>
        <v>5000000</v>
      </c>
      <c r="K14" s="41">
        <f t="shared" si="3"/>
        <v>5000000</v>
      </c>
      <c r="L14" s="41">
        <f t="shared" si="4"/>
        <v>8000000</v>
      </c>
    </row>
    <row r="15" spans="1:12" x14ac:dyDescent="0.25">
      <c r="A15" s="11">
        <v>8</v>
      </c>
      <c r="B15" s="12" t="s">
        <v>160</v>
      </c>
      <c r="C15" s="13">
        <v>0</v>
      </c>
      <c r="D15" s="13">
        <v>0</v>
      </c>
      <c r="E15" s="14"/>
      <c r="F15" s="15">
        <f t="shared" si="5"/>
        <v>0</v>
      </c>
      <c r="G15" s="5">
        <f t="shared" si="1"/>
        <v>0</v>
      </c>
      <c r="H15" s="5">
        <f t="shared" si="2"/>
        <v>0</v>
      </c>
      <c r="K15" s="41">
        <f t="shared" si="3"/>
        <v>0</v>
      </c>
      <c r="L15" s="41">
        <f t="shared" si="4"/>
        <v>0</v>
      </c>
    </row>
    <row r="16" spans="1:12" x14ac:dyDescent="0.25">
      <c r="A16" s="3">
        <v>9</v>
      </c>
      <c r="B16" s="4" t="s">
        <v>161</v>
      </c>
      <c r="C16" s="5">
        <v>9750000</v>
      </c>
      <c r="D16" s="5">
        <v>9750000</v>
      </c>
      <c r="E16" s="7">
        <f t="shared" si="0"/>
        <v>1</v>
      </c>
      <c r="F16" s="5"/>
      <c r="G16" s="5">
        <v>0</v>
      </c>
      <c r="H16" s="5">
        <f t="shared" si="2"/>
        <v>0</v>
      </c>
      <c r="K16" s="41">
        <f t="shared" si="3"/>
        <v>4875000</v>
      </c>
      <c r="L16" s="41">
        <f t="shared" si="4"/>
        <v>7800000</v>
      </c>
    </row>
    <row r="17" spans="1:12" x14ac:dyDescent="0.25">
      <c r="A17" s="3">
        <v>10</v>
      </c>
      <c r="B17" s="4" t="s">
        <v>162</v>
      </c>
      <c r="C17" s="5">
        <v>10000000</v>
      </c>
      <c r="D17" s="5">
        <v>5500000</v>
      </c>
      <c r="E17" s="7">
        <f t="shared" si="0"/>
        <v>0.55000000000000004</v>
      </c>
      <c r="F17" s="5"/>
      <c r="G17" s="5">
        <f t="shared" si="1"/>
        <v>-2500000</v>
      </c>
      <c r="H17" s="5">
        <f t="shared" si="2"/>
        <v>4500000</v>
      </c>
      <c r="K17" s="41">
        <f t="shared" si="3"/>
        <v>5000000</v>
      </c>
      <c r="L17" s="41">
        <f t="shared" si="4"/>
        <v>8000000</v>
      </c>
    </row>
    <row r="18" spans="1:12" x14ac:dyDescent="0.25">
      <c r="A18" s="3">
        <v>11</v>
      </c>
      <c r="B18" s="4" t="s">
        <v>163</v>
      </c>
      <c r="C18" s="5">
        <v>10000000</v>
      </c>
      <c r="D18" s="5">
        <v>5000000</v>
      </c>
      <c r="E18" s="7">
        <f t="shared" si="0"/>
        <v>0.5</v>
      </c>
      <c r="F18" s="5"/>
      <c r="G18" s="5">
        <f t="shared" si="1"/>
        <v>-3000000</v>
      </c>
      <c r="H18" s="5">
        <f t="shared" si="2"/>
        <v>5000000</v>
      </c>
      <c r="K18" s="41">
        <f t="shared" si="3"/>
        <v>5000000</v>
      </c>
      <c r="L18" s="41">
        <f t="shared" si="4"/>
        <v>8000000</v>
      </c>
    </row>
    <row r="19" spans="1:12" x14ac:dyDescent="0.25">
      <c r="A19" s="3">
        <v>12</v>
      </c>
      <c r="B19" s="4" t="s">
        <v>164</v>
      </c>
      <c r="C19" s="5">
        <v>10000000</v>
      </c>
      <c r="D19" s="5">
        <v>5000000</v>
      </c>
      <c r="E19" s="7">
        <f t="shared" si="0"/>
        <v>0.5</v>
      </c>
      <c r="F19" s="5">
        <f t="shared" si="5"/>
        <v>0</v>
      </c>
      <c r="G19" s="5">
        <f t="shared" si="1"/>
        <v>-3000000</v>
      </c>
      <c r="H19" s="5">
        <f t="shared" si="2"/>
        <v>5000000</v>
      </c>
      <c r="K19" s="41">
        <f t="shared" si="3"/>
        <v>5000000</v>
      </c>
      <c r="L19" s="41">
        <f t="shared" si="4"/>
        <v>8000000</v>
      </c>
    </row>
    <row r="20" spans="1:12" x14ac:dyDescent="0.25">
      <c r="A20" s="11">
        <v>13</v>
      </c>
      <c r="B20" s="12" t="s">
        <v>165</v>
      </c>
      <c r="C20" s="13">
        <v>0</v>
      </c>
      <c r="D20" s="13">
        <v>0</v>
      </c>
      <c r="E20" s="14"/>
      <c r="F20" s="15">
        <f t="shared" si="5"/>
        <v>0</v>
      </c>
      <c r="G20" s="15">
        <f t="shared" si="1"/>
        <v>0</v>
      </c>
      <c r="H20" s="5">
        <f t="shared" si="2"/>
        <v>0</v>
      </c>
      <c r="K20" s="41">
        <f t="shared" si="3"/>
        <v>0</v>
      </c>
      <c r="L20" s="41">
        <f t="shared" si="4"/>
        <v>0</v>
      </c>
    </row>
    <row r="21" spans="1:12" x14ac:dyDescent="0.25">
      <c r="A21" s="3">
        <v>14</v>
      </c>
      <c r="B21" s="4" t="s">
        <v>166</v>
      </c>
      <c r="C21" s="5">
        <v>10000000</v>
      </c>
      <c r="D21" s="5">
        <v>4250000</v>
      </c>
      <c r="E21" s="7">
        <f t="shared" si="0"/>
        <v>0.42499999999999999</v>
      </c>
      <c r="F21" s="5">
        <f t="shared" si="5"/>
        <v>-750000</v>
      </c>
      <c r="G21" s="5">
        <f t="shared" si="1"/>
        <v>-3750000</v>
      </c>
      <c r="H21" s="5">
        <f t="shared" si="2"/>
        <v>5750000</v>
      </c>
      <c r="K21" s="41">
        <f t="shared" si="3"/>
        <v>5000000</v>
      </c>
      <c r="L21" s="41">
        <f t="shared" si="4"/>
        <v>8000000</v>
      </c>
    </row>
    <row r="22" spans="1:12" x14ac:dyDescent="0.25">
      <c r="A22" s="3">
        <v>15</v>
      </c>
      <c r="B22" s="4" t="s">
        <v>167</v>
      </c>
      <c r="C22" s="5">
        <v>10000000</v>
      </c>
      <c r="D22" s="5">
        <v>1000000</v>
      </c>
      <c r="E22" s="7">
        <f t="shared" si="0"/>
        <v>0.1</v>
      </c>
      <c r="F22" s="5">
        <f t="shared" si="5"/>
        <v>-4000000</v>
      </c>
      <c r="G22" s="5">
        <f t="shared" si="1"/>
        <v>-7000000</v>
      </c>
      <c r="H22" s="5">
        <f t="shared" si="2"/>
        <v>9000000</v>
      </c>
      <c r="K22" s="41">
        <f t="shared" si="3"/>
        <v>5000000</v>
      </c>
      <c r="L22" s="41">
        <f t="shared" si="4"/>
        <v>8000000</v>
      </c>
    </row>
    <row r="23" spans="1:12" x14ac:dyDescent="0.25">
      <c r="A23" s="3">
        <v>16</v>
      </c>
      <c r="B23" s="4" t="s">
        <v>168</v>
      </c>
      <c r="C23" s="5">
        <v>10000000</v>
      </c>
      <c r="D23" s="5">
        <v>1500000</v>
      </c>
      <c r="E23" s="7">
        <f t="shared" si="0"/>
        <v>0.15</v>
      </c>
      <c r="F23" s="5">
        <f t="shared" si="5"/>
        <v>-3500000</v>
      </c>
      <c r="G23" s="5">
        <f t="shared" si="1"/>
        <v>-6500000</v>
      </c>
      <c r="H23" s="5">
        <f t="shared" si="2"/>
        <v>8500000</v>
      </c>
      <c r="K23" s="41">
        <f t="shared" si="3"/>
        <v>5000000</v>
      </c>
      <c r="L23" s="41">
        <f t="shared" si="4"/>
        <v>8000000</v>
      </c>
    </row>
    <row r="24" spans="1:12" x14ac:dyDescent="0.25">
      <c r="A24" s="3">
        <v>17</v>
      </c>
      <c r="B24" s="4" t="s">
        <v>169</v>
      </c>
      <c r="C24" s="5">
        <v>10000000</v>
      </c>
      <c r="D24" s="5">
        <v>7700000</v>
      </c>
      <c r="E24" s="7">
        <f t="shared" si="0"/>
        <v>0.77</v>
      </c>
      <c r="F24" s="5"/>
      <c r="G24" s="5">
        <f t="shared" si="1"/>
        <v>-300000</v>
      </c>
      <c r="H24" s="5">
        <f t="shared" si="2"/>
        <v>2300000</v>
      </c>
      <c r="K24" s="41">
        <f t="shared" si="3"/>
        <v>5000000</v>
      </c>
      <c r="L24" s="41">
        <f t="shared" si="4"/>
        <v>8000000</v>
      </c>
    </row>
    <row r="25" spans="1:12" x14ac:dyDescent="0.25">
      <c r="A25" s="3">
        <v>18</v>
      </c>
      <c r="B25" s="4" t="s">
        <v>170</v>
      </c>
      <c r="C25" s="5">
        <v>10000000</v>
      </c>
      <c r="D25" s="5">
        <v>10000000</v>
      </c>
      <c r="E25" s="7">
        <f t="shared" si="0"/>
        <v>1</v>
      </c>
      <c r="F25" s="5">
        <v>0</v>
      </c>
      <c r="G25" s="5">
        <v>0</v>
      </c>
      <c r="H25" s="5">
        <f t="shared" si="2"/>
        <v>0</v>
      </c>
      <c r="K25" s="41">
        <f t="shared" si="3"/>
        <v>5000000</v>
      </c>
      <c r="L25" s="41">
        <f t="shared" si="4"/>
        <v>8000000</v>
      </c>
    </row>
    <row r="26" spans="1:12" x14ac:dyDescent="0.25">
      <c r="A26" s="3">
        <v>19</v>
      </c>
      <c r="B26" s="4" t="s">
        <v>171</v>
      </c>
      <c r="C26" s="5">
        <v>10000000</v>
      </c>
      <c r="D26" s="5">
        <v>5000000</v>
      </c>
      <c r="E26" s="7">
        <f t="shared" si="0"/>
        <v>0.5</v>
      </c>
      <c r="F26" s="5"/>
      <c r="G26" s="5">
        <f t="shared" si="1"/>
        <v>-3000000</v>
      </c>
      <c r="H26" s="5">
        <f t="shared" si="2"/>
        <v>5000000</v>
      </c>
      <c r="K26" s="41">
        <f t="shared" si="3"/>
        <v>5000000</v>
      </c>
      <c r="L26" s="41">
        <f t="shared" si="4"/>
        <v>8000000</v>
      </c>
    </row>
    <row r="27" spans="1:12" x14ac:dyDescent="0.25">
      <c r="A27" s="11">
        <v>20</v>
      </c>
      <c r="B27" s="12" t="s">
        <v>172</v>
      </c>
      <c r="C27" s="13">
        <v>0</v>
      </c>
      <c r="D27" s="13">
        <v>0</v>
      </c>
      <c r="E27" s="14"/>
      <c r="F27" s="15">
        <f t="shared" si="5"/>
        <v>0</v>
      </c>
      <c r="G27" s="15">
        <f t="shared" si="1"/>
        <v>0</v>
      </c>
      <c r="H27" s="5">
        <f t="shared" si="2"/>
        <v>0</v>
      </c>
      <c r="K27" s="41">
        <f t="shared" si="3"/>
        <v>0</v>
      </c>
      <c r="L27" s="41">
        <f t="shared" si="4"/>
        <v>0</v>
      </c>
    </row>
    <row r="28" spans="1:12" x14ac:dyDescent="0.25">
      <c r="A28" s="3">
        <v>21</v>
      </c>
      <c r="B28" s="4" t="s">
        <v>173</v>
      </c>
      <c r="C28" s="5">
        <v>10000000</v>
      </c>
      <c r="D28" s="5">
        <v>5000000</v>
      </c>
      <c r="E28" s="7">
        <f t="shared" si="0"/>
        <v>0.5</v>
      </c>
      <c r="F28" s="5">
        <f t="shared" si="5"/>
        <v>0</v>
      </c>
      <c r="G28" s="5">
        <f t="shared" si="1"/>
        <v>-3000000</v>
      </c>
      <c r="H28" s="5">
        <f t="shared" si="2"/>
        <v>5000000</v>
      </c>
      <c r="K28" s="41">
        <f t="shared" si="3"/>
        <v>5000000</v>
      </c>
      <c r="L28" s="41">
        <f t="shared" si="4"/>
        <v>8000000</v>
      </c>
    </row>
    <row r="29" spans="1:12" x14ac:dyDescent="0.25">
      <c r="A29" s="3">
        <v>22</v>
      </c>
      <c r="B29" s="4" t="s">
        <v>174</v>
      </c>
      <c r="C29" s="5">
        <v>10000000</v>
      </c>
      <c r="D29" s="5">
        <v>9000000</v>
      </c>
      <c r="E29" s="7">
        <f t="shared" si="0"/>
        <v>0.9</v>
      </c>
      <c r="F29" s="5"/>
      <c r="G29" s="5">
        <v>0</v>
      </c>
      <c r="H29" s="5">
        <f t="shared" si="2"/>
        <v>1000000</v>
      </c>
      <c r="K29" s="41">
        <f t="shared" si="3"/>
        <v>5000000</v>
      </c>
      <c r="L29" s="41">
        <f t="shared" si="4"/>
        <v>8000000</v>
      </c>
    </row>
    <row r="30" spans="1:12" x14ac:dyDescent="0.25">
      <c r="A30" s="3">
        <v>23</v>
      </c>
      <c r="B30" s="4" t="s">
        <v>175</v>
      </c>
      <c r="C30" s="5">
        <v>9750000</v>
      </c>
      <c r="D30" s="5">
        <v>8000000</v>
      </c>
      <c r="E30" s="7">
        <f t="shared" si="0"/>
        <v>0.82051282051282048</v>
      </c>
      <c r="F30" s="5"/>
      <c r="G30" s="5">
        <v>0</v>
      </c>
      <c r="H30" s="5">
        <f t="shared" si="2"/>
        <v>1750000</v>
      </c>
      <c r="K30" s="41">
        <f t="shared" si="3"/>
        <v>4875000</v>
      </c>
      <c r="L30" s="41">
        <f t="shared" si="4"/>
        <v>7800000</v>
      </c>
    </row>
    <row r="31" spans="1:12" x14ac:dyDescent="0.25">
      <c r="A31" s="3">
        <v>24</v>
      </c>
      <c r="B31" s="4" t="s">
        <v>176</v>
      </c>
      <c r="C31" s="5">
        <v>10000000</v>
      </c>
      <c r="D31" s="5">
        <f>5500000+750000+750000</f>
        <v>7000000</v>
      </c>
      <c r="E31" s="7">
        <f t="shared" si="0"/>
        <v>0.7</v>
      </c>
      <c r="F31" s="5"/>
      <c r="G31" s="5">
        <f t="shared" si="1"/>
        <v>-1000000</v>
      </c>
      <c r="H31" s="5">
        <f t="shared" si="2"/>
        <v>3000000</v>
      </c>
      <c r="K31" s="41">
        <f t="shared" si="3"/>
        <v>5000000</v>
      </c>
      <c r="L31" s="41">
        <f t="shared" si="4"/>
        <v>8000000</v>
      </c>
    </row>
    <row r="32" spans="1:12" x14ac:dyDescent="0.25">
      <c r="A32" s="3">
        <v>25</v>
      </c>
      <c r="B32" s="4" t="s">
        <v>177</v>
      </c>
      <c r="C32" s="5">
        <v>10000000</v>
      </c>
      <c r="D32" s="5">
        <f>2800000+2200000+1400000</f>
        <v>6400000</v>
      </c>
      <c r="E32" s="7">
        <f t="shared" si="0"/>
        <v>0.64</v>
      </c>
      <c r="F32" s="5">
        <v>0</v>
      </c>
      <c r="G32" s="5">
        <f t="shared" si="1"/>
        <v>-1600000</v>
      </c>
      <c r="H32" s="5">
        <f t="shared" si="2"/>
        <v>3600000</v>
      </c>
      <c r="K32" s="41">
        <f t="shared" si="3"/>
        <v>5000000</v>
      </c>
      <c r="L32" s="41">
        <f t="shared" si="4"/>
        <v>8000000</v>
      </c>
    </row>
    <row r="33" spans="1:12" x14ac:dyDescent="0.25">
      <c r="A33" s="3">
        <v>26</v>
      </c>
      <c r="B33" s="4" t="s">
        <v>178</v>
      </c>
      <c r="C33" s="5">
        <v>10000000</v>
      </c>
      <c r="D33" s="5">
        <v>6700000</v>
      </c>
      <c r="E33" s="7">
        <f t="shared" si="0"/>
        <v>0.67</v>
      </c>
      <c r="F33" s="5"/>
      <c r="G33" s="5">
        <f t="shared" si="1"/>
        <v>-1300000</v>
      </c>
      <c r="H33" s="5">
        <f t="shared" si="2"/>
        <v>3300000</v>
      </c>
      <c r="K33" s="41">
        <f t="shared" si="3"/>
        <v>5000000</v>
      </c>
      <c r="L33" s="41">
        <f t="shared" si="4"/>
        <v>8000000</v>
      </c>
    </row>
    <row r="34" spans="1:12" x14ac:dyDescent="0.25">
      <c r="A34" s="3">
        <v>27</v>
      </c>
      <c r="B34" s="4" t="s">
        <v>179</v>
      </c>
      <c r="C34" s="5">
        <v>10000000</v>
      </c>
      <c r="D34" s="5">
        <v>5300000</v>
      </c>
      <c r="E34" s="7">
        <f t="shared" si="0"/>
        <v>0.53</v>
      </c>
      <c r="F34" s="5"/>
      <c r="G34" s="5">
        <f t="shared" si="1"/>
        <v>-2700000</v>
      </c>
      <c r="H34" s="5">
        <f t="shared" si="2"/>
        <v>4700000</v>
      </c>
      <c r="K34" s="41">
        <f t="shared" si="3"/>
        <v>5000000</v>
      </c>
      <c r="L34" s="41">
        <f t="shared" si="4"/>
        <v>8000000</v>
      </c>
    </row>
    <row r="35" spans="1:12" x14ac:dyDescent="0.25">
      <c r="A35" s="11">
        <v>28</v>
      </c>
      <c r="B35" s="12" t="s">
        <v>180</v>
      </c>
      <c r="C35" s="13">
        <v>0</v>
      </c>
      <c r="D35" s="13">
        <v>0</v>
      </c>
      <c r="E35" s="14"/>
      <c r="F35" s="15">
        <f t="shared" si="5"/>
        <v>0</v>
      </c>
      <c r="G35" s="15">
        <f t="shared" si="1"/>
        <v>0</v>
      </c>
      <c r="H35" s="5">
        <f t="shared" si="2"/>
        <v>0</v>
      </c>
      <c r="K35" s="41">
        <f t="shared" si="3"/>
        <v>0</v>
      </c>
      <c r="L35" s="41">
        <f t="shared" si="4"/>
        <v>0</v>
      </c>
    </row>
    <row r="36" spans="1:12" x14ac:dyDescent="0.25">
      <c r="A36" s="3">
        <v>29</v>
      </c>
      <c r="B36" s="4" t="s">
        <v>181</v>
      </c>
      <c r="C36" s="5">
        <v>10000000</v>
      </c>
      <c r="D36" s="5">
        <v>5500000</v>
      </c>
      <c r="E36" s="7">
        <f t="shared" si="0"/>
        <v>0.55000000000000004</v>
      </c>
      <c r="F36" s="5">
        <v>0</v>
      </c>
      <c r="G36" s="5">
        <f t="shared" si="1"/>
        <v>-2500000</v>
      </c>
      <c r="H36" s="5">
        <f t="shared" si="2"/>
        <v>4500000</v>
      </c>
      <c r="K36" s="41">
        <f t="shared" si="3"/>
        <v>5000000</v>
      </c>
      <c r="L36" s="41">
        <f t="shared" si="4"/>
        <v>8000000</v>
      </c>
    </row>
    <row r="37" spans="1:12" x14ac:dyDescent="0.25">
      <c r="A37" s="3">
        <v>30</v>
      </c>
      <c r="B37" s="4" t="s">
        <v>182</v>
      </c>
      <c r="C37" s="5">
        <v>10000000</v>
      </c>
      <c r="D37" s="5">
        <v>5200000</v>
      </c>
      <c r="E37" s="7">
        <f t="shared" si="0"/>
        <v>0.52</v>
      </c>
      <c r="F37" s="5"/>
      <c r="G37" s="5">
        <f t="shared" si="1"/>
        <v>-2800000</v>
      </c>
      <c r="H37" s="5">
        <f t="shared" si="2"/>
        <v>4800000</v>
      </c>
      <c r="K37" s="41">
        <f t="shared" si="3"/>
        <v>5000000</v>
      </c>
      <c r="L37" s="41">
        <f t="shared" si="4"/>
        <v>8000000</v>
      </c>
    </row>
    <row r="38" spans="1:12" x14ac:dyDescent="0.25">
      <c r="A38" s="3">
        <v>31</v>
      </c>
      <c r="B38" s="4" t="s">
        <v>183</v>
      </c>
      <c r="C38" s="5">
        <v>9025000</v>
      </c>
      <c r="D38" s="5">
        <v>9025000</v>
      </c>
      <c r="E38" s="7">
        <f t="shared" si="0"/>
        <v>1</v>
      </c>
      <c r="F38" s="5"/>
      <c r="G38" s="5">
        <v>0</v>
      </c>
      <c r="H38" s="5">
        <f t="shared" si="2"/>
        <v>0</v>
      </c>
      <c r="K38" s="41">
        <f t="shared" si="3"/>
        <v>4512500</v>
      </c>
      <c r="L38" s="41">
        <f t="shared" si="4"/>
        <v>7220000</v>
      </c>
    </row>
    <row r="39" spans="1:12" x14ac:dyDescent="0.25">
      <c r="A39" s="3">
        <v>32</v>
      </c>
      <c r="B39" s="4" t="s">
        <v>184</v>
      </c>
      <c r="C39" s="5">
        <v>10000000</v>
      </c>
      <c r="D39" s="5">
        <v>8000000</v>
      </c>
      <c r="E39" s="7">
        <f t="shared" si="0"/>
        <v>0.8</v>
      </c>
      <c r="F39" s="5"/>
      <c r="G39" s="5">
        <f t="shared" si="1"/>
        <v>0</v>
      </c>
      <c r="H39" s="5">
        <f t="shared" si="2"/>
        <v>2000000</v>
      </c>
      <c r="K39" s="41">
        <f t="shared" si="3"/>
        <v>5000000</v>
      </c>
      <c r="L39" s="41">
        <f t="shared" si="4"/>
        <v>8000000</v>
      </c>
    </row>
    <row r="40" spans="1:12" x14ac:dyDescent="0.25">
      <c r="A40" s="3">
        <v>33</v>
      </c>
      <c r="B40" s="4" t="s">
        <v>185</v>
      </c>
      <c r="C40" s="5">
        <v>11000000</v>
      </c>
      <c r="D40" s="5">
        <v>2500000</v>
      </c>
      <c r="E40" s="7">
        <f t="shared" si="0"/>
        <v>0.22727272727272727</v>
      </c>
      <c r="F40" s="5">
        <f t="shared" si="5"/>
        <v>-3000000</v>
      </c>
      <c r="G40" s="5">
        <f t="shared" si="1"/>
        <v>-6300000</v>
      </c>
      <c r="H40" s="5">
        <f t="shared" si="2"/>
        <v>8500000</v>
      </c>
      <c r="K40" s="41">
        <f t="shared" si="3"/>
        <v>5500000</v>
      </c>
      <c r="L40" s="41">
        <f t="shared" si="4"/>
        <v>8800000</v>
      </c>
    </row>
    <row r="41" spans="1:12" x14ac:dyDescent="0.25">
      <c r="A41" s="3">
        <v>34</v>
      </c>
      <c r="B41" s="4" t="s">
        <v>186</v>
      </c>
      <c r="C41" s="5">
        <v>10000000</v>
      </c>
      <c r="D41" s="5">
        <v>5000000</v>
      </c>
      <c r="E41" s="7">
        <f t="shared" si="0"/>
        <v>0.5</v>
      </c>
      <c r="F41" s="5"/>
      <c r="G41" s="5">
        <f t="shared" si="1"/>
        <v>-3000000</v>
      </c>
      <c r="H41" s="5">
        <f t="shared" si="2"/>
        <v>5000000</v>
      </c>
      <c r="K41" s="41">
        <f t="shared" si="3"/>
        <v>5000000</v>
      </c>
      <c r="L41" s="41">
        <f t="shared" si="4"/>
        <v>8000000</v>
      </c>
    </row>
    <row r="42" spans="1:12" x14ac:dyDescent="0.25">
      <c r="A42" s="3">
        <v>35</v>
      </c>
      <c r="B42" s="4" t="s">
        <v>187</v>
      </c>
      <c r="C42" s="5">
        <v>10000000</v>
      </c>
      <c r="D42" s="5">
        <v>8000000</v>
      </c>
      <c r="E42" s="7">
        <f t="shared" si="0"/>
        <v>0.8</v>
      </c>
      <c r="F42" s="5"/>
      <c r="G42" s="5">
        <f t="shared" si="1"/>
        <v>0</v>
      </c>
      <c r="H42" s="5">
        <f t="shared" si="2"/>
        <v>2000000</v>
      </c>
      <c r="K42" s="41">
        <f t="shared" si="3"/>
        <v>5000000</v>
      </c>
      <c r="L42" s="41">
        <f t="shared" si="4"/>
        <v>8000000</v>
      </c>
    </row>
    <row r="43" spans="1:12" x14ac:dyDescent="0.25">
      <c r="A43" s="3">
        <v>36</v>
      </c>
      <c r="B43" s="4" t="s">
        <v>188</v>
      </c>
      <c r="C43" s="5">
        <v>10000000</v>
      </c>
      <c r="D43" s="5">
        <v>7000000</v>
      </c>
      <c r="E43" s="7">
        <f t="shared" si="0"/>
        <v>0.7</v>
      </c>
      <c r="F43" s="5">
        <v>0</v>
      </c>
      <c r="G43" s="5">
        <f t="shared" si="1"/>
        <v>-1000000</v>
      </c>
      <c r="H43" s="5">
        <f t="shared" si="2"/>
        <v>3000000</v>
      </c>
      <c r="K43" s="41">
        <f t="shared" si="3"/>
        <v>5000000</v>
      </c>
      <c r="L43" s="41">
        <f t="shared" si="4"/>
        <v>8000000</v>
      </c>
    </row>
    <row r="44" spans="1:12" x14ac:dyDescent="0.25">
      <c r="A44" s="3">
        <v>37</v>
      </c>
      <c r="B44" s="4" t="s">
        <v>189</v>
      </c>
      <c r="C44" s="5">
        <v>10000000</v>
      </c>
      <c r="D44" s="5">
        <v>6600000</v>
      </c>
      <c r="E44" s="7">
        <f t="shared" si="0"/>
        <v>0.66</v>
      </c>
      <c r="F44" s="5">
        <v>0</v>
      </c>
      <c r="G44" s="5">
        <f t="shared" si="1"/>
        <v>-1400000</v>
      </c>
      <c r="H44" s="5">
        <f t="shared" si="2"/>
        <v>3400000</v>
      </c>
      <c r="K44" s="41">
        <f t="shared" si="3"/>
        <v>5000000</v>
      </c>
      <c r="L44" s="41">
        <f t="shared" si="4"/>
        <v>8000000</v>
      </c>
    </row>
    <row r="45" spans="1:12" x14ac:dyDescent="0.25">
      <c r="A45" s="3">
        <v>38</v>
      </c>
      <c r="B45" s="4" t="s">
        <v>190</v>
      </c>
      <c r="C45" s="5">
        <v>9750000</v>
      </c>
      <c r="D45" s="5">
        <f>5850000+800000</f>
        <v>6650000</v>
      </c>
      <c r="E45" s="7">
        <f t="shared" si="0"/>
        <v>0.68205128205128207</v>
      </c>
      <c r="F45" s="5"/>
      <c r="G45" s="5">
        <f t="shared" si="1"/>
        <v>-1150000</v>
      </c>
      <c r="H45" s="5">
        <f t="shared" si="2"/>
        <v>3100000</v>
      </c>
      <c r="K45" s="41">
        <f t="shared" si="3"/>
        <v>4875000</v>
      </c>
      <c r="L45" s="41">
        <f t="shared" si="4"/>
        <v>7800000</v>
      </c>
    </row>
    <row r="46" spans="1:12" x14ac:dyDescent="0.25">
      <c r="A46" s="3">
        <v>39</v>
      </c>
      <c r="B46" s="4" t="s">
        <v>191</v>
      </c>
      <c r="C46" s="5">
        <v>10000000</v>
      </c>
      <c r="D46" s="5">
        <v>5000000</v>
      </c>
      <c r="E46" s="7">
        <f t="shared" si="0"/>
        <v>0.5</v>
      </c>
      <c r="F46" s="5">
        <f t="shared" si="5"/>
        <v>0</v>
      </c>
      <c r="G46" s="5">
        <f t="shared" si="1"/>
        <v>-3000000</v>
      </c>
      <c r="H46" s="5">
        <f t="shared" si="2"/>
        <v>5000000</v>
      </c>
      <c r="K46" s="41">
        <f t="shared" si="3"/>
        <v>5000000</v>
      </c>
      <c r="L46" s="41">
        <f t="shared" si="4"/>
        <v>8000000</v>
      </c>
    </row>
    <row r="47" spans="1:12" x14ac:dyDescent="0.25">
      <c r="A47" s="3">
        <v>40</v>
      </c>
      <c r="B47" s="4" t="s">
        <v>192</v>
      </c>
      <c r="C47" s="5">
        <v>10000000</v>
      </c>
      <c r="D47" s="5">
        <v>5000000</v>
      </c>
      <c r="E47" s="7">
        <f t="shared" si="0"/>
        <v>0.5</v>
      </c>
      <c r="F47" s="5">
        <f t="shared" si="5"/>
        <v>0</v>
      </c>
      <c r="G47" s="5">
        <f t="shared" si="1"/>
        <v>-3000000</v>
      </c>
      <c r="H47" s="5">
        <f t="shared" si="2"/>
        <v>5000000</v>
      </c>
      <c r="K47" s="41">
        <f t="shared" si="3"/>
        <v>5000000</v>
      </c>
      <c r="L47" s="41">
        <f t="shared" si="4"/>
        <v>8000000</v>
      </c>
    </row>
    <row r="48" spans="1:12" x14ac:dyDescent="0.25">
      <c r="A48" s="3">
        <v>41</v>
      </c>
      <c r="B48" s="4" t="s">
        <v>193</v>
      </c>
      <c r="C48" s="5">
        <v>10000000</v>
      </c>
      <c r="D48" s="5">
        <v>5500000</v>
      </c>
      <c r="E48" s="7">
        <f t="shared" si="0"/>
        <v>0.55000000000000004</v>
      </c>
      <c r="F48" s="5"/>
      <c r="G48" s="5">
        <f t="shared" si="1"/>
        <v>-2500000</v>
      </c>
      <c r="H48" s="5">
        <f t="shared" si="2"/>
        <v>4500000</v>
      </c>
      <c r="K48" s="41">
        <f t="shared" si="3"/>
        <v>5000000</v>
      </c>
      <c r="L48" s="41">
        <f t="shared" si="4"/>
        <v>8000000</v>
      </c>
    </row>
    <row r="49" spans="1:12" x14ac:dyDescent="0.25">
      <c r="A49" s="3">
        <v>42</v>
      </c>
      <c r="B49" s="4" t="s">
        <v>194</v>
      </c>
      <c r="C49" s="5">
        <v>10000000</v>
      </c>
      <c r="D49" s="5">
        <v>5000000</v>
      </c>
      <c r="E49" s="7">
        <f t="shared" si="0"/>
        <v>0.5</v>
      </c>
      <c r="F49" s="5">
        <f t="shared" si="5"/>
        <v>0</v>
      </c>
      <c r="G49" s="5">
        <f t="shared" si="1"/>
        <v>-3000000</v>
      </c>
      <c r="H49" s="5">
        <f t="shared" si="2"/>
        <v>5000000</v>
      </c>
      <c r="K49" s="41">
        <f t="shared" si="3"/>
        <v>5000000</v>
      </c>
      <c r="L49" s="41">
        <f t="shared" si="4"/>
        <v>8000000</v>
      </c>
    </row>
    <row r="50" spans="1:12" x14ac:dyDescent="0.25">
      <c r="A50" s="11">
        <v>43</v>
      </c>
      <c r="B50" s="12" t="s">
        <v>195</v>
      </c>
      <c r="C50" s="13">
        <v>0</v>
      </c>
      <c r="D50" s="13">
        <v>0</v>
      </c>
      <c r="E50" s="14"/>
      <c r="F50" s="15">
        <f t="shared" si="5"/>
        <v>0</v>
      </c>
      <c r="G50" s="15">
        <f t="shared" si="1"/>
        <v>0</v>
      </c>
      <c r="H50" s="5">
        <f t="shared" si="2"/>
        <v>0</v>
      </c>
      <c r="K50" s="41">
        <f t="shared" si="3"/>
        <v>0</v>
      </c>
      <c r="L50" s="41">
        <f t="shared" si="4"/>
        <v>0</v>
      </c>
    </row>
    <row r="51" spans="1:12" x14ac:dyDescent="0.25">
      <c r="A51" s="3">
        <v>44</v>
      </c>
      <c r="B51" s="4" t="s">
        <v>196</v>
      </c>
      <c r="C51" s="5">
        <v>10000000</v>
      </c>
      <c r="D51" s="5">
        <v>5000000</v>
      </c>
      <c r="E51" s="7">
        <f t="shared" si="0"/>
        <v>0.5</v>
      </c>
      <c r="F51" s="5">
        <f t="shared" si="5"/>
        <v>0</v>
      </c>
      <c r="G51" s="5">
        <f t="shared" si="1"/>
        <v>-3000000</v>
      </c>
      <c r="H51" s="5">
        <f t="shared" si="2"/>
        <v>5000000</v>
      </c>
      <c r="K51" s="41">
        <f t="shared" si="3"/>
        <v>5000000</v>
      </c>
      <c r="L51" s="41">
        <f t="shared" si="4"/>
        <v>8000000</v>
      </c>
    </row>
    <row r="52" spans="1:12" x14ac:dyDescent="0.25">
      <c r="A52" s="3">
        <v>45</v>
      </c>
      <c r="B52" s="4" t="s">
        <v>197</v>
      </c>
      <c r="C52" s="5">
        <v>10000000</v>
      </c>
      <c r="D52" s="5">
        <v>5000000</v>
      </c>
      <c r="E52" s="7">
        <f t="shared" si="0"/>
        <v>0.5</v>
      </c>
      <c r="F52" s="5">
        <f t="shared" si="5"/>
        <v>0</v>
      </c>
      <c r="G52" s="5">
        <f t="shared" si="1"/>
        <v>-3000000</v>
      </c>
      <c r="H52" s="5">
        <f t="shared" si="2"/>
        <v>5000000</v>
      </c>
      <c r="K52" s="41">
        <f t="shared" si="3"/>
        <v>5000000</v>
      </c>
      <c r="L52" s="41">
        <f t="shared" si="4"/>
        <v>8000000</v>
      </c>
    </row>
    <row r="53" spans="1:12" x14ac:dyDescent="0.25">
      <c r="A53" s="3">
        <v>46</v>
      </c>
      <c r="B53" s="4" t="s">
        <v>198</v>
      </c>
      <c r="C53" s="5">
        <v>10000000</v>
      </c>
      <c r="D53" s="5">
        <f>4050000+1000000</f>
        <v>5050000</v>
      </c>
      <c r="E53" s="7">
        <f t="shared" si="0"/>
        <v>0.505</v>
      </c>
      <c r="F53" s="5"/>
      <c r="G53" s="5">
        <f t="shared" si="1"/>
        <v>-2950000</v>
      </c>
      <c r="H53" s="5">
        <f t="shared" si="2"/>
        <v>4950000</v>
      </c>
      <c r="K53" s="41">
        <f t="shared" si="3"/>
        <v>5000000</v>
      </c>
      <c r="L53" s="41">
        <f t="shared" si="4"/>
        <v>8000000</v>
      </c>
    </row>
    <row r="54" spans="1:12" x14ac:dyDescent="0.25">
      <c r="A54" s="3">
        <v>47</v>
      </c>
      <c r="B54" s="4" t="s">
        <v>199</v>
      </c>
      <c r="C54" s="5">
        <v>11000000</v>
      </c>
      <c r="D54" s="5">
        <v>3300000</v>
      </c>
      <c r="E54" s="7">
        <f t="shared" si="0"/>
        <v>0.3</v>
      </c>
      <c r="F54" s="5">
        <f t="shared" si="5"/>
        <v>-2200000</v>
      </c>
      <c r="G54" s="5">
        <f t="shared" si="1"/>
        <v>-5500000</v>
      </c>
      <c r="H54" s="5">
        <f t="shared" si="2"/>
        <v>7700000</v>
      </c>
      <c r="K54" s="41">
        <f t="shared" si="3"/>
        <v>5500000</v>
      </c>
      <c r="L54" s="41">
        <f t="shared" si="4"/>
        <v>8800000</v>
      </c>
    </row>
    <row r="55" spans="1:12" ht="15.75" thickBot="1" x14ac:dyDescent="0.3">
      <c r="A55" s="76" t="s">
        <v>58</v>
      </c>
      <c r="B55" s="77"/>
      <c r="C55" s="6">
        <v>409275000</v>
      </c>
      <c r="D55" s="6">
        <f>SUM(D8:D54)</f>
        <v>240075000</v>
      </c>
      <c r="E55" s="7"/>
      <c r="F55" s="5">
        <f>SUM(F8:F54)</f>
        <v>-13825000</v>
      </c>
      <c r="G55" s="5">
        <f>SUM(G8:G54)</f>
        <v>-94500000</v>
      </c>
      <c r="H55" s="5">
        <f>+C55-D55</f>
        <v>169200000</v>
      </c>
    </row>
    <row r="56" spans="1:12" x14ac:dyDescent="0.25">
      <c r="A56" s="10" t="s">
        <v>332</v>
      </c>
    </row>
    <row r="57" spans="1:12" x14ac:dyDescent="0.25">
      <c r="A57" s="37"/>
      <c r="B57" s="10" t="s">
        <v>333</v>
      </c>
    </row>
    <row r="59" spans="1:12" x14ac:dyDescent="0.25">
      <c r="A59" s="10" t="s">
        <v>369</v>
      </c>
    </row>
    <row r="60" spans="1:12" x14ac:dyDescent="0.25">
      <c r="A60" s="10" t="s">
        <v>334</v>
      </c>
      <c r="F60" s="10" t="s">
        <v>337</v>
      </c>
    </row>
    <row r="65" spans="1:7" x14ac:dyDescent="0.25">
      <c r="A65" s="39" t="s">
        <v>335</v>
      </c>
      <c r="B65" s="27"/>
      <c r="C65" s="27"/>
      <c r="D65" s="27"/>
      <c r="E65" s="27"/>
      <c r="F65" s="39" t="s">
        <v>338</v>
      </c>
      <c r="G65" s="39"/>
    </row>
    <row r="66" spans="1:7" x14ac:dyDescent="0.25">
      <c r="A66" s="38" t="s">
        <v>336</v>
      </c>
      <c r="B66" s="38"/>
      <c r="C66" s="38"/>
      <c r="D66" s="38"/>
      <c r="E66" s="38"/>
      <c r="F66" s="38" t="s">
        <v>339</v>
      </c>
      <c r="G66" s="38"/>
    </row>
  </sheetData>
  <autoFilter ref="A6:H55"/>
  <mergeCells count="6">
    <mergeCell ref="C6:C7"/>
    <mergeCell ref="D6:D7"/>
    <mergeCell ref="A55:B55"/>
    <mergeCell ref="A4:H4"/>
    <mergeCell ref="A6:A7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13" workbookViewId="0">
      <selection activeCell="C26" sqref="C26"/>
    </sheetView>
  </sheetViews>
  <sheetFormatPr defaultRowHeight="15" x14ac:dyDescent="0.25"/>
  <cols>
    <col min="1" max="1" width="9.28515625" bestFit="1" customWidth="1"/>
    <col min="2" max="2" width="19.85546875" bestFit="1" customWidth="1"/>
    <col min="3" max="3" width="9.85546875" bestFit="1" customWidth="1"/>
    <col min="4" max="4" width="9.5703125" bestFit="1" customWidth="1"/>
    <col min="5" max="5" width="11.5703125" bestFit="1" customWidth="1"/>
    <col min="6" max="6" width="12" bestFit="1" customWidth="1"/>
    <col min="7" max="7" width="12" customWidth="1"/>
    <col min="8" max="8" width="15.85546875" bestFit="1" customWidth="1"/>
    <col min="10" max="10" width="10.5703125" bestFit="1" customWidth="1"/>
    <col min="11" max="11" width="11.5703125" bestFit="1" customWidth="1"/>
  </cols>
  <sheetData>
    <row r="1" spans="1:11" ht="15.75" x14ac:dyDescent="0.25">
      <c r="A1" s="24" t="s">
        <v>322</v>
      </c>
      <c r="B1" s="10"/>
      <c r="C1" s="10"/>
      <c r="D1" s="10"/>
      <c r="E1" s="10"/>
      <c r="F1" s="10"/>
      <c r="G1" s="10"/>
      <c r="H1" s="10"/>
    </row>
    <row r="2" spans="1:11" ht="15.75" x14ac:dyDescent="0.25">
      <c r="A2" s="24" t="s">
        <v>329</v>
      </c>
      <c r="B2" s="10"/>
      <c r="C2" s="10"/>
      <c r="D2" s="10"/>
      <c r="E2" s="10"/>
      <c r="F2" s="10"/>
      <c r="G2" s="10"/>
      <c r="H2" s="10"/>
    </row>
    <row r="3" spans="1:11" ht="15.75" x14ac:dyDescent="0.25">
      <c r="A3" s="56" t="s">
        <v>368</v>
      </c>
      <c r="B3" s="10"/>
      <c r="C3" s="10"/>
      <c r="D3" s="10"/>
      <c r="E3" s="10"/>
      <c r="F3" s="10"/>
      <c r="G3" s="10"/>
      <c r="H3" s="10"/>
    </row>
    <row r="4" spans="1:11" ht="15.75" x14ac:dyDescent="0.25">
      <c r="A4" s="70" t="s">
        <v>328</v>
      </c>
      <c r="B4" s="70"/>
      <c r="C4" s="70"/>
      <c r="D4" s="70"/>
      <c r="E4" s="70"/>
      <c r="F4" s="70"/>
      <c r="G4" s="70"/>
      <c r="H4" s="70"/>
    </row>
    <row r="5" spans="1:11" ht="16.5" thickBot="1" x14ac:dyDescent="0.3">
      <c r="A5" s="17"/>
      <c r="B5" s="10"/>
      <c r="C5" s="10"/>
      <c r="D5" s="10"/>
      <c r="E5" s="10"/>
      <c r="F5" s="10"/>
      <c r="G5" s="10"/>
      <c r="H5" s="10"/>
    </row>
    <row r="6" spans="1:11" x14ac:dyDescent="0.25">
      <c r="A6" s="74" t="s">
        <v>1</v>
      </c>
      <c r="B6" s="68" t="s">
        <v>2</v>
      </c>
      <c r="C6" s="68" t="s">
        <v>3</v>
      </c>
      <c r="D6" s="68" t="s">
        <v>4</v>
      </c>
      <c r="E6" s="1" t="s">
        <v>319</v>
      </c>
      <c r="F6" s="1" t="s">
        <v>321</v>
      </c>
      <c r="G6" s="55" t="s">
        <v>321</v>
      </c>
      <c r="H6" s="1" t="s">
        <v>5</v>
      </c>
    </row>
    <row r="7" spans="1:11" x14ac:dyDescent="0.25">
      <c r="A7" s="75"/>
      <c r="B7" s="69"/>
      <c r="C7" s="69"/>
      <c r="D7" s="69"/>
      <c r="E7" s="2" t="s">
        <v>320</v>
      </c>
      <c r="F7" s="8">
        <v>0.5</v>
      </c>
      <c r="G7" s="8">
        <v>0.8</v>
      </c>
      <c r="H7" s="2" t="s">
        <v>6</v>
      </c>
      <c r="J7" s="58">
        <v>0.5</v>
      </c>
      <c r="K7" s="58">
        <v>0.8</v>
      </c>
    </row>
    <row r="8" spans="1:11" x14ac:dyDescent="0.25">
      <c r="A8" s="3">
        <v>1</v>
      </c>
      <c r="B8" s="4" t="s">
        <v>200</v>
      </c>
      <c r="C8" s="5">
        <v>9750000</v>
      </c>
      <c r="D8" s="5">
        <v>9750000</v>
      </c>
      <c r="E8" s="7">
        <f>D8/C8</f>
        <v>1</v>
      </c>
      <c r="F8" s="5"/>
      <c r="G8" s="5">
        <v>0</v>
      </c>
      <c r="H8" s="5">
        <f>+C8-D8</f>
        <v>0</v>
      </c>
      <c r="J8" s="66">
        <f>C8/2</f>
        <v>4875000</v>
      </c>
      <c r="K8" s="66">
        <f>+C8*80%</f>
        <v>7800000</v>
      </c>
    </row>
    <row r="9" spans="1:11" x14ac:dyDescent="0.25">
      <c r="A9" s="3">
        <v>2</v>
      </c>
      <c r="B9" s="4" t="s">
        <v>201</v>
      </c>
      <c r="C9" s="5">
        <v>10000000</v>
      </c>
      <c r="D9" s="5">
        <f>4900000+850000</f>
        <v>5750000</v>
      </c>
      <c r="E9" s="7">
        <f t="shared" ref="E9:E52" si="0">D9/C9</f>
        <v>0.57499999999999996</v>
      </c>
      <c r="F9" s="5">
        <v>0</v>
      </c>
      <c r="G9" s="5">
        <f t="shared" ref="G9:G52" si="1">+D9-K9</f>
        <v>-2250000</v>
      </c>
      <c r="H9" s="5">
        <f t="shared" ref="H9:H19" si="2">+C9-D9</f>
        <v>4250000</v>
      </c>
      <c r="J9" s="66">
        <f t="shared" ref="J9:J52" si="3">C9/2</f>
        <v>5000000</v>
      </c>
      <c r="K9" s="66">
        <f t="shared" ref="K9:K52" si="4">+C9*80%</f>
        <v>8000000</v>
      </c>
    </row>
    <row r="10" spans="1:11" x14ac:dyDescent="0.25">
      <c r="A10" s="3">
        <v>3</v>
      </c>
      <c r="B10" s="4" t="s">
        <v>202</v>
      </c>
      <c r="C10" s="5">
        <v>10000000</v>
      </c>
      <c r="D10" s="5">
        <v>5800000</v>
      </c>
      <c r="E10" s="7">
        <f t="shared" si="0"/>
        <v>0.57999999999999996</v>
      </c>
      <c r="F10" s="5">
        <v>0</v>
      </c>
      <c r="G10" s="5">
        <f t="shared" si="1"/>
        <v>-2200000</v>
      </c>
      <c r="H10" s="5">
        <f t="shared" si="2"/>
        <v>4200000</v>
      </c>
      <c r="J10" s="66">
        <f t="shared" si="3"/>
        <v>5000000</v>
      </c>
      <c r="K10" s="66">
        <f t="shared" si="4"/>
        <v>8000000</v>
      </c>
    </row>
    <row r="11" spans="1:11" x14ac:dyDescent="0.25">
      <c r="A11" s="11">
        <v>4</v>
      </c>
      <c r="B11" s="12" t="s">
        <v>203</v>
      </c>
      <c r="C11" s="13">
        <v>0</v>
      </c>
      <c r="D11" s="13">
        <v>0</v>
      </c>
      <c r="E11" s="14"/>
      <c r="F11" s="15">
        <f t="shared" ref="F11:F46" si="5">D11-J11</f>
        <v>0</v>
      </c>
      <c r="G11" s="15">
        <f t="shared" si="1"/>
        <v>0</v>
      </c>
      <c r="H11" s="5">
        <f t="shared" si="2"/>
        <v>0</v>
      </c>
      <c r="J11" s="66">
        <f t="shared" si="3"/>
        <v>0</v>
      </c>
      <c r="K11" s="66">
        <f t="shared" si="4"/>
        <v>0</v>
      </c>
    </row>
    <row r="12" spans="1:11" x14ac:dyDescent="0.25">
      <c r="A12" s="3">
        <v>5</v>
      </c>
      <c r="B12" s="4" t="s">
        <v>204</v>
      </c>
      <c r="C12" s="5">
        <v>10000000</v>
      </c>
      <c r="D12" s="5">
        <v>5850000</v>
      </c>
      <c r="E12" s="7">
        <f t="shared" si="0"/>
        <v>0.58499999999999996</v>
      </c>
      <c r="F12" s="5">
        <v>0</v>
      </c>
      <c r="G12" s="5">
        <f t="shared" si="1"/>
        <v>-2150000</v>
      </c>
      <c r="H12" s="5">
        <f t="shared" si="2"/>
        <v>4150000</v>
      </c>
      <c r="J12" s="66">
        <f t="shared" si="3"/>
        <v>5000000</v>
      </c>
      <c r="K12" s="66">
        <f t="shared" si="4"/>
        <v>8000000</v>
      </c>
    </row>
    <row r="13" spans="1:11" x14ac:dyDescent="0.25">
      <c r="A13" s="3">
        <v>6</v>
      </c>
      <c r="B13" s="4" t="s">
        <v>205</v>
      </c>
      <c r="C13" s="5">
        <v>10000000</v>
      </c>
      <c r="D13" s="5">
        <v>4000000</v>
      </c>
      <c r="E13" s="7">
        <f t="shared" si="0"/>
        <v>0.4</v>
      </c>
      <c r="F13" s="5">
        <f t="shared" si="5"/>
        <v>-1000000</v>
      </c>
      <c r="G13" s="5">
        <f t="shared" si="1"/>
        <v>-4000000</v>
      </c>
      <c r="H13" s="5">
        <f t="shared" si="2"/>
        <v>6000000</v>
      </c>
      <c r="J13" s="66">
        <f t="shared" si="3"/>
        <v>5000000</v>
      </c>
      <c r="K13" s="66">
        <f t="shared" si="4"/>
        <v>8000000</v>
      </c>
    </row>
    <row r="14" spans="1:11" x14ac:dyDescent="0.25">
      <c r="A14" s="3">
        <v>7</v>
      </c>
      <c r="B14" s="4" t="s">
        <v>206</v>
      </c>
      <c r="C14" s="5">
        <v>10000000</v>
      </c>
      <c r="D14" s="5">
        <f>1500000+4475000</f>
        <v>5975000</v>
      </c>
      <c r="E14" s="7">
        <f t="shared" si="0"/>
        <v>0.59750000000000003</v>
      </c>
      <c r="F14" s="5">
        <v>0</v>
      </c>
      <c r="G14" s="5">
        <f t="shared" si="1"/>
        <v>-2025000</v>
      </c>
      <c r="H14" s="5">
        <f t="shared" si="2"/>
        <v>4025000</v>
      </c>
      <c r="J14" s="66">
        <f t="shared" si="3"/>
        <v>5000000</v>
      </c>
      <c r="K14" s="66">
        <f t="shared" si="4"/>
        <v>8000000</v>
      </c>
    </row>
    <row r="15" spans="1:11" x14ac:dyDescent="0.25">
      <c r="A15" s="3">
        <v>8</v>
      </c>
      <c r="B15" s="4" t="s">
        <v>207</v>
      </c>
      <c r="C15" s="5">
        <v>14900000</v>
      </c>
      <c r="D15" s="5">
        <v>500000</v>
      </c>
      <c r="E15" s="7">
        <f t="shared" si="0"/>
        <v>3.3557046979865772E-2</v>
      </c>
      <c r="F15" s="5">
        <f t="shared" si="5"/>
        <v>-6950000</v>
      </c>
      <c r="G15" s="5">
        <f t="shared" si="1"/>
        <v>-11420000</v>
      </c>
      <c r="H15" s="5">
        <f t="shared" si="2"/>
        <v>14400000</v>
      </c>
      <c r="J15" s="66">
        <f t="shared" si="3"/>
        <v>7450000</v>
      </c>
      <c r="K15" s="66">
        <f t="shared" si="4"/>
        <v>11920000</v>
      </c>
    </row>
    <row r="16" spans="1:11" x14ac:dyDescent="0.25">
      <c r="A16" s="3">
        <v>9</v>
      </c>
      <c r="B16" s="4" t="s">
        <v>208</v>
      </c>
      <c r="C16" s="5">
        <v>10000000</v>
      </c>
      <c r="D16" s="5">
        <v>5000000</v>
      </c>
      <c r="E16" s="7">
        <f t="shared" si="0"/>
        <v>0.5</v>
      </c>
      <c r="F16" s="5">
        <f t="shared" si="5"/>
        <v>0</v>
      </c>
      <c r="G16" s="5">
        <f t="shared" si="1"/>
        <v>-3000000</v>
      </c>
      <c r="H16" s="5">
        <f t="shared" si="2"/>
        <v>5000000</v>
      </c>
      <c r="J16" s="66">
        <f t="shared" si="3"/>
        <v>5000000</v>
      </c>
      <c r="K16" s="66">
        <f t="shared" si="4"/>
        <v>8000000</v>
      </c>
    </row>
    <row r="17" spans="1:11" x14ac:dyDescent="0.25">
      <c r="A17" s="3">
        <v>10</v>
      </c>
      <c r="B17" s="4" t="s">
        <v>209</v>
      </c>
      <c r="C17" s="5">
        <v>10000000</v>
      </c>
      <c r="D17" s="5">
        <v>10000000</v>
      </c>
      <c r="E17" s="7">
        <f t="shared" si="0"/>
        <v>1</v>
      </c>
      <c r="F17" s="5">
        <v>0</v>
      </c>
      <c r="G17" s="5">
        <v>0</v>
      </c>
      <c r="H17" s="5">
        <f t="shared" si="2"/>
        <v>0</v>
      </c>
      <c r="J17" s="66">
        <f t="shared" si="3"/>
        <v>5000000</v>
      </c>
      <c r="K17" s="66">
        <f t="shared" si="4"/>
        <v>8000000</v>
      </c>
    </row>
    <row r="18" spans="1:11" x14ac:dyDescent="0.25">
      <c r="A18" s="3">
        <v>11</v>
      </c>
      <c r="B18" s="4" t="s">
        <v>210</v>
      </c>
      <c r="C18" s="5">
        <v>10000000</v>
      </c>
      <c r="D18" s="5">
        <v>7000000</v>
      </c>
      <c r="E18" s="7">
        <f t="shared" si="0"/>
        <v>0.7</v>
      </c>
      <c r="F18" s="5"/>
      <c r="G18" s="5">
        <f t="shared" si="1"/>
        <v>-1000000</v>
      </c>
      <c r="H18" s="5">
        <f t="shared" si="2"/>
        <v>3000000</v>
      </c>
      <c r="J18" s="66">
        <f t="shared" si="3"/>
        <v>5000000</v>
      </c>
      <c r="K18" s="66">
        <f t="shared" si="4"/>
        <v>8000000</v>
      </c>
    </row>
    <row r="19" spans="1:11" x14ac:dyDescent="0.25">
      <c r="A19" s="48">
        <v>12</v>
      </c>
      <c r="B19" s="49" t="s">
        <v>211</v>
      </c>
      <c r="C19" s="50">
        <v>10000000</v>
      </c>
      <c r="D19" s="51">
        <v>1000000</v>
      </c>
      <c r="E19" s="52">
        <f t="shared" si="0"/>
        <v>0.1</v>
      </c>
      <c r="F19" s="53"/>
      <c r="G19" s="5">
        <f t="shared" si="1"/>
        <v>-7000000</v>
      </c>
      <c r="H19" s="53">
        <f t="shared" si="2"/>
        <v>9000000</v>
      </c>
      <c r="J19" s="66">
        <f t="shared" si="3"/>
        <v>5000000</v>
      </c>
      <c r="K19" s="66">
        <f t="shared" si="4"/>
        <v>8000000</v>
      </c>
    </row>
    <row r="20" spans="1:11" x14ac:dyDescent="0.25">
      <c r="A20" s="11">
        <v>13</v>
      </c>
      <c r="B20" s="12" t="s">
        <v>212</v>
      </c>
      <c r="C20" s="13"/>
      <c r="D20" s="13"/>
      <c r="E20" s="14"/>
      <c r="F20" s="15"/>
      <c r="G20" s="15">
        <f t="shared" si="1"/>
        <v>0</v>
      </c>
      <c r="H20" s="5"/>
      <c r="J20" s="66">
        <f t="shared" si="3"/>
        <v>0</v>
      </c>
      <c r="K20" s="66">
        <f t="shared" si="4"/>
        <v>0</v>
      </c>
    </row>
    <row r="21" spans="1:11" x14ac:dyDescent="0.25">
      <c r="A21" s="3">
        <v>14</v>
      </c>
      <c r="B21" s="4" t="s">
        <v>213</v>
      </c>
      <c r="C21" s="5">
        <v>10000000</v>
      </c>
      <c r="D21" s="5">
        <v>5000000</v>
      </c>
      <c r="E21" s="7">
        <f t="shared" si="0"/>
        <v>0.5</v>
      </c>
      <c r="F21" s="5">
        <f t="shared" si="5"/>
        <v>0</v>
      </c>
      <c r="G21" s="5">
        <f t="shared" si="1"/>
        <v>-3000000</v>
      </c>
      <c r="H21" s="5">
        <f>+C21-D21</f>
        <v>5000000</v>
      </c>
      <c r="J21" s="66">
        <f t="shared" si="3"/>
        <v>5000000</v>
      </c>
      <c r="K21" s="66">
        <f t="shared" si="4"/>
        <v>8000000</v>
      </c>
    </row>
    <row r="22" spans="1:11" x14ac:dyDescent="0.25">
      <c r="A22" s="3">
        <v>15</v>
      </c>
      <c r="B22" s="4" t="s">
        <v>214</v>
      </c>
      <c r="C22" s="5">
        <v>10000000</v>
      </c>
      <c r="D22" s="5">
        <f>3320000+1700000+1300000</f>
        <v>6320000</v>
      </c>
      <c r="E22" s="7">
        <f t="shared" si="0"/>
        <v>0.63200000000000001</v>
      </c>
      <c r="F22" s="5"/>
      <c r="G22" s="5">
        <f t="shared" si="1"/>
        <v>-1680000</v>
      </c>
      <c r="H22" s="5">
        <f t="shared" ref="H22:H30" si="6">+C22-D22</f>
        <v>3680000</v>
      </c>
      <c r="J22" s="66">
        <f t="shared" si="3"/>
        <v>5000000</v>
      </c>
      <c r="K22" s="66">
        <f t="shared" si="4"/>
        <v>8000000</v>
      </c>
    </row>
    <row r="23" spans="1:11" x14ac:dyDescent="0.25">
      <c r="A23" s="3">
        <v>16</v>
      </c>
      <c r="B23" s="4" t="s">
        <v>215</v>
      </c>
      <c r="C23" s="5">
        <v>10000000</v>
      </c>
      <c r="D23" s="5">
        <v>6400000</v>
      </c>
      <c r="E23" s="7">
        <f t="shared" si="0"/>
        <v>0.64</v>
      </c>
      <c r="F23" s="5">
        <v>0</v>
      </c>
      <c r="G23" s="5">
        <f t="shared" si="1"/>
        <v>-1600000</v>
      </c>
      <c r="H23" s="5">
        <f t="shared" si="6"/>
        <v>3600000</v>
      </c>
      <c r="J23" s="66">
        <f t="shared" si="3"/>
        <v>5000000</v>
      </c>
      <c r="K23" s="66">
        <f t="shared" si="4"/>
        <v>8000000</v>
      </c>
    </row>
    <row r="24" spans="1:11" x14ac:dyDescent="0.25">
      <c r="A24" s="3">
        <v>17</v>
      </c>
      <c r="B24" s="4" t="s">
        <v>216</v>
      </c>
      <c r="C24" s="5">
        <v>10000000</v>
      </c>
      <c r="D24" s="5">
        <v>5000000</v>
      </c>
      <c r="E24" s="7">
        <f t="shared" si="0"/>
        <v>0.5</v>
      </c>
      <c r="F24" s="5">
        <f t="shared" si="5"/>
        <v>0</v>
      </c>
      <c r="G24" s="5">
        <f t="shared" si="1"/>
        <v>-3000000</v>
      </c>
      <c r="H24" s="5">
        <f t="shared" si="6"/>
        <v>5000000</v>
      </c>
      <c r="J24" s="66">
        <f t="shared" si="3"/>
        <v>5000000</v>
      </c>
      <c r="K24" s="66">
        <f t="shared" si="4"/>
        <v>8000000</v>
      </c>
    </row>
    <row r="25" spans="1:11" x14ac:dyDescent="0.25">
      <c r="A25" s="3">
        <v>18</v>
      </c>
      <c r="B25" s="4" t="s">
        <v>217</v>
      </c>
      <c r="C25" s="5">
        <v>10000000</v>
      </c>
      <c r="D25" s="5">
        <v>5200000</v>
      </c>
      <c r="E25" s="7">
        <f t="shared" si="0"/>
        <v>0.52</v>
      </c>
      <c r="F25" s="5">
        <v>0</v>
      </c>
      <c r="G25" s="5">
        <f t="shared" si="1"/>
        <v>-2800000</v>
      </c>
      <c r="H25" s="5">
        <f t="shared" si="6"/>
        <v>4800000</v>
      </c>
      <c r="J25" s="66">
        <f t="shared" si="3"/>
        <v>5000000</v>
      </c>
      <c r="K25" s="66">
        <f t="shared" si="4"/>
        <v>8000000</v>
      </c>
    </row>
    <row r="26" spans="1:11" x14ac:dyDescent="0.25">
      <c r="A26" s="3">
        <v>19</v>
      </c>
      <c r="B26" s="4" t="s">
        <v>218</v>
      </c>
      <c r="C26" s="5">
        <v>10000000</v>
      </c>
      <c r="D26" s="5">
        <v>8000000</v>
      </c>
      <c r="E26" s="7">
        <f t="shared" si="0"/>
        <v>0.8</v>
      </c>
      <c r="F26" s="5">
        <v>0</v>
      </c>
      <c r="G26" s="5">
        <f t="shared" si="1"/>
        <v>0</v>
      </c>
      <c r="H26" s="5">
        <f t="shared" si="6"/>
        <v>2000000</v>
      </c>
      <c r="J26" s="66">
        <f t="shared" si="3"/>
        <v>5000000</v>
      </c>
      <c r="K26" s="66">
        <f t="shared" si="4"/>
        <v>8000000</v>
      </c>
    </row>
    <row r="27" spans="1:11" x14ac:dyDescent="0.25">
      <c r="A27" s="3">
        <v>20</v>
      </c>
      <c r="B27" s="4" t="s">
        <v>219</v>
      </c>
      <c r="C27" s="5">
        <v>10000000</v>
      </c>
      <c r="D27" s="5">
        <v>2600000</v>
      </c>
      <c r="E27" s="7">
        <f t="shared" si="0"/>
        <v>0.26</v>
      </c>
      <c r="F27" s="5">
        <f t="shared" si="5"/>
        <v>-2400000</v>
      </c>
      <c r="G27" s="5">
        <f t="shared" si="1"/>
        <v>-5400000</v>
      </c>
      <c r="H27" s="5">
        <f t="shared" si="6"/>
        <v>7400000</v>
      </c>
      <c r="J27" s="66">
        <f t="shared" si="3"/>
        <v>5000000</v>
      </c>
      <c r="K27" s="66">
        <f t="shared" si="4"/>
        <v>8000000</v>
      </c>
    </row>
    <row r="28" spans="1:11" x14ac:dyDescent="0.25">
      <c r="A28" s="3">
        <v>21</v>
      </c>
      <c r="B28" s="4" t="s">
        <v>220</v>
      </c>
      <c r="C28" s="5">
        <v>10000000</v>
      </c>
      <c r="D28" s="5">
        <v>5600000</v>
      </c>
      <c r="E28" s="7">
        <f t="shared" si="0"/>
        <v>0.56000000000000005</v>
      </c>
      <c r="F28" s="5">
        <v>0</v>
      </c>
      <c r="G28" s="5">
        <f t="shared" si="1"/>
        <v>-2400000</v>
      </c>
      <c r="H28" s="5">
        <f t="shared" si="6"/>
        <v>4400000</v>
      </c>
      <c r="J28" s="66">
        <f t="shared" si="3"/>
        <v>5000000</v>
      </c>
      <c r="K28" s="66">
        <f t="shared" si="4"/>
        <v>8000000</v>
      </c>
    </row>
    <row r="29" spans="1:11" x14ac:dyDescent="0.25">
      <c r="A29" s="3">
        <v>22</v>
      </c>
      <c r="B29" s="4" t="s">
        <v>221</v>
      </c>
      <c r="C29" s="5">
        <v>10000000</v>
      </c>
      <c r="D29" s="5">
        <f>4900000+850000+850000</f>
        <v>6600000</v>
      </c>
      <c r="E29" s="7">
        <f t="shared" si="0"/>
        <v>0.66</v>
      </c>
      <c r="F29" s="5">
        <v>0</v>
      </c>
      <c r="G29" s="5">
        <f t="shared" si="1"/>
        <v>-1400000</v>
      </c>
      <c r="H29" s="5">
        <f t="shared" si="6"/>
        <v>3400000</v>
      </c>
      <c r="J29" s="66">
        <f t="shared" si="3"/>
        <v>5000000</v>
      </c>
      <c r="K29" s="66">
        <f t="shared" si="4"/>
        <v>8000000</v>
      </c>
    </row>
    <row r="30" spans="1:11" x14ac:dyDescent="0.25">
      <c r="A30" s="3">
        <v>23</v>
      </c>
      <c r="B30" s="4" t="s">
        <v>222</v>
      </c>
      <c r="C30" s="5">
        <v>10000000</v>
      </c>
      <c r="D30" s="5">
        <v>5000000</v>
      </c>
      <c r="E30" s="7">
        <f t="shared" si="0"/>
        <v>0.5</v>
      </c>
      <c r="F30" s="5">
        <f t="shared" si="5"/>
        <v>0</v>
      </c>
      <c r="G30" s="5">
        <f t="shared" si="1"/>
        <v>-3000000</v>
      </c>
      <c r="H30" s="5">
        <f t="shared" si="6"/>
        <v>5000000</v>
      </c>
      <c r="J30" s="66">
        <f t="shared" si="3"/>
        <v>5000000</v>
      </c>
      <c r="K30" s="66">
        <f t="shared" si="4"/>
        <v>8000000</v>
      </c>
    </row>
    <row r="31" spans="1:11" x14ac:dyDescent="0.25">
      <c r="A31" s="11">
        <v>24</v>
      </c>
      <c r="B31" s="12" t="s">
        <v>223</v>
      </c>
      <c r="C31" s="13"/>
      <c r="D31" s="13"/>
      <c r="E31" s="14"/>
      <c r="F31" s="15"/>
      <c r="G31" s="15">
        <f t="shared" si="1"/>
        <v>0</v>
      </c>
      <c r="H31" s="13"/>
      <c r="J31" s="66">
        <f t="shared" si="3"/>
        <v>0</v>
      </c>
      <c r="K31" s="66">
        <f t="shared" si="4"/>
        <v>0</v>
      </c>
    </row>
    <row r="32" spans="1:11" x14ac:dyDescent="0.25">
      <c r="A32" s="3">
        <v>25</v>
      </c>
      <c r="B32" s="4" t="s">
        <v>224</v>
      </c>
      <c r="C32" s="5">
        <v>10000000</v>
      </c>
      <c r="D32" s="5">
        <v>7500000</v>
      </c>
      <c r="E32" s="7">
        <f t="shared" si="0"/>
        <v>0.75</v>
      </c>
      <c r="F32" s="5"/>
      <c r="G32" s="5">
        <f t="shared" si="1"/>
        <v>-500000</v>
      </c>
      <c r="H32" s="5">
        <f>+C32-D32</f>
        <v>2500000</v>
      </c>
      <c r="J32" s="66">
        <f t="shared" si="3"/>
        <v>5000000</v>
      </c>
      <c r="K32" s="66">
        <f t="shared" si="4"/>
        <v>8000000</v>
      </c>
    </row>
    <row r="33" spans="1:11" x14ac:dyDescent="0.25">
      <c r="A33" s="3">
        <v>26</v>
      </c>
      <c r="B33" s="4" t="s">
        <v>225</v>
      </c>
      <c r="C33" s="5">
        <v>10000000</v>
      </c>
      <c r="D33" s="5">
        <v>5000000</v>
      </c>
      <c r="E33" s="7">
        <f t="shared" si="0"/>
        <v>0.5</v>
      </c>
      <c r="F33" s="5">
        <f t="shared" si="5"/>
        <v>0</v>
      </c>
      <c r="G33" s="5">
        <f t="shared" si="1"/>
        <v>-3000000</v>
      </c>
      <c r="H33" s="5">
        <f t="shared" ref="H33:H52" si="7">+C33-D33</f>
        <v>5000000</v>
      </c>
      <c r="J33" s="66">
        <f t="shared" si="3"/>
        <v>5000000</v>
      </c>
      <c r="K33" s="66">
        <f t="shared" si="4"/>
        <v>8000000</v>
      </c>
    </row>
    <row r="34" spans="1:11" x14ac:dyDescent="0.25">
      <c r="A34" s="3">
        <v>27</v>
      </c>
      <c r="B34" s="4" t="s">
        <v>226</v>
      </c>
      <c r="C34" s="5">
        <v>10000000</v>
      </c>
      <c r="D34" s="5">
        <v>5000000</v>
      </c>
      <c r="E34" s="7">
        <f t="shared" si="0"/>
        <v>0.5</v>
      </c>
      <c r="F34" s="5">
        <f t="shared" si="5"/>
        <v>0</v>
      </c>
      <c r="G34" s="5">
        <f t="shared" si="1"/>
        <v>-3000000</v>
      </c>
      <c r="H34" s="5">
        <f t="shared" si="7"/>
        <v>5000000</v>
      </c>
      <c r="J34" s="66">
        <f t="shared" si="3"/>
        <v>5000000</v>
      </c>
      <c r="K34" s="66">
        <f t="shared" si="4"/>
        <v>8000000</v>
      </c>
    </row>
    <row r="35" spans="1:11" x14ac:dyDescent="0.25">
      <c r="A35" s="3">
        <v>28</v>
      </c>
      <c r="B35" s="4" t="s">
        <v>227</v>
      </c>
      <c r="C35" s="5">
        <v>10000000</v>
      </c>
      <c r="D35" s="5">
        <v>6400000</v>
      </c>
      <c r="E35" s="7">
        <f t="shared" si="0"/>
        <v>0.64</v>
      </c>
      <c r="F35" s="5"/>
      <c r="G35" s="5">
        <f t="shared" si="1"/>
        <v>-1600000</v>
      </c>
      <c r="H35" s="5">
        <f t="shared" si="7"/>
        <v>3600000</v>
      </c>
      <c r="J35" s="66">
        <f t="shared" si="3"/>
        <v>5000000</v>
      </c>
      <c r="K35" s="66">
        <f t="shared" si="4"/>
        <v>8000000</v>
      </c>
    </row>
    <row r="36" spans="1:11" x14ac:dyDescent="0.25">
      <c r="A36" s="3">
        <v>29</v>
      </c>
      <c r="B36" s="4" t="s">
        <v>228</v>
      </c>
      <c r="C36" s="5">
        <v>9500000</v>
      </c>
      <c r="D36" s="5">
        <v>9500000</v>
      </c>
      <c r="E36" s="7">
        <f t="shared" si="0"/>
        <v>1</v>
      </c>
      <c r="F36" s="5"/>
      <c r="G36" s="5">
        <v>0</v>
      </c>
      <c r="H36" s="5">
        <f t="shared" si="7"/>
        <v>0</v>
      </c>
      <c r="J36" s="66">
        <f t="shared" si="3"/>
        <v>4750000</v>
      </c>
      <c r="K36" s="66">
        <f t="shared" si="4"/>
        <v>7600000</v>
      </c>
    </row>
    <row r="37" spans="1:11" x14ac:dyDescent="0.25">
      <c r="A37" s="3">
        <v>30</v>
      </c>
      <c r="B37" s="4" t="s">
        <v>229</v>
      </c>
      <c r="C37" s="5">
        <v>9750000</v>
      </c>
      <c r="D37" s="5">
        <v>6000000</v>
      </c>
      <c r="E37" s="7">
        <f t="shared" si="0"/>
        <v>0.61538461538461542</v>
      </c>
      <c r="F37" s="5">
        <v>0</v>
      </c>
      <c r="G37" s="5">
        <f t="shared" si="1"/>
        <v>-1800000</v>
      </c>
      <c r="H37" s="5">
        <f t="shared" si="7"/>
        <v>3750000</v>
      </c>
      <c r="J37" s="66">
        <f t="shared" si="3"/>
        <v>4875000</v>
      </c>
      <c r="K37" s="66">
        <f t="shared" si="4"/>
        <v>7800000</v>
      </c>
    </row>
    <row r="38" spans="1:11" x14ac:dyDescent="0.25">
      <c r="A38" s="3">
        <v>31</v>
      </c>
      <c r="B38" s="4" t="s">
        <v>230</v>
      </c>
      <c r="C38" s="5">
        <v>10000000</v>
      </c>
      <c r="D38" s="5">
        <v>7000000</v>
      </c>
      <c r="E38" s="7">
        <f t="shared" si="0"/>
        <v>0.7</v>
      </c>
      <c r="F38" s="5"/>
      <c r="G38" s="5">
        <f t="shared" si="1"/>
        <v>-1000000</v>
      </c>
      <c r="H38" s="5">
        <f t="shared" si="7"/>
        <v>3000000</v>
      </c>
      <c r="J38" s="66">
        <f t="shared" si="3"/>
        <v>5000000</v>
      </c>
      <c r="K38" s="66">
        <f t="shared" si="4"/>
        <v>8000000</v>
      </c>
    </row>
    <row r="39" spans="1:11" x14ac:dyDescent="0.25">
      <c r="A39" s="11">
        <v>32</v>
      </c>
      <c r="B39" s="12" t="s">
        <v>231</v>
      </c>
      <c r="C39" s="13"/>
      <c r="D39" s="13"/>
      <c r="E39" s="14"/>
      <c r="F39" s="15"/>
      <c r="G39" s="15">
        <f t="shared" si="1"/>
        <v>0</v>
      </c>
      <c r="H39" s="5">
        <f t="shared" si="7"/>
        <v>0</v>
      </c>
      <c r="J39" s="66">
        <f t="shared" si="3"/>
        <v>0</v>
      </c>
      <c r="K39" s="66">
        <f t="shared" si="4"/>
        <v>0</v>
      </c>
    </row>
    <row r="40" spans="1:11" x14ac:dyDescent="0.25">
      <c r="A40" s="3">
        <v>33</v>
      </c>
      <c r="B40" s="4" t="s">
        <v>232</v>
      </c>
      <c r="C40" s="5">
        <v>10000000</v>
      </c>
      <c r="D40" s="5">
        <f>3950000+900000+900000</f>
        <v>5750000</v>
      </c>
      <c r="E40" s="7">
        <f t="shared" si="0"/>
        <v>0.57499999999999996</v>
      </c>
      <c r="F40" s="5">
        <v>0</v>
      </c>
      <c r="G40" s="5">
        <f t="shared" si="1"/>
        <v>-2250000</v>
      </c>
      <c r="H40" s="5">
        <f t="shared" si="7"/>
        <v>4250000</v>
      </c>
      <c r="J40" s="66">
        <f t="shared" si="3"/>
        <v>5000000</v>
      </c>
      <c r="K40" s="66">
        <f t="shared" si="4"/>
        <v>8000000</v>
      </c>
    </row>
    <row r="41" spans="1:11" x14ac:dyDescent="0.25">
      <c r="A41" s="3">
        <v>34</v>
      </c>
      <c r="B41" s="4" t="s">
        <v>233</v>
      </c>
      <c r="C41" s="5">
        <v>10000000</v>
      </c>
      <c r="D41" s="5">
        <f>4050000+1700000+850000</f>
        <v>6600000</v>
      </c>
      <c r="E41" s="7">
        <f t="shared" si="0"/>
        <v>0.66</v>
      </c>
      <c r="F41" s="5"/>
      <c r="G41" s="5">
        <f t="shared" si="1"/>
        <v>-1400000</v>
      </c>
      <c r="H41" s="5">
        <f t="shared" si="7"/>
        <v>3400000</v>
      </c>
      <c r="J41" s="66">
        <f t="shared" si="3"/>
        <v>5000000</v>
      </c>
      <c r="K41" s="66">
        <f t="shared" si="4"/>
        <v>8000000</v>
      </c>
    </row>
    <row r="42" spans="1:11" x14ac:dyDescent="0.25">
      <c r="A42" s="3">
        <v>35</v>
      </c>
      <c r="B42" s="4" t="s">
        <v>234</v>
      </c>
      <c r="C42" s="5">
        <v>10000000</v>
      </c>
      <c r="D42" s="5">
        <v>6000000</v>
      </c>
      <c r="E42" s="7">
        <f t="shared" si="0"/>
        <v>0.6</v>
      </c>
      <c r="F42" s="5"/>
      <c r="G42" s="5">
        <f t="shared" si="1"/>
        <v>-2000000</v>
      </c>
      <c r="H42" s="5">
        <f t="shared" si="7"/>
        <v>4000000</v>
      </c>
      <c r="J42" s="66">
        <f t="shared" si="3"/>
        <v>5000000</v>
      </c>
      <c r="K42" s="66">
        <f t="shared" si="4"/>
        <v>8000000</v>
      </c>
    </row>
    <row r="43" spans="1:11" x14ac:dyDescent="0.25">
      <c r="A43" s="3">
        <v>36</v>
      </c>
      <c r="B43" s="4" t="s">
        <v>181</v>
      </c>
      <c r="C43" s="5">
        <v>10000000</v>
      </c>
      <c r="D43" s="5">
        <f>475000+4600000</f>
        <v>5075000</v>
      </c>
      <c r="E43" s="7">
        <f t="shared" si="0"/>
        <v>0.50749999999999995</v>
      </c>
      <c r="F43" s="5">
        <v>0</v>
      </c>
      <c r="G43" s="5">
        <f t="shared" si="1"/>
        <v>-2925000</v>
      </c>
      <c r="H43" s="5">
        <f t="shared" si="7"/>
        <v>4925000</v>
      </c>
      <c r="J43" s="66">
        <f t="shared" si="3"/>
        <v>5000000</v>
      </c>
      <c r="K43" s="66">
        <f t="shared" si="4"/>
        <v>8000000</v>
      </c>
    </row>
    <row r="44" spans="1:11" x14ac:dyDescent="0.25">
      <c r="A44" s="3">
        <v>37</v>
      </c>
      <c r="B44" s="4" t="s">
        <v>235</v>
      </c>
      <c r="C44" s="5">
        <v>9262500</v>
      </c>
      <c r="D44" s="5">
        <v>9262500</v>
      </c>
      <c r="E44" s="7">
        <f t="shared" si="0"/>
        <v>1</v>
      </c>
      <c r="F44" s="5"/>
      <c r="G44" s="5">
        <v>0</v>
      </c>
      <c r="H44" s="5">
        <f t="shared" si="7"/>
        <v>0</v>
      </c>
      <c r="J44" s="66">
        <f t="shared" si="3"/>
        <v>4631250</v>
      </c>
      <c r="K44" s="66">
        <f t="shared" si="4"/>
        <v>7410000</v>
      </c>
    </row>
    <row r="45" spans="1:11" x14ac:dyDescent="0.25">
      <c r="A45" s="3">
        <v>38</v>
      </c>
      <c r="B45" s="4" t="s">
        <v>236</v>
      </c>
      <c r="C45" s="5">
        <v>10000000</v>
      </c>
      <c r="D45" s="5">
        <f>6100000+650000+650000</f>
        <v>7400000</v>
      </c>
      <c r="E45" s="7">
        <f t="shared" si="0"/>
        <v>0.74</v>
      </c>
      <c r="F45" s="5"/>
      <c r="G45" s="5">
        <f t="shared" si="1"/>
        <v>-600000</v>
      </c>
      <c r="H45" s="5">
        <f t="shared" si="7"/>
        <v>2600000</v>
      </c>
      <c r="J45" s="66">
        <f t="shared" si="3"/>
        <v>5000000</v>
      </c>
      <c r="K45" s="66">
        <f t="shared" si="4"/>
        <v>8000000</v>
      </c>
    </row>
    <row r="46" spans="1:11" x14ac:dyDescent="0.25">
      <c r="A46" s="3">
        <v>39</v>
      </c>
      <c r="B46" s="4" t="s">
        <v>237</v>
      </c>
      <c r="C46" s="5">
        <v>10000000</v>
      </c>
      <c r="D46" s="5">
        <v>5000000</v>
      </c>
      <c r="E46" s="7">
        <f t="shared" si="0"/>
        <v>0.5</v>
      </c>
      <c r="F46" s="5">
        <f t="shared" si="5"/>
        <v>0</v>
      </c>
      <c r="G46" s="5">
        <f t="shared" si="1"/>
        <v>-3000000</v>
      </c>
      <c r="H46" s="5">
        <f t="shared" si="7"/>
        <v>5000000</v>
      </c>
      <c r="J46" s="66">
        <f t="shared" si="3"/>
        <v>5000000</v>
      </c>
      <c r="K46" s="66">
        <f t="shared" si="4"/>
        <v>8000000</v>
      </c>
    </row>
    <row r="47" spans="1:11" x14ac:dyDescent="0.25">
      <c r="A47" s="3">
        <v>40</v>
      </c>
      <c r="B47" s="4" t="s">
        <v>238</v>
      </c>
      <c r="C47" s="5">
        <v>10000000</v>
      </c>
      <c r="D47" s="5">
        <v>7000000</v>
      </c>
      <c r="E47" s="7">
        <f t="shared" si="0"/>
        <v>0.7</v>
      </c>
      <c r="F47" s="5"/>
      <c r="G47" s="5">
        <f t="shared" si="1"/>
        <v>-1000000</v>
      </c>
      <c r="H47" s="5">
        <f t="shared" si="7"/>
        <v>3000000</v>
      </c>
      <c r="J47" s="66">
        <f t="shared" si="3"/>
        <v>5000000</v>
      </c>
      <c r="K47" s="66">
        <f t="shared" si="4"/>
        <v>8000000</v>
      </c>
    </row>
    <row r="48" spans="1:11" x14ac:dyDescent="0.25">
      <c r="A48" s="3">
        <v>41</v>
      </c>
      <c r="B48" s="4" t="s">
        <v>239</v>
      </c>
      <c r="C48" s="5">
        <v>10000000</v>
      </c>
      <c r="D48" s="5">
        <v>6000000</v>
      </c>
      <c r="E48" s="7">
        <f t="shared" si="0"/>
        <v>0.6</v>
      </c>
      <c r="F48" s="5"/>
      <c r="G48" s="5">
        <f t="shared" si="1"/>
        <v>-2000000</v>
      </c>
      <c r="H48" s="5">
        <f t="shared" si="7"/>
        <v>4000000</v>
      </c>
      <c r="J48" s="66">
        <f t="shared" si="3"/>
        <v>5000000</v>
      </c>
      <c r="K48" s="66">
        <f t="shared" si="4"/>
        <v>8000000</v>
      </c>
    </row>
    <row r="49" spans="1:11" x14ac:dyDescent="0.25">
      <c r="A49" s="3">
        <v>42</v>
      </c>
      <c r="B49" s="4" t="s">
        <v>240</v>
      </c>
      <c r="C49" s="5">
        <v>10000000</v>
      </c>
      <c r="D49" s="5">
        <f>7900000+600000</f>
        <v>8500000</v>
      </c>
      <c r="E49" s="7">
        <f t="shared" si="0"/>
        <v>0.85</v>
      </c>
      <c r="F49" s="5"/>
      <c r="G49" s="5">
        <v>0</v>
      </c>
      <c r="H49" s="5">
        <f t="shared" si="7"/>
        <v>1500000</v>
      </c>
      <c r="J49" s="66">
        <f t="shared" si="3"/>
        <v>5000000</v>
      </c>
      <c r="K49" s="66">
        <f t="shared" si="4"/>
        <v>8000000</v>
      </c>
    </row>
    <row r="50" spans="1:11" x14ac:dyDescent="0.25">
      <c r="A50" s="3">
        <v>43</v>
      </c>
      <c r="B50" s="4" t="s">
        <v>241</v>
      </c>
      <c r="C50" s="5">
        <v>10000000</v>
      </c>
      <c r="D50" s="5">
        <f>6250000+750000</f>
        <v>7000000</v>
      </c>
      <c r="E50" s="7">
        <f t="shared" si="0"/>
        <v>0.7</v>
      </c>
      <c r="F50" s="5"/>
      <c r="G50" s="5">
        <f t="shared" si="1"/>
        <v>-1000000</v>
      </c>
      <c r="H50" s="5">
        <f t="shared" si="7"/>
        <v>3000000</v>
      </c>
      <c r="J50" s="66">
        <f t="shared" si="3"/>
        <v>5000000</v>
      </c>
      <c r="K50" s="66">
        <f t="shared" si="4"/>
        <v>8000000</v>
      </c>
    </row>
    <row r="51" spans="1:11" x14ac:dyDescent="0.25">
      <c r="A51" s="11">
        <v>44</v>
      </c>
      <c r="B51" s="12" t="s">
        <v>242</v>
      </c>
      <c r="C51" s="13"/>
      <c r="D51" s="13"/>
      <c r="E51" s="14"/>
      <c r="F51" s="15"/>
      <c r="G51" s="15">
        <f t="shared" si="1"/>
        <v>0</v>
      </c>
      <c r="H51" s="5">
        <f t="shared" si="7"/>
        <v>0</v>
      </c>
      <c r="J51" s="66">
        <f t="shared" si="3"/>
        <v>0</v>
      </c>
      <c r="K51" s="66">
        <f t="shared" si="4"/>
        <v>0</v>
      </c>
    </row>
    <row r="52" spans="1:11" x14ac:dyDescent="0.25">
      <c r="A52" s="3">
        <v>45</v>
      </c>
      <c r="B52" s="4" t="s">
        <v>243</v>
      </c>
      <c r="C52" s="5">
        <v>9750000</v>
      </c>
      <c r="D52" s="5">
        <f>6300000+575000+575000</f>
        <v>7450000</v>
      </c>
      <c r="E52" s="7">
        <f t="shared" si="0"/>
        <v>0.76410256410256405</v>
      </c>
      <c r="F52" s="5"/>
      <c r="G52" s="5">
        <f t="shared" si="1"/>
        <v>-350000</v>
      </c>
      <c r="H52" s="5">
        <f t="shared" si="7"/>
        <v>2300000</v>
      </c>
      <c r="J52" s="66">
        <f t="shared" si="3"/>
        <v>4875000</v>
      </c>
      <c r="K52" s="66">
        <f t="shared" si="4"/>
        <v>7800000</v>
      </c>
    </row>
    <row r="53" spans="1:11" ht="15.75" thickBot="1" x14ac:dyDescent="0.3">
      <c r="A53" s="76" t="s">
        <v>58</v>
      </c>
      <c r="B53" s="77"/>
      <c r="C53" s="6">
        <f>SUM(C8:C52)</f>
        <v>402912500</v>
      </c>
      <c r="D53" s="6">
        <f>SUM(D8:D52)</f>
        <v>243782500</v>
      </c>
      <c r="E53" s="7"/>
      <c r="F53" s="5">
        <f>SUM(F8:F52)</f>
        <v>-10350000</v>
      </c>
      <c r="G53" s="31">
        <f>SUM(G8:G52)</f>
        <v>-86750000</v>
      </c>
      <c r="H53" s="6">
        <f>SUM(H8:H52)</f>
        <v>159130000</v>
      </c>
    </row>
    <row r="54" spans="1:11" x14ac:dyDescent="0.25">
      <c r="A54" s="10" t="s">
        <v>332</v>
      </c>
      <c r="B54" s="10"/>
      <c r="C54" s="10"/>
      <c r="D54" s="10"/>
      <c r="E54" s="10"/>
      <c r="F54" s="10"/>
      <c r="G54" s="10"/>
      <c r="H54" s="10"/>
      <c r="I54" s="10"/>
    </row>
    <row r="55" spans="1:11" x14ac:dyDescent="0.25">
      <c r="A55" s="37"/>
      <c r="B55" s="10" t="s">
        <v>333</v>
      </c>
      <c r="C55" s="10"/>
      <c r="D55" s="10"/>
      <c r="E55" s="10"/>
      <c r="F55" s="10"/>
      <c r="G55" s="10"/>
      <c r="H55" s="10"/>
      <c r="I55" s="10"/>
    </row>
    <row r="56" spans="1:11" x14ac:dyDescent="0.25">
      <c r="A56" s="10"/>
      <c r="B56" s="10"/>
      <c r="C56" s="10"/>
      <c r="D56" s="10"/>
      <c r="E56" s="10"/>
      <c r="F56" s="10"/>
      <c r="G56" s="10"/>
      <c r="H56" s="10"/>
      <c r="I56" s="10"/>
    </row>
    <row r="57" spans="1:11" x14ac:dyDescent="0.25">
      <c r="A57" s="10" t="s">
        <v>369</v>
      </c>
      <c r="B57" s="10"/>
      <c r="C57" s="10"/>
      <c r="D57" s="10"/>
      <c r="E57" s="10"/>
      <c r="F57" s="10"/>
      <c r="G57" s="10"/>
      <c r="H57" s="10"/>
      <c r="I57" s="10"/>
    </row>
    <row r="58" spans="1:11" x14ac:dyDescent="0.25">
      <c r="A58" s="10" t="s">
        <v>334</v>
      </c>
      <c r="B58" s="10"/>
      <c r="C58" s="10"/>
      <c r="D58" s="10"/>
      <c r="E58" s="10"/>
      <c r="F58" s="10" t="s">
        <v>337</v>
      </c>
      <c r="G58" s="10"/>
      <c r="H58" s="10"/>
      <c r="I58" s="10"/>
    </row>
    <row r="59" spans="1:11" x14ac:dyDescent="0.25">
      <c r="A59" s="10"/>
      <c r="B59" s="10"/>
      <c r="C59" s="10"/>
      <c r="D59" s="10"/>
      <c r="E59" s="10"/>
      <c r="F59" s="10"/>
      <c r="G59" s="10"/>
      <c r="H59" s="10"/>
      <c r="I59" s="10"/>
    </row>
    <row r="60" spans="1:11" x14ac:dyDescent="0.25">
      <c r="A60" s="10"/>
      <c r="B60" s="10"/>
      <c r="C60" s="10"/>
      <c r="D60" s="10"/>
      <c r="E60" s="10"/>
      <c r="F60" s="10"/>
      <c r="G60" s="10"/>
      <c r="H60" s="10"/>
      <c r="I60" s="10"/>
    </row>
    <row r="61" spans="1:11" x14ac:dyDescent="0.25">
      <c r="A61" s="10"/>
      <c r="B61" s="10"/>
      <c r="C61" s="10"/>
      <c r="D61" s="10"/>
      <c r="E61" s="10"/>
      <c r="F61" s="10"/>
      <c r="G61" s="10"/>
      <c r="H61" s="10"/>
      <c r="I61" s="10"/>
    </row>
    <row r="62" spans="1:11" x14ac:dyDescent="0.25">
      <c r="A62" s="10"/>
      <c r="B62" s="10"/>
      <c r="C62" s="10"/>
      <c r="D62" s="10"/>
      <c r="E62" s="10"/>
      <c r="F62" s="10"/>
      <c r="G62" s="10"/>
      <c r="H62" s="10"/>
      <c r="I62" s="10"/>
    </row>
    <row r="63" spans="1:11" x14ac:dyDescent="0.25">
      <c r="A63" s="39" t="s">
        <v>335</v>
      </c>
      <c r="B63" s="27"/>
      <c r="C63" s="27"/>
      <c r="D63" s="27"/>
      <c r="E63" s="27"/>
      <c r="F63" s="39" t="s">
        <v>338</v>
      </c>
      <c r="G63" s="39"/>
      <c r="H63" s="10"/>
      <c r="I63" s="10"/>
    </row>
    <row r="64" spans="1:11" x14ac:dyDescent="0.25">
      <c r="A64" s="38" t="s">
        <v>336</v>
      </c>
      <c r="B64" s="38"/>
      <c r="C64" s="38"/>
      <c r="D64" s="38"/>
      <c r="E64" s="38"/>
      <c r="F64" s="38" t="s">
        <v>339</v>
      </c>
      <c r="G64" s="38"/>
      <c r="H64" s="10"/>
      <c r="I64" s="10"/>
    </row>
  </sheetData>
  <autoFilter ref="A6:H53"/>
  <mergeCells count="6">
    <mergeCell ref="C6:C7"/>
    <mergeCell ref="D6:D7"/>
    <mergeCell ref="A53:B53"/>
    <mergeCell ref="A4:H4"/>
    <mergeCell ref="A6:A7"/>
    <mergeCell ref="B6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H13" sqref="H13"/>
    </sheetView>
  </sheetViews>
  <sheetFormatPr defaultRowHeight="15" x14ac:dyDescent="0.25"/>
  <cols>
    <col min="1" max="1" width="9.28515625" style="10" bestFit="1" customWidth="1"/>
    <col min="2" max="2" width="22.7109375" style="10" bestFit="1" customWidth="1"/>
    <col min="3" max="3" width="9.5703125" style="10" bestFit="1" customWidth="1"/>
    <col min="4" max="4" width="9.28515625" style="10" bestFit="1" customWidth="1"/>
    <col min="5" max="5" width="11.5703125" style="10" bestFit="1" customWidth="1"/>
    <col min="6" max="6" width="12" style="10" bestFit="1" customWidth="1"/>
    <col min="7" max="7" width="12" style="10" customWidth="1"/>
    <col min="8" max="8" width="15.85546875" style="10" bestFit="1" customWidth="1"/>
    <col min="9" max="9" width="12.5703125" style="10" bestFit="1" customWidth="1"/>
    <col min="10" max="11" width="10.5703125" style="10" bestFit="1" customWidth="1"/>
    <col min="12" max="12" width="11.5703125" style="10" bestFit="1" customWidth="1"/>
    <col min="13" max="16384" width="9.140625" style="10"/>
  </cols>
  <sheetData>
    <row r="1" spans="1:12" ht="15.75" x14ac:dyDescent="0.25">
      <c r="A1" s="24" t="s">
        <v>322</v>
      </c>
    </row>
    <row r="2" spans="1:12" ht="15.75" x14ac:dyDescent="0.25">
      <c r="A2" s="24" t="s">
        <v>330</v>
      </c>
    </row>
    <row r="3" spans="1:12" ht="15.75" x14ac:dyDescent="0.25">
      <c r="A3" s="56" t="s">
        <v>368</v>
      </c>
    </row>
    <row r="4" spans="1:12" ht="15.75" x14ac:dyDescent="0.25">
      <c r="A4" s="70" t="s">
        <v>244</v>
      </c>
      <c r="B4" s="70"/>
      <c r="C4" s="70"/>
      <c r="D4" s="70"/>
      <c r="E4" s="70"/>
      <c r="F4" s="70"/>
      <c r="G4" s="70"/>
      <c r="H4" s="70"/>
    </row>
    <row r="5" spans="1:12" s="27" customFormat="1" thickBot="1" x14ac:dyDescent="0.25">
      <c r="A5" s="78"/>
      <c r="B5" s="78"/>
      <c r="C5" s="78"/>
      <c r="D5" s="78"/>
      <c r="E5" s="78"/>
      <c r="F5" s="78"/>
      <c r="G5" s="78"/>
      <c r="H5" s="78"/>
    </row>
    <row r="6" spans="1:12" x14ac:dyDescent="0.25">
      <c r="A6" s="74" t="s">
        <v>1</v>
      </c>
      <c r="B6" s="68" t="s">
        <v>2</v>
      </c>
      <c r="C6" s="68" t="s">
        <v>3</v>
      </c>
      <c r="D6" s="68" t="s">
        <v>4</v>
      </c>
      <c r="E6" s="1" t="s">
        <v>319</v>
      </c>
      <c r="F6" s="1" t="s">
        <v>321</v>
      </c>
      <c r="G6" s="55" t="s">
        <v>321</v>
      </c>
      <c r="H6" s="1" t="s">
        <v>5</v>
      </c>
    </row>
    <row r="7" spans="1:12" x14ac:dyDescent="0.25">
      <c r="A7" s="75"/>
      <c r="B7" s="69"/>
      <c r="C7" s="69"/>
      <c r="D7" s="69"/>
      <c r="E7" s="2" t="s">
        <v>320</v>
      </c>
      <c r="F7" s="8">
        <v>0.5</v>
      </c>
      <c r="G7" s="8">
        <v>0.8</v>
      </c>
      <c r="H7" s="2" t="s">
        <v>6</v>
      </c>
      <c r="K7" s="59">
        <v>0.5</v>
      </c>
      <c r="L7" s="59">
        <v>0.8</v>
      </c>
    </row>
    <row r="8" spans="1:12" x14ac:dyDescent="0.25">
      <c r="A8" s="3">
        <v>1</v>
      </c>
      <c r="B8" s="4" t="s">
        <v>245</v>
      </c>
      <c r="C8" s="5">
        <v>10000000</v>
      </c>
      <c r="D8" s="5">
        <v>1000000</v>
      </c>
      <c r="E8" s="7">
        <f>D8/C8</f>
        <v>0.1</v>
      </c>
      <c r="F8" s="5">
        <f>D8-K8</f>
        <v>-4000000</v>
      </c>
      <c r="G8" s="5">
        <f>+D8-L8</f>
        <v>-7000000</v>
      </c>
      <c r="H8" s="5">
        <f>+C8-D8</f>
        <v>9000000</v>
      </c>
      <c r="K8" s="41">
        <f>C8/2</f>
        <v>5000000</v>
      </c>
      <c r="L8" s="41">
        <f>+C8*80%</f>
        <v>8000000</v>
      </c>
    </row>
    <row r="9" spans="1:12" x14ac:dyDescent="0.25">
      <c r="A9" s="3">
        <v>2</v>
      </c>
      <c r="B9" s="4" t="s">
        <v>246</v>
      </c>
      <c r="C9" s="5">
        <v>10000000</v>
      </c>
      <c r="D9" s="5">
        <v>5800000</v>
      </c>
      <c r="E9" s="7">
        <f t="shared" ref="E9:E40" si="0">D9/C9</f>
        <v>0.57999999999999996</v>
      </c>
      <c r="F9" s="5"/>
      <c r="G9" s="5">
        <f t="shared" ref="G9:G39" si="1">+D9-L9</f>
        <v>-2200000</v>
      </c>
      <c r="H9" s="5">
        <f t="shared" ref="H9:H40" si="2">+C9-D9</f>
        <v>4200000</v>
      </c>
      <c r="K9" s="41">
        <f t="shared" ref="K9:K40" si="3">C9/2</f>
        <v>5000000</v>
      </c>
      <c r="L9" s="41">
        <f t="shared" ref="L9:L40" si="4">+C9*80%</f>
        <v>8000000</v>
      </c>
    </row>
    <row r="10" spans="1:12" x14ac:dyDescent="0.25">
      <c r="A10" s="3">
        <v>3</v>
      </c>
      <c r="B10" s="4" t="s">
        <v>247</v>
      </c>
      <c r="C10" s="5">
        <v>10000000</v>
      </c>
      <c r="D10" s="5">
        <v>3560000</v>
      </c>
      <c r="E10" s="7">
        <f t="shared" si="0"/>
        <v>0.35599999999999998</v>
      </c>
      <c r="F10" s="5">
        <f>D10-K10</f>
        <v>-1440000</v>
      </c>
      <c r="G10" s="5">
        <f t="shared" si="1"/>
        <v>-4440000</v>
      </c>
      <c r="H10" s="5">
        <f t="shared" si="2"/>
        <v>6440000</v>
      </c>
      <c r="K10" s="41">
        <f t="shared" si="3"/>
        <v>5000000</v>
      </c>
      <c r="L10" s="41">
        <f t="shared" si="4"/>
        <v>8000000</v>
      </c>
    </row>
    <row r="11" spans="1:12" x14ac:dyDescent="0.25">
      <c r="A11" s="3">
        <v>4</v>
      </c>
      <c r="B11" s="4" t="s">
        <v>248</v>
      </c>
      <c r="C11" s="5">
        <v>9500000</v>
      </c>
      <c r="D11" s="5">
        <v>2500000</v>
      </c>
      <c r="E11" s="7">
        <f t="shared" si="0"/>
        <v>0.26315789473684209</v>
      </c>
      <c r="F11" s="5">
        <f>D11-K11</f>
        <v>-2250000</v>
      </c>
      <c r="G11" s="5">
        <f t="shared" si="1"/>
        <v>-5100000</v>
      </c>
      <c r="H11" s="5">
        <f t="shared" si="2"/>
        <v>7000000</v>
      </c>
      <c r="K11" s="41">
        <f t="shared" si="3"/>
        <v>4750000</v>
      </c>
      <c r="L11" s="41">
        <f t="shared" si="4"/>
        <v>7600000</v>
      </c>
    </row>
    <row r="12" spans="1:12" x14ac:dyDescent="0.25">
      <c r="A12" s="11">
        <v>5</v>
      </c>
      <c r="B12" s="12" t="s">
        <v>249</v>
      </c>
      <c r="C12" s="13"/>
      <c r="D12" s="13"/>
      <c r="E12" s="14"/>
      <c r="F12" s="15"/>
      <c r="G12" s="15">
        <f t="shared" si="1"/>
        <v>0</v>
      </c>
      <c r="H12" s="5">
        <f t="shared" si="2"/>
        <v>0</v>
      </c>
      <c r="K12" s="41">
        <f t="shared" si="3"/>
        <v>0</v>
      </c>
      <c r="L12" s="41">
        <f t="shared" si="4"/>
        <v>0</v>
      </c>
    </row>
    <row r="13" spans="1:12" x14ac:dyDescent="0.25">
      <c r="A13" s="3">
        <v>6</v>
      </c>
      <c r="B13" s="4" t="s">
        <v>250</v>
      </c>
      <c r="C13" s="5">
        <v>10000000</v>
      </c>
      <c r="D13" s="5">
        <v>5500000</v>
      </c>
      <c r="E13" s="7">
        <f t="shared" si="0"/>
        <v>0.55000000000000004</v>
      </c>
      <c r="F13" s="5">
        <v>0</v>
      </c>
      <c r="G13" s="5">
        <f t="shared" si="1"/>
        <v>-2500000</v>
      </c>
      <c r="H13" s="5">
        <f t="shared" si="2"/>
        <v>4500000</v>
      </c>
      <c r="K13" s="41">
        <f t="shared" si="3"/>
        <v>5000000</v>
      </c>
      <c r="L13" s="41">
        <f t="shared" si="4"/>
        <v>8000000</v>
      </c>
    </row>
    <row r="14" spans="1:12" x14ac:dyDescent="0.25">
      <c r="A14" s="3">
        <v>7</v>
      </c>
      <c r="B14" s="4" t="s">
        <v>251</v>
      </c>
      <c r="C14" s="5">
        <v>10000000</v>
      </c>
      <c r="D14" s="5">
        <f>1900000+1800000</f>
        <v>3700000</v>
      </c>
      <c r="E14" s="7">
        <f t="shared" si="0"/>
        <v>0.37</v>
      </c>
      <c r="F14" s="5">
        <f t="shared" ref="F14:F21" si="5">D14-K14</f>
        <v>-1300000</v>
      </c>
      <c r="G14" s="5">
        <f t="shared" si="1"/>
        <v>-4300000</v>
      </c>
      <c r="H14" s="5">
        <f t="shared" si="2"/>
        <v>6300000</v>
      </c>
      <c r="K14" s="41">
        <f t="shared" si="3"/>
        <v>5000000</v>
      </c>
      <c r="L14" s="41">
        <f t="shared" si="4"/>
        <v>8000000</v>
      </c>
    </row>
    <row r="15" spans="1:12" x14ac:dyDescent="0.25">
      <c r="A15" s="3">
        <v>8</v>
      </c>
      <c r="B15" s="4" t="s">
        <v>252</v>
      </c>
      <c r="C15" s="5">
        <v>15000000</v>
      </c>
      <c r="D15" s="5">
        <v>4000000</v>
      </c>
      <c r="E15" s="7">
        <f t="shared" si="0"/>
        <v>0.26666666666666666</v>
      </c>
      <c r="F15" s="5">
        <f t="shared" si="5"/>
        <v>-3500000</v>
      </c>
      <c r="G15" s="5">
        <f t="shared" si="1"/>
        <v>-8000000</v>
      </c>
      <c r="H15" s="5">
        <f t="shared" si="2"/>
        <v>11000000</v>
      </c>
      <c r="K15" s="41">
        <f t="shared" si="3"/>
        <v>7500000</v>
      </c>
      <c r="L15" s="41">
        <f t="shared" si="4"/>
        <v>12000000</v>
      </c>
    </row>
    <row r="16" spans="1:12" x14ac:dyDescent="0.25">
      <c r="A16" s="3">
        <v>9</v>
      </c>
      <c r="B16" s="4" t="s">
        <v>253</v>
      </c>
      <c r="C16" s="5">
        <v>10000000</v>
      </c>
      <c r="D16" s="5">
        <v>10000000</v>
      </c>
      <c r="E16" s="7">
        <f t="shared" si="0"/>
        <v>1</v>
      </c>
      <c r="F16" s="5">
        <f t="shared" si="5"/>
        <v>5000000</v>
      </c>
      <c r="G16" s="5">
        <v>0</v>
      </c>
      <c r="H16" s="5">
        <f t="shared" si="2"/>
        <v>0</v>
      </c>
      <c r="K16" s="41">
        <f t="shared" si="3"/>
        <v>5000000</v>
      </c>
      <c r="L16" s="41">
        <f t="shared" si="4"/>
        <v>8000000</v>
      </c>
    </row>
    <row r="17" spans="1:12" x14ac:dyDescent="0.25">
      <c r="A17" s="3">
        <v>10</v>
      </c>
      <c r="B17" s="4" t="s">
        <v>254</v>
      </c>
      <c r="C17" s="5">
        <v>10000000</v>
      </c>
      <c r="D17" s="5">
        <v>2000000</v>
      </c>
      <c r="E17" s="7">
        <f t="shared" si="0"/>
        <v>0.2</v>
      </c>
      <c r="F17" s="5">
        <f t="shared" si="5"/>
        <v>-3000000</v>
      </c>
      <c r="G17" s="5">
        <f t="shared" si="1"/>
        <v>-6000000</v>
      </c>
      <c r="H17" s="5">
        <f t="shared" si="2"/>
        <v>8000000</v>
      </c>
      <c r="K17" s="41">
        <f t="shared" si="3"/>
        <v>5000000</v>
      </c>
      <c r="L17" s="41">
        <f t="shared" si="4"/>
        <v>8000000</v>
      </c>
    </row>
    <row r="18" spans="1:12" x14ac:dyDescent="0.25">
      <c r="A18" s="3">
        <v>11</v>
      </c>
      <c r="B18" s="4" t="s">
        <v>255</v>
      </c>
      <c r="C18" s="5">
        <v>10000000</v>
      </c>
      <c r="D18" s="5">
        <f>4600000+900000</f>
        <v>5500000</v>
      </c>
      <c r="E18" s="7">
        <f t="shared" si="0"/>
        <v>0.55000000000000004</v>
      </c>
      <c r="F18" s="5"/>
      <c r="G18" s="5">
        <f t="shared" si="1"/>
        <v>-2500000</v>
      </c>
      <c r="H18" s="5">
        <f t="shared" si="2"/>
        <v>4500000</v>
      </c>
      <c r="K18" s="41">
        <f t="shared" si="3"/>
        <v>5000000</v>
      </c>
      <c r="L18" s="41">
        <f t="shared" si="4"/>
        <v>8000000</v>
      </c>
    </row>
    <row r="19" spans="1:12" x14ac:dyDescent="0.25">
      <c r="A19" s="3">
        <v>12</v>
      </c>
      <c r="B19" s="4" t="s">
        <v>256</v>
      </c>
      <c r="C19" s="5">
        <v>10000000</v>
      </c>
      <c r="D19" s="5">
        <v>1000000</v>
      </c>
      <c r="E19" s="7">
        <f t="shared" si="0"/>
        <v>0.1</v>
      </c>
      <c r="F19" s="5">
        <f t="shared" si="5"/>
        <v>-4000000</v>
      </c>
      <c r="G19" s="5">
        <f t="shared" si="1"/>
        <v>-7000000</v>
      </c>
      <c r="H19" s="5">
        <f t="shared" si="2"/>
        <v>9000000</v>
      </c>
      <c r="K19" s="41">
        <f t="shared" si="3"/>
        <v>5000000</v>
      </c>
      <c r="L19" s="41">
        <f t="shared" si="4"/>
        <v>8000000</v>
      </c>
    </row>
    <row r="20" spans="1:12" x14ac:dyDescent="0.25">
      <c r="A20" s="3">
        <v>13</v>
      </c>
      <c r="B20" s="4" t="s">
        <v>257</v>
      </c>
      <c r="C20" s="5">
        <v>10000000</v>
      </c>
      <c r="D20" s="5">
        <v>4700000</v>
      </c>
      <c r="E20" s="7">
        <f t="shared" si="0"/>
        <v>0.47</v>
      </c>
      <c r="F20" s="5">
        <f t="shared" si="5"/>
        <v>-300000</v>
      </c>
      <c r="G20" s="5">
        <f t="shared" si="1"/>
        <v>-3300000</v>
      </c>
      <c r="H20" s="5">
        <f t="shared" si="2"/>
        <v>5300000</v>
      </c>
      <c r="K20" s="41">
        <f t="shared" si="3"/>
        <v>5000000</v>
      </c>
      <c r="L20" s="41">
        <f t="shared" si="4"/>
        <v>8000000</v>
      </c>
    </row>
    <row r="21" spans="1:12" x14ac:dyDescent="0.25">
      <c r="A21" s="3">
        <v>14</v>
      </c>
      <c r="B21" s="4" t="s">
        <v>258</v>
      </c>
      <c r="C21" s="5">
        <v>10000000</v>
      </c>
      <c r="D21" s="5">
        <v>150000</v>
      </c>
      <c r="E21" s="7">
        <f t="shared" si="0"/>
        <v>1.4999999999999999E-2</v>
      </c>
      <c r="F21" s="5">
        <f t="shared" si="5"/>
        <v>-4850000</v>
      </c>
      <c r="G21" s="5">
        <f t="shared" si="1"/>
        <v>-7850000</v>
      </c>
      <c r="H21" s="5">
        <f t="shared" si="2"/>
        <v>9850000</v>
      </c>
      <c r="K21" s="41">
        <f t="shared" si="3"/>
        <v>5000000</v>
      </c>
      <c r="L21" s="41">
        <f t="shared" si="4"/>
        <v>8000000</v>
      </c>
    </row>
    <row r="22" spans="1:12" x14ac:dyDescent="0.25">
      <c r="A22" s="3">
        <v>15</v>
      </c>
      <c r="B22" s="4" t="s">
        <v>259</v>
      </c>
      <c r="C22" s="5">
        <v>10000000</v>
      </c>
      <c r="D22" s="5">
        <v>7600000</v>
      </c>
      <c r="E22" s="7">
        <f t="shared" si="0"/>
        <v>0.76</v>
      </c>
      <c r="F22" s="5"/>
      <c r="G22" s="5">
        <f t="shared" si="1"/>
        <v>-400000</v>
      </c>
      <c r="H22" s="5">
        <f t="shared" si="2"/>
        <v>2400000</v>
      </c>
      <c r="K22" s="41">
        <f t="shared" si="3"/>
        <v>5000000</v>
      </c>
      <c r="L22" s="41">
        <f t="shared" si="4"/>
        <v>8000000</v>
      </c>
    </row>
    <row r="23" spans="1:12" x14ac:dyDescent="0.25">
      <c r="A23" s="11">
        <v>16</v>
      </c>
      <c r="B23" s="12" t="s">
        <v>260</v>
      </c>
      <c r="C23" s="13"/>
      <c r="D23" s="13"/>
      <c r="E23" s="14"/>
      <c r="F23" s="15"/>
      <c r="G23" s="15">
        <f t="shared" si="1"/>
        <v>0</v>
      </c>
      <c r="H23" s="5">
        <f t="shared" si="2"/>
        <v>0</v>
      </c>
      <c r="K23" s="41">
        <f t="shared" si="3"/>
        <v>0</v>
      </c>
      <c r="L23" s="41">
        <f t="shared" si="4"/>
        <v>0</v>
      </c>
    </row>
    <row r="24" spans="1:12" x14ac:dyDescent="0.25">
      <c r="A24" s="11">
        <v>17</v>
      </c>
      <c r="B24" s="12" t="s">
        <v>261</v>
      </c>
      <c r="C24" s="13"/>
      <c r="D24" s="13"/>
      <c r="E24" s="14"/>
      <c r="F24" s="15"/>
      <c r="G24" s="15">
        <f t="shared" si="1"/>
        <v>0</v>
      </c>
      <c r="H24" s="5">
        <f t="shared" si="2"/>
        <v>0</v>
      </c>
      <c r="K24" s="41">
        <f t="shared" si="3"/>
        <v>0</v>
      </c>
      <c r="L24" s="41">
        <f t="shared" si="4"/>
        <v>0</v>
      </c>
    </row>
    <row r="25" spans="1:12" x14ac:dyDescent="0.25">
      <c r="A25" s="11">
        <v>18</v>
      </c>
      <c r="B25" s="12" t="s">
        <v>262</v>
      </c>
      <c r="C25" s="13"/>
      <c r="D25" s="13"/>
      <c r="E25" s="14"/>
      <c r="F25" s="15"/>
      <c r="G25" s="15">
        <f t="shared" si="1"/>
        <v>0</v>
      </c>
      <c r="H25" s="5">
        <f t="shared" si="2"/>
        <v>0</v>
      </c>
      <c r="K25" s="41">
        <f t="shared" si="3"/>
        <v>0</v>
      </c>
      <c r="L25" s="41">
        <f t="shared" si="4"/>
        <v>0</v>
      </c>
    </row>
    <row r="26" spans="1:12" x14ac:dyDescent="0.25">
      <c r="A26" s="3">
        <v>19</v>
      </c>
      <c r="B26" s="4" t="s">
        <v>263</v>
      </c>
      <c r="C26" s="5">
        <v>10000000</v>
      </c>
      <c r="D26" s="5">
        <v>5500000</v>
      </c>
      <c r="E26" s="7">
        <f t="shared" si="0"/>
        <v>0.55000000000000004</v>
      </c>
      <c r="F26" s="5">
        <v>0</v>
      </c>
      <c r="G26" s="5">
        <f t="shared" si="1"/>
        <v>-2500000</v>
      </c>
      <c r="H26" s="5">
        <f t="shared" si="2"/>
        <v>4500000</v>
      </c>
      <c r="K26" s="41">
        <f t="shared" si="3"/>
        <v>5000000</v>
      </c>
      <c r="L26" s="41">
        <f t="shared" si="4"/>
        <v>8000000</v>
      </c>
    </row>
    <row r="27" spans="1:12" x14ac:dyDescent="0.25">
      <c r="A27" s="11">
        <v>20</v>
      </c>
      <c r="B27" s="12" t="s">
        <v>264</v>
      </c>
      <c r="C27" s="13"/>
      <c r="D27" s="13"/>
      <c r="E27" s="14"/>
      <c r="F27" s="15"/>
      <c r="G27" s="15">
        <f t="shared" si="1"/>
        <v>0</v>
      </c>
      <c r="H27" s="5">
        <f t="shared" si="2"/>
        <v>0</v>
      </c>
      <c r="K27" s="41">
        <f t="shared" si="3"/>
        <v>0</v>
      </c>
      <c r="L27" s="41">
        <f t="shared" si="4"/>
        <v>0</v>
      </c>
    </row>
    <row r="28" spans="1:12" x14ac:dyDescent="0.25">
      <c r="A28" s="3">
        <v>21</v>
      </c>
      <c r="B28" s="4" t="s">
        <v>265</v>
      </c>
      <c r="C28" s="5">
        <v>10000000</v>
      </c>
      <c r="D28" s="5">
        <v>10000000</v>
      </c>
      <c r="E28" s="7">
        <f t="shared" si="0"/>
        <v>1</v>
      </c>
      <c r="F28" s="5"/>
      <c r="G28" s="5">
        <v>0</v>
      </c>
      <c r="H28" s="5">
        <f t="shared" si="2"/>
        <v>0</v>
      </c>
      <c r="K28" s="41">
        <f t="shared" si="3"/>
        <v>5000000</v>
      </c>
      <c r="L28" s="41">
        <f t="shared" si="4"/>
        <v>8000000</v>
      </c>
    </row>
    <row r="29" spans="1:12" x14ac:dyDescent="0.25">
      <c r="A29" s="11">
        <v>22</v>
      </c>
      <c r="B29" s="12" t="s">
        <v>266</v>
      </c>
      <c r="C29" s="13"/>
      <c r="D29" s="13"/>
      <c r="E29" s="14"/>
      <c r="F29" s="15"/>
      <c r="G29" s="15">
        <f t="shared" si="1"/>
        <v>0</v>
      </c>
      <c r="H29" s="5">
        <f t="shared" si="2"/>
        <v>0</v>
      </c>
      <c r="K29" s="41">
        <f t="shared" si="3"/>
        <v>0</v>
      </c>
      <c r="L29" s="41">
        <f t="shared" si="4"/>
        <v>0</v>
      </c>
    </row>
    <row r="30" spans="1:12" x14ac:dyDescent="0.25">
      <c r="A30" s="11">
        <v>23</v>
      </c>
      <c r="B30" s="12" t="s">
        <v>267</v>
      </c>
      <c r="C30" s="13"/>
      <c r="D30" s="13"/>
      <c r="E30" s="14"/>
      <c r="F30" s="15"/>
      <c r="G30" s="15">
        <f t="shared" si="1"/>
        <v>0</v>
      </c>
      <c r="H30" s="5">
        <f t="shared" si="2"/>
        <v>0</v>
      </c>
      <c r="K30" s="41">
        <f t="shared" si="3"/>
        <v>0</v>
      </c>
      <c r="L30" s="41">
        <f t="shared" si="4"/>
        <v>0</v>
      </c>
    </row>
    <row r="31" spans="1:12" x14ac:dyDescent="0.25">
      <c r="A31" s="11">
        <v>24</v>
      </c>
      <c r="B31" s="12" t="s">
        <v>268</v>
      </c>
      <c r="C31" s="13"/>
      <c r="D31" s="13"/>
      <c r="E31" s="14"/>
      <c r="F31" s="15"/>
      <c r="G31" s="15">
        <f t="shared" si="1"/>
        <v>0</v>
      </c>
      <c r="H31" s="5">
        <f t="shared" si="2"/>
        <v>0</v>
      </c>
      <c r="K31" s="41">
        <f t="shared" si="3"/>
        <v>0</v>
      </c>
      <c r="L31" s="41">
        <f t="shared" si="4"/>
        <v>0</v>
      </c>
    </row>
    <row r="32" spans="1:12" x14ac:dyDescent="0.25">
      <c r="A32" s="11">
        <v>25</v>
      </c>
      <c r="B32" s="12" t="s">
        <v>269</v>
      </c>
      <c r="C32" s="13"/>
      <c r="D32" s="13"/>
      <c r="E32" s="14"/>
      <c r="F32" s="15"/>
      <c r="G32" s="15">
        <f t="shared" si="1"/>
        <v>0</v>
      </c>
      <c r="H32" s="5">
        <f t="shared" si="2"/>
        <v>0</v>
      </c>
      <c r="K32" s="41">
        <f t="shared" si="3"/>
        <v>0</v>
      </c>
      <c r="L32" s="41">
        <f t="shared" si="4"/>
        <v>0</v>
      </c>
    </row>
    <row r="33" spans="1:12" x14ac:dyDescent="0.25">
      <c r="A33" s="11">
        <v>26</v>
      </c>
      <c r="B33" s="12" t="s">
        <v>270</v>
      </c>
      <c r="C33" s="13"/>
      <c r="D33" s="13"/>
      <c r="E33" s="14"/>
      <c r="F33" s="15"/>
      <c r="G33" s="15">
        <f t="shared" si="1"/>
        <v>0</v>
      </c>
      <c r="H33" s="5">
        <f t="shared" si="2"/>
        <v>0</v>
      </c>
      <c r="K33" s="41">
        <f t="shared" si="3"/>
        <v>0</v>
      </c>
      <c r="L33" s="41">
        <f t="shared" si="4"/>
        <v>0</v>
      </c>
    </row>
    <row r="34" spans="1:12" x14ac:dyDescent="0.25">
      <c r="A34" s="3">
        <v>27</v>
      </c>
      <c r="B34" s="4" t="s">
        <v>271</v>
      </c>
      <c r="C34" s="5">
        <v>10000000</v>
      </c>
      <c r="D34" s="5">
        <v>4100000</v>
      </c>
      <c r="E34" s="7">
        <f t="shared" si="0"/>
        <v>0.41</v>
      </c>
      <c r="F34" s="5">
        <f>D34-K34</f>
        <v>-900000</v>
      </c>
      <c r="G34" s="5">
        <f t="shared" si="1"/>
        <v>-3900000</v>
      </c>
      <c r="H34" s="5">
        <f t="shared" si="2"/>
        <v>5900000</v>
      </c>
      <c r="K34" s="41">
        <f t="shared" si="3"/>
        <v>5000000</v>
      </c>
      <c r="L34" s="41">
        <f t="shared" si="4"/>
        <v>8000000</v>
      </c>
    </row>
    <row r="35" spans="1:12" x14ac:dyDescent="0.25">
      <c r="A35" s="3">
        <v>28</v>
      </c>
      <c r="B35" s="4" t="s">
        <v>272</v>
      </c>
      <c r="C35" s="5">
        <v>10000000</v>
      </c>
      <c r="D35" s="5">
        <v>1000000</v>
      </c>
      <c r="E35" s="7">
        <f t="shared" si="0"/>
        <v>0.1</v>
      </c>
      <c r="F35" s="5">
        <f>D35-K35</f>
        <v>-4000000</v>
      </c>
      <c r="G35" s="5">
        <f t="shared" si="1"/>
        <v>-7000000</v>
      </c>
      <c r="H35" s="5">
        <f t="shared" si="2"/>
        <v>9000000</v>
      </c>
      <c r="K35" s="41">
        <f t="shared" si="3"/>
        <v>5000000</v>
      </c>
      <c r="L35" s="41">
        <f t="shared" si="4"/>
        <v>8000000</v>
      </c>
    </row>
    <row r="36" spans="1:12" x14ac:dyDescent="0.25">
      <c r="A36" s="3">
        <v>29</v>
      </c>
      <c r="B36" s="4" t="s">
        <v>273</v>
      </c>
      <c r="C36" s="5">
        <v>10000000</v>
      </c>
      <c r="D36" s="5">
        <v>5500000</v>
      </c>
      <c r="E36" s="7">
        <f t="shared" si="0"/>
        <v>0.55000000000000004</v>
      </c>
      <c r="F36" s="5"/>
      <c r="G36" s="5">
        <f t="shared" si="1"/>
        <v>-2500000</v>
      </c>
      <c r="H36" s="5">
        <f t="shared" si="2"/>
        <v>4500000</v>
      </c>
      <c r="K36" s="41">
        <f t="shared" si="3"/>
        <v>5000000</v>
      </c>
      <c r="L36" s="41">
        <f t="shared" si="4"/>
        <v>8000000</v>
      </c>
    </row>
    <row r="37" spans="1:12" x14ac:dyDescent="0.25">
      <c r="A37" s="3">
        <v>30</v>
      </c>
      <c r="B37" s="4" t="s">
        <v>274</v>
      </c>
      <c r="C37" s="5">
        <v>10000000</v>
      </c>
      <c r="D37" s="5">
        <f>4400000+1400000</f>
        <v>5800000</v>
      </c>
      <c r="E37" s="7">
        <f t="shared" si="0"/>
        <v>0.57999999999999996</v>
      </c>
      <c r="F37" s="5">
        <v>0</v>
      </c>
      <c r="G37" s="5">
        <f t="shared" si="1"/>
        <v>-2200000</v>
      </c>
      <c r="H37" s="5">
        <f t="shared" si="2"/>
        <v>4200000</v>
      </c>
      <c r="K37" s="41">
        <f t="shared" si="3"/>
        <v>5000000</v>
      </c>
      <c r="L37" s="41">
        <f t="shared" si="4"/>
        <v>8000000</v>
      </c>
    </row>
    <row r="38" spans="1:12" x14ac:dyDescent="0.25">
      <c r="A38" s="11">
        <v>31</v>
      </c>
      <c r="B38" s="12" t="s">
        <v>275</v>
      </c>
      <c r="C38" s="13"/>
      <c r="D38" s="13"/>
      <c r="E38" s="14"/>
      <c r="F38" s="15"/>
      <c r="G38" s="15">
        <f t="shared" si="1"/>
        <v>0</v>
      </c>
      <c r="H38" s="5">
        <f t="shared" si="2"/>
        <v>0</v>
      </c>
      <c r="K38" s="41">
        <f t="shared" si="3"/>
        <v>0</v>
      </c>
      <c r="L38" s="41">
        <f t="shared" si="4"/>
        <v>0</v>
      </c>
    </row>
    <row r="39" spans="1:12" x14ac:dyDescent="0.25">
      <c r="A39" s="3">
        <v>32</v>
      </c>
      <c r="B39" s="4" t="s">
        <v>276</v>
      </c>
      <c r="C39" s="5">
        <v>10000000</v>
      </c>
      <c r="D39" s="5">
        <v>2500000</v>
      </c>
      <c r="E39" s="7">
        <f t="shared" si="0"/>
        <v>0.25</v>
      </c>
      <c r="F39" s="5">
        <f>D39-K39</f>
        <v>-2500000</v>
      </c>
      <c r="G39" s="5">
        <f t="shared" si="1"/>
        <v>-5500000</v>
      </c>
      <c r="H39" s="5">
        <f t="shared" si="2"/>
        <v>7500000</v>
      </c>
      <c r="K39" s="41">
        <f t="shared" si="3"/>
        <v>5000000</v>
      </c>
      <c r="L39" s="41">
        <f t="shared" si="4"/>
        <v>8000000</v>
      </c>
    </row>
    <row r="40" spans="1:12" x14ac:dyDescent="0.25">
      <c r="A40" s="3">
        <v>33</v>
      </c>
      <c r="B40" s="4" t="s">
        <v>277</v>
      </c>
      <c r="C40" s="5">
        <v>9750000</v>
      </c>
      <c r="D40" s="5">
        <v>9750000</v>
      </c>
      <c r="E40" s="7">
        <f t="shared" si="0"/>
        <v>1</v>
      </c>
      <c r="F40" s="5"/>
      <c r="G40" s="5">
        <v>0</v>
      </c>
      <c r="H40" s="5">
        <f t="shared" si="2"/>
        <v>0</v>
      </c>
      <c r="K40" s="41">
        <f t="shared" si="3"/>
        <v>4875000</v>
      </c>
      <c r="L40" s="41">
        <f t="shared" si="4"/>
        <v>7800000</v>
      </c>
    </row>
    <row r="41" spans="1:12" ht="15.75" thickBot="1" x14ac:dyDescent="0.3">
      <c r="A41" s="76" t="s">
        <v>58</v>
      </c>
      <c r="B41" s="77"/>
      <c r="C41" s="6">
        <v>224250000</v>
      </c>
      <c r="D41" s="6">
        <v>83260000</v>
      </c>
      <c r="E41" s="6"/>
      <c r="F41" s="5">
        <f>SUM(F8:F40)</f>
        <v>-27040000</v>
      </c>
      <c r="G41" s="5">
        <f>SUM(G8:G40)</f>
        <v>-84190000</v>
      </c>
      <c r="H41" s="5">
        <f>SUM(H8:H40)</f>
        <v>123090000</v>
      </c>
      <c r="I41" s="41"/>
      <c r="J41" s="42"/>
    </row>
    <row r="42" spans="1:12" x14ac:dyDescent="0.25">
      <c r="A42" s="10" t="s">
        <v>332</v>
      </c>
    </row>
    <row r="43" spans="1:12" x14ac:dyDescent="0.25">
      <c r="A43" s="37"/>
      <c r="B43" s="10" t="s">
        <v>333</v>
      </c>
    </row>
    <row r="45" spans="1:12" x14ac:dyDescent="0.25">
      <c r="A45" s="10" t="s">
        <v>369</v>
      </c>
    </row>
    <row r="46" spans="1:12" x14ac:dyDescent="0.25">
      <c r="A46" s="10" t="s">
        <v>334</v>
      </c>
      <c r="F46" s="10" t="s">
        <v>337</v>
      </c>
    </row>
    <row r="51" spans="1:7" x14ac:dyDescent="0.25">
      <c r="A51" s="39" t="s">
        <v>335</v>
      </c>
      <c r="B51" s="27"/>
      <c r="C51" s="27"/>
      <c r="D51" s="27"/>
      <c r="E51" s="27"/>
      <c r="F51" s="39" t="s">
        <v>338</v>
      </c>
      <c r="G51" s="39"/>
    </row>
    <row r="52" spans="1:7" x14ac:dyDescent="0.25">
      <c r="A52" s="38" t="s">
        <v>336</v>
      </c>
      <c r="B52" s="38"/>
      <c r="C52" s="38"/>
      <c r="D52" s="38"/>
      <c r="E52" s="38"/>
      <c r="F52" s="38" t="s">
        <v>339</v>
      </c>
      <c r="G52" s="38"/>
    </row>
  </sheetData>
  <autoFilter ref="A6:H41"/>
  <mergeCells count="7">
    <mergeCell ref="C6:C7"/>
    <mergeCell ref="D6:D7"/>
    <mergeCell ref="A41:B41"/>
    <mergeCell ref="A4:H4"/>
    <mergeCell ref="A5:H5"/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B17" sqref="B17"/>
    </sheetView>
  </sheetViews>
  <sheetFormatPr defaultRowHeight="15" x14ac:dyDescent="0.25"/>
  <cols>
    <col min="1" max="1" width="9.28515625" bestFit="1" customWidth="1"/>
    <col min="2" max="2" width="24.140625" bestFit="1" customWidth="1"/>
    <col min="3" max="3" width="9.5703125" bestFit="1" customWidth="1"/>
    <col min="4" max="4" width="18.5703125" bestFit="1" customWidth="1"/>
    <col min="5" max="5" width="11.5703125" bestFit="1" customWidth="1"/>
    <col min="6" max="6" width="12" bestFit="1" customWidth="1"/>
    <col min="7" max="7" width="12" customWidth="1"/>
    <col min="8" max="8" width="15.85546875" bestFit="1" customWidth="1"/>
    <col min="11" max="12" width="10.5703125" bestFit="1" customWidth="1"/>
  </cols>
  <sheetData>
    <row r="1" spans="1:12" ht="15.75" x14ac:dyDescent="0.25">
      <c r="A1" s="24" t="s">
        <v>322</v>
      </c>
    </row>
    <row r="2" spans="1:12" ht="15.75" x14ac:dyDescent="0.25">
      <c r="A2" s="24" t="s">
        <v>330</v>
      </c>
    </row>
    <row r="3" spans="1:12" ht="15.75" x14ac:dyDescent="0.25">
      <c r="A3" s="56" t="s">
        <v>368</v>
      </c>
    </row>
    <row r="4" spans="1:12" ht="15.75" x14ac:dyDescent="0.25">
      <c r="A4" s="28" t="s">
        <v>331</v>
      </c>
      <c r="B4" s="10"/>
      <c r="C4" s="10"/>
      <c r="D4" s="10"/>
      <c r="E4" s="10"/>
      <c r="F4" s="10"/>
      <c r="G4" s="10"/>
      <c r="H4" s="10"/>
    </row>
    <row r="5" spans="1:12" ht="16.5" thickBot="1" x14ac:dyDescent="0.3">
      <c r="A5" s="17"/>
      <c r="B5" s="10"/>
      <c r="C5" s="10"/>
      <c r="D5" s="10"/>
      <c r="E5" s="10"/>
      <c r="F5" s="10"/>
      <c r="G5" s="10"/>
      <c r="H5" s="10"/>
    </row>
    <row r="6" spans="1:12" x14ac:dyDescent="0.25">
      <c r="A6" s="74" t="s">
        <v>1</v>
      </c>
      <c r="B6" s="68" t="s">
        <v>2</v>
      </c>
      <c r="C6" s="68" t="s">
        <v>3</v>
      </c>
      <c r="D6" s="68" t="s">
        <v>4</v>
      </c>
      <c r="E6" s="1" t="s">
        <v>319</v>
      </c>
      <c r="F6" s="1" t="s">
        <v>321</v>
      </c>
      <c r="G6" s="55" t="s">
        <v>321</v>
      </c>
      <c r="H6" s="1" t="s">
        <v>5</v>
      </c>
    </row>
    <row r="7" spans="1:12" x14ac:dyDescent="0.25">
      <c r="A7" s="75"/>
      <c r="B7" s="69"/>
      <c r="C7" s="69"/>
      <c r="D7" s="69"/>
      <c r="E7" s="2" t="s">
        <v>320</v>
      </c>
      <c r="F7" s="8">
        <v>0.5</v>
      </c>
      <c r="G7" s="8">
        <v>0.8</v>
      </c>
      <c r="H7" s="2" t="s">
        <v>6</v>
      </c>
      <c r="K7" s="58">
        <v>0.5</v>
      </c>
      <c r="L7" s="58">
        <v>0.8</v>
      </c>
    </row>
    <row r="8" spans="1:12" x14ac:dyDescent="0.25">
      <c r="A8" s="3">
        <v>1</v>
      </c>
      <c r="B8" s="4" t="s">
        <v>278</v>
      </c>
      <c r="C8" s="5">
        <v>9750000</v>
      </c>
      <c r="D8" s="5">
        <v>8200000</v>
      </c>
      <c r="E8" s="7">
        <f>D8/C8</f>
        <v>0.84102564102564104</v>
      </c>
      <c r="F8" s="5"/>
      <c r="G8" s="5">
        <v>0</v>
      </c>
      <c r="H8" s="5">
        <f>+C8-D8</f>
        <v>1550000</v>
      </c>
      <c r="K8" s="66">
        <f>C8/2</f>
        <v>4875000</v>
      </c>
      <c r="L8" s="66">
        <f>+C8*80%</f>
        <v>7800000</v>
      </c>
    </row>
    <row r="9" spans="1:12" x14ac:dyDescent="0.25">
      <c r="A9" s="3">
        <v>2</v>
      </c>
      <c r="B9" s="4" t="s">
        <v>279</v>
      </c>
      <c r="C9" s="5">
        <v>10000000</v>
      </c>
      <c r="D9" s="5">
        <v>2000000</v>
      </c>
      <c r="E9" s="7">
        <f t="shared" ref="E9:E48" si="0">D9/C9</f>
        <v>0.2</v>
      </c>
      <c r="F9" s="5">
        <f t="shared" ref="F9:F48" si="1">D9-K9</f>
        <v>-3000000</v>
      </c>
      <c r="G9" s="5">
        <f t="shared" ref="G9:G48" si="2">+D9-L9</f>
        <v>-6000000</v>
      </c>
      <c r="H9" s="5">
        <f t="shared" ref="H9:H48" si="3">+C9-D9</f>
        <v>8000000</v>
      </c>
      <c r="K9" s="66">
        <f t="shared" ref="K9:K48" si="4">C9/2</f>
        <v>5000000</v>
      </c>
      <c r="L9" s="66">
        <f t="shared" ref="L9:L47" si="5">+C9*80%</f>
        <v>8000000</v>
      </c>
    </row>
    <row r="10" spans="1:12" x14ac:dyDescent="0.25">
      <c r="A10" s="3">
        <v>3</v>
      </c>
      <c r="B10" s="4" t="s">
        <v>280</v>
      </c>
      <c r="C10" s="5">
        <v>10000000</v>
      </c>
      <c r="D10" s="5">
        <f>4950000+850000</f>
        <v>5800000</v>
      </c>
      <c r="E10" s="18">
        <f t="shared" si="0"/>
        <v>0.57999999999999996</v>
      </c>
      <c r="F10" s="5">
        <v>0</v>
      </c>
      <c r="G10" s="5">
        <f t="shared" si="2"/>
        <v>-2200000</v>
      </c>
      <c r="H10" s="5">
        <f t="shared" si="3"/>
        <v>4200000</v>
      </c>
      <c r="K10" s="66">
        <f t="shared" si="4"/>
        <v>5000000</v>
      </c>
      <c r="L10" s="66">
        <f t="shared" si="5"/>
        <v>8000000</v>
      </c>
    </row>
    <row r="11" spans="1:12" x14ac:dyDescent="0.25">
      <c r="A11" s="11">
        <v>4</v>
      </c>
      <c r="B11" s="12" t="s">
        <v>281</v>
      </c>
      <c r="C11" s="13"/>
      <c r="D11" s="13"/>
      <c r="E11" s="14"/>
      <c r="F11" s="15"/>
      <c r="G11" s="15">
        <f t="shared" si="2"/>
        <v>0</v>
      </c>
      <c r="H11" s="5">
        <f t="shared" si="3"/>
        <v>0</v>
      </c>
      <c r="K11" s="66">
        <f t="shared" si="4"/>
        <v>0</v>
      </c>
      <c r="L11" s="66">
        <f t="shared" si="5"/>
        <v>0</v>
      </c>
    </row>
    <row r="12" spans="1:12" x14ac:dyDescent="0.25">
      <c r="A12" s="3">
        <v>5</v>
      </c>
      <c r="B12" s="4" t="s">
        <v>282</v>
      </c>
      <c r="C12" s="5">
        <v>10000000</v>
      </c>
      <c r="D12" s="5">
        <f>4260000+2460000</f>
        <v>6720000</v>
      </c>
      <c r="E12" s="7">
        <f t="shared" si="0"/>
        <v>0.67200000000000004</v>
      </c>
      <c r="F12" s="5">
        <v>0</v>
      </c>
      <c r="G12" s="5">
        <f t="shared" si="2"/>
        <v>-1280000</v>
      </c>
      <c r="H12" s="5">
        <f t="shared" si="3"/>
        <v>3280000</v>
      </c>
      <c r="K12" s="66">
        <f t="shared" si="4"/>
        <v>5000000</v>
      </c>
      <c r="L12" s="66">
        <f t="shared" si="5"/>
        <v>8000000</v>
      </c>
    </row>
    <row r="13" spans="1:12" x14ac:dyDescent="0.25">
      <c r="A13" s="11">
        <v>6</v>
      </c>
      <c r="B13" s="12" t="s">
        <v>283</v>
      </c>
      <c r="C13" s="13"/>
      <c r="D13" s="13"/>
      <c r="E13" s="14"/>
      <c r="F13" s="15"/>
      <c r="G13" s="15">
        <f t="shared" si="2"/>
        <v>0</v>
      </c>
      <c r="H13" s="5">
        <f t="shared" si="3"/>
        <v>0</v>
      </c>
      <c r="K13" s="66">
        <f t="shared" si="4"/>
        <v>0</v>
      </c>
      <c r="L13" s="66">
        <f t="shared" si="5"/>
        <v>0</v>
      </c>
    </row>
    <row r="14" spans="1:12" x14ac:dyDescent="0.25">
      <c r="A14" s="3">
        <v>7</v>
      </c>
      <c r="B14" s="4" t="s">
        <v>284</v>
      </c>
      <c r="C14" s="5">
        <v>10000000</v>
      </c>
      <c r="D14" s="5">
        <f>3626000+1063000</f>
        <v>4689000</v>
      </c>
      <c r="E14" s="7">
        <f t="shared" si="0"/>
        <v>0.46889999999999998</v>
      </c>
      <c r="F14" s="5">
        <f t="shared" si="1"/>
        <v>-311000</v>
      </c>
      <c r="G14" s="5">
        <f t="shared" si="2"/>
        <v>-3311000</v>
      </c>
      <c r="H14" s="5">
        <f t="shared" si="3"/>
        <v>5311000</v>
      </c>
      <c r="K14" s="66">
        <f t="shared" si="4"/>
        <v>5000000</v>
      </c>
      <c r="L14" s="66">
        <f t="shared" si="5"/>
        <v>8000000</v>
      </c>
    </row>
    <row r="15" spans="1:12" x14ac:dyDescent="0.25">
      <c r="A15" s="3">
        <v>8</v>
      </c>
      <c r="B15" s="4" t="s">
        <v>285</v>
      </c>
      <c r="C15" s="5">
        <v>9750000</v>
      </c>
      <c r="D15" s="5">
        <v>2000000</v>
      </c>
      <c r="E15" s="7">
        <f t="shared" si="0"/>
        <v>0.20512820512820512</v>
      </c>
      <c r="F15" s="5">
        <f t="shared" si="1"/>
        <v>-2875000</v>
      </c>
      <c r="G15" s="5">
        <f t="shared" si="2"/>
        <v>-5800000</v>
      </c>
      <c r="H15" s="5">
        <f t="shared" si="3"/>
        <v>7750000</v>
      </c>
      <c r="K15" s="66">
        <f t="shared" si="4"/>
        <v>4875000</v>
      </c>
      <c r="L15" s="66">
        <f t="shared" si="5"/>
        <v>7800000</v>
      </c>
    </row>
    <row r="16" spans="1:12" x14ac:dyDescent="0.25">
      <c r="A16" s="3">
        <v>9</v>
      </c>
      <c r="B16" s="4" t="s">
        <v>286</v>
      </c>
      <c r="C16" s="5">
        <v>10000000</v>
      </c>
      <c r="D16" s="5">
        <v>2900000</v>
      </c>
      <c r="E16" s="7">
        <f t="shared" si="0"/>
        <v>0.28999999999999998</v>
      </c>
      <c r="F16" s="5">
        <f t="shared" si="1"/>
        <v>-2100000</v>
      </c>
      <c r="G16" s="5">
        <f t="shared" si="2"/>
        <v>-5100000</v>
      </c>
      <c r="H16" s="5">
        <f t="shared" si="3"/>
        <v>7100000</v>
      </c>
      <c r="K16" s="66">
        <f t="shared" si="4"/>
        <v>5000000</v>
      </c>
      <c r="L16" s="66">
        <f t="shared" si="5"/>
        <v>8000000</v>
      </c>
    </row>
    <row r="17" spans="1:12" x14ac:dyDescent="0.25">
      <c r="A17" s="11">
        <v>10</v>
      </c>
      <c r="B17" s="12" t="s">
        <v>287</v>
      </c>
      <c r="C17" s="13"/>
      <c r="D17" s="13"/>
      <c r="E17" s="14"/>
      <c r="F17" s="15"/>
      <c r="G17" s="15">
        <f t="shared" si="2"/>
        <v>0</v>
      </c>
      <c r="H17" s="5">
        <f t="shared" si="3"/>
        <v>0</v>
      </c>
      <c r="K17" s="66">
        <f t="shared" si="4"/>
        <v>0</v>
      </c>
      <c r="L17" s="66">
        <f t="shared" si="5"/>
        <v>0</v>
      </c>
    </row>
    <row r="18" spans="1:12" x14ac:dyDescent="0.25">
      <c r="A18" s="11">
        <v>11</v>
      </c>
      <c r="B18" s="12" t="s">
        <v>288</v>
      </c>
      <c r="C18" s="13"/>
      <c r="D18" s="13"/>
      <c r="E18" s="14"/>
      <c r="F18" s="15"/>
      <c r="G18" s="15">
        <f t="shared" si="2"/>
        <v>0</v>
      </c>
      <c r="H18" s="5">
        <f t="shared" si="3"/>
        <v>0</v>
      </c>
      <c r="K18" s="66">
        <f t="shared" si="4"/>
        <v>0</v>
      </c>
      <c r="L18" s="66">
        <f t="shared" si="5"/>
        <v>0</v>
      </c>
    </row>
    <row r="19" spans="1:12" x14ac:dyDescent="0.25">
      <c r="A19" s="3">
        <v>12</v>
      </c>
      <c r="B19" s="4" t="s">
        <v>289</v>
      </c>
      <c r="C19" s="5">
        <v>10000000</v>
      </c>
      <c r="D19" s="5">
        <v>1300000</v>
      </c>
      <c r="E19" s="7">
        <f t="shared" si="0"/>
        <v>0.13</v>
      </c>
      <c r="F19" s="5">
        <f t="shared" si="1"/>
        <v>-3700000</v>
      </c>
      <c r="G19" s="5">
        <f t="shared" si="2"/>
        <v>-6700000</v>
      </c>
      <c r="H19" s="5">
        <f t="shared" si="3"/>
        <v>8700000</v>
      </c>
      <c r="K19" s="66">
        <f t="shared" si="4"/>
        <v>5000000</v>
      </c>
      <c r="L19" s="66">
        <f t="shared" si="5"/>
        <v>8000000</v>
      </c>
    </row>
    <row r="20" spans="1:12" x14ac:dyDescent="0.25">
      <c r="A20" s="3">
        <v>13</v>
      </c>
      <c r="B20" s="4" t="s">
        <v>290</v>
      </c>
      <c r="C20" s="5">
        <v>10000000</v>
      </c>
      <c r="D20" s="5">
        <f>3500000+1500000</f>
        <v>5000000</v>
      </c>
      <c r="E20" s="7">
        <f t="shared" si="0"/>
        <v>0.5</v>
      </c>
      <c r="F20" s="5">
        <f t="shared" si="1"/>
        <v>0</v>
      </c>
      <c r="G20" s="5">
        <f t="shared" si="2"/>
        <v>-3000000</v>
      </c>
      <c r="H20" s="5">
        <f t="shared" si="3"/>
        <v>5000000</v>
      </c>
      <c r="K20" s="66">
        <f t="shared" si="4"/>
        <v>5000000</v>
      </c>
      <c r="L20" s="66">
        <f t="shared" si="5"/>
        <v>8000000</v>
      </c>
    </row>
    <row r="21" spans="1:12" x14ac:dyDescent="0.25">
      <c r="A21" s="3">
        <v>14</v>
      </c>
      <c r="B21" s="4" t="s">
        <v>291</v>
      </c>
      <c r="C21" s="5">
        <v>10000000</v>
      </c>
      <c r="D21" s="5">
        <v>1000000</v>
      </c>
      <c r="E21" s="7">
        <f t="shared" si="0"/>
        <v>0.1</v>
      </c>
      <c r="F21" s="5">
        <f t="shared" si="1"/>
        <v>-4000000</v>
      </c>
      <c r="G21" s="5">
        <f t="shared" si="2"/>
        <v>-7000000</v>
      </c>
      <c r="H21" s="5">
        <f t="shared" si="3"/>
        <v>9000000</v>
      </c>
      <c r="K21" s="66">
        <f t="shared" si="4"/>
        <v>5000000</v>
      </c>
      <c r="L21" s="66">
        <f t="shared" si="5"/>
        <v>8000000</v>
      </c>
    </row>
    <row r="22" spans="1:12" x14ac:dyDescent="0.25">
      <c r="A22" s="3">
        <v>15</v>
      </c>
      <c r="B22" s="4" t="s">
        <v>292</v>
      </c>
      <c r="C22" s="5">
        <v>10000000</v>
      </c>
      <c r="D22" s="5">
        <f>5500000+750000+750000</f>
        <v>7000000</v>
      </c>
      <c r="E22" s="7">
        <f t="shared" si="0"/>
        <v>0.7</v>
      </c>
      <c r="F22" s="5"/>
      <c r="G22" s="5">
        <f t="shared" si="2"/>
        <v>-1000000</v>
      </c>
      <c r="H22" s="5">
        <f t="shared" si="3"/>
        <v>3000000</v>
      </c>
      <c r="K22" s="66">
        <f t="shared" si="4"/>
        <v>5000000</v>
      </c>
      <c r="L22" s="66">
        <f t="shared" si="5"/>
        <v>8000000</v>
      </c>
    </row>
    <row r="23" spans="1:12" x14ac:dyDescent="0.25">
      <c r="A23" s="11">
        <v>16</v>
      </c>
      <c r="B23" s="12" t="s">
        <v>293</v>
      </c>
      <c r="C23" s="13"/>
      <c r="D23" s="13"/>
      <c r="E23" s="14"/>
      <c r="F23" s="15"/>
      <c r="G23" s="15">
        <f t="shared" si="2"/>
        <v>0</v>
      </c>
      <c r="H23" s="5">
        <f t="shared" si="3"/>
        <v>0</v>
      </c>
      <c r="K23" s="66">
        <f t="shared" si="4"/>
        <v>0</v>
      </c>
      <c r="L23" s="66">
        <f t="shared" si="5"/>
        <v>0</v>
      </c>
    </row>
    <row r="24" spans="1:12" x14ac:dyDescent="0.25">
      <c r="A24" s="3">
        <v>17</v>
      </c>
      <c r="B24" s="4" t="s">
        <v>294</v>
      </c>
      <c r="C24" s="5">
        <v>10000000</v>
      </c>
      <c r="D24" s="5">
        <v>5750000</v>
      </c>
      <c r="E24" s="7">
        <f t="shared" si="0"/>
        <v>0.57499999999999996</v>
      </c>
      <c r="F24" s="5"/>
      <c r="G24" s="5">
        <f t="shared" si="2"/>
        <v>-2250000</v>
      </c>
      <c r="H24" s="5">
        <f t="shared" si="3"/>
        <v>4250000</v>
      </c>
      <c r="K24" s="66">
        <f t="shared" si="4"/>
        <v>5000000</v>
      </c>
      <c r="L24" s="66">
        <f t="shared" si="5"/>
        <v>8000000</v>
      </c>
    </row>
    <row r="25" spans="1:12" x14ac:dyDescent="0.25">
      <c r="A25" s="3">
        <v>18</v>
      </c>
      <c r="B25" s="4" t="s">
        <v>295</v>
      </c>
      <c r="C25" s="5">
        <v>10000000</v>
      </c>
      <c r="D25" s="5">
        <v>5750000</v>
      </c>
      <c r="E25" s="7">
        <f t="shared" si="0"/>
        <v>0.57499999999999996</v>
      </c>
      <c r="F25" s="5"/>
      <c r="G25" s="5">
        <f t="shared" si="2"/>
        <v>-2250000</v>
      </c>
      <c r="H25" s="5">
        <f t="shared" si="3"/>
        <v>4250000</v>
      </c>
      <c r="K25" s="66">
        <f t="shared" si="4"/>
        <v>5000000</v>
      </c>
      <c r="L25" s="66">
        <f t="shared" si="5"/>
        <v>8000000</v>
      </c>
    </row>
    <row r="26" spans="1:12" x14ac:dyDescent="0.25">
      <c r="A26" s="3">
        <v>19</v>
      </c>
      <c r="B26" s="4" t="s">
        <v>296</v>
      </c>
      <c r="C26" s="5">
        <v>9750000</v>
      </c>
      <c r="D26" s="5">
        <v>3900000</v>
      </c>
      <c r="E26" s="7">
        <f t="shared" si="0"/>
        <v>0.4</v>
      </c>
      <c r="F26" s="5">
        <f t="shared" si="1"/>
        <v>-975000</v>
      </c>
      <c r="G26" s="5">
        <f t="shared" si="2"/>
        <v>-3900000</v>
      </c>
      <c r="H26" s="5">
        <f t="shared" si="3"/>
        <v>5850000</v>
      </c>
      <c r="K26" s="66">
        <f t="shared" si="4"/>
        <v>4875000</v>
      </c>
      <c r="L26" s="66">
        <f t="shared" si="5"/>
        <v>7800000</v>
      </c>
    </row>
    <row r="27" spans="1:12" x14ac:dyDescent="0.25">
      <c r="A27" s="3">
        <v>20</v>
      </c>
      <c r="B27" s="4" t="s">
        <v>297</v>
      </c>
      <c r="C27" s="5">
        <v>9500000</v>
      </c>
      <c r="D27" s="5">
        <v>5300000</v>
      </c>
      <c r="E27" s="7">
        <f t="shared" si="0"/>
        <v>0.55789473684210522</v>
      </c>
      <c r="F27" s="5"/>
      <c r="G27" s="5">
        <f t="shared" si="2"/>
        <v>-2300000</v>
      </c>
      <c r="H27" s="5">
        <f t="shared" si="3"/>
        <v>4200000</v>
      </c>
      <c r="K27" s="66">
        <f t="shared" si="4"/>
        <v>4750000</v>
      </c>
      <c r="L27" s="66">
        <f t="shared" si="5"/>
        <v>7600000</v>
      </c>
    </row>
    <row r="28" spans="1:12" x14ac:dyDescent="0.25">
      <c r="A28" s="11">
        <v>21</v>
      </c>
      <c r="B28" s="12" t="s">
        <v>298</v>
      </c>
      <c r="C28" s="13"/>
      <c r="D28" s="13"/>
      <c r="E28" s="14"/>
      <c r="F28" s="15"/>
      <c r="G28" s="15">
        <f t="shared" si="2"/>
        <v>0</v>
      </c>
      <c r="H28" s="5">
        <f t="shared" si="3"/>
        <v>0</v>
      </c>
      <c r="K28" s="66">
        <f t="shared" si="4"/>
        <v>0</v>
      </c>
      <c r="L28" s="66">
        <f t="shared" si="5"/>
        <v>0</v>
      </c>
    </row>
    <row r="29" spans="1:12" x14ac:dyDescent="0.25">
      <c r="A29" s="3">
        <v>22</v>
      </c>
      <c r="B29" s="4" t="s">
        <v>299</v>
      </c>
      <c r="C29" s="5">
        <v>10000000</v>
      </c>
      <c r="D29" s="5">
        <v>2000000</v>
      </c>
      <c r="E29" s="7">
        <f t="shared" si="0"/>
        <v>0.2</v>
      </c>
      <c r="F29" s="5">
        <f t="shared" si="1"/>
        <v>-3000000</v>
      </c>
      <c r="G29" s="5">
        <f t="shared" si="2"/>
        <v>-6000000</v>
      </c>
      <c r="H29" s="5">
        <f t="shared" si="3"/>
        <v>8000000</v>
      </c>
      <c r="K29" s="66">
        <f t="shared" si="4"/>
        <v>5000000</v>
      </c>
      <c r="L29" s="66">
        <f t="shared" si="5"/>
        <v>8000000</v>
      </c>
    </row>
    <row r="30" spans="1:12" x14ac:dyDescent="0.25">
      <c r="A30" s="3">
        <v>23</v>
      </c>
      <c r="B30" s="4" t="s">
        <v>300</v>
      </c>
      <c r="C30" s="5">
        <v>10000000</v>
      </c>
      <c r="D30" s="5">
        <f>4200000+1300000</f>
        <v>5500000</v>
      </c>
      <c r="E30" s="7">
        <f t="shared" si="0"/>
        <v>0.55000000000000004</v>
      </c>
      <c r="F30" s="5">
        <v>0</v>
      </c>
      <c r="G30" s="5">
        <f t="shared" si="2"/>
        <v>-2500000</v>
      </c>
      <c r="H30" s="5">
        <f t="shared" si="3"/>
        <v>4500000</v>
      </c>
      <c r="K30" s="66">
        <f t="shared" si="4"/>
        <v>5000000</v>
      </c>
      <c r="L30" s="66">
        <f t="shared" si="5"/>
        <v>8000000</v>
      </c>
    </row>
    <row r="31" spans="1:12" x14ac:dyDescent="0.25">
      <c r="A31" s="3">
        <v>24</v>
      </c>
      <c r="B31" s="4" t="s">
        <v>301</v>
      </c>
      <c r="C31" s="5">
        <v>9500000</v>
      </c>
      <c r="D31" s="5">
        <v>6700000</v>
      </c>
      <c r="E31" s="7">
        <f t="shared" si="0"/>
        <v>0.70526315789473681</v>
      </c>
      <c r="F31" s="5"/>
      <c r="G31" s="5">
        <f t="shared" si="2"/>
        <v>-900000</v>
      </c>
      <c r="H31" s="5">
        <f t="shared" si="3"/>
        <v>2800000</v>
      </c>
      <c r="K31" s="66">
        <f t="shared" si="4"/>
        <v>4750000</v>
      </c>
      <c r="L31" s="66">
        <f t="shared" si="5"/>
        <v>7600000</v>
      </c>
    </row>
    <row r="32" spans="1:12" x14ac:dyDescent="0.25">
      <c r="A32" s="3">
        <v>25</v>
      </c>
      <c r="B32" s="4" t="s">
        <v>302</v>
      </c>
      <c r="C32" s="5">
        <v>10000000</v>
      </c>
      <c r="D32" s="5">
        <v>1000000</v>
      </c>
      <c r="E32" s="7">
        <f t="shared" si="0"/>
        <v>0.1</v>
      </c>
      <c r="F32" s="5">
        <f t="shared" si="1"/>
        <v>-4000000</v>
      </c>
      <c r="G32" s="5">
        <f t="shared" si="2"/>
        <v>-7000000</v>
      </c>
      <c r="H32" s="5">
        <f t="shared" si="3"/>
        <v>9000000</v>
      </c>
      <c r="K32" s="66">
        <f t="shared" si="4"/>
        <v>5000000</v>
      </c>
      <c r="L32" s="66">
        <f t="shared" si="5"/>
        <v>8000000</v>
      </c>
    </row>
    <row r="33" spans="1:12" x14ac:dyDescent="0.25">
      <c r="A33" s="3">
        <v>26</v>
      </c>
      <c r="B33" s="4" t="s">
        <v>303</v>
      </c>
      <c r="C33" s="5">
        <v>10000000</v>
      </c>
      <c r="D33" s="5">
        <v>1000000</v>
      </c>
      <c r="E33" s="7">
        <f t="shared" si="0"/>
        <v>0.1</v>
      </c>
      <c r="F33" s="5">
        <f t="shared" si="1"/>
        <v>-4000000</v>
      </c>
      <c r="G33" s="5">
        <f t="shared" si="2"/>
        <v>-7000000</v>
      </c>
      <c r="H33" s="5">
        <f t="shared" si="3"/>
        <v>9000000</v>
      </c>
      <c r="K33" s="66">
        <f t="shared" si="4"/>
        <v>5000000</v>
      </c>
      <c r="L33" s="66">
        <f t="shared" si="5"/>
        <v>8000000</v>
      </c>
    </row>
    <row r="34" spans="1:12" x14ac:dyDescent="0.25">
      <c r="A34" s="3">
        <v>27</v>
      </c>
      <c r="B34" s="4" t="s">
        <v>304</v>
      </c>
      <c r="C34" s="5">
        <v>10000000</v>
      </c>
      <c r="D34" s="5">
        <v>7200000</v>
      </c>
      <c r="E34" s="7">
        <f t="shared" si="0"/>
        <v>0.72</v>
      </c>
      <c r="F34" s="5"/>
      <c r="G34" s="5">
        <f t="shared" si="2"/>
        <v>-800000</v>
      </c>
      <c r="H34" s="5">
        <f t="shared" si="3"/>
        <v>2800000</v>
      </c>
      <c r="K34" s="66">
        <f t="shared" si="4"/>
        <v>5000000</v>
      </c>
      <c r="L34" s="66">
        <f t="shared" si="5"/>
        <v>8000000</v>
      </c>
    </row>
    <row r="35" spans="1:12" x14ac:dyDescent="0.25">
      <c r="A35" s="3">
        <v>28</v>
      </c>
      <c r="B35" s="4" t="s">
        <v>305</v>
      </c>
      <c r="C35" s="5">
        <v>10000000</v>
      </c>
      <c r="D35" s="5">
        <v>6000000</v>
      </c>
      <c r="E35" s="7">
        <f t="shared" si="0"/>
        <v>0.6</v>
      </c>
      <c r="F35" s="5"/>
      <c r="G35" s="5">
        <f t="shared" si="2"/>
        <v>-2000000</v>
      </c>
      <c r="H35" s="5">
        <f t="shared" si="3"/>
        <v>4000000</v>
      </c>
      <c r="K35" s="66">
        <f t="shared" si="4"/>
        <v>5000000</v>
      </c>
      <c r="L35" s="66">
        <f t="shared" si="5"/>
        <v>8000000</v>
      </c>
    </row>
    <row r="36" spans="1:12" x14ac:dyDescent="0.25">
      <c r="A36" s="3">
        <v>29</v>
      </c>
      <c r="B36" s="4" t="s">
        <v>306</v>
      </c>
      <c r="C36" s="5">
        <v>10000000</v>
      </c>
      <c r="D36" s="5">
        <v>2000000</v>
      </c>
      <c r="E36" s="7">
        <f t="shared" si="0"/>
        <v>0.2</v>
      </c>
      <c r="F36" s="5">
        <f t="shared" si="1"/>
        <v>-3000000</v>
      </c>
      <c r="G36" s="5">
        <f t="shared" si="2"/>
        <v>-6000000</v>
      </c>
      <c r="H36" s="5">
        <f t="shared" si="3"/>
        <v>8000000</v>
      </c>
      <c r="K36" s="66">
        <f t="shared" si="4"/>
        <v>5000000</v>
      </c>
      <c r="L36" s="66">
        <f t="shared" si="5"/>
        <v>8000000</v>
      </c>
    </row>
    <row r="37" spans="1:12" x14ac:dyDescent="0.25">
      <c r="A37" s="3">
        <v>30</v>
      </c>
      <c r="B37" s="4" t="s">
        <v>307</v>
      </c>
      <c r="C37" s="5">
        <v>10000000</v>
      </c>
      <c r="D37" s="5">
        <f>4600000+900000</f>
        <v>5500000</v>
      </c>
      <c r="E37" s="7">
        <f t="shared" si="0"/>
        <v>0.55000000000000004</v>
      </c>
      <c r="F37" s="5">
        <v>0</v>
      </c>
      <c r="G37" s="5">
        <f t="shared" si="2"/>
        <v>-2500000</v>
      </c>
      <c r="H37" s="5">
        <f t="shared" si="3"/>
        <v>4500000</v>
      </c>
      <c r="K37" s="66">
        <f t="shared" si="4"/>
        <v>5000000</v>
      </c>
      <c r="L37" s="66">
        <f t="shared" si="5"/>
        <v>8000000</v>
      </c>
    </row>
    <row r="38" spans="1:12" x14ac:dyDescent="0.25">
      <c r="A38" s="11">
        <v>31</v>
      </c>
      <c r="B38" s="12" t="s">
        <v>308</v>
      </c>
      <c r="C38" s="13"/>
      <c r="D38" s="13"/>
      <c r="E38" s="14"/>
      <c r="F38" s="15"/>
      <c r="G38" s="15">
        <f t="shared" si="2"/>
        <v>0</v>
      </c>
      <c r="H38" s="5">
        <f t="shared" si="3"/>
        <v>0</v>
      </c>
      <c r="K38" s="66">
        <f t="shared" si="4"/>
        <v>0</v>
      </c>
      <c r="L38" s="66">
        <f t="shared" si="5"/>
        <v>0</v>
      </c>
    </row>
    <row r="39" spans="1:12" x14ac:dyDescent="0.25">
      <c r="A39" s="3">
        <v>32</v>
      </c>
      <c r="B39" s="4" t="s">
        <v>309</v>
      </c>
      <c r="C39" s="5">
        <v>10000000</v>
      </c>
      <c r="D39" s="5">
        <v>1000000</v>
      </c>
      <c r="E39" s="7">
        <f t="shared" si="0"/>
        <v>0.1</v>
      </c>
      <c r="F39" s="5">
        <f t="shared" si="1"/>
        <v>-4000000</v>
      </c>
      <c r="G39" s="5">
        <f t="shared" si="2"/>
        <v>-7000000</v>
      </c>
      <c r="H39" s="5">
        <f t="shared" si="3"/>
        <v>9000000</v>
      </c>
      <c r="K39" s="66">
        <f t="shared" si="4"/>
        <v>5000000</v>
      </c>
      <c r="L39" s="66">
        <f t="shared" si="5"/>
        <v>8000000</v>
      </c>
    </row>
    <row r="40" spans="1:12" x14ac:dyDescent="0.25">
      <c r="A40" s="11">
        <v>33</v>
      </c>
      <c r="B40" s="12" t="s">
        <v>310</v>
      </c>
      <c r="C40" s="13"/>
      <c r="D40" s="13"/>
      <c r="E40" s="14"/>
      <c r="F40" s="15"/>
      <c r="G40" s="15">
        <f t="shared" si="2"/>
        <v>0</v>
      </c>
      <c r="H40" s="5">
        <f t="shared" si="3"/>
        <v>0</v>
      </c>
      <c r="K40" s="66">
        <f t="shared" si="4"/>
        <v>0</v>
      </c>
      <c r="L40" s="66">
        <f t="shared" si="5"/>
        <v>0</v>
      </c>
    </row>
    <row r="41" spans="1:12" x14ac:dyDescent="0.25">
      <c r="A41" s="3">
        <v>34</v>
      </c>
      <c r="B41" s="4" t="s">
        <v>311</v>
      </c>
      <c r="C41" s="5">
        <v>10000000</v>
      </c>
      <c r="D41" s="5">
        <f>3700000+1800000</f>
        <v>5500000</v>
      </c>
      <c r="E41" s="7">
        <f t="shared" si="0"/>
        <v>0.55000000000000004</v>
      </c>
      <c r="F41" s="5"/>
      <c r="G41" s="5">
        <f t="shared" si="2"/>
        <v>-2500000</v>
      </c>
      <c r="H41" s="5">
        <f t="shared" si="3"/>
        <v>4500000</v>
      </c>
      <c r="K41" s="66">
        <f t="shared" si="4"/>
        <v>5000000</v>
      </c>
      <c r="L41" s="66">
        <f t="shared" si="5"/>
        <v>8000000</v>
      </c>
    </row>
    <row r="42" spans="1:12" x14ac:dyDescent="0.25">
      <c r="A42" s="3">
        <v>35</v>
      </c>
      <c r="B42" s="4" t="s">
        <v>312</v>
      </c>
      <c r="C42" s="5">
        <v>10000000</v>
      </c>
      <c r="D42" s="5">
        <v>3700000</v>
      </c>
      <c r="E42" s="7">
        <f t="shared" si="0"/>
        <v>0.37</v>
      </c>
      <c r="F42" s="5">
        <f t="shared" si="1"/>
        <v>-1300000</v>
      </c>
      <c r="G42" s="5">
        <f t="shared" si="2"/>
        <v>-4300000</v>
      </c>
      <c r="H42" s="5">
        <f t="shared" si="3"/>
        <v>6300000</v>
      </c>
      <c r="K42" s="66">
        <f t="shared" si="4"/>
        <v>5000000</v>
      </c>
      <c r="L42" s="66">
        <f t="shared" si="5"/>
        <v>8000000</v>
      </c>
    </row>
    <row r="43" spans="1:12" s="23" customFormat="1" x14ac:dyDescent="0.25">
      <c r="A43" s="19">
        <v>36</v>
      </c>
      <c r="B43" s="20" t="s">
        <v>313</v>
      </c>
      <c r="C43" s="21">
        <v>10000000</v>
      </c>
      <c r="D43" s="21">
        <v>3000000</v>
      </c>
      <c r="E43" s="22">
        <f t="shared" si="0"/>
        <v>0.3</v>
      </c>
      <c r="F43" s="21">
        <f t="shared" si="1"/>
        <v>-2000000</v>
      </c>
      <c r="G43" s="5">
        <f t="shared" si="2"/>
        <v>-5000000</v>
      </c>
      <c r="H43" s="5">
        <f t="shared" si="3"/>
        <v>7000000</v>
      </c>
      <c r="K43" s="67">
        <f t="shared" si="4"/>
        <v>5000000</v>
      </c>
      <c r="L43" s="66">
        <f t="shared" si="5"/>
        <v>8000000</v>
      </c>
    </row>
    <row r="44" spans="1:12" x14ac:dyDescent="0.25">
      <c r="A44" s="11">
        <v>37</v>
      </c>
      <c r="B44" s="12" t="s">
        <v>314</v>
      </c>
      <c r="C44" s="13"/>
      <c r="D44" s="13"/>
      <c r="E44" s="14"/>
      <c r="F44" s="15"/>
      <c r="G44" s="15">
        <f t="shared" si="2"/>
        <v>0</v>
      </c>
      <c r="H44" s="5">
        <f t="shared" si="3"/>
        <v>0</v>
      </c>
      <c r="K44" s="66">
        <f t="shared" si="4"/>
        <v>0</v>
      </c>
      <c r="L44" s="66">
        <f t="shared" si="5"/>
        <v>0</v>
      </c>
    </row>
    <row r="45" spans="1:12" x14ac:dyDescent="0.25">
      <c r="A45" s="3">
        <v>38</v>
      </c>
      <c r="B45" s="4" t="s">
        <v>315</v>
      </c>
      <c r="C45" s="5">
        <v>10000000</v>
      </c>
      <c r="D45" s="5">
        <f>5500000+900000</f>
        <v>6400000</v>
      </c>
      <c r="E45" s="7">
        <f t="shared" si="0"/>
        <v>0.64</v>
      </c>
      <c r="F45" s="5">
        <v>0</v>
      </c>
      <c r="G45" s="5">
        <f t="shared" si="2"/>
        <v>-1600000</v>
      </c>
      <c r="H45" s="5">
        <f t="shared" si="3"/>
        <v>3600000</v>
      </c>
      <c r="K45" s="66">
        <f t="shared" si="4"/>
        <v>5000000</v>
      </c>
      <c r="L45" s="66">
        <f t="shared" si="5"/>
        <v>8000000</v>
      </c>
    </row>
    <row r="46" spans="1:12" x14ac:dyDescent="0.25">
      <c r="A46" s="11">
        <v>39</v>
      </c>
      <c r="B46" s="12" t="s">
        <v>316</v>
      </c>
      <c r="C46" s="13"/>
      <c r="D46" s="13"/>
      <c r="E46" s="14"/>
      <c r="F46" s="15"/>
      <c r="G46" s="15">
        <f t="shared" si="2"/>
        <v>0</v>
      </c>
      <c r="H46" s="5">
        <f t="shared" si="3"/>
        <v>0</v>
      </c>
      <c r="K46" s="66">
        <f t="shared" si="4"/>
        <v>0</v>
      </c>
      <c r="L46" s="66">
        <f t="shared" si="5"/>
        <v>0</v>
      </c>
    </row>
    <row r="47" spans="1:12" x14ac:dyDescent="0.25">
      <c r="A47" s="3">
        <v>40</v>
      </c>
      <c r="B47" s="4" t="s">
        <v>317</v>
      </c>
      <c r="C47" s="5">
        <v>10000000</v>
      </c>
      <c r="D47" s="5">
        <v>3600000</v>
      </c>
      <c r="E47" s="7">
        <f t="shared" si="0"/>
        <v>0.36</v>
      </c>
      <c r="F47" s="5">
        <f t="shared" si="1"/>
        <v>-1400000</v>
      </c>
      <c r="G47" s="5">
        <f t="shared" si="2"/>
        <v>-4400000</v>
      </c>
      <c r="H47" s="5">
        <f t="shared" si="3"/>
        <v>6400000</v>
      </c>
      <c r="K47" s="66">
        <f t="shared" si="4"/>
        <v>5000000</v>
      </c>
      <c r="L47" s="66">
        <f t="shared" si="5"/>
        <v>8000000</v>
      </c>
    </row>
    <row r="48" spans="1:12" x14ac:dyDescent="0.25">
      <c r="A48" s="3">
        <v>41</v>
      </c>
      <c r="B48" s="4" t="s">
        <v>318</v>
      </c>
      <c r="C48" s="5">
        <v>10000000</v>
      </c>
      <c r="D48" s="5">
        <v>4000000</v>
      </c>
      <c r="E48" s="7">
        <f t="shared" si="0"/>
        <v>0.4</v>
      </c>
      <c r="F48" s="5">
        <f t="shared" si="1"/>
        <v>-1000000</v>
      </c>
      <c r="G48" s="5">
        <f t="shared" si="2"/>
        <v>-4000000</v>
      </c>
      <c r="H48" s="5">
        <f t="shared" si="3"/>
        <v>6000000</v>
      </c>
      <c r="K48" s="66">
        <f t="shared" si="4"/>
        <v>5000000</v>
      </c>
      <c r="L48" s="66">
        <f>+C48*80%</f>
        <v>8000000</v>
      </c>
    </row>
    <row r="49" spans="1:9" ht="15.75" thickBot="1" x14ac:dyDescent="0.3">
      <c r="A49" s="76" t="s">
        <v>58</v>
      </c>
      <c r="B49" s="77"/>
      <c r="C49" s="6">
        <v>308250000</v>
      </c>
      <c r="D49" s="6">
        <v>110186000</v>
      </c>
      <c r="E49" s="7"/>
      <c r="F49" s="5">
        <f>SUM(F8:F48)</f>
        <v>-40661000</v>
      </c>
      <c r="G49" s="31">
        <f>SUM(G8:G48)</f>
        <v>-115591000</v>
      </c>
      <c r="H49" s="6">
        <f>SUM(H8:H48)</f>
        <v>176841000</v>
      </c>
    </row>
    <row r="50" spans="1:9" x14ac:dyDescent="0.25">
      <c r="A50" s="10" t="s">
        <v>332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37"/>
      <c r="B51" s="10" t="s">
        <v>333</v>
      </c>
      <c r="C51" s="10"/>
      <c r="D51" s="10"/>
      <c r="E51" s="10"/>
      <c r="F51" s="10"/>
      <c r="G51" s="10"/>
      <c r="H51" s="10"/>
      <c r="I51" s="10"/>
    </row>
    <row r="52" spans="1:9" x14ac:dyDescent="0.25">
      <c r="A52" s="10"/>
      <c r="B52" s="10"/>
      <c r="C52" s="10"/>
      <c r="D52" s="10"/>
      <c r="E52" s="10"/>
      <c r="F52" s="10"/>
      <c r="G52" s="10"/>
      <c r="H52" s="10"/>
      <c r="I52" s="10"/>
    </row>
    <row r="53" spans="1:9" x14ac:dyDescent="0.25">
      <c r="A53" s="10" t="s">
        <v>369</v>
      </c>
      <c r="B53" s="10"/>
      <c r="C53" s="10"/>
      <c r="D53" s="10"/>
      <c r="E53" s="10"/>
      <c r="F53" s="10"/>
      <c r="G53" s="10"/>
      <c r="H53" s="10"/>
      <c r="I53" s="10"/>
    </row>
    <row r="54" spans="1:9" x14ac:dyDescent="0.25">
      <c r="A54" s="10" t="s">
        <v>334</v>
      </c>
      <c r="B54" s="10"/>
      <c r="C54" s="10"/>
      <c r="D54" s="10"/>
      <c r="E54" s="10"/>
      <c r="F54" s="10" t="s">
        <v>337</v>
      </c>
      <c r="G54" s="10"/>
      <c r="H54" s="10"/>
      <c r="I54" s="10"/>
    </row>
    <row r="55" spans="1:9" x14ac:dyDescent="0.25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25">
      <c r="A56" s="10"/>
      <c r="B56" s="10"/>
      <c r="C56" s="10"/>
      <c r="D56" s="10"/>
      <c r="E56" s="10"/>
      <c r="F56" s="10"/>
      <c r="G56" s="10"/>
      <c r="H56" s="10"/>
      <c r="I56" s="10"/>
    </row>
    <row r="57" spans="1:9" x14ac:dyDescent="0.25">
      <c r="A57" s="10"/>
      <c r="B57" s="10"/>
      <c r="C57" s="10"/>
      <c r="D57" s="10"/>
      <c r="E57" s="10"/>
      <c r="F57" s="10"/>
      <c r="G57" s="10"/>
      <c r="H57" s="10"/>
      <c r="I57" s="10"/>
    </row>
    <row r="58" spans="1:9" x14ac:dyDescent="0.25">
      <c r="A58" s="10"/>
      <c r="B58" s="10"/>
      <c r="C58" s="10"/>
      <c r="D58" s="10"/>
      <c r="E58" s="10"/>
      <c r="F58" s="10"/>
      <c r="G58" s="10"/>
      <c r="H58" s="10"/>
      <c r="I58" s="10"/>
    </row>
    <row r="59" spans="1:9" x14ac:dyDescent="0.25">
      <c r="A59" s="39" t="s">
        <v>335</v>
      </c>
      <c r="B59" s="27"/>
      <c r="C59" s="27"/>
      <c r="D59" s="27"/>
      <c r="E59" s="27"/>
      <c r="F59" s="39" t="s">
        <v>338</v>
      </c>
      <c r="G59" s="39"/>
      <c r="H59" s="10"/>
      <c r="I59" s="10"/>
    </row>
    <row r="60" spans="1:9" x14ac:dyDescent="0.25">
      <c r="A60" s="38" t="s">
        <v>336</v>
      </c>
      <c r="B60" s="38"/>
      <c r="C60" s="38"/>
      <c r="D60" s="38"/>
      <c r="E60" s="38"/>
      <c r="F60" s="38" t="s">
        <v>339</v>
      </c>
      <c r="G60" s="38"/>
      <c r="H60" s="10"/>
      <c r="I60" s="10"/>
    </row>
  </sheetData>
  <autoFilter ref="A6:H49"/>
  <mergeCells count="5">
    <mergeCell ref="C6:C7"/>
    <mergeCell ref="D6:D7"/>
    <mergeCell ref="A49:B49"/>
    <mergeCell ref="A6:A7"/>
    <mergeCell ref="B6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6" sqref="B26"/>
    </sheetView>
  </sheetViews>
  <sheetFormatPr defaultRowHeight="15" x14ac:dyDescent="0.25"/>
  <cols>
    <col min="1" max="1" width="9.28515625" style="10" bestFit="1" customWidth="1"/>
    <col min="2" max="2" width="22.7109375" style="10" bestFit="1" customWidth="1"/>
    <col min="3" max="3" width="17.42578125" style="10" bestFit="1" customWidth="1"/>
    <col min="4" max="4" width="23.5703125" style="10" bestFit="1" customWidth="1"/>
    <col min="5" max="5" width="17.42578125" style="10" bestFit="1" customWidth="1"/>
    <col min="6" max="7" width="11.5703125" style="10" bestFit="1" customWidth="1"/>
    <col min="8" max="8" width="23.5703125" style="10" bestFit="1" customWidth="1"/>
    <col min="9" max="9" width="9.140625" style="10"/>
    <col min="10" max="10" width="11.5703125" style="10" bestFit="1" customWidth="1"/>
    <col min="11" max="16384" width="9.140625" style="10"/>
  </cols>
  <sheetData>
    <row r="1" spans="1:7" ht="15.75" x14ac:dyDescent="0.25">
      <c r="A1" s="40" t="s">
        <v>322</v>
      </c>
    </row>
    <row r="2" spans="1:7" ht="15.75" x14ac:dyDescent="0.25">
      <c r="A2" s="40" t="s">
        <v>330</v>
      </c>
    </row>
    <row r="3" spans="1:7" ht="15.75" x14ac:dyDescent="0.25">
      <c r="A3" s="40" t="s">
        <v>340</v>
      </c>
    </row>
    <row r="4" spans="1:7" ht="15.75" x14ac:dyDescent="0.25">
      <c r="A4" s="70" t="s">
        <v>244</v>
      </c>
      <c r="B4" s="70"/>
    </row>
    <row r="5" spans="1:7" s="27" customFormat="1" thickBot="1" x14ac:dyDescent="0.25">
      <c r="A5" s="78"/>
      <c r="B5" s="78"/>
    </row>
    <row r="6" spans="1:7" x14ac:dyDescent="0.25">
      <c r="A6" s="74" t="s">
        <v>1</v>
      </c>
      <c r="B6" s="68" t="s">
        <v>2</v>
      </c>
      <c r="C6" s="10" t="s">
        <v>5</v>
      </c>
    </row>
    <row r="7" spans="1:7" x14ac:dyDescent="0.25">
      <c r="A7" s="75"/>
      <c r="B7" s="69"/>
      <c r="C7" s="10" t="s">
        <v>6</v>
      </c>
    </row>
    <row r="8" spans="1:7" x14ac:dyDescent="0.25">
      <c r="A8" s="3">
        <v>1</v>
      </c>
      <c r="B8" s="4" t="s">
        <v>245</v>
      </c>
      <c r="C8" s="43">
        <v>9000000</v>
      </c>
      <c r="D8" s="42" t="s">
        <v>350</v>
      </c>
      <c r="E8" s="42" t="s">
        <v>342</v>
      </c>
      <c r="F8" s="42">
        <v>9000000</v>
      </c>
      <c r="G8" s="42">
        <f>+C8-F8</f>
        <v>0</v>
      </c>
    </row>
    <row r="9" spans="1:7" x14ac:dyDescent="0.25">
      <c r="A9" s="3">
        <v>2</v>
      </c>
      <c r="B9" s="4" t="s">
        <v>246</v>
      </c>
      <c r="C9" s="43">
        <v>4200000</v>
      </c>
      <c r="D9" s="42" t="s">
        <v>345</v>
      </c>
      <c r="E9" s="42" t="s">
        <v>342</v>
      </c>
      <c r="F9" s="42">
        <v>7000000</v>
      </c>
      <c r="G9" s="44">
        <f t="shared" ref="G9:G29" si="0">+C9-F9</f>
        <v>-2800000</v>
      </c>
    </row>
    <row r="10" spans="1:7" x14ac:dyDescent="0.25">
      <c r="A10" s="3">
        <v>3</v>
      </c>
      <c r="B10" s="4" t="s">
        <v>247</v>
      </c>
      <c r="C10" s="43">
        <v>6440000</v>
      </c>
      <c r="D10" s="42" t="s">
        <v>247</v>
      </c>
      <c r="E10" s="42" t="s">
        <v>342</v>
      </c>
      <c r="F10" s="42">
        <v>9200000</v>
      </c>
      <c r="G10" s="44">
        <f t="shared" si="0"/>
        <v>-2760000</v>
      </c>
    </row>
    <row r="11" spans="1:7" x14ac:dyDescent="0.25">
      <c r="A11" s="3">
        <v>4</v>
      </c>
      <c r="B11" s="4" t="s">
        <v>248</v>
      </c>
      <c r="C11" s="43">
        <v>7000000</v>
      </c>
      <c r="D11" s="42" t="s">
        <v>341</v>
      </c>
      <c r="E11" s="42" t="s">
        <v>342</v>
      </c>
      <c r="F11" s="42">
        <v>7000000</v>
      </c>
      <c r="G11" s="42">
        <f t="shared" si="0"/>
        <v>0</v>
      </c>
    </row>
    <row r="12" spans="1:7" x14ac:dyDescent="0.25">
      <c r="A12" s="3">
        <v>5</v>
      </c>
      <c r="B12" s="4" t="s">
        <v>250</v>
      </c>
      <c r="C12" s="43">
        <v>6500000</v>
      </c>
      <c r="D12" s="42" t="s">
        <v>250</v>
      </c>
      <c r="E12" s="42" t="s">
        <v>342</v>
      </c>
      <c r="F12" s="42">
        <v>8500000</v>
      </c>
      <c r="G12" s="44">
        <f t="shared" si="0"/>
        <v>-2000000</v>
      </c>
    </row>
    <row r="13" spans="1:7" x14ac:dyDescent="0.25">
      <c r="A13" s="3">
        <v>6</v>
      </c>
      <c r="B13" s="4" t="s">
        <v>251</v>
      </c>
      <c r="C13" s="43">
        <v>6300000</v>
      </c>
      <c r="D13" s="42" t="s">
        <v>251</v>
      </c>
      <c r="E13" s="42" t="s">
        <v>342</v>
      </c>
      <c r="F13" s="42">
        <v>8100000</v>
      </c>
      <c r="G13" s="44">
        <f t="shared" si="0"/>
        <v>-1800000</v>
      </c>
    </row>
    <row r="14" spans="1:7" x14ac:dyDescent="0.25">
      <c r="A14" s="3">
        <v>7</v>
      </c>
      <c r="B14" s="4" t="s">
        <v>252</v>
      </c>
      <c r="C14" s="43">
        <v>11000000</v>
      </c>
      <c r="D14" s="42" t="s">
        <v>252</v>
      </c>
      <c r="E14" s="42" t="s">
        <v>342</v>
      </c>
      <c r="F14" s="42">
        <v>13500000</v>
      </c>
      <c r="G14" s="44">
        <f t="shared" si="0"/>
        <v>-2500000</v>
      </c>
    </row>
    <row r="15" spans="1:7" x14ac:dyDescent="0.25">
      <c r="A15" s="3">
        <v>8</v>
      </c>
      <c r="B15" s="4" t="s">
        <v>253</v>
      </c>
      <c r="C15" s="43">
        <v>6000000</v>
      </c>
      <c r="D15" s="42" t="s">
        <v>253</v>
      </c>
      <c r="E15" s="42" t="s">
        <v>342</v>
      </c>
      <c r="F15" s="42">
        <v>7000000</v>
      </c>
      <c r="G15" s="44">
        <f t="shared" si="0"/>
        <v>-1000000</v>
      </c>
    </row>
    <row r="16" spans="1:7" x14ac:dyDescent="0.25">
      <c r="A16" s="3">
        <v>9</v>
      </c>
      <c r="B16" s="4" t="s">
        <v>254</v>
      </c>
      <c r="C16" s="43">
        <v>8000000</v>
      </c>
      <c r="D16" s="42" t="s">
        <v>351</v>
      </c>
      <c r="E16" s="42" t="s">
        <v>342</v>
      </c>
      <c r="F16" s="42">
        <v>9000000</v>
      </c>
      <c r="G16" s="44">
        <f t="shared" si="0"/>
        <v>-1000000</v>
      </c>
    </row>
    <row r="17" spans="1:7" x14ac:dyDescent="0.25">
      <c r="A17" s="3">
        <v>10</v>
      </c>
      <c r="B17" s="4" t="s">
        <v>255</v>
      </c>
      <c r="C17" s="43">
        <v>5400000</v>
      </c>
      <c r="D17" s="42" t="s">
        <v>347</v>
      </c>
      <c r="E17" s="42" t="s">
        <v>342</v>
      </c>
      <c r="F17" s="42">
        <v>7200000</v>
      </c>
      <c r="G17" s="44">
        <f t="shared" si="0"/>
        <v>-1800000</v>
      </c>
    </row>
    <row r="18" spans="1:7" x14ac:dyDescent="0.25">
      <c r="A18" s="3">
        <v>11</v>
      </c>
      <c r="B18" s="12" t="s">
        <v>256</v>
      </c>
      <c r="C18" s="43">
        <v>9000000</v>
      </c>
      <c r="D18" s="42" t="s">
        <v>256</v>
      </c>
      <c r="E18" s="42" t="s">
        <v>342</v>
      </c>
      <c r="F18" s="42">
        <v>9000000</v>
      </c>
      <c r="G18" s="42">
        <f t="shared" si="0"/>
        <v>0</v>
      </c>
    </row>
    <row r="19" spans="1:7" x14ac:dyDescent="0.25">
      <c r="A19" s="3">
        <v>12</v>
      </c>
      <c r="B19" s="4" t="s">
        <v>257</v>
      </c>
      <c r="C19" s="43">
        <v>5300000</v>
      </c>
      <c r="D19" s="42" t="s">
        <v>346</v>
      </c>
      <c r="E19" s="42" t="s">
        <v>342</v>
      </c>
      <c r="F19" s="42">
        <v>7700000</v>
      </c>
      <c r="G19" s="44">
        <f t="shared" si="0"/>
        <v>-2400000</v>
      </c>
    </row>
    <row r="20" spans="1:7" x14ac:dyDescent="0.25">
      <c r="A20" s="3">
        <v>13</v>
      </c>
      <c r="B20" s="12" t="s">
        <v>258</v>
      </c>
      <c r="C20" s="43">
        <v>9850000</v>
      </c>
      <c r="D20" s="42" t="s">
        <v>258</v>
      </c>
      <c r="E20" s="42" t="s">
        <v>342</v>
      </c>
      <c r="F20" s="42">
        <v>9850000</v>
      </c>
      <c r="G20" s="42">
        <f t="shared" si="0"/>
        <v>0</v>
      </c>
    </row>
    <row r="21" spans="1:7" x14ac:dyDescent="0.25">
      <c r="A21" s="3">
        <v>14</v>
      </c>
      <c r="B21" s="4" t="s">
        <v>259</v>
      </c>
      <c r="C21" s="43">
        <v>2400000</v>
      </c>
      <c r="D21" s="42" t="s">
        <v>259</v>
      </c>
      <c r="E21" s="42" t="s">
        <v>342</v>
      </c>
      <c r="F21" s="42">
        <v>5600000</v>
      </c>
      <c r="G21" s="44">
        <f t="shared" si="0"/>
        <v>-3200000</v>
      </c>
    </row>
    <row r="22" spans="1:7" x14ac:dyDescent="0.25">
      <c r="A22" s="3">
        <v>15</v>
      </c>
      <c r="B22" s="4" t="s">
        <v>263</v>
      </c>
      <c r="C22" s="43">
        <v>7800000</v>
      </c>
      <c r="D22" s="42" t="s">
        <v>263</v>
      </c>
      <c r="E22" s="42" t="s">
        <v>342</v>
      </c>
      <c r="F22" s="42">
        <v>9000000</v>
      </c>
      <c r="G22" s="44">
        <f t="shared" si="0"/>
        <v>-1200000</v>
      </c>
    </row>
    <row r="23" spans="1:7" x14ac:dyDescent="0.25">
      <c r="A23" s="3">
        <v>16</v>
      </c>
      <c r="B23" s="4" t="s">
        <v>265</v>
      </c>
      <c r="C23" s="43">
        <v>0</v>
      </c>
      <c r="D23" s="42" t="s">
        <v>353</v>
      </c>
      <c r="E23" s="42" t="s">
        <v>342</v>
      </c>
      <c r="F23" s="42">
        <v>0</v>
      </c>
      <c r="G23" s="42">
        <f t="shared" si="0"/>
        <v>0</v>
      </c>
    </row>
    <row r="24" spans="1:7" x14ac:dyDescent="0.25">
      <c r="A24" s="3">
        <v>17</v>
      </c>
      <c r="B24" s="4" t="s">
        <v>271</v>
      </c>
      <c r="C24" s="43">
        <v>5900000</v>
      </c>
      <c r="D24" s="42" t="s">
        <v>271</v>
      </c>
      <c r="E24" s="42" t="s">
        <v>342</v>
      </c>
      <c r="F24" s="42">
        <v>8100000</v>
      </c>
      <c r="G24" s="44">
        <f t="shared" si="0"/>
        <v>-2200000</v>
      </c>
    </row>
    <row r="25" spans="1:7" x14ac:dyDescent="0.25">
      <c r="A25" s="3">
        <v>18</v>
      </c>
      <c r="B25" s="4" t="s">
        <v>272</v>
      </c>
      <c r="C25" s="43">
        <v>9000000</v>
      </c>
      <c r="D25" s="42" t="s">
        <v>348</v>
      </c>
      <c r="E25" s="42" t="s">
        <v>342</v>
      </c>
      <c r="F25" s="42">
        <v>9000000</v>
      </c>
      <c r="G25" s="42">
        <f t="shared" si="0"/>
        <v>0</v>
      </c>
    </row>
    <row r="26" spans="1:7" x14ac:dyDescent="0.25">
      <c r="A26" s="3">
        <v>19</v>
      </c>
      <c r="B26" s="4" t="s">
        <v>273</v>
      </c>
      <c r="C26" s="43">
        <v>4500000</v>
      </c>
      <c r="D26" s="42" t="s">
        <v>344</v>
      </c>
      <c r="E26" s="42" t="s">
        <v>342</v>
      </c>
      <c r="F26" s="42">
        <v>8100000</v>
      </c>
      <c r="G26" s="44">
        <f t="shared" si="0"/>
        <v>-3600000</v>
      </c>
    </row>
    <row r="27" spans="1:7" x14ac:dyDescent="0.25">
      <c r="A27" s="3">
        <v>20</v>
      </c>
      <c r="B27" s="4" t="s">
        <v>274</v>
      </c>
      <c r="C27" s="43">
        <v>4200000</v>
      </c>
      <c r="D27" s="42" t="s">
        <v>349</v>
      </c>
      <c r="E27" s="42" t="s">
        <v>342</v>
      </c>
      <c r="F27" s="42">
        <v>7000000</v>
      </c>
      <c r="G27" s="44">
        <f t="shared" si="0"/>
        <v>-2800000</v>
      </c>
    </row>
    <row r="28" spans="1:7" x14ac:dyDescent="0.25">
      <c r="A28" s="3">
        <v>21</v>
      </c>
      <c r="B28" s="12" t="s">
        <v>276</v>
      </c>
      <c r="C28" s="43">
        <v>7500000</v>
      </c>
      <c r="D28" s="42" t="s">
        <v>352</v>
      </c>
      <c r="E28" s="42" t="s">
        <v>342</v>
      </c>
      <c r="F28" s="42">
        <v>7500000</v>
      </c>
      <c r="G28" s="42">
        <f t="shared" si="0"/>
        <v>0</v>
      </c>
    </row>
    <row r="29" spans="1:7" x14ac:dyDescent="0.25">
      <c r="A29" s="3">
        <v>22</v>
      </c>
      <c r="B29" s="4" t="s">
        <v>277</v>
      </c>
      <c r="C29" s="43">
        <v>0</v>
      </c>
      <c r="D29" s="42" t="s">
        <v>343</v>
      </c>
      <c r="E29" s="42" t="s">
        <v>342</v>
      </c>
      <c r="F29" s="42">
        <v>4500000</v>
      </c>
      <c r="G29" s="44">
        <f t="shared" si="0"/>
        <v>-4500000</v>
      </c>
    </row>
  </sheetData>
  <sortState ref="D8:F29">
    <sortCondition ref="D36"/>
  </sortState>
  <mergeCells count="4">
    <mergeCell ref="A4:B4"/>
    <mergeCell ref="A5:B5"/>
    <mergeCell ref="A6:A7"/>
    <mergeCell ref="B6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I22" sqref="I22"/>
    </sheetView>
  </sheetViews>
  <sheetFormatPr defaultRowHeight="15" x14ac:dyDescent="0.25"/>
  <cols>
    <col min="2" max="2" width="24.140625" bestFit="1" customWidth="1"/>
    <col min="3" max="3" width="17.85546875" bestFit="1" customWidth="1"/>
    <col min="4" max="4" width="25.5703125" bestFit="1" customWidth="1"/>
    <col min="6" max="6" width="10.5703125" bestFit="1" customWidth="1"/>
    <col min="7" max="7" width="12.5703125" bestFit="1" customWidth="1"/>
    <col min="10" max="10" width="25.5703125" bestFit="1" customWidth="1"/>
    <col min="12" max="12" width="10.5703125" bestFit="1" customWidth="1"/>
  </cols>
  <sheetData>
    <row r="1" spans="1:7" ht="15.75" x14ac:dyDescent="0.25">
      <c r="A1" s="40" t="s">
        <v>322</v>
      </c>
    </row>
    <row r="2" spans="1:7" ht="15.75" x14ac:dyDescent="0.25">
      <c r="A2" s="40" t="s">
        <v>330</v>
      </c>
    </row>
    <row r="3" spans="1:7" ht="15.75" x14ac:dyDescent="0.25">
      <c r="A3" s="40" t="s">
        <v>340</v>
      </c>
    </row>
    <row r="4" spans="1:7" ht="15.75" x14ac:dyDescent="0.25">
      <c r="A4" s="28" t="s">
        <v>331</v>
      </c>
      <c r="B4" s="10"/>
    </row>
    <row r="5" spans="1:7" ht="16.5" thickBot="1" x14ac:dyDescent="0.3">
      <c r="A5" s="17"/>
      <c r="B5" s="10"/>
    </row>
    <row r="6" spans="1:7" x14ac:dyDescent="0.25">
      <c r="A6" s="74" t="s">
        <v>1</v>
      </c>
      <c r="B6" s="68" t="s">
        <v>2</v>
      </c>
      <c r="C6" t="s">
        <v>5</v>
      </c>
    </row>
    <row r="7" spans="1:7" x14ac:dyDescent="0.25">
      <c r="A7" s="75"/>
      <c r="B7" s="69"/>
      <c r="C7" t="s">
        <v>6</v>
      </c>
    </row>
    <row r="8" spans="1:7" x14ac:dyDescent="0.25">
      <c r="A8" s="3">
        <v>1</v>
      </c>
      <c r="B8" s="4" t="s">
        <v>278</v>
      </c>
      <c r="C8" s="45">
        <v>2250000</v>
      </c>
      <c r="D8" s="46" t="s">
        <v>278</v>
      </c>
      <c r="E8" s="46" t="s">
        <v>354</v>
      </c>
      <c r="F8" s="46">
        <v>3650000</v>
      </c>
      <c r="G8" s="47">
        <f>+C8-F8</f>
        <v>-1400000</v>
      </c>
    </row>
    <row r="9" spans="1:7" x14ac:dyDescent="0.25">
      <c r="A9" s="3">
        <v>2</v>
      </c>
      <c r="B9" s="4" t="s">
        <v>279</v>
      </c>
      <c r="C9" s="45">
        <v>8000000</v>
      </c>
      <c r="D9" s="46" t="s">
        <v>279</v>
      </c>
      <c r="E9" s="46" t="s">
        <v>354</v>
      </c>
      <c r="F9" s="46">
        <v>8000000</v>
      </c>
      <c r="G9" s="46">
        <f t="shared" ref="G9:G38" si="0">+C9-F9</f>
        <v>0</v>
      </c>
    </row>
    <row r="10" spans="1:7" x14ac:dyDescent="0.25">
      <c r="A10" s="3">
        <v>3</v>
      </c>
      <c r="B10" s="4" t="s">
        <v>280</v>
      </c>
      <c r="C10" s="45">
        <v>4200000</v>
      </c>
      <c r="D10" s="46" t="s">
        <v>280</v>
      </c>
      <c r="E10" s="46" t="s">
        <v>354</v>
      </c>
      <c r="F10" s="46">
        <v>5900000</v>
      </c>
      <c r="G10" s="47">
        <f t="shared" si="0"/>
        <v>-1700000</v>
      </c>
    </row>
    <row r="11" spans="1:7" x14ac:dyDescent="0.25">
      <c r="A11" s="3">
        <v>5</v>
      </c>
      <c r="B11" s="4" t="s">
        <v>282</v>
      </c>
      <c r="C11" s="45">
        <v>5740000</v>
      </c>
      <c r="D11" s="46" t="s">
        <v>358</v>
      </c>
      <c r="E11" s="46" t="s">
        <v>354</v>
      </c>
      <c r="F11" s="46">
        <v>6560000</v>
      </c>
      <c r="G11" s="47">
        <f t="shared" si="0"/>
        <v>-820000</v>
      </c>
    </row>
    <row r="12" spans="1:7" x14ac:dyDescent="0.25">
      <c r="A12" s="3">
        <v>7</v>
      </c>
      <c r="B12" s="4" t="s">
        <v>284</v>
      </c>
      <c r="C12" s="45">
        <v>6374000</v>
      </c>
      <c r="D12" s="46" t="s">
        <v>365</v>
      </c>
      <c r="E12" s="46" t="s">
        <v>354</v>
      </c>
      <c r="F12" s="46">
        <v>7437000</v>
      </c>
      <c r="G12" s="47">
        <f t="shared" si="0"/>
        <v>-1063000</v>
      </c>
    </row>
    <row r="13" spans="1:7" x14ac:dyDescent="0.25">
      <c r="A13" s="3">
        <v>8</v>
      </c>
      <c r="B13" s="4" t="s">
        <v>285</v>
      </c>
      <c r="C13" s="45">
        <v>7750000</v>
      </c>
      <c r="D13" s="46" t="s">
        <v>356</v>
      </c>
      <c r="E13" s="46" t="s">
        <v>354</v>
      </c>
      <c r="F13" s="46">
        <v>7750000</v>
      </c>
      <c r="G13" s="46">
        <f t="shared" si="0"/>
        <v>0</v>
      </c>
    </row>
    <row r="14" spans="1:7" x14ac:dyDescent="0.25">
      <c r="A14" s="3">
        <v>9</v>
      </c>
      <c r="B14" s="4" t="s">
        <v>286</v>
      </c>
      <c r="C14" s="45">
        <v>7100000</v>
      </c>
      <c r="D14" s="46" t="s">
        <v>286</v>
      </c>
      <c r="E14" s="46" t="s">
        <v>354</v>
      </c>
      <c r="F14" s="46">
        <v>9000000</v>
      </c>
      <c r="G14" s="47">
        <f t="shared" si="0"/>
        <v>-1900000</v>
      </c>
    </row>
    <row r="15" spans="1:7" x14ac:dyDescent="0.25">
      <c r="A15" s="3">
        <v>12</v>
      </c>
      <c r="B15" s="4" t="s">
        <v>289</v>
      </c>
      <c r="C15" s="45">
        <v>8700000</v>
      </c>
      <c r="D15" s="46" t="s">
        <v>289</v>
      </c>
      <c r="E15" s="46" t="s">
        <v>354</v>
      </c>
      <c r="F15" s="46">
        <v>9500000</v>
      </c>
      <c r="G15" s="47">
        <f t="shared" si="0"/>
        <v>-800000</v>
      </c>
    </row>
    <row r="16" spans="1:7" x14ac:dyDescent="0.25">
      <c r="A16" s="3">
        <v>13</v>
      </c>
      <c r="B16" s="4" t="s">
        <v>290</v>
      </c>
      <c r="C16" s="45">
        <v>5000000</v>
      </c>
      <c r="D16" s="46" t="s">
        <v>290</v>
      </c>
      <c r="E16" s="46" t="s">
        <v>354</v>
      </c>
      <c r="F16" s="46">
        <v>6500000</v>
      </c>
      <c r="G16" s="47">
        <f t="shared" si="0"/>
        <v>-1500000</v>
      </c>
    </row>
    <row r="17" spans="1:7" x14ac:dyDescent="0.25">
      <c r="A17" s="3">
        <v>14</v>
      </c>
      <c r="B17" s="4" t="s">
        <v>291</v>
      </c>
      <c r="C17" s="45">
        <v>9000000</v>
      </c>
      <c r="D17" s="46" t="s">
        <v>291</v>
      </c>
      <c r="E17" s="46" t="s">
        <v>354</v>
      </c>
      <c r="F17" s="46">
        <v>9000000</v>
      </c>
      <c r="G17" s="46">
        <f t="shared" si="0"/>
        <v>0</v>
      </c>
    </row>
    <row r="18" spans="1:7" x14ac:dyDescent="0.25">
      <c r="A18" s="3">
        <v>15</v>
      </c>
      <c r="B18" s="4" t="s">
        <v>292</v>
      </c>
      <c r="C18" s="45">
        <v>3750000</v>
      </c>
      <c r="D18" s="46" t="s">
        <v>360</v>
      </c>
      <c r="E18" s="46" t="s">
        <v>354</v>
      </c>
      <c r="F18" s="46">
        <v>6000000</v>
      </c>
      <c r="G18" s="47">
        <f t="shared" si="0"/>
        <v>-2250000</v>
      </c>
    </row>
    <row r="19" spans="1:7" x14ac:dyDescent="0.25">
      <c r="A19" s="3">
        <v>17</v>
      </c>
      <c r="B19" s="4" t="s">
        <v>294</v>
      </c>
      <c r="C19" s="45">
        <v>4250000</v>
      </c>
      <c r="D19" s="46" t="s">
        <v>294</v>
      </c>
      <c r="E19" s="46" t="s">
        <v>354</v>
      </c>
      <c r="F19" s="46">
        <v>8500000</v>
      </c>
      <c r="G19" s="47">
        <f t="shared" si="0"/>
        <v>-4250000</v>
      </c>
    </row>
    <row r="20" spans="1:7" x14ac:dyDescent="0.25">
      <c r="A20" s="3">
        <v>18</v>
      </c>
      <c r="B20" s="4" t="s">
        <v>295</v>
      </c>
      <c r="C20" s="45">
        <v>4250000</v>
      </c>
      <c r="D20" s="46" t="s">
        <v>295</v>
      </c>
      <c r="E20" s="46" t="s">
        <v>354</v>
      </c>
      <c r="F20" s="46">
        <v>6800000</v>
      </c>
      <c r="G20" s="47">
        <f t="shared" si="0"/>
        <v>-2550000</v>
      </c>
    </row>
    <row r="21" spans="1:7" x14ac:dyDescent="0.25">
      <c r="A21" s="3">
        <v>19</v>
      </c>
      <c r="B21" s="4" t="s">
        <v>296</v>
      </c>
      <c r="C21" s="45">
        <v>5850000</v>
      </c>
      <c r="D21" s="46" t="s">
        <v>355</v>
      </c>
      <c r="E21" s="46" t="s">
        <v>354</v>
      </c>
      <c r="F21" s="46">
        <v>8250000</v>
      </c>
      <c r="G21" s="47">
        <f t="shared" si="0"/>
        <v>-2400000</v>
      </c>
    </row>
    <row r="22" spans="1:7" x14ac:dyDescent="0.25">
      <c r="A22" s="3">
        <v>20</v>
      </c>
      <c r="B22" s="4" t="s">
        <v>297</v>
      </c>
      <c r="C22" s="45">
        <v>4200000</v>
      </c>
      <c r="D22" s="46" t="s">
        <v>297</v>
      </c>
      <c r="E22" s="46" t="s">
        <v>354</v>
      </c>
      <c r="F22" s="46">
        <v>5600000</v>
      </c>
      <c r="G22" s="47">
        <f t="shared" si="0"/>
        <v>-1400000</v>
      </c>
    </row>
    <row r="23" spans="1:7" x14ac:dyDescent="0.25">
      <c r="A23" s="3">
        <v>22</v>
      </c>
      <c r="B23" s="4" t="s">
        <v>299</v>
      </c>
      <c r="C23" s="45">
        <v>9000000</v>
      </c>
      <c r="D23" s="46" t="s">
        <v>366</v>
      </c>
      <c r="E23" s="46" t="s">
        <v>354</v>
      </c>
      <c r="F23" s="46">
        <v>9000000</v>
      </c>
      <c r="G23" s="46">
        <f t="shared" si="0"/>
        <v>0</v>
      </c>
    </row>
    <row r="24" spans="1:7" x14ac:dyDescent="0.25">
      <c r="A24" s="3">
        <v>23</v>
      </c>
      <c r="B24" s="4" t="s">
        <v>300</v>
      </c>
      <c r="C24" s="45">
        <v>4500000</v>
      </c>
      <c r="D24" s="46" t="s">
        <v>300</v>
      </c>
      <c r="E24" s="46" t="s">
        <v>354</v>
      </c>
      <c r="F24" s="46">
        <v>8100000</v>
      </c>
      <c r="G24" s="47">
        <f t="shared" si="0"/>
        <v>-3600000</v>
      </c>
    </row>
    <row r="25" spans="1:7" x14ac:dyDescent="0.25">
      <c r="A25" s="3">
        <v>24</v>
      </c>
      <c r="B25" s="4" t="s">
        <v>301</v>
      </c>
      <c r="C25" s="45">
        <v>2800000</v>
      </c>
      <c r="D25" s="46" t="s">
        <v>301</v>
      </c>
      <c r="E25" s="46" t="s">
        <v>354</v>
      </c>
      <c r="F25" s="46">
        <v>5100000</v>
      </c>
      <c r="G25" s="47">
        <f t="shared" si="0"/>
        <v>-2300000</v>
      </c>
    </row>
    <row r="26" spans="1:7" x14ac:dyDescent="0.25">
      <c r="A26" s="3">
        <v>25</v>
      </c>
      <c r="B26" s="4" t="s">
        <v>302</v>
      </c>
      <c r="C26" s="45">
        <v>9000000</v>
      </c>
      <c r="D26" s="46" t="s">
        <v>363</v>
      </c>
      <c r="E26" s="46" t="s">
        <v>354</v>
      </c>
      <c r="F26" s="46">
        <v>9000000</v>
      </c>
      <c r="G26" s="46">
        <f t="shared" si="0"/>
        <v>0</v>
      </c>
    </row>
    <row r="27" spans="1:7" x14ac:dyDescent="0.25">
      <c r="A27" s="3">
        <v>26</v>
      </c>
      <c r="B27" s="4" t="s">
        <v>303</v>
      </c>
      <c r="C27" s="45">
        <v>9000000</v>
      </c>
      <c r="D27" s="46" t="s">
        <v>303</v>
      </c>
      <c r="E27" s="46" t="s">
        <v>354</v>
      </c>
      <c r="F27" s="46">
        <v>9000000</v>
      </c>
      <c r="G27" s="46">
        <f t="shared" si="0"/>
        <v>0</v>
      </c>
    </row>
    <row r="28" spans="1:7" x14ac:dyDescent="0.25">
      <c r="A28" s="3">
        <v>27</v>
      </c>
      <c r="B28" s="4" t="s">
        <v>304</v>
      </c>
      <c r="C28" s="45">
        <v>4200000</v>
      </c>
      <c r="D28" s="46" t="s">
        <v>361</v>
      </c>
      <c r="E28" s="46" t="s">
        <v>354</v>
      </c>
      <c r="F28" s="46">
        <v>5600000</v>
      </c>
      <c r="G28" s="47">
        <f t="shared" si="0"/>
        <v>-1400000</v>
      </c>
    </row>
    <row r="29" spans="1:7" x14ac:dyDescent="0.25">
      <c r="A29" s="3">
        <v>28</v>
      </c>
      <c r="B29" s="4" t="s">
        <v>305</v>
      </c>
      <c r="C29" s="45">
        <v>4000000</v>
      </c>
      <c r="D29" s="46" t="s">
        <v>362</v>
      </c>
      <c r="E29" s="46" t="s">
        <v>354</v>
      </c>
      <c r="F29" s="46">
        <v>7000000</v>
      </c>
      <c r="G29" s="47">
        <f t="shared" si="0"/>
        <v>-3000000</v>
      </c>
    </row>
    <row r="30" spans="1:7" x14ac:dyDescent="0.25">
      <c r="A30" s="3">
        <v>29</v>
      </c>
      <c r="B30" s="4" t="s">
        <v>306</v>
      </c>
      <c r="C30" s="45">
        <v>8000000</v>
      </c>
      <c r="D30" s="46" t="s">
        <v>306</v>
      </c>
      <c r="E30" s="46" t="s">
        <v>354</v>
      </c>
      <c r="F30" s="46">
        <v>9500000</v>
      </c>
      <c r="G30" s="47">
        <f t="shared" si="0"/>
        <v>-1500000</v>
      </c>
    </row>
    <row r="31" spans="1:7" x14ac:dyDescent="0.25">
      <c r="A31" s="3">
        <v>30</v>
      </c>
      <c r="B31" s="4" t="s">
        <v>307</v>
      </c>
      <c r="C31" s="45">
        <v>4500000</v>
      </c>
      <c r="D31" s="46" t="s">
        <v>364</v>
      </c>
      <c r="E31" s="46" t="s">
        <v>354</v>
      </c>
      <c r="F31" s="46">
        <v>7200000</v>
      </c>
      <c r="G31" s="47">
        <f t="shared" si="0"/>
        <v>-2700000</v>
      </c>
    </row>
    <row r="32" spans="1:7" x14ac:dyDescent="0.25">
      <c r="A32" s="3">
        <v>32</v>
      </c>
      <c r="B32" s="4" t="s">
        <v>309</v>
      </c>
      <c r="C32" s="45">
        <v>9000000</v>
      </c>
      <c r="D32" s="46" t="s">
        <v>357</v>
      </c>
      <c r="E32" s="46" t="s">
        <v>354</v>
      </c>
      <c r="F32" s="46">
        <v>9000000</v>
      </c>
      <c r="G32" s="46">
        <f t="shared" si="0"/>
        <v>0</v>
      </c>
    </row>
    <row r="33" spans="1:7" x14ac:dyDescent="0.25">
      <c r="A33" s="3">
        <v>34</v>
      </c>
      <c r="B33" s="4" t="s">
        <v>311</v>
      </c>
      <c r="C33" s="45">
        <v>6300000</v>
      </c>
      <c r="D33" s="46" t="s">
        <v>311</v>
      </c>
      <c r="E33" s="46" t="s">
        <v>354</v>
      </c>
      <c r="F33" s="46">
        <v>9000000</v>
      </c>
      <c r="G33" s="47">
        <f t="shared" si="0"/>
        <v>-2700000</v>
      </c>
    </row>
    <row r="34" spans="1:7" x14ac:dyDescent="0.25">
      <c r="A34" s="3">
        <v>35</v>
      </c>
      <c r="B34" s="4" t="s">
        <v>312</v>
      </c>
      <c r="C34" s="45">
        <v>6300000</v>
      </c>
      <c r="D34" s="46" t="s">
        <v>312</v>
      </c>
      <c r="E34" s="46" t="s">
        <v>354</v>
      </c>
      <c r="F34" s="46">
        <v>8100000</v>
      </c>
      <c r="G34" s="47">
        <f t="shared" si="0"/>
        <v>-1800000</v>
      </c>
    </row>
    <row r="35" spans="1:7" x14ac:dyDescent="0.25">
      <c r="A35" s="19">
        <v>36</v>
      </c>
      <c r="B35" s="20" t="s">
        <v>313</v>
      </c>
      <c r="C35" s="45">
        <v>7000000</v>
      </c>
      <c r="D35" s="46" t="s">
        <v>313</v>
      </c>
      <c r="E35" s="46" t="s">
        <v>354</v>
      </c>
      <c r="F35" s="46">
        <v>8000000</v>
      </c>
      <c r="G35" s="47">
        <f t="shared" si="0"/>
        <v>-1000000</v>
      </c>
    </row>
    <row r="36" spans="1:7" x14ac:dyDescent="0.25">
      <c r="A36" s="3">
        <v>38</v>
      </c>
      <c r="B36" s="4" t="s">
        <v>315</v>
      </c>
      <c r="C36" s="45">
        <v>4500000</v>
      </c>
      <c r="D36" s="46" t="s">
        <v>359</v>
      </c>
      <c r="E36" s="46" t="s">
        <v>354</v>
      </c>
      <c r="F36" s="46">
        <v>6300000</v>
      </c>
      <c r="G36" s="47">
        <f t="shared" si="0"/>
        <v>-1800000</v>
      </c>
    </row>
    <row r="37" spans="1:7" x14ac:dyDescent="0.25">
      <c r="A37" s="3">
        <v>40</v>
      </c>
      <c r="B37" s="4" t="s">
        <v>317</v>
      </c>
      <c r="C37" s="45">
        <v>6400000</v>
      </c>
      <c r="D37" s="46" t="s">
        <v>317</v>
      </c>
      <c r="E37" s="46" t="s">
        <v>354</v>
      </c>
      <c r="F37" s="46">
        <v>7200000</v>
      </c>
      <c r="G37" s="47">
        <f t="shared" si="0"/>
        <v>-800000</v>
      </c>
    </row>
    <row r="38" spans="1:7" x14ac:dyDescent="0.25">
      <c r="A38" s="3">
        <v>41</v>
      </c>
      <c r="B38" s="4" t="s">
        <v>318</v>
      </c>
      <c r="C38" s="45">
        <v>7000000</v>
      </c>
      <c r="D38" s="46" t="s">
        <v>318</v>
      </c>
      <c r="E38" s="46" t="s">
        <v>354</v>
      </c>
      <c r="F38" s="46">
        <v>9000000</v>
      </c>
      <c r="G38" s="47">
        <f t="shared" si="0"/>
        <v>-2000000</v>
      </c>
    </row>
    <row r="39" spans="1:7" ht="15.75" thickBot="1" x14ac:dyDescent="0.3">
      <c r="A39" s="76" t="s">
        <v>58</v>
      </c>
      <c r="B39" s="77"/>
      <c r="C39" s="45">
        <v>187914000</v>
      </c>
      <c r="D39" s="46"/>
      <c r="E39" s="46"/>
      <c r="F39" s="46"/>
      <c r="G39" s="46">
        <f>+C39-F39</f>
        <v>187914000</v>
      </c>
    </row>
  </sheetData>
  <sortState ref="D8:F38">
    <sortCondition ref="D45"/>
  </sortState>
  <mergeCells count="3">
    <mergeCell ref="A6:A7"/>
    <mergeCell ref="B6:B7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AK 1</vt:lpstr>
      <vt:lpstr>AK 2</vt:lpstr>
      <vt:lpstr>MJ 1</vt:lpstr>
      <vt:lpstr>MJ 2</vt:lpstr>
      <vt:lpstr>MJ 3</vt:lpstr>
      <vt:lpstr>TI</vt:lpstr>
      <vt:lpstr>TO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dcterms:created xsi:type="dcterms:W3CDTF">2018-11-18T07:14:05Z</dcterms:created>
  <dcterms:modified xsi:type="dcterms:W3CDTF">2019-01-07T06:51:32Z</dcterms:modified>
</cp:coreProperties>
</file>