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 activeTab="5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1'!$A$6:$H$58</definedName>
    <definedName name="_xlnm._FilterDatabase" localSheetId="3" hidden="1">'MJ 2'!$A$6:$H$55</definedName>
    <definedName name="_xlnm._FilterDatabase" localSheetId="4" hidden="1">'MJ 3'!$A$6:$H$53</definedName>
    <definedName name="_xlnm._FilterDatabase" localSheetId="5" hidden="1">TI!$A$6:$H$41</definedName>
    <definedName name="_xlnm._FilterDatabase" localSheetId="6" hidden="1">TO!$A$6:$H$49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D25" i="5"/>
  <c r="D24" i="2"/>
  <c r="D40" i="2"/>
  <c r="D34" i="6"/>
  <c r="D15" i="1"/>
  <c r="D39" i="1"/>
  <c r="D12" i="3"/>
  <c r="D34" i="1"/>
  <c r="D48" i="4"/>
  <c r="D36" i="3"/>
  <c r="D39" i="3"/>
  <c r="D10" i="4"/>
  <c r="D52" i="4"/>
  <c r="D49" i="2"/>
  <c r="D53" i="4"/>
  <c r="D18" i="6"/>
  <c r="D37" i="7"/>
  <c r="D42" i="1" l="1"/>
  <c r="D50" i="5" l="1"/>
  <c r="D49" i="4"/>
  <c r="D27" i="5"/>
  <c r="D37" i="4"/>
  <c r="D23" i="3"/>
  <c r="D33" i="2" l="1"/>
  <c r="G33" i="2" s="1"/>
  <c r="D11" i="2"/>
  <c r="D52" i="5"/>
  <c r="D53" i="5" s="1"/>
  <c r="D26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L4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8" i="7"/>
  <c r="G9" i="6"/>
  <c r="G10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9" i="6"/>
  <c r="G30" i="6"/>
  <c r="G31" i="6"/>
  <c r="G32" i="6"/>
  <c r="G33" i="6"/>
  <c r="G34" i="6"/>
  <c r="G35" i="6"/>
  <c r="G36" i="6"/>
  <c r="G37" i="6"/>
  <c r="G38" i="6"/>
  <c r="G39" i="6"/>
  <c r="G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8" i="6"/>
  <c r="G9" i="5"/>
  <c r="G10" i="5"/>
  <c r="G11" i="5"/>
  <c r="G12" i="5"/>
  <c r="G13" i="5"/>
  <c r="G14" i="5"/>
  <c r="G15" i="5"/>
  <c r="G16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7" i="5"/>
  <c r="G38" i="5"/>
  <c r="G39" i="5"/>
  <c r="G40" i="5"/>
  <c r="G41" i="5"/>
  <c r="G42" i="5"/>
  <c r="G43" i="5"/>
  <c r="G45" i="5"/>
  <c r="G46" i="5"/>
  <c r="G47" i="5"/>
  <c r="G48" i="5"/>
  <c r="G50" i="5"/>
  <c r="G51" i="5"/>
  <c r="G52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8" i="5"/>
  <c r="D55" i="4"/>
  <c r="H55" i="4" s="1"/>
  <c r="G9" i="4"/>
  <c r="G10" i="4"/>
  <c r="G11" i="4"/>
  <c r="G12" i="4"/>
  <c r="G13" i="4"/>
  <c r="G14" i="4"/>
  <c r="G15" i="4"/>
  <c r="G17" i="4"/>
  <c r="G18" i="4"/>
  <c r="G19" i="4"/>
  <c r="G20" i="4"/>
  <c r="G21" i="4"/>
  <c r="G22" i="4"/>
  <c r="G23" i="4"/>
  <c r="G24" i="4"/>
  <c r="G26" i="4"/>
  <c r="G27" i="4"/>
  <c r="G28" i="4"/>
  <c r="G31" i="4"/>
  <c r="G32" i="4"/>
  <c r="G33" i="4"/>
  <c r="G34" i="4"/>
  <c r="G35" i="4"/>
  <c r="G36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5" i="4" s="1"/>
  <c r="G54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8" i="4"/>
  <c r="G9" i="3"/>
  <c r="G10" i="3"/>
  <c r="G11" i="3"/>
  <c r="G12" i="3"/>
  <c r="G13" i="3"/>
  <c r="G14" i="3"/>
  <c r="G15" i="3"/>
  <c r="G16" i="3"/>
  <c r="G19" i="3"/>
  <c r="G20" i="3"/>
  <c r="G21" i="3"/>
  <c r="G23" i="3"/>
  <c r="G24" i="3"/>
  <c r="G25" i="3"/>
  <c r="G27" i="3"/>
  <c r="G28" i="3"/>
  <c r="G29" i="3"/>
  <c r="G30" i="3"/>
  <c r="G31" i="3"/>
  <c r="G32" i="3"/>
  <c r="G33" i="3"/>
  <c r="G34" i="3"/>
  <c r="G35" i="3"/>
  <c r="G36" i="3"/>
  <c r="G37" i="3"/>
  <c r="G38" i="3"/>
  <c r="G41" i="3"/>
  <c r="G43" i="3"/>
  <c r="G46" i="3"/>
  <c r="G47" i="3"/>
  <c r="G48" i="3"/>
  <c r="G49" i="3"/>
  <c r="G50" i="3"/>
  <c r="G51" i="3"/>
  <c r="G52" i="3"/>
  <c r="G53" i="3"/>
  <c r="G54" i="3"/>
  <c r="G55" i="3"/>
  <c r="G56" i="3"/>
  <c r="G57" i="3"/>
  <c r="G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8" i="3"/>
  <c r="G9" i="2"/>
  <c r="G10" i="2"/>
  <c r="G12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30" i="2"/>
  <c r="G31" i="2"/>
  <c r="G32" i="2"/>
  <c r="G34" i="2"/>
  <c r="G36" i="2"/>
  <c r="G37" i="2"/>
  <c r="G38" i="2"/>
  <c r="G42" i="2"/>
  <c r="G43" i="2"/>
  <c r="G44" i="2"/>
  <c r="G45" i="2"/>
  <c r="G46" i="2"/>
  <c r="G52" i="2"/>
  <c r="G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8" i="2"/>
  <c r="G9" i="1"/>
  <c r="G10" i="1"/>
  <c r="G11" i="1"/>
  <c r="G12" i="1"/>
  <c r="G15" i="1"/>
  <c r="G16" i="1"/>
  <c r="G17" i="1"/>
  <c r="G18" i="1"/>
  <c r="G19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2" i="1"/>
  <c r="G59" i="1" s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8" i="1"/>
  <c r="G60" i="1"/>
  <c r="G61" i="1"/>
  <c r="G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8" i="1"/>
  <c r="G41" i="6" l="1"/>
  <c r="G58" i="3"/>
  <c r="G49" i="7"/>
  <c r="G53" i="2"/>
  <c r="G53" i="5"/>
  <c r="D54" i="3"/>
  <c r="D41" i="3"/>
  <c r="D45" i="1"/>
  <c r="D45" i="7"/>
  <c r="D12" i="7"/>
  <c r="D32" i="4" l="1"/>
  <c r="D46" i="2"/>
  <c r="D22" i="7" l="1"/>
  <c r="D14" i="7"/>
  <c r="D45" i="5"/>
  <c r="D43" i="5"/>
  <c r="D22" i="5"/>
  <c r="D14" i="5"/>
  <c r="E33" i="3"/>
  <c r="D48" i="3"/>
  <c r="D38" i="3"/>
  <c r="D52" i="2"/>
  <c r="D40" i="1"/>
  <c r="D25" i="1"/>
  <c r="D18" i="1"/>
  <c r="D16" i="1"/>
  <c r="D14" i="1"/>
  <c r="D51" i="3" l="1"/>
  <c r="D50" i="3"/>
  <c r="D9" i="4"/>
  <c r="D45" i="4" l="1"/>
  <c r="D21" i="1"/>
  <c r="D9" i="1"/>
  <c r="E47" i="3"/>
  <c r="D40" i="5"/>
  <c r="D31" i="4"/>
  <c r="D29" i="5" l="1"/>
  <c r="D12" i="1" l="1"/>
  <c r="C59" i="1" l="1"/>
  <c r="C53" i="5"/>
  <c r="D49" i="5"/>
  <c r="D9" i="5"/>
  <c r="H33" i="3"/>
  <c r="H34" i="3"/>
  <c r="H35" i="3"/>
  <c r="H36" i="3"/>
  <c r="H37" i="3"/>
  <c r="H38" i="3"/>
  <c r="H39" i="3"/>
  <c r="H40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57" i="3"/>
  <c r="H9" i="3"/>
  <c r="H10" i="3"/>
  <c r="H11" i="3"/>
  <c r="H12" i="3"/>
  <c r="H13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D30" i="2"/>
  <c r="D16" i="2"/>
  <c r="D56" i="1"/>
  <c r="D44" i="1"/>
  <c r="D43" i="1"/>
  <c r="D26" i="1"/>
  <c r="E17" i="2" l="1"/>
  <c r="H14" i="3"/>
  <c r="E19" i="5"/>
  <c r="H19" i="5"/>
  <c r="D19" i="1"/>
  <c r="H41" i="3"/>
  <c r="D31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H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H9" i="6" l="1"/>
  <c r="H10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8" i="6"/>
  <c r="H39" i="6"/>
  <c r="H40" i="6"/>
  <c r="H13" i="6"/>
  <c r="H16" i="3" l="1"/>
  <c r="D34" i="2"/>
  <c r="D36" i="2"/>
  <c r="D41" i="5"/>
  <c r="D30" i="7"/>
  <c r="E46" i="1"/>
  <c r="D10" i="7"/>
  <c r="H48" i="3"/>
  <c r="D37" i="6"/>
  <c r="H37" i="6" s="1"/>
  <c r="H56" i="3"/>
  <c r="H9" i="7" l="1"/>
  <c r="H10" i="7"/>
  <c r="H11" i="7"/>
  <c r="H12" i="7"/>
  <c r="H13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8" i="6"/>
  <c r="H41" i="6" s="1"/>
  <c r="H33" i="5"/>
  <c r="H34" i="5"/>
  <c r="H36" i="5"/>
  <c r="H37" i="5"/>
  <c r="H38" i="5"/>
  <c r="H39" i="5"/>
  <c r="H41" i="5"/>
  <c r="H42" i="5"/>
  <c r="H43" i="5"/>
  <c r="H44" i="5"/>
  <c r="H45" i="5"/>
  <c r="H46" i="5"/>
  <c r="H47" i="5"/>
  <c r="H48" i="5"/>
  <c r="H49" i="5"/>
  <c r="H50" i="5"/>
  <c r="H51" i="5"/>
  <c r="H52" i="5"/>
  <c r="H32" i="5"/>
  <c r="H22" i="5"/>
  <c r="H23" i="5"/>
  <c r="H24" i="5"/>
  <c r="H25" i="5"/>
  <c r="H26" i="5"/>
  <c r="H27" i="5"/>
  <c r="H28" i="5"/>
  <c r="H29" i="5"/>
  <c r="H30" i="5"/>
  <c r="H21" i="5"/>
  <c r="H9" i="5"/>
  <c r="H10" i="5"/>
  <c r="H11" i="5"/>
  <c r="H12" i="5"/>
  <c r="H13" i="5"/>
  <c r="H14" i="5"/>
  <c r="H15" i="5"/>
  <c r="H17" i="5"/>
  <c r="H18" i="5"/>
  <c r="H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3" i="4"/>
  <c r="H34" i="4"/>
  <c r="H35" i="4"/>
  <c r="H36" i="4"/>
  <c r="H37" i="4"/>
  <c r="H38" i="4"/>
  <c r="H39" i="4"/>
  <c r="H40" i="4"/>
  <c r="H41" i="4"/>
  <c r="H42" i="4"/>
  <c r="H43" i="4"/>
  <c r="H45" i="4"/>
  <c r="H47" i="4"/>
  <c r="H48" i="4"/>
  <c r="H49" i="4"/>
  <c r="H50" i="4"/>
  <c r="H51" i="4"/>
  <c r="H52" i="4"/>
  <c r="H53" i="4"/>
  <c r="H54" i="4"/>
  <c r="H8" i="4"/>
  <c r="H8" i="3"/>
  <c r="H58" i="3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8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" i="1"/>
  <c r="D20" i="7"/>
  <c r="H20" i="7" s="1"/>
  <c r="H44" i="4"/>
  <c r="H35" i="5"/>
  <c r="H46" i="4"/>
  <c r="H16" i="5"/>
  <c r="H40" i="5"/>
  <c r="H30" i="4"/>
  <c r="H32" i="4"/>
  <c r="D22" i="1"/>
  <c r="H49" i="7" l="1"/>
  <c r="H53" i="5"/>
  <c r="H22" i="1"/>
  <c r="D59" i="1"/>
  <c r="H59" i="1" s="1"/>
  <c r="K9" i="7"/>
  <c r="F9" i="7" s="1"/>
  <c r="K10" i="7"/>
  <c r="K11" i="7"/>
  <c r="K12" i="7"/>
  <c r="K13" i="7"/>
  <c r="K14" i="7"/>
  <c r="F14" i="7" s="1"/>
  <c r="K15" i="7"/>
  <c r="F15" i="7" s="1"/>
  <c r="K16" i="7"/>
  <c r="F16" i="7" s="1"/>
  <c r="K17" i="7"/>
  <c r="K18" i="7"/>
  <c r="K19" i="7"/>
  <c r="F19" i="7" s="1"/>
  <c r="K20" i="7"/>
  <c r="F20" i="7" s="1"/>
  <c r="K21" i="7"/>
  <c r="F21" i="7" s="1"/>
  <c r="K22" i="7"/>
  <c r="K23" i="7"/>
  <c r="K24" i="7"/>
  <c r="K25" i="7"/>
  <c r="K26" i="7"/>
  <c r="F26" i="7" s="1"/>
  <c r="K27" i="7"/>
  <c r="K28" i="7"/>
  <c r="K29" i="7"/>
  <c r="F29" i="7" s="1"/>
  <c r="K30" i="7"/>
  <c r="K31" i="7"/>
  <c r="K32" i="7"/>
  <c r="F32" i="7" s="1"/>
  <c r="K33" i="7"/>
  <c r="F33" i="7" s="1"/>
  <c r="K34" i="7"/>
  <c r="K35" i="7"/>
  <c r="K36" i="7"/>
  <c r="F36" i="7" s="1"/>
  <c r="K37" i="7"/>
  <c r="K38" i="7"/>
  <c r="K39" i="7"/>
  <c r="F39" i="7" s="1"/>
  <c r="K40" i="7"/>
  <c r="K41" i="7"/>
  <c r="K42" i="7"/>
  <c r="F42" i="7" s="1"/>
  <c r="K43" i="7"/>
  <c r="F43" i="7" s="1"/>
  <c r="K44" i="7"/>
  <c r="K45" i="7"/>
  <c r="K46" i="7"/>
  <c r="K47" i="7"/>
  <c r="F47" i="7" s="1"/>
  <c r="K48" i="7"/>
  <c r="F48" i="7" s="1"/>
  <c r="K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K9" i="6"/>
  <c r="K10" i="6"/>
  <c r="K11" i="6"/>
  <c r="F11" i="6" s="1"/>
  <c r="K12" i="6"/>
  <c r="K13" i="6"/>
  <c r="K14" i="6"/>
  <c r="K15" i="6"/>
  <c r="F15" i="6" s="1"/>
  <c r="K16" i="6"/>
  <c r="F16" i="6" s="1"/>
  <c r="K17" i="6"/>
  <c r="F17" i="6" s="1"/>
  <c r="K18" i="6"/>
  <c r="K19" i="6"/>
  <c r="F19" i="6" s="1"/>
  <c r="K20" i="6"/>
  <c r="F20" i="6" s="1"/>
  <c r="K21" i="6"/>
  <c r="F21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F35" i="6" s="1"/>
  <c r="K36" i="6"/>
  <c r="K37" i="6"/>
  <c r="K38" i="6"/>
  <c r="K39" i="6"/>
  <c r="F39" i="6" s="1"/>
  <c r="K40" i="6"/>
  <c r="F14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K8" i="6"/>
  <c r="F8" i="6" s="1"/>
  <c r="J9" i="5"/>
  <c r="J10" i="5"/>
  <c r="J11" i="5"/>
  <c r="F11" i="5" s="1"/>
  <c r="J12" i="5"/>
  <c r="J13" i="5"/>
  <c r="F13" i="5" s="1"/>
  <c r="J14" i="5"/>
  <c r="J15" i="5"/>
  <c r="F15" i="5" s="1"/>
  <c r="J16" i="5"/>
  <c r="F16" i="5" s="1"/>
  <c r="J17" i="5"/>
  <c r="J18" i="5"/>
  <c r="J19" i="5"/>
  <c r="J20" i="5"/>
  <c r="J21" i="5"/>
  <c r="F21" i="5" s="1"/>
  <c r="J22" i="5"/>
  <c r="J23" i="5"/>
  <c r="J24" i="5"/>
  <c r="F24" i="5" s="1"/>
  <c r="J25" i="5"/>
  <c r="J26" i="5"/>
  <c r="J27" i="5"/>
  <c r="F27" i="5" s="1"/>
  <c r="J28" i="5"/>
  <c r="J29" i="5"/>
  <c r="J30" i="5"/>
  <c r="F30" i="5" s="1"/>
  <c r="J31" i="5"/>
  <c r="J32" i="5"/>
  <c r="J33" i="5"/>
  <c r="F33" i="5" s="1"/>
  <c r="J34" i="5"/>
  <c r="F34" i="5" s="1"/>
  <c r="J35" i="5"/>
  <c r="J36" i="5"/>
  <c r="J37" i="5"/>
  <c r="J38" i="5"/>
  <c r="J39" i="5"/>
  <c r="J40" i="5"/>
  <c r="J41" i="5"/>
  <c r="J42" i="5"/>
  <c r="J43" i="5"/>
  <c r="J44" i="5"/>
  <c r="J45" i="5"/>
  <c r="J46" i="5"/>
  <c r="F46" i="5" s="1"/>
  <c r="J47" i="5"/>
  <c r="J48" i="5"/>
  <c r="J49" i="5"/>
  <c r="J50" i="5"/>
  <c r="J51" i="5"/>
  <c r="J52" i="5"/>
  <c r="J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K9" i="4"/>
  <c r="K10" i="4"/>
  <c r="K11" i="4"/>
  <c r="F11" i="4" s="1"/>
  <c r="K12" i="4"/>
  <c r="F12" i="4" s="1"/>
  <c r="K13" i="4"/>
  <c r="K14" i="4"/>
  <c r="F14" i="4" s="1"/>
  <c r="K15" i="4"/>
  <c r="F15" i="4" s="1"/>
  <c r="K16" i="4"/>
  <c r="K17" i="4"/>
  <c r="K18" i="4"/>
  <c r="K19" i="4"/>
  <c r="F19" i="4" s="1"/>
  <c r="K20" i="4"/>
  <c r="F20" i="4" s="1"/>
  <c r="K21" i="4"/>
  <c r="F21" i="4" s="1"/>
  <c r="K22" i="4"/>
  <c r="F22" i="4" s="1"/>
  <c r="K23" i="4"/>
  <c r="F23" i="4" s="1"/>
  <c r="K24" i="4"/>
  <c r="K25" i="4"/>
  <c r="K26" i="4"/>
  <c r="K27" i="4"/>
  <c r="F27" i="4" s="1"/>
  <c r="K28" i="4"/>
  <c r="F28" i="4" s="1"/>
  <c r="K29" i="4"/>
  <c r="K30" i="4"/>
  <c r="K31" i="4"/>
  <c r="K32" i="4"/>
  <c r="K33" i="4"/>
  <c r="K34" i="4"/>
  <c r="K35" i="4"/>
  <c r="F35" i="4" s="1"/>
  <c r="K36" i="4"/>
  <c r="K37" i="4"/>
  <c r="K38" i="4"/>
  <c r="K39" i="4"/>
  <c r="K40" i="4"/>
  <c r="F40" i="4" s="1"/>
  <c r="K41" i="4"/>
  <c r="K42" i="4"/>
  <c r="K43" i="4"/>
  <c r="K44" i="4"/>
  <c r="K45" i="4"/>
  <c r="K46" i="4"/>
  <c r="F46" i="4" s="1"/>
  <c r="K47" i="4"/>
  <c r="F47" i="4" s="1"/>
  <c r="K48" i="4"/>
  <c r="K49" i="4"/>
  <c r="K50" i="4"/>
  <c r="F50" i="4" s="1"/>
  <c r="K51" i="4"/>
  <c r="F51" i="4" s="1"/>
  <c r="K52" i="4"/>
  <c r="K53" i="4"/>
  <c r="K54" i="4"/>
  <c r="F54" i="4" s="1"/>
  <c r="K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J9" i="3"/>
  <c r="J10" i="3"/>
  <c r="F10" i="3" s="1"/>
  <c r="J11" i="3"/>
  <c r="J12" i="3"/>
  <c r="J13" i="3"/>
  <c r="J14" i="3"/>
  <c r="F14" i="3" s="1"/>
  <c r="J15" i="3"/>
  <c r="J16" i="3"/>
  <c r="J17" i="3"/>
  <c r="J18" i="3"/>
  <c r="J19" i="3"/>
  <c r="J20" i="3"/>
  <c r="J21" i="3"/>
  <c r="J22" i="3"/>
  <c r="J23" i="3"/>
  <c r="J24" i="3"/>
  <c r="J25" i="3"/>
  <c r="F25" i="3" s="1"/>
  <c r="J26" i="3"/>
  <c r="J27" i="3"/>
  <c r="J28" i="3"/>
  <c r="F28" i="3" s="1"/>
  <c r="J29" i="3"/>
  <c r="J30" i="3"/>
  <c r="J31" i="3"/>
  <c r="F31" i="3" s="1"/>
  <c r="J32" i="3"/>
  <c r="J33" i="3"/>
  <c r="F33" i="3" s="1"/>
  <c r="J34" i="3"/>
  <c r="F34" i="3" s="1"/>
  <c r="J35" i="3"/>
  <c r="J36" i="3"/>
  <c r="J37" i="3"/>
  <c r="J38" i="3"/>
  <c r="J39" i="3"/>
  <c r="J40" i="3"/>
  <c r="J41" i="3"/>
  <c r="J42" i="3"/>
  <c r="J43" i="3"/>
  <c r="F43" i="3" s="1"/>
  <c r="J44" i="3"/>
  <c r="J45" i="3"/>
  <c r="J46" i="3"/>
  <c r="J47" i="3"/>
  <c r="F47" i="3" s="1"/>
  <c r="J48" i="3"/>
  <c r="J49" i="3"/>
  <c r="F49" i="3" s="1"/>
  <c r="J50" i="3"/>
  <c r="J51" i="3"/>
  <c r="J52" i="3"/>
  <c r="J53" i="3"/>
  <c r="J54" i="3"/>
  <c r="J55" i="3"/>
  <c r="J56" i="3"/>
  <c r="J57" i="3"/>
  <c r="J8" i="3"/>
  <c r="K8" i="1"/>
  <c r="K9" i="1"/>
  <c r="K10" i="1"/>
  <c r="F10" i="1" s="1"/>
  <c r="K11" i="1"/>
  <c r="K12" i="1"/>
  <c r="F12" i="1" s="1"/>
  <c r="K13" i="1"/>
  <c r="K14" i="1"/>
  <c r="K15" i="1"/>
  <c r="K16" i="1"/>
  <c r="K17" i="1"/>
  <c r="F17" i="1" s="1"/>
  <c r="K18" i="1"/>
  <c r="F18" i="1" s="1"/>
  <c r="K19" i="1"/>
  <c r="K20" i="1"/>
  <c r="K21" i="1"/>
  <c r="K22" i="1"/>
  <c r="K23" i="1"/>
  <c r="K24" i="1"/>
  <c r="F24" i="1" s="1"/>
  <c r="K25" i="1"/>
  <c r="K26" i="1"/>
  <c r="K27" i="1"/>
  <c r="F27" i="1" s="1"/>
  <c r="K28" i="1"/>
  <c r="K29" i="1"/>
  <c r="K30" i="1"/>
  <c r="F30" i="1" s="1"/>
  <c r="K31" i="1"/>
  <c r="K32" i="1"/>
  <c r="F32" i="1" s="1"/>
  <c r="K33" i="1"/>
  <c r="K34" i="1"/>
  <c r="K35" i="1"/>
  <c r="F35" i="1" s="1"/>
  <c r="K36" i="1"/>
  <c r="K37" i="1"/>
  <c r="K38" i="1"/>
  <c r="F38" i="1" s="1"/>
  <c r="K39" i="1"/>
  <c r="K40" i="1"/>
  <c r="K41" i="1"/>
  <c r="K42" i="1"/>
  <c r="K43" i="1"/>
  <c r="K44" i="1"/>
  <c r="K45" i="1"/>
  <c r="K46" i="1"/>
  <c r="F46" i="1" s="1"/>
  <c r="K47" i="1"/>
  <c r="K48" i="1"/>
  <c r="F48" i="1" s="1"/>
  <c r="K49" i="1"/>
  <c r="F49" i="1" s="1"/>
  <c r="K50" i="1"/>
  <c r="K51" i="1"/>
  <c r="K52" i="1"/>
  <c r="K53" i="1"/>
  <c r="K54" i="1"/>
  <c r="K55" i="1"/>
  <c r="F55" i="1" s="1"/>
  <c r="K56" i="1"/>
  <c r="K57" i="1"/>
  <c r="K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K9" i="2"/>
  <c r="F9" i="2" s="1"/>
  <c r="K10" i="2"/>
  <c r="F10" i="2" s="1"/>
  <c r="K11" i="2"/>
  <c r="K12" i="2"/>
  <c r="K13" i="2"/>
  <c r="K14" i="2"/>
  <c r="F14" i="2" s="1"/>
  <c r="K15" i="2"/>
  <c r="K16" i="2"/>
  <c r="K17" i="2"/>
  <c r="F17" i="2" s="1"/>
  <c r="K18" i="2"/>
  <c r="F18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F37" i="2" s="1"/>
  <c r="K38" i="2"/>
  <c r="K39" i="2"/>
  <c r="K40" i="2"/>
  <c r="K41" i="2"/>
  <c r="K42" i="2"/>
  <c r="F42" i="2" s="1"/>
  <c r="K43" i="2"/>
  <c r="K44" i="2"/>
  <c r="K45" i="2"/>
  <c r="F45" i="2" s="1"/>
  <c r="K46" i="2"/>
  <c r="K47" i="2"/>
  <c r="K48" i="2"/>
  <c r="K49" i="2"/>
  <c r="K50" i="2"/>
  <c r="K51" i="2"/>
  <c r="K52" i="2"/>
  <c r="K8" i="2"/>
  <c r="F11" i="1"/>
  <c r="F25" i="1"/>
  <c r="F31" i="1"/>
  <c r="F37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3" i="5"/>
  <c r="F49" i="7"/>
  <c r="F41" i="6"/>
</calcChain>
</file>

<file path=xl/sharedStrings.xml><?xml version="1.0" encoding="utf-8"?>
<sst xmlns="http://schemas.openxmlformats.org/spreadsheetml/2006/main" count="656" uniqueCount="370">
  <si>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</si>
  <si>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</si>
  <si>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</si>
  <si>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</si>
  <si>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</si>
  <si>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</si>
  <si>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</si>
  <si>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</si>
  <si>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</si>
  <si>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</si>
  <si>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</si>
  <si>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</si>
  <si>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</si>
  <si>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</si>
  <si>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</si>
  <si>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</si>
  <si>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</si>
  <si>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</si>
  <si>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</si>
  <si>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</si>
  <si>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</si>
  <si>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</si>
  <si>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</si>
  <si>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</si>
  <si>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</si>
  <si>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</si>
  <si>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</si>
  <si>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</si>
  <si>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</si>
  <si>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</si>
  <si>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</si>
  <si>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</si>
  <si>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</si>
  <si>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</si>
  <si>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</si>
  <si>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</si>
  <si>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</si>
  <si>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</si>
  <si>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</si>
  <si>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</si>
  <si>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</si>
  <si>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</si>
  <si>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</si>
  <si>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</si>
  <si>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</si>
  <si>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</si>
  <si>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</si>
  <si>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</si>
  <si>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</si>
  <si>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</si>
  <si>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</si>
  <si>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</si>
  <si>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</si>
  <si>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</si>
  <si>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</si>
  <si>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</si>
  <si>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</si>
  <si>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</si>
  <si>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</si>
  <si>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</si>
  <si>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</si>
  <si>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</si>
  <si>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</si>
  <si>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</si>
  <si>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</si>
  <si>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</si>
  <si>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</si>
  <si>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</si>
  <si>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</si>
  <si>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</si>
  <si>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</si>
  <si>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</si>
  <si>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</si>
  <si>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</si>
  <si>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</si>
  <si>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</si>
  <si>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</si>
  <si>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</si>
  <si>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</si>
  <si>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</si>
  <si>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</si>
  <si>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</si>
  <si>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</si>
  <si>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</si>
  <si>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</si>
  <si>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</si>
  <si>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</si>
  <si>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</si>
  <si>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</si>
  <si>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</si>
  <si>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</si>
  <si>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</si>
  <si>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</si>
  <si>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</si>
  <si>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</si>
  <si>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</si>
  <si>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</si>
  <si>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</si>
  <si>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</si>
  <si>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</si>
  <si>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</si>
  <si>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</si>
  <si>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</si>
  <si>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</si>
  <si>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</si>
  <si>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</si>
  <si>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</si>
  <si>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</si>
  <si>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</si>
  <si>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</si>
  <si>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</si>
  <si>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</si>
  <si>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</si>
  <si>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</si>
  <si>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</si>
  <si>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</si>
  <si>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</si>
  <si>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</si>
  <si>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</si>
  <si>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</si>
  <si>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</si>
  <si>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</si>
  <si>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</si>
  <si>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</si>
  <si>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</si>
  <si>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</si>
  <si>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</si>
  <si>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</si>
  <si>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</si>
  <si>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</si>
  <si>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</si>
  <si>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</si>
  <si>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</si>
  <si>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</si>
  <si>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</si>
  <si>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</si>
  <si>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</si>
  <si>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</si>
  <si>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</si>
  <si>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</si>
  <si>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</si>
  <si>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</si>
  <si>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</si>
  <si>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</si>
  <si>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</si>
  <si>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</si>
  <si>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</si>
  <si>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</si>
  <si>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</si>
  <si>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</si>
  <si>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</si>
  <si>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</si>
  <si>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</si>
  <si>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</si>
  <si>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</si>
  <si>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</si>
  <si>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</si>
  <si>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</si>
  <si>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</si>
  <si>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</si>
  <si>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</si>
  <si>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</si>
  <si>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</si>
  <si>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</si>
  <si>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</si>
  <si>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</si>
  <si>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</si>
  <si>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</si>
  <si>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</si>
  <si>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</si>
  <si>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</si>
  <si>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</si>
  <si>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</si>
  <si>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</si>
  <si>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</si>
  <si>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</si>
  <si>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</si>
  <si>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</si>
  <si>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</si>
  <si>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</si>
  <si>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</si>
  <si>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</si>
  <si>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</si>
  <si>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</si>
  <si>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</si>
  <si>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</si>
  <si>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</si>
  <si>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</si>
  <si>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</si>
  <si>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</si>
  <si>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</si>
  <si>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</si>
  <si>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</si>
  <si>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</si>
  <si>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</si>
  <si>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</si>
  <si>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</si>
  <si>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</si>
  <si>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</si>
  <si>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</si>
  <si>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</si>
  <si>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</si>
  <si>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</si>
  <si>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</si>
  <si>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</si>
  <si>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</si>
  <si>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</si>
  <si>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</si>
  <si>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</si>
  <si>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</si>
  <si>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</si>
  <si>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</si>
  <si>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</si>
  <si>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</si>
  <si>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</si>
  <si>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</si>
  <si>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</si>
  <si>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</si>
  <si>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</si>
  <si>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</si>
  <si>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</si>
  <si>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</si>
  <si>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</si>
  <si>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</si>
  <si>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</si>
  <si>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</si>
  <si>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</si>
  <si>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</si>
  <si>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</si>
  <si>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</si>
  <si>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</si>
  <si>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</si>
  <si>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</si>
  <si>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</si>
  <si>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</si>
  <si>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</si>
  <si>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</si>
  <si>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</si>
  <si>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</si>
  <si>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</si>
  <si>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</si>
  <si>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</si>
  <si>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</si>
  <si>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</si>
  <si>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</si>
  <si>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</si>
  <si>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</si>
  <si>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</si>
  <si>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</si>
  <si>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</si>
  <si>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</si>
  <si>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</si>
  <si>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</si>
  <si>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</si>
  <si>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</si>
  <si>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</si>
  <si>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</si>
  <si>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</si>
  <si>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</si>
  <si>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</si>
  <si>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</si>
  <si>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</si>
  <si>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</si>
  <si>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</si>
  <si>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</si>
  <si>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</si>
  <si>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</si>
  <si>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</si>
  <si>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</si>
  <si>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</si>
  <si>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</si>
  <si>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</si>
  <si>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</si>
  <si>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</si>
  <si>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</si>
  <si>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</si>
  <si>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</si>
  <si>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</si>
  <si>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</si>
  <si>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</si>
  <si>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</si>
  <si>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</si>
  <si>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</si>
  <si>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</si>
  <si>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</si>
  <si>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</si>
  <si>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</si>
  <si>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</si>
  <si>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</si>
  <si>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</si>
  <si>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</si>
  <si>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</si>
  <si>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</si>
  <si>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</si>
  <si>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</si>
  <si>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</si>
  <si>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</si>
  <si>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</si>
  <si>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</si>
  <si>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</si>
  <si>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</si>
  <si>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</si>
  <si>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</si>
  <si>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</si>
  <si>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</si>
  <si>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</si>
  <si>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</si>
  <si>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</si>
  <si>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</si>
  <si>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</si>
  <si>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</si>
  <si>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</si>
  <si>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</si>
  <si>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</si>
  <si>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</si>
  <si>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</si>
  <si>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</si>
  <si>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</si>
  <si>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</si>
  <si>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</si>
  <si>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</si>
  <si>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</si>
  <si>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</si>
  <si>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</si>
  <si>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</si>
  <si>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</si>
  <si>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</si>
  <si>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</si>
  <si>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</si>
  <si>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</si>
  <si>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</si>
  <si>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</si>
  <si>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</si>
  <si>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</si>
  <si>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</si>
  <si>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</si>
  <si>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</si>
  <si>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</si>
  <si>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</si>
  <si>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</si>
  <si>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</si>
  <si>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</si>
  <si>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</si>
  <si>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</si>
  <si>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</si>
  <si>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</si>
  <si>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</si>
  <si>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</si>
  <si>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</si>
  <si>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</si>
  <si>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</si>
  <si>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</si>
  <si>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</si>
  <si>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</si>
  <si>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</si>
  <si>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</si>
  <si>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</si>
  <si>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</si>
  <si>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</si>
  <si>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</si>
  <si>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</si>
  <si>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</si>
  <si>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</si>
  <si>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</si>
  <si>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</si>
  <si>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</si>
  <si>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</si>
  <si>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</si>
  <si>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PERIODE S.D 14 JANUARI 2019</t>
  </si>
  <si>
    <t>Tasikmalaya, 14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</si>
</sst>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9" fontId="0" fillId="0" borderId="0" xfId="0" applyNumberFormat="1"/>
    <xf numFmtId="9" fontId="6" fillId="0" borderId="0" xfId="0" applyNumberFormat="1" applyFont="1" applyAlignment="1"/>
    <xf numFmtId="3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5" fillId="0" borderId="16" xfId="0" applyNumberFormat="1" applyFont="1" applyBorder="1" applyAlignment="1">
      <alignment horizontal="right" vertical="center"/>
    </xf>
    <xf numFmtId="3" fontId="5" fillId="2" borderId="17" xfId="0" applyNumberFormat="1" applyFont="1" applyFill="1" applyBorder="1" applyAlignment="1">
      <alignment horizontal="right" vertical="center"/>
    </xf>
    <xf numFmtId="3" fontId="5" fillId="0" borderId="18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41" fontId="0" fillId="0" borderId="0" xfId="1" applyFont="1"/>
    <xf numFmtId="41" fontId="0" fillId="0" borderId="0" xfId="1" applyFont="1" applyFill="1"/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49" workbookViewId="0">
      <selection activeCell="A63" sqref="A6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7" width="14" customWidth="1"/>
    <col min="8" max="8" width="15.85546875" bestFit="1" customWidth="1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323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24" t="s">
        <v>368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0" t="s">
        <v>0</v>
      </c>
      <c r="B4" s="70"/>
      <c r="C4" s="70"/>
      <c r="D4" s="70"/>
      <c r="E4" s="70"/>
      <c r="F4" s="70"/>
      <c r="G4" s="70"/>
      <c r="H4" s="70"/>
    </row>
    <row r="5" spans="1:12" ht="15.75" thickBot="1" x14ac:dyDescent="0.3">
      <c r="A5" s="71"/>
      <c r="B5" s="71"/>
      <c r="C5" s="71"/>
      <c r="D5" s="71"/>
      <c r="E5" s="71"/>
      <c r="F5" s="71"/>
      <c r="G5" s="71"/>
      <c r="H5" s="71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9">
        <f>+D8-L8</f>
        <v>-1000000</v>
      </c>
      <c r="H8" s="5">
        <f>+C8-D8</f>
        <v>3000000</v>
      </c>
      <c r="K8">
        <f>C8/2</f>
        <v>5000000</v>
      </c>
      <c r="L8">
        <f>+C8*80%</f>
        <v>8000000</v>
      </c>
    </row>
    <row r="9" spans="1:12" x14ac:dyDescent="0.25">
      <c r="A9" s="3">
        <v>2</v>
      </c>
      <c r="B9" s="4" t="s">
        <v>8</v>
      </c>
      <c r="C9" s="5">
        <v>9750000</v>
      </c>
      <c r="D9" s="5">
        <f>5175000+1500000+175000</f>
        <v>6850000</v>
      </c>
      <c r="E9" s="7">
        <f t="shared" ref="E9:E58" si="0">(D9/C9)</f>
        <v>0.70256410256410251</v>
      </c>
      <c r="F9" s="9">
        <v>0</v>
      </c>
      <c r="G9" s="9">
        <f t="shared" ref="G9:G61" si="1">+D9-L9</f>
        <v>-950000</v>
      </c>
      <c r="H9" s="5">
        <f t="shared" ref="H9:H59" si="2">+C9-D9</f>
        <v>2900000</v>
      </c>
      <c r="K9">
        <f t="shared" ref="K9:K58" si="3">C9/2</f>
        <v>4875000</v>
      </c>
      <c r="L9">
        <f t="shared" ref="L9:L58" si="4">+C9*80%</f>
        <v>7800000</v>
      </c>
    </row>
    <row r="10" spans="1:12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D10-K10</f>
        <v>-1800000</v>
      </c>
      <c r="G10" s="9">
        <f t="shared" si="1"/>
        <v>-4800000</v>
      </c>
      <c r="H10" s="5">
        <f t="shared" si="2"/>
        <v>6800000</v>
      </c>
      <c r="K10">
        <f t="shared" si="3"/>
        <v>5000000</v>
      </c>
      <c r="L10">
        <f t="shared" si="4"/>
        <v>8000000</v>
      </c>
    </row>
    <row r="11" spans="1:12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D11-K11</f>
        <v>0</v>
      </c>
      <c r="G11" s="9">
        <f t="shared" si="1"/>
        <v>-3000000</v>
      </c>
      <c r="H11" s="5">
        <f t="shared" si="2"/>
        <v>5000000</v>
      </c>
      <c r="K11">
        <f t="shared" si="3"/>
        <v>5000000</v>
      </c>
      <c r="L11">
        <f t="shared" si="4"/>
        <v>8000000</v>
      </c>
    </row>
    <row r="12" spans="1:12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D12-K12</f>
        <v>0</v>
      </c>
      <c r="G12" s="9">
        <f t="shared" si="1"/>
        <v>-3000000</v>
      </c>
      <c r="H12" s="5">
        <f t="shared" si="2"/>
        <v>5000000</v>
      </c>
      <c r="K12">
        <f t="shared" si="3"/>
        <v>5000000</v>
      </c>
      <c r="L12">
        <f t="shared" si="4"/>
        <v>8000000</v>
      </c>
    </row>
    <row r="13" spans="1:12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9">
        <v>0</v>
      </c>
      <c r="H13" s="5">
        <f t="shared" si="2"/>
        <v>0</v>
      </c>
      <c r="K13">
        <f t="shared" si="3"/>
        <v>4631250</v>
      </c>
      <c r="L13">
        <f t="shared" si="4"/>
        <v>7410000</v>
      </c>
    </row>
    <row r="14" spans="1:12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9">
        <v>0</v>
      </c>
      <c r="H14" s="5">
        <f t="shared" si="2"/>
        <v>1600000</v>
      </c>
      <c r="K14">
        <f t="shared" si="3"/>
        <v>5000000</v>
      </c>
      <c r="L14">
        <f t="shared" si="4"/>
        <v>8000000</v>
      </c>
    </row>
    <row r="15" spans="1:12" x14ac:dyDescent="0.25">
      <c r="A15" s="3">
        <v>8</v>
      </c>
      <c r="B15" s="4" t="s">
        <v>14</v>
      </c>
      <c r="C15" s="5">
        <v>10000000</v>
      </c>
      <c r="D15" s="5">
        <f>7000000+750000</f>
        <v>7750000</v>
      </c>
      <c r="E15" s="7">
        <f t="shared" si="0"/>
        <v>0.77500000000000002</v>
      </c>
      <c r="F15" s="9"/>
      <c r="G15" s="9">
        <f t="shared" si="1"/>
        <v>-250000</v>
      </c>
      <c r="H15" s="5">
        <f t="shared" si="2"/>
        <v>2250000</v>
      </c>
      <c r="K15">
        <f t="shared" si="3"/>
        <v>5000000</v>
      </c>
      <c r="L15">
        <f t="shared" si="4"/>
        <v>8000000</v>
      </c>
    </row>
    <row r="16" spans="1:12" x14ac:dyDescent="0.25">
      <c r="A16" s="3">
        <v>9</v>
      </c>
      <c r="B16" s="4" t="s">
        <v>15</v>
      </c>
      <c r="C16" s="5">
        <v>10000000</v>
      </c>
      <c r="D16" s="5">
        <f>5500000+900000</f>
        <v>6400000</v>
      </c>
      <c r="E16" s="7">
        <f t="shared" si="0"/>
        <v>0.64</v>
      </c>
      <c r="F16" s="9"/>
      <c r="G16" s="9">
        <f t="shared" si="1"/>
        <v>-1600000</v>
      </c>
      <c r="H16" s="5">
        <f t="shared" si="2"/>
        <v>3600000</v>
      </c>
      <c r="K16">
        <f t="shared" si="3"/>
        <v>5000000</v>
      </c>
      <c r="L16">
        <f t="shared" si="4"/>
        <v>8000000</v>
      </c>
    </row>
    <row r="17" spans="1:12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D17-K17</f>
        <v>0</v>
      </c>
      <c r="G17" s="9">
        <f t="shared" si="1"/>
        <v>0</v>
      </c>
      <c r="H17" s="5">
        <f t="shared" si="2"/>
        <v>0</v>
      </c>
      <c r="K17">
        <f t="shared" si="3"/>
        <v>0</v>
      </c>
      <c r="L17">
        <f t="shared" si="4"/>
        <v>0</v>
      </c>
    </row>
    <row r="18" spans="1:12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D18-K18</f>
        <v>-400000</v>
      </c>
      <c r="G18" s="9">
        <f t="shared" si="1"/>
        <v>-3400000</v>
      </c>
      <c r="H18" s="5">
        <f t="shared" si="2"/>
        <v>5400000</v>
      </c>
      <c r="K18">
        <f t="shared" si="3"/>
        <v>5000000</v>
      </c>
      <c r="L18">
        <f t="shared" si="4"/>
        <v>8000000</v>
      </c>
    </row>
    <row r="19" spans="1:12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9">
        <f t="shared" si="1"/>
        <v>-950000</v>
      </c>
      <c r="H19" s="5">
        <f t="shared" si="2"/>
        <v>2900000</v>
      </c>
      <c r="K19">
        <f t="shared" si="3"/>
        <v>4875000</v>
      </c>
      <c r="L19">
        <f t="shared" si="4"/>
        <v>7800000</v>
      </c>
    </row>
    <row r="20" spans="1:12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9">
        <v>0</v>
      </c>
      <c r="H20" s="5">
        <f t="shared" si="2"/>
        <v>0</v>
      </c>
      <c r="K20">
        <f t="shared" si="3"/>
        <v>5500000</v>
      </c>
      <c r="L20">
        <f t="shared" si="4"/>
        <v>8800000</v>
      </c>
    </row>
    <row r="21" spans="1:12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9">
        <f t="shared" si="1"/>
        <v>-1900000</v>
      </c>
      <c r="H21" s="5">
        <f t="shared" si="2"/>
        <v>3900000</v>
      </c>
      <c r="K21">
        <f t="shared" si="3"/>
        <v>5000000</v>
      </c>
      <c r="L21">
        <f t="shared" si="4"/>
        <v>8000000</v>
      </c>
    </row>
    <row r="22" spans="1:12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9">
        <v>0</v>
      </c>
      <c r="H22" s="5">
        <f t="shared" si="2"/>
        <v>0</v>
      </c>
      <c r="K22">
        <f t="shared" si="3"/>
        <v>5000000</v>
      </c>
      <c r="L22">
        <f t="shared" si="4"/>
        <v>8000000</v>
      </c>
    </row>
    <row r="23" spans="1:12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9">
        <f t="shared" si="1"/>
        <v>-2800000</v>
      </c>
      <c r="H23" s="5">
        <f t="shared" si="2"/>
        <v>4800000</v>
      </c>
      <c r="K23">
        <f t="shared" si="3"/>
        <v>5000000</v>
      </c>
      <c r="L23">
        <f t="shared" si="4"/>
        <v>8000000</v>
      </c>
    </row>
    <row r="24" spans="1:12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D24-K24</f>
        <v>0</v>
      </c>
      <c r="G24" s="9">
        <f t="shared" si="1"/>
        <v>0</v>
      </c>
      <c r="H24" s="5">
        <f t="shared" si="2"/>
        <v>0</v>
      </c>
      <c r="K24">
        <f t="shared" si="3"/>
        <v>0</v>
      </c>
      <c r="L24">
        <f t="shared" si="4"/>
        <v>0</v>
      </c>
    </row>
    <row r="25" spans="1:12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D25-K25</f>
        <v>-1395000</v>
      </c>
      <c r="G25" s="9">
        <f t="shared" si="1"/>
        <v>-4395000</v>
      </c>
      <c r="H25" s="5">
        <f t="shared" si="2"/>
        <v>6395000</v>
      </c>
      <c r="K25">
        <f t="shared" si="3"/>
        <v>5000000</v>
      </c>
      <c r="L25">
        <f t="shared" si="4"/>
        <v>8000000</v>
      </c>
    </row>
    <row r="26" spans="1:12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9">
        <f t="shared" si="1"/>
        <v>-1825000</v>
      </c>
      <c r="H26" s="5">
        <f t="shared" si="2"/>
        <v>3825000</v>
      </c>
      <c r="K26">
        <f t="shared" si="3"/>
        <v>5000000</v>
      </c>
      <c r="L26">
        <f t="shared" si="4"/>
        <v>8000000</v>
      </c>
    </row>
    <row r="27" spans="1:12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D27-K27</f>
        <v>-1300000</v>
      </c>
      <c r="G27" s="9">
        <f t="shared" si="1"/>
        <v>-4300000</v>
      </c>
      <c r="H27" s="5">
        <f t="shared" si="2"/>
        <v>6300000</v>
      </c>
      <c r="K27">
        <f t="shared" si="3"/>
        <v>5000000</v>
      </c>
      <c r="L27">
        <f t="shared" si="4"/>
        <v>8000000</v>
      </c>
    </row>
    <row r="28" spans="1:12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9">
        <f t="shared" si="1"/>
        <v>-875000</v>
      </c>
      <c r="H28" s="5">
        <f t="shared" si="2"/>
        <v>2825000</v>
      </c>
      <c r="K28">
        <f t="shared" si="3"/>
        <v>4875000</v>
      </c>
      <c r="L28">
        <f t="shared" si="4"/>
        <v>7800000</v>
      </c>
    </row>
    <row r="29" spans="1:12" x14ac:dyDescent="0.25">
      <c r="A29" s="3">
        <v>22</v>
      </c>
      <c r="B29" s="4" t="s">
        <v>28</v>
      </c>
      <c r="C29" s="5">
        <v>9750000</v>
      </c>
      <c r="D29" s="5">
        <v>6000000</v>
      </c>
      <c r="E29" s="7">
        <f t="shared" si="0"/>
        <v>0.61538461538461542</v>
      </c>
      <c r="F29" s="9"/>
      <c r="G29" s="9">
        <f t="shared" si="1"/>
        <v>-1800000</v>
      </c>
      <c r="H29" s="5">
        <f t="shared" si="2"/>
        <v>3750000</v>
      </c>
      <c r="K29">
        <f t="shared" si="3"/>
        <v>4875000</v>
      </c>
      <c r="L29">
        <f t="shared" si="4"/>
        <v>7800000</v>
      </c>
    </row>
    <row r="30" spans="1:12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5">D30-K30</f>
        <v>0</v>
      </c>
      <c r="G30" s="9">
        <f t="shared" si="1"/>
        <v>0</v>
      </c>
      <c r="H30" s="5">
        <f t="shared" si="2"/>
        <v>0</v>
      </c>
      <c r="K30">
        <f t="shared" si="3"/>
        <v>0</v>
      </c>
      <c r="L30">
        <f t="shared" si="4"/>
        <v>0</v>
      </c>
    </row>
    <row r="31" spans="1:12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5"/>
        <v>-400000</v>
      </c>
      <c r="G31" s="9">
        <f t="shared" si="1"/>
        <v>-3400000</v>
      </c>
      <c r="H31" s="5">
        <f t="shared" si="2"/>
        <v>5400000</v>
      </c>
      <c r="K31">
        <f t="shared" si="3"/>
        <v>5000000</v>
      </c>
      <c r="L31">
        <f t="shared" si="4"/>
        <v>8000000</v>
      </c>
    </row>
    <row r="32" spans="1:12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5"/>
        <v>0</v>
      </c>
      <c r="G32" s="9">
        <f t="shared" si="1"/>
        <v>0</v>
      </c>
      <c r="H32" s="5">
        <f t="shared" si="2"/>
        <v>0</v>
      </c>
      <c r="K32">
        <f t="shared" si="3"/>
        <v>0</v>
      </c>
      <c r="L32">
        <f t="shared" si="4"/>
        <v>0</v>
      </c>
    </row>
    <row r="33" spans="1:12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9">
        <f t="shared" si="1"/>
        <v>-2000000</v>
      </c>
      <c r="H33" s="5">
        <f t="shared" si="2"/>
        <v>4000000</v>
      </c>
      <c r="K33">
        <f t="shared" si="3"/>
        <v>5000000</v>
      </c>
      <c r="L33">
        <f t="shared" si="4"/>
        <v>8000000</v>
      </c>
    </row>
    <row r="34" spans="1:12" x14ac:dyDescent="0.25">
      <c r="A34" s="3">
        <v>27</v>
      </c>
      <c r="B34" s="4" t="s">
        <v>33</v>
      </c>
      <c r="C34" s="5">
        <v>10000000</v>
      </c>
      <c r="D34" s="5">
        <f>4600000+900000+900000</f>
        <v>6400000</v>
      </c>
      <c r="E34" s="7">
        <f t="shared" si="0"/>
        <v>0.64</v>
      </c>
      <c r="F34" s="9">
        <v>0</v>
      </c>
      <c r="G34" s="9">
        <f t="shared" si="1"/>
        <v>-1600000</v>
      </c>
      <c r="H34" s="5">
        <f t="shared" si="2"/>
        <v>3600000</v>
      </c>
      <c r="K34">
        <f t="shared" si="3"/>
        <v>5000000</v>
      </c>
      <c r="L34">
        <f t="shared" si="4"/>
        <v>8000000</v>
      </c>
    </row>
    <row r="35" spans="1:12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5"/>
        <v>-1000000</v>
      </c>
      <c r="G35" s="9">
        <f t="shared" si="1"/>
        <v>-4000000</v>
      </c>
      <c r="H35" s="5">
        <f t="shared" si="2"/>
        <v>6000000</v>
      </c>
      <c r="K35">
        <f t="shared" si="3"/>
        <v>5000000</v>
      </c>
      <c r="L35">
        <f t="shared" si="4"/>
        <v>8000000</v>
      </c>
    </row>
    <row r="36" spans="1:12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9">
        <f t="shared" si="1"/>
        <v>-3020000</v>
      </c>
      <c r="H36" s="5">
        <f t="shared" si="2"/>
        <v>5600000</v>
      </c>
      <c r="K36">
        <f t="shared" si="3"/>
        <v>6450000</v>
      </c>
      <c r="L36">
        <f t="shared" si="4"/>
        <v>10320000</v>
      </c>
    </row>
    <row r="37" spans="1:12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D37-K37</f>
        <v>0</v>
      </c>
      <c r="G37" s="9">
        <f t="shared" si="1"/>
        <v>-3000000</v>
      </c>
      <c r="H37" s="5">
        <f t="shared" si="2"/>
        <v>5000000</v>
      </c>
      <c r="K37">
        <f t="shared" si="3"/>
        <v>5000000</v>
      </c>
      <c r="L37">
        <f t="shared" si="4"/>
        <v>8000000</v>
      </c>
    </row>
    <row r="38" spans="1:12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D38-K38</f>
        <v>0</v>
      </c>
      <c r="G38" s="9">
        <f t="shared" si="1"/>
        <v>-3000000</v>
      </c>
      <c r="H38" s="5">
        <f t="shared" si="2"/>
        <v>5000000</v>
      </c>
      <c r="K38">
        <f t="shared" si="3"/>
        <v>5000000</v>
      </c>
      <c r="L38">
        <f t="shared" si="4"/>
        <v>8000000</v>
      </c>
    </row>
    <row r="39" spans="1:12" x14ac:dyDescent="0.25">
      <c r="A39" s="3">
        <v>32</v>
      </c>
      <c r="B39" s="4" t="s">
        <v>38</v>
      </c>
      <c r="C39" s="5">
        <v>10000000</v>
      </c>
      <c r="D39" s="5">
        <f>6750000+650000+650000</f>
        <v>8050000</v>
      </c>
      <c r="E39" s="7">
        <f t="shared" si="0"/>
        <v>0.80500000000000005</v>
      </c>
      <c r="F39" s="9"/>
      <c r="G39" s="9">
        <v>0</v>
      </c>
      <c r="H39" s="5">
        <f t="shared" si="2"/>
        <v>1950000</v>
      </c>
      <c r="K39">
        <f t="shared" si="3"/>
        <v>5000000</v>
      </c>
      <c r="L39">
        <f t="shared" si="4"/>
        <v>8000000</v>
      </c>
    </row>
    <row r="40" spans="1:12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9">
        <v>0</v>
      </c>
      <c r="H40" s="5">
        <f t="shared" si="2"/>
        <v>1800000</v>
      </c>
      <c r="K40">
        <f t="shared" si="3"/>
        <v>5000000</v>
      </c>
      <c r="L40">
        <f t="shared" si="4"/>
        <v>8000000</v>
      </c>
    </row>
    <row r="41" spans="1:12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9">
        <v>0</v>
      </c>
      <c r="H41" s="5">
        <f t="shared" si="2"/>
        <v>0</v>
      </c>
      <c r="K41">
        <f t="shared" si="3"/>
        <v>4512500</v>
      </c>
      <c r="L41">
        <f t="shared" si="4"/>
        <v>7220000</v>
      </c>
    </row>
    <row r="42" spans="1:12" x14ac:dyDescent="0.25">
      <c r="A42" s="3">
        <v>35</v>
      </c>
      <c r="B42" s="4" t="s">
        <v>41</v>
      </c>
      <c r="C42" s="5">
        <v>8750000</v>
      </c>
      <c r="D42" s="5">
        <f>4885000+775000+1090000</f>
        <v>6750000</v>
      </c>
      <c r="E42" s="7">
        <f t="shared" si="0"/>
        <v>0.77142857142857146</v>
      </c>
      <c r="F42" s="9"/>
      <c r="G42" s="9">
        <f t="shared" si="1"/>
        <v>-250000</v>
      </c>
      <c r="H42" s="5">
        <f t="shared" si="2"/>
        <v>2000000</v>
      </c>
      <c r="K42">
        <f t="shared" si="3"/>
        <v>4375000</v>
      </c>
      <c r="L42">
        <f t="shared" si="4"/>
        <v>7000000</v>
      </c>
    </row>
    <row r="43" spans="1:12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9">
        <f t="shared" si="1"/>
        <v>-2500000</v>
      </c>
      <c r="H43" s="5">
        <f t="shared" si="2"/>
        <v>4500000</v>
      </c>
      <c r="K43">
        <f t="shared" si="3"/>
        <v>5000000</v>
      </c>
      <c r="L43">
        <f t="shared" si="4"/>
        <v>8000000</v>
      </c>
    </row>
    <row r="44" spans="1:12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9">
        <f t="shared" si="1"/>
        <v>-1800000</v>
      </c>
      <c r="H44" s="5">
        <f t="shared" si="2"/>
        <v>3800000</v>
      </c>
      <c r="K44">
        <f t="shared" si="3"/>
        <v>5000000</v>
      </c>
      <c r="L44">
        <f t="shared" si="4"/>
        <v>8000000</v>
      </c>
    </row>
    <row r="45" spans="1:12" x14ac:dyDescent="0.25">
      <c r="A45" s="3">
        <v>38</v>
      </c>
      <c r="B45" s="4" t="s">
        <v>44</v>
      </c>
      <c r="C45" s="5">
        <v>10000000</v>
      </c>
      <c r="D45" s="5">
        <f>4780000+275000+600000</f>
        <v>5655000</v>
      </c>
      <c r="E45" s="7">
        <f t="shared" si="0"/>
        <v>0.5655</v>
      </c>
      <c r="F45" s="9">
        <v>0</v>
      </c>
      <c r="G45" s="9">
        <f t="shared" si="1"/>
        <v>-2345000</v>
      </c>
      <c r="H45" s="5">
        <f t="shared" si="2"/>
        <v>4345000</v>
      </c>
      <c r="K45">
        <f t="shared" si="3"/>
        <v>5000000</v>
      </c>
      <c r="L45">
        <f t="shared" si="4"/>
        <v>8000000</v>
      </c>
    </row>
    <row r="46" spans="1:12" x14ac:dyDescent="0.25">
      <c r="A46" s="19">
        <v>39</v>
      </c>
      <c r="B46" s="20" t="s">
        <v>45</v>
      </c>
      <c r="C46" s="54">
        <v>10000000</v>
      </c>
      <c r="D46" s="54">
        <v>1000000</v>
      </c>
      <c r="E46" s="22">
        <f t="shared" si="0"/>
        <v>0.1</v>
      </c>
      <c r="F46" s="54">
        <f>D46-K46</f>
        <v>-4000000</v>
      </c>
      <c r="G46" s="9">
        <f t="shared" si="1"/>
        <v>-7000000</v>
      </c>
      <c r="H46" s="5">
        <f t="shared" si="2"/>
        <v>9000000</v>
      </c>
      <c r="K46">
        <f t="shared" si="3"/>
        <v>5000000</v>
      </c>
      <c r="L46">
        <f t="shared" si="4"/>
        <v>8000000</v>
      </c>
    </row>
    <row r="47" spans="1:12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9">
        <f t="shared" si="1"/>
        <v>-1900000</v>
      </c>
      <c r="H47" s="5">
        <f t="shared" si="2"/>
        <v>3900000</v>
      </c>
      <c r="K47">
        <f t="shared" si="3"/>
        <v>5000000</v>
      </c>
      <c r="L47">
        <f t="shared" si="4"/>
        <v>8000000</v>
      </c>
    </row>
    <row r="48" spans="1:12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D48-K48</f>
        <v>0</v>
      </c>
      <c r="G48" s="9">
        <f t="shared" si="1"/>
        <v>-3000000</v>
      </c>
      <c r="H48" s="5">
        <f t="shared" si="2"/>
        <v>5000000</v>
      </c>
      <c r="K48">
        <f t="shared" si="3"/>
        <v>5000000</v>
      </c>
      <c r="L48">
        <f t="shared" si="4"/>
        <v>8000000</v>
      </c>
    </row>
    <row r="49" spans="1:12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D49-K49</f>
        <v>-1700000</v>
      </c>
      <c r="G49" s="9">
        <f t="shared" si="1"/>
        <v>-4700000</v>
      </c>
      <c r="H49" s="5">
        <f t="shared" si="2"/>
        <v>6700000</v>
      </c>
      <c r="K49">
        <f t="shared" si="3"/>
        <v>5000000</v>
      </c>
      <c r="L49">
        <f t="shared" si="4"/>
        <v>8000000</v>
      </c>
    </row>
    <row r="50" spans="1:12" x14ac:dyDescent="0.25">
      <c r="A50" s="3">
        <v>43</v>
      </c>
      <c r="B50" s="4" t="s">
        <v>49</v>
      </c>
      <c r="C50" s="5">
        <v>9750000</v>
      </c>
      <c r="D50" s="5">
        <v>8000000</v>
      </c>
      <c r="E50" s="7">
        <f t="shared" si="0"/>
        <v>0.82051282051282048</v>
      </c>
      <c r="F50" s="9"/>
      <c r="G50" s="9">
        <v>0</v>
      </c>
      <c r="H50" s="5">
        <f t="shared" si="2"/>
        <v>1750000</v>
      </c>
      <c r="K50">
        <f t="shared" si="3"/>
        <v>4875000</v>
      </c>
      <c r="L50">
        <f t="shared" si="4"/>
        <v>7800000</v>
      </c>
    </row>
    <row r="51" spans="1:12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9">
        <f t="shared" si="1"/>
        <v>-2700000</v>
      </c>
      <c r="H51" s="5">
        <f t="shared" si="2"/>
        <v>4700000</v>
      </c>
      <c r="K51">
        <f t="shared" si="3"/>
        <v>5000000</v>
      </c>
      <c r="L51">
        <f t="shared" si="4"/>
        <v>8000000</v>
      </c>
    </row>
    <row r="52" spans="1:12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9">
        <f t="shared" si="1"/>
        <v>-500000</v>
      </c>
      <c r="H52" s="5">
        <f t="shared" si="2"/>
        <v>2500000</v>
      </c>
      <c r="K52">
        <f t="shared" si="3"/>
        <v>5000000</v>
      </c>
      <c r="L52">
        <f t="shared" si="4"/>
        <v>8000000</v>
      </c>
    </row>
    <row r="53" spans="1:12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D53-K53</f>
        <v>-1300000</v>
      </c>
      <c r="G53" s="9">
        <f t="shared" si="1"/>
        <v>-4300000</v>
      </c>
      <c r="H53" s="5">
        <f t="shared" si="2"/>
        <v>6300000</v>
      </c>
      <c r="K53">
        <f t="shared" si="3"/>
        <v>5000000</v>
      </c>
      <c r="L53">
        <f t="shared" si="4"/>
        <v>8000000</v>
      </c>
    </row>
    <row r="54" spans="1:12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9">
        <f t="shared" si="1"/>
        <v>-2850000</v>
      </c>
      <c r="H54" s="5">
        <f t="shared" si="2"/>
        <v>4800000</v>
      </c>
      <c r="K54">
        <f t="shared" si="3"/>
        <v>4875000</v>
      </c>
      <c r="L54">
        <f t="shared" si="4"/>
        <v>7800000</v>
      </c>
    </row>
    <row r="55" spans="1:12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D55-K55</f>
        <v>-2150000</v>
      </c>
      <c r="G55" s="9">
        <f t="shared" si="1"/>
        <v>-5150000</v>
      </c>
      <c r="H55" s="5">
        <f t="shared" si="2"/>
        <v>7150000</v>
      </c>
      <c r="K55">
        <f t="shared" si="3"/>
        <v>5000000</v>
      </c>
      <c r="L55">
        <f t="shared" si="4"/>
        <v>8000000</v>
      </c>
    </row>
    <row r="56" spans="1:12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9">
        <f t="shared" si="1"/>
        <v>-1400000</v>
      </c>
      <c r="H56" s="5">
        <f t="shared" si="2"/>
        <v>3400000</v>
      </c>
      <c r="K56">
        <f t="shared" si="3"/>
        <v>5000000</v>
      </c>
      <c r="L56">
        <f t="shared" si="4"/>
        <v>8000000</v>
      </c>
    </row>
    <row r="57" spans="1:12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9">
        <v>0</v>
      </c>
      <c r="H57" s="5">
        <f t="shared" si="2"/>
        <v>0</v>
      </c>
      <c r="K57">
        <f t="shared" si="3"/>
        <v>4631250</v>
      </c>
      <c r="L57">
        <f t="shared" si="4"/>
        <v>7410000</v>
      </c>
    </row>
    <row r="58" spans="1:12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9">
        <f t="shared" si="1"/>
        <v>-1000000</v>
      </c>
      <c r="H58" s="5">
        <f t="shared" si="2"/>
        <v>3000000</v>
      </c>
      <c r="K58">
        <f t="shared" si="3"/>
        <v>5000000</v>
      </c>
      <c r="L58">
        <f t="shared" si="4"/>
        <v>8000000</v>
      </c>
    </row>
    <row r="59" spans="1:12" x14ac:dyDescent="0.25">
      <c r="A59" s="72" t="s">
        <v>58</v>
      </c>
      <c r="B59" s="73"/>
      <c r="C59" s="36">
        <f>SUM(C8:C58)</f>
        <v>468700000</v>
      </c>
      <c r="D59" s="36">
        <f>SUM(D8:D58)</f>
        <v>287260000</v>
      </c>
      <c r="E59" s="34"/>
      <c r="F59" s="35">
        <f>SUM(F8:F58)</f>
        <v>-15445000</v>
      </c>
      <c r="G59" s="9">
        <f>SUM(G8:G58)</f>
        <v>-98260000</v>
      </c>
      <c r="H59" s="5">
        <f t="shared" si="2"/>
        <v>181440000</v>
      </c>
    </row>
    <row r="60" spans="1:12" x14ac:dyDescent="0.25">
      <c r="A60" s="10" t="s">
        <v>332</v>
      </c>
      <c r="B60" s="10"/>
      <c r="C60" s="10"/>
      <c r="D60" s="10"/>
      <c r="E60" s="10"/>
      <c r="F60" s="10"/>
      <c r="G60" s="9">
        <f t="shared" si="1"/>
        <v>0</v>
      </c>
      <c r="H60" s="10"/>
      <c r="I60" s="10"/>
    </row>
    <row r="61" spans="1:12" x14ac:dyDescent="0.25">
      <c r="A61" s="37"/>
      <c r="B61" s="10" t="s">
        <v>333</v>
      </c>
      <c r="C61" s="10"/>
      <c r="D61" s="10"/>
      <c r="E61" s="10"/>
      <c r="F61" s="10"/>
      <c r="G61" s="9">
        <f t="shared" si="1"/>
        <v>0</v>
      </c>
      <c r="H61" s="10"/>
      <c r="I61" s="10"/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2" x14ac:dyDescent="0.25">
      <c r="A63" s="10" t="s">
        <v>369</v>
      </c>
      <c r="B63" s="10"/>
      <c r="C63" s="10"/>
      <c r="D63" s="10"/>
      <c r="E63" s="10"/>
      <c r="F63" s="10"/>
      <c r="G63" s="10"/>
      <c r="H63" s="10"/>
      <c r="I63" s="10"/>
    </row>
    <row r="64" spans="1:12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39" t="s">
        <v>335</v>
      </c>
      <c r="B69" s="27"/>
      <c r="C69" s="27"/>
      <c r="D69" s="27"/>
      <c r="E69" s="27"/>
      <c r="F69" s="39" t="s">
        <v>338</v>
      </c>
      <c r="G69" s="39"/>
      <c r="H69" s="10"/>
      <c r="I69" s="10"/>
    </row>
    <row r="70" spans="1:9" x14ac:dyDescent="0.25">
      <c r="A70" s="38" t="s">
        <v>336</v>
      </c>
      <c r="B70" s="38"/>
      <c r="C70" s="38"/>
      <c r="D70" s="38"/>
      <c r="E70" s="38"/>
      <c r="F70" s="38" t="s">
        <v>339</v>
      </c>
      <c r="G70" s="38"/>
      <c r="H70" s="10"/>
      <c r="I70" s="10"/>
    </row>
  </sheetData>
  <mergeCells count="7">
    <mergeCell ref="C6:C7"/>
    <mergeCell ref="D6:D7"/>
    <mergeCell ref="A4:H4"/>
    <mergeCell ref="A5:H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9" workbookViewId="0">
      <selection activeCell="A57" sqref="A57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7" width="14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324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7" t="s">
        <v>368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0" t="s">
        <v>0</v>
      </c>
      <c r="B4" s="70"/>
      <c r="C4" s="70"/>
      <c r="D4" s="70"/>
      <c r="E4" s="70"/>
      <c r="F4" s="70"/>
      <c r="G4" s="70"/>
      <c r="H4" s="70"/>
    </row>
    <row r="5" spans="1:12" ht="15.75" thickBot="1" x14ac:dyDescent="0.3">
      <c r="A5" s="71"/>
      <c r="B5" s="71"/>
      <c r="C5" s="71"/>
      <c r="D5" s="71"/>
      <c r="E5" s="71"/>
      <c r="F5" s="71"/>
      <c r="G5" s="71"/>
      <c r="H5" s="71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59</v>
      </c>
      <c r="C8" s="5">
        <v>10000000</v>
      </c>
      <c r="D8" s="5">
        <v>6750000</v>
      </c>
      <c r="E8" s="7">
        <f>D8/C8</f>
        <v>0.67500000000000004</v>
      </c>
      <c r="F8" s="5">
        <v>0</v>
      </c>
      <c r="G8" s="5">
        <f>+D8-L8</f>
        <v>-1250000</v>
      </c>
      <c r="H8" s="5">
        <f>+C8-D8</f>
        <v>3250000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5" si="1">D9-K9</f>
        <v>-400000</v>
      </c>
      <c r="G9" s="5">
        <f t="shared" ref="G9:G52" si="2">+D9-L9</f>
        <v>-3400000</v>
      </c>
      <c r="H9" s="5">
        <f t="shared" ref="H9:H53" si="3">+C9-D9</f>
        <v>5400000</v>
      </c>
      <c r="K9" s="41">
        <f t="shared" ref="K9:K52" si="4">C9/2</f>
        <v>5000000</v>
      </c>
      <c r="L9" s="41">
        <f t="shared" ref="L9:L52" si="5">+C9*80%</f>
        <v>8000000</v>
      </c>
    </row>
    <row r="10" spans="1:12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H10" s="5">
        <f t="shared" si="3"/>
        <v>0</v>
      </c>
      <c r="K10" s="41">
        <f t="shared" si="4"/>
        <v>0</v>
      </c>
      <c r="L10" s="41">
        <f t="shared" si="5"/>
        <v>0</v>
      </c>
    </row>
    <row r="11" spans="1:12" x14ac:dyDescent="0.25">
      <c r="A11" s="3">
        <v>4</v>
      </c>
      <c r="B11" s="4" t="s">
        <v>62</v>
      </c>
      <c r="C11" s="5">
        <v>10000000</v>
      </c>
      <c r="D11" s="5">
        <f>7500000+800000</f>
        <v>8300000</v>
      </c>
      <c r="E11" s="7">
        <f t="shared" si="0"/>
        <v>0.83</v>
      </c>
      <c r="F11" s="5"/>
      <c r="G11" s="5">
        <v>0</v>
      </c>
      <c r="H11" s="5">
        <f t="shared" si="3"/>
        <v>1700000</v>
      </c>
      <c r="K11" s="41">
        <f t="shared" si="4"/>
        <v>5000000</v>
      </c>
      <c r="L11" s="41">
        <f t="shared" si="5"/>
        <v>8000000</v>
      </c>
    </row>
    <row r="12" spans="1:12" x14ac:dyDescent="0.25">
      <c r="A12" s="3">
        <v>5</v>
      </c>
      <c r="B12" s="4" t="s">
        <v>63</v>
      </c>
      <c r="C12" s="5">
        <v>10000000</v>
      </c>
      <c r="D12" s="5">
        <v>6850000</v>
      </c>
      <c r="E12" s="7">
        <f t="shared" si="0"/>
        <v>0.68500000000000005</v>
      </c>
      <c r="F12" s="5">
        <v>0</v>
      </c>
      <c r="G12" s="5">
        <f t="shared" si="2"/>
        <v>-1150000</v>
      </c>
      <c r="H12" s="5">
        <f t="shared" si="3"/>
        <v>3150000</v>
      </c>
      <c r="K12" s="41">
        <f t="shared" si="4"/>
        <v>5000000</v>
      </c>
      <c r="L12" s="41">
        <f t="shared" si="5"/>
        <v>8000000</v>
      </c>
    </row>
    <row r="13" spans="1:12" x14ac:dyDescent="0.25">
      <c r="A13" s="3">
        <v>6</v>
      </c>
      <c r="B13" s="4" t="s">
        <v>64</v>
      </c>
      <c r="C13" s="5">
        <v>9750000</v>
      </c>
      <c r="D13" s="5">
        <v>8000000</v>
      </c>
      <c r="E13" s="7">
        <f t="shared" si="0"/>
        <v>0.82051282051282048</v>
      </c>
      <c r="F13" s="5"/>
      <c r="G13" s="5">
        <v>0</v>
      </c>
      <c r="H13" s="5">
        <f t="shared" si="3"/>
        <v>1750000</v>
      </c>
      <c r="K13" s="41">
        <f t="shared" si="4"/>
        <v>4875000</v>
      </c>
      <c r="L13" s="41">
        <f t="shared" si="5"/>
        <v>7800000</v>
      </c>
    </row>
    <row r="14" spans="1:12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-6000000</v>
      </c>
      <c r="H14" s="5">
        <f t="shared" si="3"/>
        <v>8000000</v>
      </c>
      <c r="K14" s="41">
        <f t="shared" si="4"/>
        <v>5000000</v>
      </c>
      <c r="L14" s="41">
        <f t="shared" si="5"/>
        <v>8000000</v>
      </c>
    </row>
    <row r="15" spans="1:12" x14ac:dyDescent="0.25">
      <c r="A15" s="3">
        <v>8</v>
      </c>
      <c r="B15" s="4" t="s">
        <v>66</v>
      </c>
      <c r="C15" s="5">
        <v>9750000</v>
      </c>
      <c r="D15" s="5">
        <v>7000000</v>
      </c>
      <c r="E15" s="7">
        <f t="shared" si="0"/>
        <v>0.71794871794871795</v>
      </c>
      <c r="F15" s="5"/>
      <c r="G15" s="5">
        <f t="shared" si="2"/>
        <v>-800000</v>
      </c>
      <c r="H15" s="5">
        <f t="shared" si="3"/>
        <v>2750000</v>
      </c>
      <c r="K15" s="41">
        <f t="shared" si="4"/>
        <v>4875000</v>
      </c>
      <c r="L15" s="41">
        <f t="shared" si="5"/>
        <v>7800000</v>
      </c>
    </row>
    <row r="16" spans="1:12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-2250000</v>
      </c>
      <c r="H16" s="5">
        <f t="shared" si="3"/>
        <v>4250000</v>
      </c>
      <c r="K16" s="41">
        <f t="shared" si="4"/>
        <v>5000000</v>
      </c>
      <c r="L16" s="41">
        <f t="shared" si="5"/>
        <v>8000000</v>
      </c>
    </row>
    <row r="17" spans="1:12" x14ac:dyDescent="0.25">
      <c r="A17" s="48">
        <v>10</v>
      </c>
      <c r="B17" s="49" t="s">
        <v>68</v>
      </c>
      <c r="C17" s="50">
        <v>11500000</v>
      </c>
      <c r="D17" s="50">
        <v>5750000</v>
      </c>
      <c r="E17" s="52">
        <f t="shared" si="0"/>
        <v>0.5</v>
      </c>
      <c r="F17" s="53">
        <f t="shared" si="1"/>
        <v>0</v>
      </c>
      <c r="G17" s="5">
        <f t="shared" si="2"/>
        <v>-3450000</v>
      </c>
      <c r="H17" s="5">
        <f t="shared" si="3"/>
        <v>5750000</v>
      </c>
      <c r="K17" s="41">
        <f t="shared" si="4"/>
        <v>5750000</v>
      </c>
      <c r="L17" s="41">
        <f t="shared" si="5"/>
        <v>9200000</v>
      </c>
    </row>
    <row r="18" spans="1:12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-7000000</v>
      </c>
      <c r="H18" s="5">
        <f t="shared" si="3"/>
        <v>9000000</v>
      </c>
      <c r="K18" s="41">
        <f t="shared" si="4"/>
        <v>5000000</v>
      </c>
      <c r="L18" s="41">
        <f t="shared" si="5"/>
        <v>8000000</v>
      </c>
    </row>
    <row r="19" spans="1:12" x14ac:dyDescent="0.25">
      <c r="A19" s="3">
        <v>12</v>
      </c>
      <c r="B19" s="4" t="s">
        <v>70</v>
      </c>
      <c r="C19" s="5">
        <v>10000000</v>
      </c>
      <c r="D19" s="5">
        <v>6350000</v>
      </c>
      <c r="E19" s="7">
        <f t="shared" si="0"/>
        <v>0.63500000000000001</v>
      </c>
      <c r="F19" s="5">
        <v>0</v>
      </c>
      <c r="G19" s="5">
        <f t="shared" si="2"/>
        <v>-1650000</v>
      </c>
      <c r="H19" s="5">
        <f t="shared" si="3"/>
        <v>3650000</v>
      </c>
      <c r="K19" s="41">
        <f t="shared" si="4"/>
        <v>5000000</v>
      </c>
      <c r="L19" s="41">
        <f t="shared" si="5"/>
        <v>8000000</v>
      </c>
    </row>
    <row r="20" spans="1:12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-400000</v>
      </c>
      <c r="H20" s="5">
        <f t="shared" si="3"/>
        <v>2350000</v>
      </c>
      <c r="K20" s="41">
        <f t="shared" si="4"/>
        <v>4875000</v>
      </c>
      <c r="L20" s="41">
        <f t="shared" si="5"/>
        <v>7800000</v>
      </c>
    </row>
    <row r="21" spans="1:12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1805000</v>
      </c>
      <c r="H21" s="5">
        <f t="shared" si="3"/>
        <v>0</v>
      </c>
      <c r="K21" s="41">
        <f t="shared" si="4"/>
        <v>4512500</v>
      </c>
      <c r="L21" s="41">
        <f t="shared" si="5"/>
        <v>7220000</v>
      </c>
    </row>
    <row r="22" spans="1:12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-1300000</v>
      </c>
      <c r="H22" s="5">
        <f t="shared" si="3"/>
        <v>3250000</v>
      </c>
      <c r="K22" s="41">
        <f t="shared" si="4"/>
        <v>4875000</v>
      </c>
      <c r="L22" s="41">
        <f t="shared" si="5"/>
        <v>7800000</v>
      </c>
    </row>
    <row r="23" spans="1:12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v>0</v>
      </c>
      <c r="G23" s="5">
        <f t="shared" si="2"/>
        <v>-500000</v>
      </c>
      <c r="H23" s="5">
        <f t="shared" si="3"/>
        <v>2500000</v>
      </c>
      <c r="K23" s="41">
        <f t="shared" si="4"/>
        <v>5000000</v>
      </c>
      <c r="L23" s="41">
        <f t="shared" si="5"/>
        <v>8000000</v>
      </c>
    </row>
    <row r="24" spans="1:12" x14ac:dyDescent="0.25">
      <c r="A24" s="3">
        <v>17</v>
      </c>
      <c r="B24" s="4" t="s">
        <v>75</v>
      </c>
      <c r="C24" s="5">
        <v>9500000</v>
      </c>
      <c r="D24" s="5">
        <f>6900000+875000-225000+50000</f>
        <v>7600000</v>
      </c>
      <c r="E24" s="7">
        <f t="shared" si="0"/>
        <v>0.8</v>
      </c>
      <c r="F24" s="5"/>
      <c r="G24" s="5">
        <f t="shared" si="2"/>
        <v>0</v>
      </c>
      <c r="H24" s="5">
        <f t="shared" si="3"/>
        <v>1900000</v>
      </c>
      <c r="K24" s="41">
        <f t="shared" si="4"/>
        <v>4750000</v>
      </c>
      <c r="L24" s="41">
        <f t="shared" si="5"/>
        <v>7600000</v>
      </c>
    </row>
    <row r="25" spans="1:12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v>0</v>
      </c>
      <c r="H25" s="5">
        <f t="shared" si="3"/>
        <v>0</v>
      </c>
      <c r="K25" s="41">
        <f t="shared" si="4"/>
        <v>4750000</v>
      </c>
      <c r="L25" s="41">
        <f t="shared" si="5"/>
        <v>7600000</v>
      </c>
    </row>
    <row r="26" spans="1:12" x14ac:dyDescent="0.25">
      <c r="A26" s="3">
        <v>19</v>
      </c>
      <c r="B26" s="4" t="s">
        <v>77</v>
      </c>
      <c r="C26" s="5">
        <v>10000000</v>
      </c>
      <c r="D26" s="5">
        <f>1500000+1600000+1950000</f>
        <v>5050000</v>
      </c>
      <c r="E26" s="7">
        <f t="shared" si="0"/>
        <v>0.505</v>
      </c>
      <c r="F26" s="5">
        <v>0</v>
      </c>
      <c r="G26" s="5">
        <f t="shared" si="2"/>
        <v>-2950000</v>
      </c>
      <c r="H26" s="5">
        <f t="shared" si="3"/>
        <v>4950000</v>
      </c>
      <c r="K26" s="41">
        <f t="shared" si="4"/>
        <v>5000000</v>
      </c>
      <c r="L26" s="41">
        <f t="shared" si="5"/>
        <v>8000000</v>
      </c>
    </row>
    <row r="27" spans="1:12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-2350000</v>
      </c>
      <c r="H27" s="5">
        <f t="shared" si="3"/>
        <v>4350000</v>
      </c>
      <c r="K27" s="41">
        <f t="shared" si="4"/>
        <v>5000000</v>
      </c>
      <c r="L27" s="41">
        <f t="shared" si="5"/>
        <v>8000000</v>
      </c>
    </row>
    <row r="28" spans="1:12" x14ac:dyDescent="0.25">
      <c r="A28" s="3">
        <v>21</v>
      </c>
      <c r="B28" s="4" t="s">
        <v>79</v>
      </c>
      <c r="C28" s="5">
        <v>9750000</v>
      </c>
      <c r="D28" s="5">
        <v>9750000</v>
      </c>
      <c r="E28" s="7">
        <f t="shared" si="0"/>
        <v>1</v>
      </c>
      <c r="F28" s="5"/>
      <c r="G28" s="5">
        <v>0</v>
      </c>
      <c r="H28" s="5">
        <f t="shared" si="3"/>
        <v>0</v>
      </c>
      <c r="K28" s="41">
        <f t="shared" si="4"/>
        <v>4875000</v>
      </c>
      <c r="L28" s="41">
        <f t="shared" si="5"/>
        <v>7800000</v>
      </c>
    </row>
    <row r="29" spans="1:12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v>0</v>
      </c>
      <c r="H29" s="5">
        <f t="shared" si="3"/>
        <v>0</v>
      </c>
      <c r="K29" s="41">
        <f t="shared" si="4"/>
        <v>4512500</v>
      </c>
      <c r="L29" s="41">
        <f t="shared" si="5"/>
        <v>7220000</v>
      </c>
    </row>
    <row r="30" spans="1:12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-2200000</v>
      </c>
      <c r="H30" s="5">
        <f t="shared" si="3"/>
        <v>4200000</v>
      </c>
      <c r="K30" s="41">
        <f t="shared" si="4"/>
        <v>5000000</v>
      </c>
      <c r="L30" s="41">
        <f t="shared" si="5"/>
        <v>8000000</v>
      </c>
    </row>
    <row r="31" spans="1:12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-1100000</v>
      </c>
      <c r="H31" s="5">
        <f t="shared" si="3"/>
        <v>3000000</v>
      </c>
      <c r="K31" s="41">
        <f t="shared" si="4"/>
        <v>4750000</v>
      </c>
      <c r="L31" s="41">
        <f t="shared" si="5"/>
        <v>7600000</v>
      </c>
    </row>
    <row r="32" spans="1:12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-500000</v>
      </c>
      <c r="H32" s="5">
        <f t="shared" si="3"/>
        <v>2500000</v>
      </c>
      <c r="K32" s="41">
        <f t="shared" si="4"/>
        <v>5000000</v>
      </c>
      <c r="L32" s="41">
        <f t="shared" si="5"/>
        <v>8000000</v>
      </c>
    </row>
    <row r="33" spans="1:12" x14ac:dyDescent="0.25">
      <c r="A33" s="3">
        <v>26</v>
      </c>
      <c r="B33" s="4" t="s">
        <v>84</v>
      </c>
      <c r="C33" s="5">
        <v>10000000</v>
      </c>
      <c r="D33" s="5">
        <f>5400000+1500000</f>
        <v>6900000</v>
      </c>
      <c r="E33" s="7">
        <f t="shared" si="0"/>
        <v>0.69</v>
      </c>
      <c r="F33" s="5">
        <v>0</v>
      </c>
      <c r="G33" s="5">
        <f t="shared" si="2"/>
        <v>-1100000</v>
      </c>
      <c r="H33" s="5">
        <f t="shared" si="3"/>
        <v>3100000</v>
      </c>
      <c r="K33" s="41">
        <f t="shared" si="4"/>
        <v>5000000</v>
      </c>
      <c r="L33" s="41">
        <f t="shared" si="5"/>
        <v>8000000</v>
      </c>
    </row>
    <row r="34" spans="1:12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-2425000</v>
      </c>
      <c r="H34" s="5">
        <f t="shared" si="3"/>
        <v>4375000</v>
      </c>
      <c r="K34" s="41">
        <f t="shared" si="4"/>
        <v>4875000</v>
      </c>
      <c r="L34" s="41">
        <f t="shared" si="5"/>
        <v>7800000</v>
      </c>
    </row>
    <row r="35" spans="1:12" x14ac:dyDescent="0.25">
      <c r="A35" s="3">
        <v>28</v>
      </c>
      <c r="B35" s="4" t="s">
        <v>86</v>
      </c>
      <c r="C35" s="5">
        <v>10000000</v>
      </c>
      <c r="D35" s="5">
        <v>8700000</v>
      </c>
      <c r="E35" s="7">
        <f t="shared" si="0"/>
        <v>0.87</v>
      </c>
      <c r="F35" s="5"/>
      <c r="G35" s="5">
        <v>0</v>
      </c>
      <c r="H35" s="5">
        <f t="shared" si="3"/>
        <v>1300000</v>
      </c>
      <c r="K35" s="41">
        <f t="shared" si="4"/>
        <v>5000000</v>
      </c>
      <c r="L35" s="41">
        <f t="shared" si="5"/>
        <v>8000000</v>
      </c>
    </row>
    <row r="36" spans="1:12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-950000</v>
      </c>
      <c r="H36" s="5">
        <f t="shared" si="3"/>
        <v>2900000</v>
      </c>
      <c r="K36" s="41">
        <f t="shared" si="4"/>
        <v>4875000</v>
      </c>
      <c r="L36" s="41">
        <f t="shared" si="5"/>
        <v>7800000</v>
      </c>
    </row>
    <row r="37" spans="1:12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H37" s="5">
        <f t="shared" si="3"/>
        <v>0</v>
      </c>
      <c r="K37" s="41">
        <f t="shared" si="4"/>
        <v>0</v>
      </c>
      <c r="L37" s="41">
        <f t="shared" si="5"/>
        <v>0</v>
      </c>
    </row>
    <row r="38" spans="1:12" x14ac:dyDescent="0.25">
      <c r="A38" s="3">
        <v>31</v>
      </c>
      <c r="B38" s="4" t="s">
        <v>89</v>
      </c>
      <c r="C38" s="5">
        <v>10000000</v>
      </c>
      <c r="D38" s="5">
        <v>7900000</v>
      </c>
      <c r="E38" s="7">
        <f t="shared" si="0"/>
        <v>0.79</v>
      </c>
      <c r="F38" s="5"/>
      <c r="G38" s="5">
        <f t="shared" si="2"/>
        <v>-100000</v>
      </c>
      <c r="H38" s="5">
        <f t="shared" si="3"/>
        <v>2100000</v>
      </c>
      <c r="K38" s="41">
        <f t="shared" si="4"/>
        <v>5000000</v>
      </c>
      <c r="L38" s="41">
        <f t="shared" si="5"/>
        <v>8000000</v>
      </c>
    </row>
    <row r="39" spans="1:12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v>0</v>
      </c>
      <c r="H39" s="5">
        <f t="shared" si="3"/>
        <v>0</v>
      </c>
      <c r="K39" s="41">
        <f t="shared" si="4"/>
        <v>2500000</v>
      </c>
      <c r="L39" s="41">
        <f t="shared" si="5"/>
        <v>4000000</v>
      </c>
    </row>
    <row r="40" spans="1:12" x14ac:dyDescent="0.25">
      <c r="A40" s="3">
        <v>33</v>
      </c>
      <c r="B40" s="4" t="s">
        <v>91</v>
      </c>
      <c r="C40" s="5">
        <v>9750000</v>
      </c>
      <c r="D40" s="5">
        <f>7500000+1250000</f>
        <v>8750000</v>
      </c>
      <c r="E40" s="7">
        <f t="shared" si="0"/>
        <v>0.89743589743589747</v>
      </c>
      <c r="F40" s="5"/>
      <c r="G40" s="5">
        <v>0</v>
      </c>
      <c r="H40" s="5">
        <f t="shared" si="3"/>
        <v>1000000</v>
      </c>
      <c r="K40" s="41">
        <f t="shared" si="4"/>
        <v>4875000</v>
      </c>
      <c r="L40" s="41">
        <f t="shared" si="5"/>
        <v>7800000</v>
      </c>
    </row>
    <row r="41" spans="1:12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v>0</v>
      </c>
      <c r="H41" s="5">
        <f t="shared" si="3"/>
        <v>0</v>
      </c>
      <c r="K41" s="41">
        <f t="shared" si="4"/>
        <v>4512500</v>
      </c>
      <c r="L41" s="41">
        <f t="shared" si="5"/>
        <v>7220000</v>
      </c>
    </row>
    <row r="42" spans="1:12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-6000000</v>
      </c>
      <c r="H42" s="5">
        <f t="shared" si="3"/>
        <v>8000000</v>
      </c>
      <c r="K42" s="41">
        <f t="shared" si="4"/>
        <v>5000000</v>
      </c>
      <c r="L42" s="41">
        <f t="shared" si="5"/>
        <v>8000000</v>
      </c>
    </row>
    <row r="43" spans="1:12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-1000000</v>
      </c>
      <c r="H43" s="5">
        <f t="shared" si="3"/>
        <v>3000000</v>
      </c>
      <c r="K43" s="41">
        <f t="shared" si="4"/>
        <v>5000000</v>
      </c>
      <c r="L43" s="41">
        <f t="shared" si="5"/>
        <v>8000000</v>
      </c>
    </row>
    <row r="44" spans="1:12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-1650000</v>
      </c>
      <c r="H44" s="5">
        <f t="shared" si="3"/>
        <v>3600000</v>
      </c>
      <c r="K44" s="41">
        <f t="shared" si="4"/>
        <v>4875000</v>
      </c>
      <c r="L44" s="41">
        <f t="shared" si="5"/>
        <v>7800000</v>
      </c>
    </row>
    <row r="45" spans="1:12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H45" s="5">
        <f t="shared" si="3"/>
        <v>0</v>
      </c>
      <c r="K45" s="41">
        <f t="shared" si="4"/>
        <v>0</v>
      </c>
      <c r="L45" s="41">
        <f t="shared" si="5"/>
        <v>0</v>
      </c>
    </row>
    <row r="46" spans="1:12" x14ac:dyDescent="0.25">
      <c r="A46" s="3">
        <v>39</v>
      </c>
      <c r="B46" s="4" t="s">
        <v>97</v>
      </c>
      <c r="C46" s="5">
        <v>9750000</v>
      </c>
      <c r="D46" s="5">
        <f>3350000+2400000</f>
        <v>5750000</v>
      </c>
      <c r="E46" s="7">
        <f t="shared" si="0"/>
        <v>0.58974358974358976</v>
      </c>
      <c r="F46" s="5">
        <v>0</v>
      </c>
      <c r="G46" s="5">
        <f t="shared" si="2"/>
        <v>-2050000</v>
      </c>
      <c r="H46" s="5">
        <f t="shared" si="3"/>
        <v>4000000</v>
      </c>
      <c r="K46" s="41">
        <f t="shared" si="4"/>
        <v>4875000</v>
      </c>
      <c r="L46" s="41">
        <f t="shared" si="5"/>
        <v>7800000</v>
      </c>
    </row>
    <row r="47" spans="1:12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v>0</v>
      </c>
      <c r="H47" s="5">
        <f t="shared" si="3"/>
        <v>0</v>
      </c>
      <c r="K47" s="41">
        <f t="shared" si="4"/>
        <v>4875000</v>
      </c>
      <c r="L47" s="41">
        <f t="shared" si="5"/>
        <v>7800000</v>
      </c>
    </row>
    <row r="48" spans="1:12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v>0</v>
      </c>
      <c r="H48" s="5">
        <f t="shared" si="3"/>
        <v>0</v>
      </c>
      <c r="K48" s="41">
        <f t="shared" si="4"/>
        <v>5000000</v>
      </c>
      <c r="L48" s="41">
        <f t="shared" si="5"/>
        <v>8000000</v>
      </c>
    </row>
    <row r="49" spans="1:12" x14ac:dyDescent="0.25">
      <c r="A49" s="3">
        <v>42</v>
      </c>
      <c r="B49" s="4" t="s">
        <v>100</v>
      </c>
      <c r="C49" s="5">
        <v>11000000</v>
      </c>
      <c r="D49" s="5">
        <f>6700000+2850000</f>
        <v>9550000</v>
      </c>
      <c r="E49" s="7">
        <f t="shared" si="0"/>
        <v>0.86818181818181817</v>
      </c>
      <c r="F49" s="5"/>
      <c r="G49" s="5">
        <v>0</v>
      </c>
      <c r="H49" s="5">
        <f t="shared" si="3"/>
        <v>1450000</v>
      </c>
      <c r="K49" s="41">
        <f t="shared" si="4"/>
        <v>5500000</v>
      </c>
      <c r="L49" s="41">
        <f t="shared" si="5"/>
        <v>8800000</v>
      </c>
    </row>
    <row r="50" spans="1:12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v>0</v>
      </c>
      <c r="H50" s="5">
        <f t="shared" si="3"/>
        <v>0</v>
      </c>
      <c r="K50" s="41">
        <f t="shared" si="4"/>
        <v>4875000</v>
      </c>
      <c r="L50" s="41">
        <f t="shared" si="5"/>
        <v>7800000</v>
      </c>
    </row>
    <row r="51" spans="1:12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31">
        <v>0</v>
      </c>
      <c r="H51" s="5">
        <f t="shared" si="3"/>
        <v>0</v>
      </c>
      <c r="K51" s="41">
        <f t="shared" si="4"/>
        <v>4512500</v>
      </c>
      <c r="L51" s="41">
        <f t="shared" si="5"/>
        <v>7220000</v>
      </c>
    </row>
    <row r="52" spans="1:12" x14ac:dyDescent="0.25">
      <c r="A52" s="3">
        <v>45</v>
      </c>
      <c r="B52" s="4" t="s">
        <v>103</v>
      </c>
      <c r="C52" s="5">
        <v>10000000</v>
      </c>
      <c r="D52" s="5">
        <f>6800000</f>
        <v>6800000</v>
      </c>
      <c r="E52" s="7">
        <f t="shared" si="0"/>
        <v>0.68</v>
      </c>
      <c r="F52" s="61"/>
      <c r="G52" s="64">
        <f t="shared" si="2"/>
        <v>-1200000</v>
      </c>
      <c r="H52" s="63">
        <f t="shared" si="3"/>
        <v>3200000</v>
      </c>
      <c r="K52" s="41">
        <f t="shared" si="4"/>
        <v>5000000</v>
      </c>
      <c r="L52" s="41">
        <f t="shared" si="5"/>
        <v>8000000</v>
      </c>
    </row>
    <row r="53" spans="1:12" ht="15.75" thickBot="1" x14ac:dyDescent="0.3">
      <c r="A53" s="76" t="s">
        <v>58</v>
      </c>
      <c r="B53" s="77"/>
      <c r="C53" s="6">
        <v>397600000</v>
      </c>
      <c r="D53" s="6">
        <v>225025000</v>
      </c>
      <c r="E53" s="6"/>
      <c r="F53" s="62">
        <f>SUM(F8:F52)</f>
        <v>-10400000</v>
      </c>
      <c r="G53" s="64">
        <f>SUM(G8:G52)</f>
        <v>-52920000</v>
      </c>
      <c r="H53" s="63">
        <f t="shared" si="3"/>
        <v>172575000</v>
      </c>
    </row>
    <row r="54" spans="1:12" x14ac:dyDescent="0.25">
      <c r="A54" s="10" t="s">
        <v>332</v>
      </c>
      <c r="G54" s="59"/>
    </row>
    <row r="55" spans="1:12" x14ac:dyDescent="0.25">
      <c r="A55" s="37"/>
      <c r="B55" s="10" t="s">
        <v>333</v>
      </c>
      <c r="G55" s="59"/>
    </row>
    <row r="56" spans="1:12" x14ac:dyDescent="0.25">
      <c r="G56" s="60"/>
    </row>
    <row r="57" spans="1:12" x14ac:dyDescent="0.25">
      <c r="A57" s="10" t="s">
        <v>369</v>
      </c>
    </row>
    <row r="58" spans="1:12" x14ac:dyDescent="0.25">
      <c r="A58" s="10" t="s">
        <v>334</v>
      </c>
      <c r="F58" s="10" t="s">
        <v>337</v>
      </c>
    </row>
    <row r="63" spans="1:12" x14ac:dyDescent="0.25">
      <c r="A63" s="39" t="s">
        <v>335</v>
      </c>
      <c r="B63" s="27"/>
      <c r="C63" s="27"/>
      <c r="D63" s="27"/>
      <c r="E63" s="27"/>
      <c r="F63" s="39" t="s">
        <v>338</v>
      </c>
      <c r="G63" s="39"/>
    </row>
    <row r="64" spans="1:12" x14ac:dyDescent="0.25">
      <c r="A64" s="38" t="s">
        <v>336</v>
      </c>
      <c r="B64" s="38"/>
      <c r="C64" s="38"/>
      <c r="D64" s="38"/>
      <c r="E64" s="38"/>
      <c r="F64" s="38" t="s">
        <v>339</v>
      </c>
      <c r="G64" s="38"/>
    </row>
  </sheetData>
  <mergeCells count="7">
    <mergeCell ref="C6:C7"/>
    <mergeCell ref="D6:D7"/>
    <mergeCell ref="A53:B53"/>
    <mergeCell ref="A4:H4"/>
    <mergeCell ref="A5:H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3" workbookViewId="0">
      <selection activeCell="A62" sqref="A62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9.140625" style="10"/>
    <col min="10" max="10" width="10.5703125" style="10" bestFit="1" customWidth="1"/>
    <col min="11" max="11" width="11.5703125" style="10" bestFit="1" customWidth="1"/>
    <col min="12" max="16384" width="9.140625" style="10"/>
  </cols>
  <sheetData>
    <row r="1" spans="1:11" ht="15.75" x14ac:dyDescent="0.25">
      <c r="A1" s="24" t="s">
        <v>322</v>
      </c>
    </row>
    <row r="2" spans="1:11" ht="15.75" x14ac:dyDescent="0.25">
      <c r="A2" s="24" t="s">
        <v>326</v>
      </c>
    </row>
    <row r="3" spans="1:11" ht="15.75" x14ac:dyDescent="0.25">
      <c r="A3" s="67" t="s">
        <v>368</v>
      </c>
    </row>
    <row r="4" spans="1:11" s="27" customFormat="1" ht="15.75" customHeight="1" x14ac:dyDescent="0.2">
      <c r="A4" s="70" t="s">
        <v>325</v>
      </c>
      <c r="B4" s="70"/>
      <c r="C4" s="70"/>
      <c r="D4" s="70"/>
      <c r="E4" s="70"/>
      <c r="F4" s="70"/>
      <c r="G4" s="70"/>
      <c r="H4" s="70"/>
    </row>
    <row r="5" spans="1:11" ht="15.75" thickBot="1" x14ac:dyDescent="0.3">
      <c r="A5" s="26"/>
      <c r="B5" s="26"/>
      <c r="C5" s="26"/>
      <c r="D5" s="26"/>
      <c r="E5" s="26"/>
      <c r="F5" s="26"/>
      <c r="G5" s="56"/>
      <c r="H5" s="26"/>
    </row>
    <row r="6" spans="1:11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J7" s="58">
        <v>0.5</v>
      </c>
      <c r="K7" s="58">
        <v>0.8</v>
      </c>
    </row>
    <row r="8" spans="1:11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+D8-K8</f>
        <v>-2000000</v>
      </c>
      <c r="H8" s="5">
        <f>+C8-D8</f>
        <v>4000000</v>
      </c>
      <c r="J8" s="41">
        <f>C8/2</f>
        <v>5000000</v>
      </c>
      <c r="K8" s="41">
        <f>+C8*80%</f>
        <v>8000000</v>
      </c>
    </row>
    <row r="9" spans="1:11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+D9-K9</f>
        <v>-1350000</v>
      </c>
      <c r="H9" s="5">
        <f t="shared" ref="H9:H57" si="2">+C9-D9</f>
        <v>3300000</v>
      </c>
      <c r="J9" s="41">
        <f t="shared" ref="J9:J57" si="3">C9/2</f>
        <v>4875000</v>
      </c>
      <c r="K9" s="41">
        <f t="shared" ref="K9:K57" si="4">+C9*80%</f>
        <v>7800000</v>
      </c>
    </row>
    <row r="10" spans="1:11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D10-J10</f>
        <v>0</v>
      </c>
      <c r="G10" s="5">
        <f t="shared" si="1"/>
        <v>-3000000</v>
      </c>
      <c r="H10" s="5">
        <f t="shared" si="2"/>
        <v>5000000</v>
      </c>
      <c r="J10" s="41">
        <f t="shared" si="3"/>
        <v>5000000</v>
      </c>
      <c r="K10" s="41">
        <f t="shared" si="4"/>
        <v>8000000</v>
      </c>
    </row>
    <row r="11" spans="1:11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-2100000</v>
      </c>
      <c r="H11" s="5">
        <f t="shared" si="2"/>
        <v>4050000</v>
      </c>
      <c r="J11" s="41">
        <f t="shared" si="3"/>
        <v>4875000</v>
      </c>
      <c r="K11" s="41">
        <f t="shared" si="4"/>
        <v>7800000</v>
      </c>
    </row>
    <row r="12" spans="1:11" x14ac:dyDescent="0.25">
      <c r="A12" s="3">
        <v>5</v>
      </c>
      <c r="B12" s="4" t="s">
        <v>108</v>
      </c>
      <c r="C12" s="5">
        <v>10000000</v>
      </c>
      <c r="D12" s="5">
        <f>5000000+850000</f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41">
        <f t="shared" si="3"/>
        <v>5000000</v>
      </c>
      <c r="K12" s="41">
        <f t="shared" si="4"/>
        <v>8000000</v>
      </c>
    </row>
    <row r="13" spans="1:11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-3000000</v>
      </c>
      <c r="H13" s="5">
        <f t="shared" si="2"/>
        <v>5000000</v>
      </c>
      <c r="J13" s="41">
        <f t="shared" si="3"/>
        <v>5000000</v>
      </c>
      <c r="K13" s="41">
        <f t="shared" si="4"/>
        <v>8000000</v>
      </c>
    </row>
    <row r="14" spans="1:11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D14-J14</f>
        <v>0</v>
      </c>
      <c r="G14" s="5">
        <f t="shared" si="1"/>
        <v>-3000000</v>
      </c>
      <c r="H14" s="5">
        <f t="shared" si="2"/>
        <v>5000000</v>
      </c>
      <c r="J14" s="41">
        <f t="shared" si="3"/>
        <v>5000000</v>
      </c>
      <c r="K14" s="41">
        <f t="shared" si="4"/>
        <v>8000000</v>
      </c>
    </row>
    <row r="15" spans="1:11" x14ac:dyDescent="0.25">
      <c r="A15" s="3">
        <v>8</v>
      </c>
      <c r="B15" s="4" t="s">
        <v>111</v>
      </c>
      <c r="C15" s="5">
        <v>10000000</v>
      </c>
      <c r="D15" s="5">
        <v>5500000</v>
      </c>
      <c r="E15" s="7">
        <f t="shared" si="0"/>
        <v>0.55000000000000004</v>
      </c>
      <c r="F15" s="5">
        <v>0</v>
      </c>
      <c r="G15" s="5">
        <f t="shared" si="1"/>
        <v>-2500000</v>
      </c>
      <c r="H15" s="5">
        <f t="shared" si="2"/>
        <v>4500000</v>
      </c>
      <c r="J15" s="41">
        <f t="shared" si="3"/>
        <v>5000000</v>
      </c>
      <c r="K15" s="41">
        <f t="shared" si="4"/>
        <v>8000000</v>
      </c>
    </row>
    <row r="16" spans="1:11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-1800000</v>
      </c>
      <c r="H16" s="5">
        <f t="shared" si="2"/>
        <v>3800000</v>
      </c>
      <c r="J16" s="41">
        <f t="shared" si="3"/>
        <v>5000000</v>
      </c>
      <c r="K16" s="41">
        <f t="shared" si="4"/>
        <v>8000000</v>
      </c>
    </row>
    <row r="17" spans="1:11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v>0</v>
      </c>
      <c r="H17" s="5">
        <f t="shared" si="2"/>
        <v>0</v>
      </c>
      <c r="J17" s="41">
        <f t="shared" si="3"/>
        <v>4875000</v>
      </c>
      <c r="K17" s="41">
        <f t="shared" si="4"/>
        <v>7800000</v>
      </c>
    </row>
    <row r="18" spans="1:11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v>0</v>
      </c>
      <c r="H18" s="5">
        <f t="shared" si="2"/>
        <v>1750000</v>
      </c>
      <c r="J18" s="41">
        <f t="shared" si="3"/>
        <v>4875000</v>
      </c>
      <c r="K18" s="41">
        <f t="shared" si="4"/>
        <v>7800000</v>
      </c>
    </row>
    <row r="19" spans="1:11" x14ac:dyDescent="0.25">
      <c r="A19" s="3">
        <v>12</v>
      </c>
      <c r="B19" s="4" t="s">
        <v>115</v>
      </c>
      <c r="C19" s="5">
        <v>9750000</v>
      </c>
      <c r="D19" s="5">
        <v>7750000</v>
      </c>
      <c r="E19" s="7">
        <f t="shared" si="0"/>
        <v>0.79487179487179482</v>
      </c>
      <c r="F19" s="5"/>
      <c r="G19" s="5">
        <f t="shared" si="1"/>
        <v>-50000</v>
      </c>
      <c r="H19" s="5">
        <f t="shared" si="2"/>
        <v>2000000</v>
      </c>
      <c r="J19" s="41">
        <f t="shared" si="3"/>
        <v>4875000</v>
      </c>
      <c r="K19" s="41">
        <f t="shared" si="4"/>
        <v>7800000</v>
      </c>
    </row>
    <row r="20" spans="1:11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-1300000</v>
      </c>
      <c r="H20" s="5">
        <f t="shared" si="2"/>
        <v>3250000</v>
      </c>
      <c r="J20" s="41">
        <f t="shared" si="3"/>
        <v>4875000</v>
      </c>
      <c r="K20" s="41">
        <f t="shared" si="4"/>
        <v>7800000</v>
      </c>
    </row>
    <row r="21" spans="1:11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-2500000</v>
      </c>
      <c r="H21" s="5">
        <f t="shared" si="2"/>
        <v>4500000</v>
      </c>
      <c r="J21" s="41">
        <f t="shared" si="3"/>
        <v>5000000</v>
      </c>
      <c r="K21" s="41">
        <f t="shared" si="4"/>
        <v>8000000</v>
      </c>
    </row>
    <row r="22" spans="1:11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v>0</v>
      </c>
      <c r="H22" s="5">
        <f t="shared" si="2"/>
        <v>0</v>
      </c>
      <c r="J22" s="41">
        <f t="shared" si="3"/>
        <v>5000000</v>
      </c>
      <c r="K22" s="41">
        <f t="shared" si="4"/>
        <v>8000000</v>
      </c>
    </row>
    <row r="23" spans="1:11" x14ac:dyDescent="0.25">
      <c r="A23" s="3">
        <v>16</v>
      </c>
      <c r="B23" s="4" t="s">
        <v>119</v>
      </c>
      <c r="C23" s="5">
        <v>10000000</v>
      </c>
      <c r="D23" s="5">
        <f>3700000+1500000</f>
        <v>5200000</v>
      </c>
      <c r="E23" s="7">
        <f t="shared" si="0"/>
        <v>0.52</v>
      </c>
      <c r="F23" s="5">
        <v>0</v>
      </c>
      <c r="G23" s="5">
        <f t="shared" si="1"/>
        <v>-2800000</v>
      </c>
      <c r="H23" s="5">
        <f t="shared" si="2"/>
        <v>4800000</v>
      </c>
      <c r="J23" s="41">
        <f t="shared" si="3"/>
        <v>5000000</v>
      </c>
      <c r="K23" s="41">
        <f t="shared" si="4"/>
        <v>8000000</v>
      </c>
    </row>
    <row r="24" spans="1:11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1950000</v>
      </c>
      <c r="H24" s="5">
        <f t="shared" si="2"/>
        <v>0</v>
      </c>
      <c r="J24" s="41">
        <f t="shared" si="3"/>
        <v>4875000</v>
      </c>
      <c r="K24" s="41">
        <f t="shared" si="4"/>
        <v>7800000</v>
      </c>
    </row>
    <row r="25" spans="1:11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D25-J25</f>
        <v>-1800000</v>
      </c>
      <c r="G25" s="5">
        <f t="shared" si="1"/>
        <v>-4800000</v>
      </c>
      <c r="H25" s="5">
        <f t="shared" si="2"/>
        <v>6800000</v>
      </c>
      <c r="J25" s="41">
        <f t="shared" si="3"/>
        <v>5000000</v>
      </c>
      <c r="K25" s="41">
        <f t="shared" si="4"/>
        <v>8000000</v>
      </c>
    </row>
    <row r="26" spans="1:11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v>0</v>
      </c>
      <c r="H26" s="5">
        <f t="shared" si="2"/>
        <v>0</v>
      </c>
      <c r="J26" s="41">
        <f t="shared" si="3"/>
        <v>4875000</v>
      </c>
      <c r="K26" s="41">
        <f t="shared" si="4"/>
        <v>7800000</v>
      </c>
    </row>
    <row r="27" spans="1:11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-2000000</v>
      </c>
      <c r="H27" s="5">
        <f t="shared" si="2"/>
        <v>4000000</v>
      </c>
      <c r="J27" s="41">
        <f t="shared" si="3"/>
        <v>5000000</v>
      </c>
      <c r="K27" s="41">
        <f t="shared" si="4"/>
        <v>8000000</v>
      </c>
    </row>
    <row r="28" spans="1:11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D28-J28</f>
        <v>-4000000</v>
      </c>
      <c r="G28" s="5">
        <f t="shared" si="1"/>
        <v>-7000000</v>
      </c>
      <c r="H28" s="5">
        <f t="shared" si="2"/>
        <v>9000000</v>
      </c>
      <c r="J28" s="41">
        <f t="shared" si="3"/>
        <v>5000000</v>
      </c>
      <c r="K28" s="41">
        <f t="shared" si="4"/>
        <v>8000000</v>
      </c>
    </row>
    <row r="29" spans="1:11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-1000000</v>
      </c>
      <c r="H29" s="5">
        <f t="shared" si="2"/>
        <v>3000000</v>
      </c>
      <c r="J29" s="41">
        <f t="shared" si="3"/>
        <v>5000000</v>
      </c>
      <c r="K29" s="41">
        <f t="shared" si="4"/>
        <v>8000000</v>
      </c>
    </row>
    <row r="30" spans="1:11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0</v>
      </c>
      <c r="H30" s="5">
        <f t="shared" si="2"/>
        <v>2000000</v>
      </c>
      <c r="J30" s="41">
        <f t="shared" si="3"/>
        <v>5000000</v>
      </c>
      <c r="K30" s="41">
        <f t="shared" si="4"/>
        <v>8000000</v>
      </c>
    </row>
    <row r="31" spans="1:11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D31-J31</f>
        <v>-1500000</v>
      </c>
      <c r="G31" s="5">
        <f t="shared" si="1"/>
        <v>-4500000</v>
      </c>
      <c r="H31" s="5">
        <f t="shared" si="2"/>
        <v>6500000</v>
      </c>
      <c r="J31" s="41">
        <f t="shared" si="3"/>
        <v>5000000</v>
      </c>
      <c r="K31" s="41">
        <f t="shared" si="4"/>
        <v>8000000</v>
      </c>
    </row>
    <row r="32" spans="1:11" x14ac:dyDescent="0.25">
      <c r="A32" s="3">
        <v>25</v>
      </c>
      <c r="B32" s="4" t="s">
        <v>367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-2150000</v>
      </c>
      <c r="H32" s="5">
        <f t="shared" si="2"/>
        <v>4150000</v>
      </c>
      <c r="J32" s="41">
        <f t="shared" si="3"/>
        <v>5000000</v>
      </c>
      <c r="K32" s="41">
        <f t="shared" si="4"/>
        <v>8000000</v>
      </c>
    </row>
    <row r="33" spans="1:11" x14ac:dyDescent="0.25">
      <c r="A33" s="48">
        <v>26</v>
      </c>
      <c r="B33" s="49" t="s">
        <v>128</v>
      </c>
      <c r="C33" s="50">
        <v>15300000</v>
      </c>
      <c r="D33" s="51">
        <v>5000000</v>
      </c>
      <c r="E33" s="52">
        <f t="shared" si="0"/>
        <v>0.32679738562091504</v>
      </c>
      <c r="F33" s="53">
        <f>D33-J33</f>
        <v>-2650000</v>
      </c>
      <c r="G33" s="5">
        <f t="shared" si="1"/>
        <v>-7240000</v>
      </c>
      <c r="H33" s="53">
        <f>+C33-D33</f>
        <v>10300000</v>
      </c>
      <c r="J33" s="41">
        <f t="shared" si="3"/>
        <v>7650000</v>
      </c>
      <c r="K33" s="41">
        <f t="shared" si="4"/>
        <v>12240000</v>
      </c>
    </row>
    <row r="34" spans="1:11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D34-J34</f>
        <v>-500000</v>
      </c>
      <c r="G34" s="5">
        <f t="shared" si="1"/>
        <v>-3800000</v>
      </c>
      <c r="H34" s="5">
        <f t="shared" si="2"/>
        <v>6000000</v>
      </c>
      <c r="J34" s="41">
        <f t="shared" si="3"/>
        <v>5500000</v>
      </c>
      <c r="K34" s="41">
        <f t="shared" si="4"/>
        <v>8800000</v>
      </c>
    </row>
    <row r="35" spans="1:11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-450000</v>
      </c>
      <c r="H35" s="5">
        <f t="shared" si="2"/>
        <v>2450000</v>
      </c>
      <c r="J35" s="41">
        <f t="shared" si="3"/>
        <v>5000000</v>
      </c>
      <c r="K35" s="41">
        <f t="shared" si="4"/>
        <v>8000000</v>
      </c>
    </row>
    <row r="36" spans="1:11" x14ac:dyDescent="0.25">
      <c r="A36" s="3">
        <v>29</v>
      </c>
      <c r="B36" s="4" t="s">
        <v>131</v>
      </c>
      <c r="C36" s="5">
        <v>9750000</v>
      </c>
      <c r="D36" s="5">
        <f>5500000+950000+1000000</f>
        <v>7450000</v>
      </c>
      <c r="E36" s="7">
        <f t="shared" si="0"/>
        <v>0.76410256410256405</v>
      </c>
      <c r="F36" s="5"/>
      <c r="G36" s="5">
        <f t="shared" si="1"/>
        <v>-350000</v>
      </c>
      <c r="H36" s="5">
        <f t="shared" si="2"/>
        <v>2300000</v>
      </c>
      <c r="J36" s="41">
        <f t="shared" si="3"/>
        <v>4875000</v>
      </c>
      <c r="K36" s="41">
        <f t="shared" si="4"/>
        <v>7800000</v>
      </c>
    </row>
    <row r="37" spans="1:11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v>0</v>
      </c>
      <c r="G37" s="5">
        <f t="shared" si="1"/>
        <v>-2250000</v>
      </c>
      <c r="H37" s="5">
        <f t="shared" si="2"/>
        <v>4250000</v>
      </c>
      <c r="J37" s="41">
        <f t="shared" si="3"/>
        <v>5000000</v>
      </c>
      <c r="K37" s="41">
        <f t="shared" si="4"/>
        <v>8000000</v>
      </c>
    </row>
    <row r="38" spans="1:11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-1400000</v>
      </c>
      <c r="H38" s="5">
        <f t="shared" si="2"/>
        <v>3400000</v>
      </c>
      <c r="J38" s="41">
        <f t="shared" si="3"/>
        <v>5000000</v>
      </c>
      <c r="K38" s="41">
        <f t="shared" si="4"/>
        <v>8000000</v>
      </c>
    </row>
    <row r="39" spans="1:11" x14ac:dyDescent="0.25">
      <c r="A39" s="3">
        <v>32</v>
      </c>
      <c r="B39" s="4" t="s">
        <v>134</v>
      </c>
      <c r="C39" s="5">
        <v>9750000</v>
      </c>
      <c r="D39" s="5">
        <f>6800000+1175000</f>
        <v>7975000</v>
      </c>
      <c r="E39" s="7">
        <f t="shared" si="0"/>
        <v>0.81794871794871793</v>
      </c>
      <c r="F39" s="5"/>
      <c r="G39" s="5">
        <v>0</v>
      </c>
      <c r="H39" s="5">
        <f t="shared" si="2"/>
        <v>1775000</v>
      </c>
      <c r="J39" s="41">
        <f t="shared" si="3"/>
        <v>4875000</v>
      </c>
      <c r="K39" s="41">
        <f t="shared" si="4"/>
        <v>7800000</v>
      </c>
    </row>
    <row r="40" spans="1:11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J40" s="41">
        <f t="shared" si="3"/>
        <v>4875000</v>
      </c>
      <c r="K40" s="41">
        <f t="shared" si="4"/>
        <v>7800000</v>
      </c>
    </row>
    <row r="41" spans="1:11" x14ac:dyDescent="0.25">
      <c r="A41" s="3">
        <v>34</v>
      </c>
      <c r="B41" s="4" t="s">
        <v>136</v>
      </c>
      <c r="C41" s="5">
        <v>10000000</v>
      </c>
      <c r="D41" s="5">
        <f>6000000+800000+800000</f>
        <v>7600000</v>
      </c>
      <c r="E41" s="7">
        <f t="shared" si="0"/>
        <v>0.76</v>
      </c>
      <c r="F41" s="5"/>
      <c r="G41" s="5">
        <f t="shared" si="1"/>
        <v>-400000</v>
      </c>
      <c r="H41" s="5">
        <f t="shared" si="2"/>
        <v>2400000</v>
      </c>
      <c r="J41" s="41">
        <f t="shared" si="3"/>
        <v>5000000</v>
      </c>
      <c r="K41" s="41">
        <f t="shared" si="4"/>
        <v>8000000</v>
      </c>
    </row>
    <row r="42" spans="1:11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v>0</v>
      </c>
      <c r="H42" s="5">
        <f t="shared" si="2"/>
        <v>0</v>
      </c>
      <c r="J42" s="41">
        <f t="shared" si="3"/>
        <v>5000000</v>
      </c>
      <c r="K42" s="41">
        <f t="shared" si="4"/>
        <v>8000000</v>
      </c>
    </row>
    <row r="43" spans="1:11" x14ac:dyDescent="0.25">
      <c r="A43" s="3">
        <v>36</v>
      </c>
      <c r="B43" s="4" t="s">
        <v>138</v>
      </c>
      <c r="C43" s="5">
        <v>10000000</v>
      </c>
      <c r="D43" s="5">
        <v>5000000</v>
      </c>
      <c r="E43" s="7">
        <f t="shared" si="0"/>
        <v>0.5</v>
      </c>
      <c r="F43" s="5">
        <f>D43-J43</f>
        <v>0</v>
      </c>
      <c r="G43" s="5">
        <f t="shared" si="1"/>
        <v>-3000000</v>
      </c>
      <c r="H43" s="5">
        <f t="shared" si="2"/>
        <v>5000000</v>
      </c>
      <c r="J43" s="41">
        <f t="shared" si="3"/>
        <v>5000000</v>
      </c>
      <c r="K43" s="41">
        <f t="shared" si="4"/>
        <v>8000000</v>
      </c>
    </row>
    <row r="44" spans="1:11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v>0</v>
      </c>
      <c r="H44" s="5">
        <f t="shared" si="2"/>
        <v>1700000</v>
      </c>
      <c r="J44" s="41">
        <f t="shared" si="3"/>
        <v>5000000</v>
      </c>
      <c r="K44" s="41">
        <f t="shared" si="4"/>
        <v>8000000</v>
      </c>
    </row>
    <row r="45" spans="1:11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v>0</v>
      </c>
      <c r="H45" s="5">
        <f t="shared" si="2"/>
        <v>0</v>
      </c>
      <c r="J45" s="41">
        <f t="shared" si="3"/>
        <v>4750000</v>
      </c>
      <c r="K45" s="41">
        <f t="shared" si="4"/>
        <v>7600000</v>
      </c>
    </row>
    <row r="46" spans="1:11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-1000000</v>
      </c>
      <c r="H46" s="5">
        <f t="shared" si="2"/>
        <v>3000000</v>
      </c>
      <c r="J46" s="41">
        <f t="shared" si="3"/>
        <v>5000000</v>
      </c>
      <c r="K46" s="41">
        <f t="shared" si="4"/>
        <v>8000000</v>
      </c>
    </row>
    <row r="47" spans="1:11" x14ac:dyDescent="0.25">
      <c r="A47" s="19">
        <v>40</v>
      </c>
      <c r="B47" s="20" t="s">
        <v>142</v>
      </c>
      <c r="C47" s="21">
        <v>10000000</v>
      </c>
      <c r="D47" s="54">
        <v>5000000</v>
      </c>
      <c r="E47" s="22">
        <f t="shared" si="0"/>
        <v>0.5</v>
      </c>
      <c r="F47" s="21">
        <f>D47-J47</f>
        <v>0</v>
      </c>
      <c r="G47" s="5">
        <f t="shared" si="1"/>
        <v>-3000000</v>
      </c>
      <c r="H47" s="5">
        <f t="shared" si="2"/>
        <v>5000000</v>
      </c>
      <c r="J47" s="41">
        <f t="shared" si="3"/>
        <v>5000000</v>
      </c>
      <c r="K47" s="41">
        <f t="shared" si="4"/>
        <v>8000000</v>
      </c>
    </row>
    <row r="48" spans="1:11" x14ac:dyDescent="0.25">
      <c r="A48" s="3">
        <v>41</v>
      </c>
      <c r="B48" s="4" t="s">
        <v>143</v>
      </c>
      <c r="C48" s="5">
        <v>10000000</v>
      </c>
      <c r="D48" s="5">
        <f>4900000+850000+850000</f>
        <v>6600000</v>
      </c>
      <c r="E48" s="7">
        <f t="shared" si="0"/>
        <v>0.66</v>
      </c>
      <c r="F48" s="5">
        <v>0</v>
      </c>
      <c r="G48" s="5">
        <f t="shared" si="1"/>
        <v>-1400000</v>
      </c>
      <c r="H48" s="5">
        <f t="shared" si="2"/>
        <v>3400000</v>
      </c>
      <c r="J48" s="41">
        <f t="shared" si="3"/>
        <v>5000000</v>
      </c>
      <c r="K48" s="41">
        <f t="shared" si="4"/>
        <v>8000000</v>
      </c>
    </row>
    <row r="49" spans="1:11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D49-J49</f>
        <v>-2375000</v>
      </c>
      <c r="G49" s="5">
        <f t="shared" si="1"/>
        <v>-5300000</v>
      </c>
      <c r="H49" s="5">
        <f t="shared" si="2"/>
        <v>7250000</v>
      </c>
      <c r="J49" s="41">
        <f t="shared" si="3"/>
        <v>4875000</v>
      </c>
      <c r="K49" s="41">
        <f t="shared" si="4"/>
        <v>7800000</v>
      </c>
    </row>
    <row r="50" spans="1:11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-1750000</v>
      </c>
      <c r="H50" s="5">
        <f t="shared" si="2"/>
        <v>3750000</v>
      </c>
      <c r="J50" s="41">
        <f t="shared" si="3"/>
        <v>5000000</v>
      </c>
      <c r="K50" s="41">
        <f t="shared" si="4"/>
        <v>8000000</v>
      </c>
    </row>
    <row r="51" spans="1:11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-800000</v>
      </c>
      <c r="H51" s="5">
        <f t="shared" si="2"/>
        <v>2800000</v>
      </c>
      <c r="J51" s="41">
        <f t="shared" si="3"/>
        <v>5000000</v>
      </c>
      <c r="K51" s="41">
        <f t="shared" si="4"/>
        <v>8000000</v>
      </c>
    </row>
    <row r="52" spans="1:11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-1250000</v>
      </c>
      <c r="H52" s="5">
        <f t="shared" si="2"/>
        <v>3200000</v>
      </c>
      <c r="J52" s="41">
        <f t="shared" si="3"/>
        <v>4875000</v>
      </c>
      <c r="K52" s="41">
        <f t="shared" si="4"/>
        <v>7800000</v>
      </c>
    </row>
    <row r="53" spans="1:11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-2000000</v>
      </c>
      <c r="H53" s="5">
        <f t="shared" si="2"/>
        <v>4000000</v>
      </c>
      <c r="J53" s="41">
        <f t="shared" si="3"/>
        <v>5000000</v>
      </c>
      <c r="K53" s="41">
        <f t="shared" si="4"/>
        <v>8000000</v>
      </c>
    </row>
    <row r="54" spans="1:11" x14ac:dyDescent="0.25">
      <c r="A54" s="3">
        <v>47</v>
      </c>
      <c r="B54" s="4" t="s">
        <v>149</v>
      </c>
      <c r="C54" s="5">
        <v>10000000</v>
      </c>
      <c r="D54" s="5">
        <f>5500000+900000</f>
        <v>6400000</v>
      </c>
      <c r="E54" s="7">
        <f t="shared" si="0"/>
        <v>0.64</v>
      </c>
      <c r="F54" s="5">
        <v>0</v>
      </c>
      <c r="G54" s="5">
        <f t="shared" si="1"/>
        <v>-1600000</v>
      </c>
      <c r="H54" s="5">
        <f t="shared" si="2"/>
        <v>3600000</v>
      </c>
      <c r="J54" s="41">
        <f t="shared" si="3"/>
        <v>5000000</v>
      </c>
      <c r="K54" s="41">
        <f t="shared" si="4"/>
        <v>8000000</v>
      </c>
    </row>
    <row r="55" spans="1:11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-300000</v>
      </c>
      <c r="H55" s="5">
        <f t="shared" si="2"/>
        <v>2250000</v>
      </c>
      <c r="J55" s="41">
        <f t="shared" si="3"/>
        <v>4875000</v>
      </c>
      <c r="K55" s="41">
        <f t="shared" si="4"/>
        <v>7800000</v>
      </c>
    </row>
    <row r="56" spans="1:11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-2450000</v>
      </c>
      <c r="H56" s="5">
        <f t="shared" si="2"/>
        <v>4450000</v>
      </c>
      <c r="J56" s="41">
        <f t="shared" si="3"/>
        <v>5000000</v>
      </c>
      <c r="K56" s="41">
        <f t="shared" si="4"/>
        <v>8000000</v>
      </c>
    </row>
    <row r="57" spans="1:11" x14ac:dyDescent="0.25">
      <c r="A57" s="3">
        <v>50</v>
      </c>
      <c r="B57" s="4" t="s">
        <v>152</v>
      </c>
      <c r="C57" s="5">
        <v>10000000</v>
      </c>
      <c r="D57" s="5">
        <v>5500000</v>
      </c>
      <c r="E57" s="7">
        <f t="shared" si="0"/>
        <v>0.55000000000000004</v>
      </c>
      <c r="F57" s="5">
        <v>0</v>
      </c>
      <c r="G57" s="5">
        <f t="shared" si="1"/>
        <v>-2500000</v>
      </c>
      <c r="H57" s="5">
        <f t="shared" si="2"/>
        <v>4500000</v>
      </c>
      <c r="J57" s="41">
        <f t="shared" si="3"/>
        <v>5000000</v>
      </c>
      <c r="K57" s="41">
        <f t="shared" si="4"/>
        <v>8000000</v>
      </c>
    </row>
    <row r="58" spans="1:11" ht="15.75" thickBot="1" x14ac:dyDescent="0.3">
      <c r="A58" s="76" t="s">
        <v>58</v>
      </c>
      <c r="B58" s="77"/>
      <c r="C58" s="6">
        <v>477000000</v>
      </c>
      <c r="D58" s="6">
        <v>265025000</v>
      </c>
      <c r="E58" s="6"/>
      <c r="F58" s="5">
        <f>SUM(F8:F57)</f>
        <v>-12825000</v>
      </c>
      <c r="G58" s="5">
        <f>SUM(G8:G57)</f>
        <v>-89290000</v>
      </c>
      <c r="H58" s="6">
        <f>+SUM(H8:H57)</f>
        <v>177325000</v>
      </c>
    </row>
    <row r="59" spans="1:11" x14ac:dyDescent="0.25">
      <c r="A59" s="10" t="s">
        <v>332</v>
      </c>
    </row>
    <row r="60" spans="1:11" x14ac:dyDescent="0.25">
      <c r="A60" s="37"/>
      <c r="B60" s="10" t="s">
        <v>333</v>
      </c>
    </row>
    <row r="62" spans="1:11" x14ac:dyDescent="0.25">
      <c r="A62" s="10" t="s">
        <v>369</v>
      </c>
    </row>
    <row r="63" spans="1:11" x14ac:dyDescent="0.25">
      <c r="A63" s="10" t="s">
        <v>334</v>
      </c>
      <c r="F63" s="10" t="s">
        <v>337</v>
      </c>
    </row>
    <row r="68" spans="1:7" x14ac:dyDescent="0.25">
      <c r="A68" s="39" t="s">
        <v>335</v>
      </c>
      <c r="B68" s="27"/>
      <c r="C68" s="27"/>
      <c r="D68" s="27"/>
      <c r="E68" s="27"/>
      <c r="F68" s="39" t="s">
        <v>338</v>
      </c>
      <c r="G68" s="39"/>
    </row>
    <row r="69" spans="1:7" x14ac:dyDescent="0.25">
      <c r="A69" s="38" t="s">
        <v>336</v>
      </c>
      <c r="B69" s="38"/>
      <c r="C69" s="38"/>
      <c r="D69" s="38"/>
      <c r="E69" s="38"/>
      <c r="F69" s="38" t="s">
        <v>339</v>
      </c>
      <c r="G69" s="38"/>
    </row>
  </sheetData>
  <autoFilter ref="A6:H58"/>
  <mergeCells count="6">
    <mergeCell ref="A4:H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40" workbookViewId="0">
      <selection activeCell="A59" sqref="A59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327</v>
      </c>
    </row>
    <row r="3" spans="1:12" ht="15.75" x14ac:dyDescent="0.25">
      <c r="A3" s="67" t="s">
        <v>368</v>
      </c>
    </row>
    <row r="4" spans="1:12" ht="15.75" x14ac:dyDescent="0.25">
      <c r="A4" s="70" t="s">
        <v>328</v>
      </c>
      <c r="B4" s="70"/>
      <c r="C4" s="70"/>
      <c r="D4" s="70"/>
      <c r="E4" s="70"/>
      <c r="F4" s="70"/>
      <c r="G4" s="70"/>
      <c r="H4" s="70"/>
    </row>
    <row r="5" spans="1:12" ht="16.5" thickBot="1" x14ac:dyDescent="0.3">
      <c r="A5" s="17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v>0</v>
      </c>
      <c r="H8" s="5">
        <f>+C8-D8</f>
        <v>1750000</v>
      </c>
      <c r="K8" s="41">
        <f>C8/2</f>
        <v>4875000</v>
      </c>
      <c r="L8" s="41">
        <f>+C8*80%</f>
        <v>7800000</v>
      </c>
    </row>
    <row r="9" spans="1:12" x14ac:dyDescent="0.25">
      <c r="A9" s="3">
        <v>2</v>
      </c>
      <c r="B9" s="4" t="s">
        <v>154</v>
      </c>
      <c r="C9" s="5">
        <v>10000000</v>
      </c>
      <c r="D9" s="5">
        <f>4600000+1800000</f>
        <v>6400000</v>
      </c>
      <c r="E9" s="7">
        <f t="shared" ref="E9:E54" si="0">D9/C9</f>
        <v>0.64</v>
      </c>
      <c r="F9" s="5">
        <v>0</v>
      </c>
      <c r="G9" s="5">
        <f t="shared" ref="G9:G54" si="1">+D9-L9</f>
        <v>-1600000</v>
      </c>
      <c r="H9" s="5">
        <f t="shared" ref="H9:H54" si="2">+C9-D9</f>
        <v>3600000</v>
      </c>
      <c r="K9" s="41">
        <f t="shared" ref="K9:K54" si="3">C9/2</f>
        <v>5000000</v>
      </c>
      <c r="L9" s="41">
        <f t="shared" ref="L9:L54" si="4">+C9*80%</f>
        <v>8000000</v>
      </c>
    </row>
    <row r="10" spans="1:12" x14ac:dyDescent="0.25">
      <c r="A10" s="3">
        <v>3</v>
      </c>
      <c r="B10" s="4" t="s">
        <v>155</v>
      </c>
      <c r="C10" s="5">
        <v>9750000</v>
      </c>
      <c r="D10" s="5">
        <f>5180000+570000+525000</f>
        <v>6275000</v>
      </c>
      <c r="E10" s="7">
        <f t="shared" si="0"/>
        <v>0.64358974358974363</v>
      </c>
      <c r="F10" s="5"/>
      <c r="G10" s="5">
        <f t="shared" si="1"/>
        <v>-1525000</v>
      </c>
      <c r="H10" s="5">
        <f t="shared" si="2"/>
        <v>3475000</v>
      </c>
      <c r="K10" s="41">
        <f t="shared" si="3"/>
        <v>4875000</v>
      </c>
      <c r="L10" s="41">
        <f t="shared" si="4"/>
        <v>7800000</v>
      </c>
    </row>
    <row r="11" spans="1:12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ref="F11:F54" si="5">D11-K11</f>
        <v>-375000</v>
      </c>
      <c r="G11" s="5">
        <f t="shared" si="1"/>
        <v>-3300000</v>
      </c>
      <c r="H11" s="5">
        <f t="shared" si="2"/>
        <v>5250000</v>
      </c>
      <c r="K11" s="41">
        <f t="shared" si="3"/>
        <v>4875000</v>
      </c>
      <c r="L11" s="41">
        <f t="shared" si="4"/>
        <v>7800000</v>
      </c>
    </row>
    <row r="12" spans="1:12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5"/>
        <v>0</v>
      </c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-1800000</v>
      </c>
      <c r="H13" s="5">
        <f t="shared" si="2"/>
        <v>3750000</v>
      </c>
      <c r="K13" s="41">
        <f t="shared" si="3"/>
        <v>4875000</v>
      </c>
      <c r="L13" s="41">
        <f t="shared" si="4"/>
        <v>7800000</v>
      </c>
    </row>
    <row r="14" spans="1:12" x14ac:dyDescent="0.25">
      <c r="A14" s="3">
        <v>7</v>
      </c>
      <c r="B14" s="4" t="s">
        <v>159</v>
      </c>
      <c r="C14" s="5">
        <v>10000000</v>
      </c>
      <c r="D14" s="5">
        <v>5000000</v>
      </c>
      <c r="E14" s="7">
        <f t="shared" si="0"/>
        <v>0.5</v>
      </c>
      <c r="F14" s="5">
        <f t="shared" si="5"/>
        <v>0</v>
      </c>
      <c r="G14" s="5">
        <f t="shared" si="1"/>
        <v>-3000000</v>
      </c>
      <c r="H14" s="5">
        <f t="shared" si="2"/>
        <v>5000000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5"/>
        <v>0</v>
      </c>
      <c r="G15" s="5">
        <f t="shared" si="1"/>
        <v>0</v>
      </c>
      <c r="H15" s="5">
        <f t="shared" si="2"/>
        <v>0</v>
      </c>
      <c r="K15" s="41">
        <f t="shared" si="3"/>
        <v>0</v>
      </c>
      <c r="L15" s="41">
        <f t="shared" si="4"/>
        <v>0</v>
      </c>
    </row>
    <row r="16" spans="1:12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v>0</v>
      </c>
      <c r="H16" s="5">
        <f t="shared" si="2"/>
        <v>0</v>
      </c>
      <c r="K16" s="41">
        <f t="shared" si="3"/>
        <v>4875000</v>
      </c>
      <c r="L16" s="41">
        <f t="shared" si="4"/>
        <v>7800000</v>
      </c>
    </row>
    <row r="17" spans="1:12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-2500000</v>
      </c>
      <c r="H17" s="5">
        <f t="shared" si="2"/>
        <v>4500000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-3000000</v>
      </c>
      <c r="H18" s="5">
        <f t="shared" si="2"/>
        <v>5000000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5"/>
        <v>0</v>
      </c>
      <c r="G19" s="5">
        <f t="shared" si="1"/>
        <v>-3000000</v>
      </c>
      <c r="H19" s="5">
        <f t="shared" si="2"/>
        <v>5000000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5"/>
        <v>0</v>
      </c>
      <c r="G20" s="15">
        <f t="shared" si="1"/>
        <v>0</v>
      </c>
      <c r="H20" s="5">
        <f t="shared" si="2"/>
        <v>0</v>
      </c>
      <c r="K20" s="41">
        <f t="shared" si="3"/>
        <v>0</v>
      </c>
      <c r="L20" s="41">
        <f t="shared" si="4"/>
        <v>0</v>
      </c>
    </row>
    <row r="21" spans="1:12" x14ac:dyDescent="0.25">
      <c r="A21" s="3">
        <v>14</v>
      </c>
      <c r="B21" s="4" t="s">
        <v>166</v>
      </c>
      <c r="C21" s="5">
        <v>10000000</v>
      </c>
      <c r="D21" s="5">
        <v>4250000</v>
      </c>
      <c r="E21" s="7">
        <f t="shared" si="0"/>
        <v>0.42499999999999999</v>
      </c>
      <c r="F21" s="5">
        <f t="shared" si="5"/>
        <v>-750000</v>
      </c>
      <c r="G21" s="5">
        <f t="shared" si="1"/>
        <v>-3750000</v>
      </c>
      <c r="H21" s="5">
        <f t="shared" si="2"/>
        <v>5750000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5"/>
        <v>-4000000</v>
      </c>
      <c r="G22" s="5">
        <f t="shared" si="1"/>
        <v>-7000000</v>
      </c>
      <c r="H22" s="5">
        <f t="shared" si="2"/>
        <v>9000000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5"/>
        <v>-3500000</v>
      </c>
      <c r="G23" s="5">
        <f t="shared" si="1"/>
        <v>-6500000</v>
      </c>
      <c r="H23" s="5">
        <f t="shared" si="2"/>
        <v>8500000</v>
      </c>
      <c r="K23" s="41">
        <f t="shared" si="3"/>
        <v>5000000</v>
      </c>
      <c r="L23" s="41">
        <f t="shared" si="4"/>
        <v>8000000</v>
      </c>
    </row>
    <row r="24" spans="1:12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-300000</v>
      </c>
      <c r="H24" s="5">
        <f t="shared" si="2"/>
        <v>2300000</v>
      </c>
      <c r="K24" s="41">
        <f t="shared" si="3"/>
        <v>5000000</v>
      </c>
      <c r="L24" s="41">
        <f t="shared" si="4"/>
        <v>8000000</v>
      </c>
    </row>
    <row r="25" spans="1:12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v>0</v>
      </c>
      <c r="H25" s="5">
        <f t="shared" si="2"/>
        <v>0</v>
      </c>
      <c r="K25" s="41">
        <f t="shared" si="3"/>
        <v>5000000</v>
      </c>
      <c r="L25" s="41">
        <f t="shared" si="4"/>
        <v>8000000</v>
      </c>
    </row>
    <row r="26" spans="1:12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-3000000</v>
      </c>
      <c r="H26" s="5">
        <f t="shared" si="2"/>
        <v>5000000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5"/>
        <v>0</v>
      </c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173</v>
      </c>
      <c r="C28" s="5">
        <v>10000000</v>
      </c>
      <c r="D28" s="5">
        <v>5000000</v>
      </c>
      <c r="E28" s="7">
        <f t="shared" si="0"/>
        <v>0.5</v>
      </c>
      <c r="F28" s="5">
        <f t="shared" si="5"/>
        <v>0</v>
      </c>
      <c r="G28" s="5">
        <f t="shared" si="1"/>
        <v>-3000000</v>
      </c>
      <c r="H28" s="5">
        <f t="shared" si="2"/>
        <v>5000000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v>0</v>
      </c>
      <c r="H29" s="5">
        <f t="shared" si="2"/>
        <v>1000000</v>
      </c>
      <c r="K29" s="41">
        <f t="shared" si="3"/>
        <v>5000000</v>
      </c>
      <c r="L29" s="41">
        <f t="shared" si="4"/>
        <v>8000000</v>
      </c>
    </row>
    <row r="30" spans="1:12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v>0</v>
      </c>
      <c r="H30" s="5">
        <f t="shared" si="2"/>
        <v>1750000</v>
      </c>
      <c r="K30" s="41">
        <f t="shared" si="3"/>
        <v>4875000</v>
      </c>
      <c r="L30" s="41">
        <f t="shared" si="4"/>
        <v>7800000</v>
      </c>
    </row>
    <row r="31" spans="1:12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-1000000</v>
      </c>
      <c r="H31" s="5">
        <f t="shared" si="2"/>
        <v>3000000</v>
      </c>
      <c r="K31" s="41">
        <f t="shared" si="3"/>
        <v>5000000</v>
      </c>
      <c r="L31" s="41">
        <f t="shared" si="4"/>
        <v>8000000</v>
      </c>
    </row>
    <row r="32" spans="1:12" x14ac:dyDescent="0.25">
      <c r="A32" s="3">
        <v>25</v>
      </c>
      <c r="B32" s="4" t="s">
        <v>177</v>
      </c>
      <c r="C32" s="5">
        <v>10000000</v>
      </c>
      <c r="D32" s="5">
        <f>2800000+2200000+1400000</f>
        <v>6400000</v>
      </c>
      <c r="E32" s="7">
        <f t="shared" si="0"/>
        <v>0.64</v>
      </c>
      <c r="F32" s="5">
        <v>0</v>
      </c>
      <c r="G32" s="5">
        <f t="shared" si="1"/>
        <v>-1600000</v>
      </c>
      <c r="H32" s="5">
        <f t="shared" si="2"/>
        <v>3600000</v>
      </c>
      <c r="K32" s="41">
        <f t="shared" si="3"/>
        <v>5000000</v>
      </c>
      <c r="L32" s="41">
        <f t="shared" si="4"/>
        <v>8000000</v>
      </c>
    </row>
    <row r="33" spans="1:12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-1300000</v>
      </c>
      <c r="H33" s="5">
        <f t="shared" si="2"/>
        <v>3300000</v>
      </c>
      <c r="K33" s="41">
        <f t="shared" si="3"/>
        <v>5000000</v>
      </c>
      <c r="L33" s="41">
        <f t="shared" si="4"/>
        <v>8000000</v>
      </c>
    </row>
    <row r="34" spans="1:12" x14ac:dyDescent="0.25">
      <c r="A34" s="3">
        <v>27</v>
      </c>
      <c r="B34" s="4" t="s">
        <v>179</v>
      </c>
      <c r="C34" s="5">
        <v>10000000</v>
      </c>
      <c r="D34" s="5">
        <v>7300000</v>
      </c>
      <c r="E34" s="7">
        <f t="shared" si="0"/>
        <v>0.73</v>
      </c>
      <c r="F34" s="5"/>
      <c r="G34" s="5">
        <f t="shared" si="1"/>
        <v>-700000</v>
      </c>
      <c r="H34" s="5">
        <f t="shared" si="2"/>
        <v>2700000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5"/>
        <v>0</v>
      </c>
      <c r="G35" s="15">
        <f t="shared" si="1"/>
        <v>0</v>
      </c>
      <c r="H35" s="5">
        <f t="shared" si="2"/>
        <v>0</v>
      </c>
      <c r="K35" s="41">
        <f t="shared" si="3"/>
        <v>0</v>
      </c>
      <c r="L35" s="41">
        <f t="shared" si="4"/>
        <v>0</v>
      </c>
    </row>
    <row r="36" spans="1:12" x14ac:dyDescent="0.25">
      <c r="A36" s="3">
        <v>29</v>
      </c>
      <c r="B36" s="4" t="s">
        <v>181</v>
      </c>
      <c r="C36" s="5">
        <v>10000000</v>
      </c>
      <c r="D36" s="5">
        <v>5500000</v>
      </c>
      <c r="E36" s="7">
        <f t="shared" si="0"/>
        <v>0.55000000000000004</v>
      </c>
      <c r="F36" s="5">
        <v>0</v>
      </c>
      <c r="G36" s="5">
        <f t="shared" si="1"/>
        <v>-2500000</v>
      </c>
      <c r="H36" s="5">
        <f t="shared" si="2"/>
        <v>4500000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182</v>
      </c>
      <c r="C37" s="5">
        <v>10000000</v>
      </c>
      <c r="D37" s="5">
        <f>5200000+3200000</f>
        <v>8400000</v>
      </c>
      <c r="E37" s="7">
        <f t="shared" si="0"/>
        <v>0.84</v>
      </c>
      <c r="F37" s="5"/>
      <c r="G37" s="5">
        <v>0</v>
      </c>
      <c r="H37" s="5">
        <f t="shared" si="2"/>
        <v>1600000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v>0</v>
      </c>
      <c r="H38" s="5">
        <f t="shared" si="2"/>
        <v>0</v>
      </c>
      <c r="K38" s="41">
        <f t="shared" si="3"/>
        <v>4512500</v>
      </c>
      <c r="L38" s="41">
        <f t="shared" si="4"/>
        <v>7220000</v>
      </c>
    </row>
    <row r="39" spans="1:12" x14ac:dyDescent="0.25">
      <c r="A39" s="3">
        <v>32</v>
      </c>
      <c r="B39" s="4" t="s">
        <v>184</v>
      </c>
      <c r="C39" s="5">
        <v>10000000</v>
      </c>
      <c r="D39" s="5">
        <v>8500000</v>
      </c>
      <c r="E39" s="7">
        <f t="shared" si="0"/>
        <v>0.85</v>
      </c>
      <c r="F39" s="5"/>
      <c r="G39" s="5">
        <v>0</v>
      </c>
      <c r="H39" s="5">
        <f t="shared" si="2"/>
        <v>1500000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5"/>
        <v>-3000000</v>
      </c>
      <c r="G40" s="5">
        <f t="shared" si="1"/>
        <v>-6300000</v>
      </c>
      <c r="H40" s="5">
        <f t="shared" si="2"/>
        <v>8500000</v>
      </c>
      <c r="K40" s="41">
        <f t="shared" si="3"/>
        <v>5500000</v>
      </c>
      <c r="L40" s="41">
        <f t="shared" si="4"/>
        <v>8800000</v>
      </c>
    </row>
    <row r="41" spans="1:12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-3000000</v>
      </c>
      <c r="H41" s="5">
        <f t="shared" si="2"/>
        <v>5000000</v>
      </c>
      <c r="K41" s="41">
        <f t="shared" si="3"/>
        <v>5000000</v>
      </c>
      <c r="L41" s="41">
        <f t="shared" si="4"/>
        <v>8000000</v>
      </c>
    </row>
    <row r="42" spans="1:12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0</v>
      </c>
      <c r="H42" s="5">
        <f t="shared" si="2"/>
        <v>2000000</v>
      </c>
      <c r="K42" s="41">
        <f t="shared" si="3"/>
        <v>5000000</v>
      </c>
      <c r="L42" s="41">
        <f t="shared" si="4"/>
        <v>8000000</v>
      </c>
    </row>
    <row r="43" spans="1:12" x14ac:dyDescent="0.25">
      <c r="A43" s="3">
        <v>36</v>
      </c>
      <c r="B43" s="4" t="s">
        <v>188</v>
      </c>
      <c r="C43" s="5">
        <v>10000000</v>
      </c>
      <c r="D43" s="5">
        <v>7000000</v>
      </c>
      <c r="E43" s="7">
        <f t="shared" si="0"/>
        <v>0.7</v>
      </c>
      <c r="F43" s="5">
        <v>0</v>
      </c>
      <c r="G43" s="5">
        <f t="shared" si="1"/>
        <v>-1000000</v>
      </c>
      <c r="H43" s="5">
        <f t="shared" si="2"/>
        <v>3000000</v>
      </c>
      <c r="K43" s="41">
        <f t="shared" si="3"/>
        <v>5000000</v>
      </c>
      <c r="L43" s="41">
        <f t="shared" si="4"/>
        <v>8000000</v>
      </c>
    </row>
    <row r="44" spans="1:12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-1400000</v>
      </c>
      <c r="H44" s="5">
        <f t="shared" si="2"/>
        <v>3400000</v>
      </c>
      <c r="K44" s="41">
        <f t="shared" si="3"/>
        <v>5000000</v>
      </c>
      <c r="L44" s="41">
        <f t="shared" si="4"/>
        <v>8000000</v>
      </c>
    </row>
    <row r="45" spans="1:12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-1150000</v>
      </c>
      <c r="H45" s="5">
        <f t="shared" si="2"/>
        <v>3100000</v>
      </c>
      <c r="K45" s="41">
        <f t="shared" si="3"/>
        <v>4875000</v>
      </c>
      <c r="L45" s="41">
        <f t="shared" si="4"/>
        <v>7800000</v>
      </c>
    </row>
    <row r="46" spans="1:12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2"/>
        <v>5000000</v>
      </c>
      <c r="K46" s="41">
        <f t="shared" si="3"/>
        <v>5000000</v>
      </c>
      <c r="L46" s="41">
        <f t="shared" si="4"/>
        <v>8000000</v>
      </c>
    </row>
    <row r="47" spans="1:12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5"/>
        <v>0</v>
      </c>
      <c r="G47" s="5">
        <f t="shared" si="1"/>
        <v>-3000000</v>
      </c>
      <c r="H47" s="5">
        <f t="shared" si="2"/>
        <v>5000000</v>
      </c>
      <c r="K47" s="41">
        <f t="shared" si="3"/>
        <v>5000000</v>
      </c>
      <c r="L47" s="41">
        <f t="shared" si="4"/>
        <v>8000000</v>
      </c>
    </row>
    <row r="48" spans="1:12" x14ac:dyDescent="0.25">
      <c r="A48" s="3">
        <v>41</v>
      </c>
      <c r="B48" s="4" t="s">
        <v>193</v>
      </c>
      <c r="C48" s="5">
        <v>10000000</v>
      </c>
      <c r="D48" s="5">
        <f>5500000+2500000</f>
        <v>8000000</v>
      </c>
      <c r="E48" s="7">
        <f t="shared" si="0"/>
        <v>0.8</v>
      </c>
      <c r="F48" s="5"/>
      <c r="G48" s="5">
        <f t="shared" si="1"/>
        <v>0</v>
      </c>
      <c r="H48" s="5">
        <f t="shared" si="2"/>
        <v>2000000</v>
      </c>
      <c r="K48" s="41">
        <f t="shared" si="3"/>
        <v>5000000</v>
      </c>
      <c r="L48" s="41">
        <f t="shared" si="4"/>
        <v>8000000</v>
      </c>
    </row>
    <row r="49" spans="1:12" x14ac:dyDescent="0.25">
      <c r="A49" s="3">
        <v>42</v>
      </c>
      <c r="B49" s="4" t="s">
        <v>194</v>
      </c>
      <c r="C49" s="5">
        <v>10000000</v>
      </c>
      <c r="D49" s="5">
        <f>5000000+2750000</f>
        <v>7750000</v>
      </c>
      <c r="E49" s="7">
        <f t="shared" si="0"/>
        <v>0.77500000000000002</v>
      </c>
      <c r="F49" s="5">
        <v>0</v>
      </c>
      <c r="G49" s="5">
        <f t="shared" si="1"/>
        <v>-250000</v>
      </c>
      <c r="H49" s="5">
        <f t="shared" si="2"/>
        <v>2250000</v>
      </c>
      <c r="K49" s="41">
        <f t="shared" si="3"/>
        <v>5000000</v>
      </c>
      <c r="L49" s="41">
        <f t="shared" si="4"/>
        <v>8000000</v>
      </c>
    </row>
    <row r="50" spans="1:12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5"/>
        <v>0</v>
      </c>
      <c r="G50" s="15">
        <f t="shared" si="1"/>
        <v>0</v>
      </c>
      <c r="H50" s="5">
        <f t="shared" si="2"/>
        <v>0</v>
      </c>
      <c r="K50" s="41">
        <f t="shared" si="3"/>
        <v>0</v>
      </c>
      <c r="L50" s="41">
        <f t="shared" si="4"/>
        <v>0</v>
      </c>
    </row>
    <row r="51" spans="1:12" x14ac:dyDescent="0.25">
      <c r="A51" s="3">
        <v>44</v>
      </c>
      <c r="B51" s="4" t="s">
        <v>196</v>
      </c>
      <c r="C51" s="5">
        <v>10000000</v>
      </c>
      <c r="D51" s="5">
        <v>5000000</v>
      </c>
      <c r="E51" s="7">
        <f t="shared" si="0"/>
        <v>0.5</v>
      </c>
      <c r="F51" s="5">
        <f t="shared" si="5"/>
        <v>0</v>
      </c>
      <c r="G51" s="5">
        <f t="shared" si="1"/>
        <v>-3000000</v>
      </c>
      <c r="H51" s="5">
        <f t="shared" si="2"/>
        <v>5000000</v>
      </c>
      <c r="K51" s="41">
        <f t="shared" si="3"/>
        <v>5000000</v>
      </c>
      <c r="L51" s="41">
        <f t="shared" si="4"/>
        <v>8000000</v>
      </c>
    </row>
    <row r="52" spans="1:12" x14ac:dyDescent="0.25">
      <c r="A52" s="3">
        <v>45</v>
      </c>
      <c r="B52" s="4" t="s">
        <v>197</v>
      </c>
      <c r="C52" s="5">
        <v>10000000</v>
      </c>
      <c r="D52" s="5">
        <f>5000000+775000</f>
        <v>5775000</v>
      </c>
      <c r="E52" s="7">
        <f t="shared" si="0"/>
        <v>0.57750000000000001</v>
      </c>
      <c r="F52" s="5">
        <v>0</v>
      </c>
      <c r="G52" s="5">
        <f t="shared" si="1"/>
        <v>-2225000</v>
      </c>
      <c r="H52" s="5">
        <f t="shared" si="2"/>
        <v>4225000</v>
      </c>
      <c r="K52" s="41">
        <f t="shared" si="3"/>
        <v>5000000</v>
      </c>
      <c r="L52" s="41">
        <f t="shared" si="4"/>
        <v>8000000</v>
      </c>
    </row>
    <row r="53" spans="1:12" x14ac:dyDescent="0.25">
      <c r="A53" s="3">
        <v>46</v>
      </c>
      <c r="B53" s="4" t="s">
        <v>198</v>
      </c>
      <c r="C53" s="5">
        <v>10000000</v>
      </c>
      <c r="D53" s="5">
        <f>4050000+1000000+850000+850000</f>
        <v>6750000</v>
      </c>
      <c r="E53" s="7">
        <f t="shared" si="0"/>
        <v>0.67500000000000004</v>
      </c>
      <c r="F53" s="5"/>
      <c r="G53" s="5">
        <f t="shared" si="1"/>
        <v>-1250000</v>
      </c>
      <c r="H53" s="5">
        <f t="shared" si="2"/>
        <v>3250000</v>
      </c>
      <c r="K53" s="41">
        <f t="shared" si="3"/>
        <v>5000000</v>
      </c>
      <c r="L53" s="41">
        <f t="shared" si="4"/>
        <v>8000000</v>
      </c>
    </row>
    <row r="54" spans="1:12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5"/>
        <v>-2200000</v>
      </c>
      <c r="G54" s="5">
        <f t="shared" si="1"/>
        <v>-5500000</v>
      </c>
      <c r="H54" s="5">
        <f t="shared" si="2"/>
        <v>7700000</v>
      </c>
      <c r="K54" s="41">
        <f t="shared" si="3"/>
        <v>5500000</v>
      </c>
      <c r="L54" s="41">
        <f t="shared" si="4"/>
        <v>8800000</v>
      </c>
    </row>
    <row r="55" spans="1:12" ht="15.75" thickBot="1" x14ac:dyDescent="0.3">
      <c r="A55" s="76" t="s">
        <v>58</v>
      </c>
      <c r="B55" s="77"/>
      <c r="C55" s="6">
        <v>409275000</v>
      </c>
      <c r="D55" s="6">
        <f>SUM(D8:D54)</f>
        <v>254025000</v>
      </c>
      <c r="E55" s="7"/>
      <c r="F55" s="5">
        <f>SUM(F8:F54)</f>
        <v>-13825000</v>
      </c>
      <c r="G55" s="5">
        <f>SUM(G8:G54)</f>
        <v>-81450000</v>
      </c>
      <c r="H55" s="5">
        <f>+C55-D55</f>
        <v>155250000</v>
      </c>
    </row>
    <row r="56" spans="1:12" x14ac:dyDescent="0.25">
      <c r="A56" s="10" t="s">
        <v>332</v>
      </c>
    </row>
    <row r="57" spans="1:12" x14ac:dyDescent="0.25">
      <c r="A57" s="37"/>
      <c r="B57" s="10" t="s">
        <v>333</v>
      </c>
    </row>
    <row r="59" spans="1:12" x14ac:dyDescent="0.25">
      <c r="A59" s="10" t="s">
        <v>369</v>
      </c>
    </row>
    <row r="60" spans="1:12" x14ac:dyDescent="0.25">
      <c r="A60" s="10" t="s">
        <v>334</v>
      </c>
      <c r="F60" s="10" t="s">
        <v>337</v>
      </c>
    </row>
    <row r="65" spans="1:7" x14ac:dyDescent="0.25">
      <c r="A65" s="39" t="s">
        <v>335</v>
      </c>
      <c r="B65" s="27"/>
      <c r="C65" s="27"/>
      <c r="D65" s="27"/>
      <c r="E65" s="27"/>
      <c r="F65" s="39" t="s">
        <v>338</v>
      </c>
      <c r="G65" s="39"/>
    </row>
    <row r="66" spans="1:7" x14ac:dyDescent="0.25">
      <c r="A66" s="38" t="s">
        <v>336</v>
      </c>
      <c r="B66" s="38"/>
      <c r="C66" s="38"/>
      <c r="D66" s="38"/>
      <c r="E66" s="38"/>
      <c r="F66" s="38" t="s">
        <v>339</v>
      </c>
      <c r="G66" s="38"/>
    </row>
  </sheetData>
  <autoFilter ref="A6:H55"/>
  <mergeCells count="6">
    <mergeCell ref="C6:C7"/>
    <mergeCell ref="D6:D7"/>
    <mergeCell ref="A55:B55"/>
    <mergeCell ref="A4:H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3" workbookViewId="0">
      <selection activeCell="A57" sqref="A57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0" max="10" width="10.5703125" bestFit="1" customWidth="1"/>
    <col min="11" max="11" width="11.5703125" bestFit="1" customWidth="1"/>
  </cols>
  <sheetData>
    <row r="1" spans="1:11" ht="15.75" x14ac:dyDescent="0.25">
      <c r="A1" s="24" t="s">
        <v>322</v>
      </c>
      <c r="B1" s="10"/>
      <c r="C1" s="10"/>
      <c r="D1" s="10"/>
      <c r="E1" s="10"/>
      <c r="F1" s="10"/>
      <c r="G1" s="10"/>
      <c r="H1" s="10"/>
    </row>
    <row r="2" spans="1:11" ht="15.75" x14ac:dyDescent="0.25">
      <c r="A2" s="24" t="s">
        <v>329</v>
      </c>
      <c r="B2" s="10"/>
      <c r="C2" s="10"/>
      <c r="D2" s="10"/>
      <c r="E2" s="10"/>
      <c r="F2" s="10"/>
      <c r="G2" s="10"/>
      <c r="H2" s="10"/>
    </row>
    <row r="3" spans="1:11" ht="15.75" x14ac:dyDescent="0.25">
      <c r="A3" s="67" t="s">
        <v>368</v>
      </c>
      <c r="B3" s="10"/>
      <c r="C3" s="10"/>
      <c r="D3" s="10"/>
      <c r="E3" s="10"/>
      <c r="F3" s="10"/>
      <c r="G3" s="10"/>
      <c r="H3" s="10"/>
    </row>
    <row r="4" spans="1:11" ht="15.75" x14ac:dyDescent="0.25">
      <c r="A4" s="70" t="s">
        <v>328</v>
      </c>
      <c r="B4" s="70"/>
      <c r="C4" s="70"/>
      <c r="D4" s="70"/>
      <c r="E4" s="70"/>
      <c r="F4" s="70"/>
      <c r="G4" s="70"/>
      <c r="H4" s="70"/>
    </row>
    <row r="5" spans="1:11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1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J7" s="57">
        <v>0.5</v>
      </c>
      <c r="K7" s="57">
        <v>0.8</v>
      </c>
    </row>
    <row r="8" spans="1:11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v>0</v>
      </c>
      <c r="H8" s="5">
        <f>+C8-D8</f>
        <v>0</v>
      </c>
      <c r="J8" s="65">
        <f>C8/2</f>
        <v>4875000</v>
      </c>
      <c r="K8" s="65">
        <f>+C8*80%</f>
        <v>7800000</v>
      </c>
    </row>
    <row r="9" spans="1:11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v>0</v>
      </c>
      <c r="G9" s="5">
        <f t="shared" ref="G9:G52" si="1">+D9-K9</f>
        <v>-2250000</v>
      </c>
      <c r="H9" s="5">
        <f t="shared" ref="H9:H19" si="2">+C9-D9</f>
        <v>4250000</v>
      </c>
      <c r="J9" s="65">
        <f t="shared" ref="J9:J52" si="3">C9/2</f>
        <v>5000000</v>
      </c>
      <c r="K9" s="65">
        <f t="shared" ref="K9:K52" si="4">+C9*80%</f>
        <v>8000000</v>
      </c>
    </row>
    <row r="10" spans="1:11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-2200000</v>
      </c>
      <c r="H10" s="5">
        <f t="shared" si="2"/>
        <v>4200000</v>
      </c>
      <c r="J10" s="65">
        <f t="shared" si="3"/>
        <v>5000000</v>
      </c>
      <c r="K10" s="65">
        <f t="shared" si="4"/>
        <v>8000000</v>
      </c>
    </row>
    <row r="11" spans="1:11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5">D11-J11</f>
        <v>0</v>
      </c>
      <c r="G11" s="15">
        <f t="shared" si="1"/>
        <v>0</v>
      </c>
      <c r="H11" s="5">
        <f t="shared" si="2"/>
        <v>0</v>
      </c>
      <c r="J11" s="65">
        <f t="shared" si="3"/>
        <v>0</v>
      </c>
      <c r="K11" s="65">
        <f t="shared" si="4"/>
        <v>0</v>
      </c>
    </row>
    <row r="12" spans="1:11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65">
        <f t="shared" si="3"/>
        <v>5000000</v>
      </c>
      <c r="K12" s="65">
        <f t="shared" si="4"/>
        <v>8000000</v>
      </c>
    </row>
    <row r="13" spans="1:11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5"/>
        <v>-1000000</v>
      </c>
      <c r="G13" s="5">
        <f t="shared" si="1"/>
        <v>-4000000</v>
      </c>
      <c r="H13" s="5">
        <f t="shared" si="2"/>
        <v>6000000</v>
      </c>
      <c r="J13" s="65">
        <f t="shared" si="3"/>
        <v>5000000</v>
      </c>
      <c r="K13" s="65">
        <f t="shared" si="4"/>
        <v>8000000</v>
      </c>
    </row>
    <row r="14" spans="1:11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-2025000</v>
      </c>
      <c r="H14" s="5">
        <f t="shared" si="2"/>
        <v>4025000</v>
      </c>
      <c r="J14" s="65">
        <f t="shared" si="3"/>
        <v>5000000</v>
      </c>
      <c r="K14" s="65">
        <f t="shared" si="4"/>
        <v>8000000</v>
      </c>
    </row>
    <row r="15" spans="1:11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5"/>
        <v>-6950000</v>
      </c>
      <c r="G15" s="5">
        <f t="shared" si="1"/>
        <v>-11420000</v>
      </c>
      <c r="H15" s="5">
        <f t="shared" si="2"/>
        <v>14400000</v>
      </c>
      <c r="J15" s="65">
        <f t="shared" si="3"/>
        <v>7450000</v>
      </c>
      <c r="K15" s="65">
        <f t="shared" si="4"/>
        <v>11920000</v>
      </c>
    </row>
    <row r="16" spans="1:11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5"/>
        <v>0</v>
      </c>
      <c r="G16" s="5">
        <f t="shared" si="1"/>
        <v>-3000000</v>
      </c>
      <c r="H16" s="5">
        <f t="shared" si="2"/>
        <v>5000000</v>
      </c>
      <c r="J16" s="65">
        <f t="shared" si="3"/>
        <v>5000000</v>
      </c>
      <c r="K16" s="65">
        <f t="shared" si="4"/>
        <v>8000000</v>
      </c>
    </row>
    <row r="17" spans="1:11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v>0</v>
      </c>
      <c r="H17" s="5">
        <f t="shared" si="2"/>
        <v>0</v>
      </c>
      <c r="J17" s="65">
        <f t="shared" si="3"/>
        <v>5000000</v>
      </c>
      <c r="K17" s="65">
        <f t="shared" si="4"/>
        <v>8000000</v>
      </c>
    </row>
    <row r="18" spans="1:11" x14ac:dyDescent="0.25">
      <c r="A18" s="3">
        <v>11</v>
      </c>
      <c r="B18" s="4" t="s">
        <v>210</v>
      </c>
      <c r="C18" s="5">
        <v>10000000</v>
      </c>
      <c r="D18" s="5">
        <v>7000000</v>
      </c>
      <c r="E18" s="7">
        <f t="shared" si="0"/>
        <v>0.7</v>
      </c>
      <c r="F18" s="5"/>
      <c r="G18" s="5">
        <f t="shared" si="1"/>
        <v>-1000000</v>
      </c>
      <c r="H18" s="5">
        <f t="shared" si="2"/>
        <v>3000000</v>
      </c>
      <c r="J18" s="65">
        <f t="shared" si="3"/>
        <v>5000000</v>
      </c>
      <c r="K18" s="65">
        <f t="shared" si="4"/>
        <v>8000000</v>
      </c>
    </row>
    <row r="19" spans="1:11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">
        <f t="shared" si="1"/>
        <v>-7000000</v>
      </c>
      <c r="H19" s="53">
        <f t="shared" si="2"/>
        <v>9000000</v>
      </c>
      <c r="J19" s="65">
        <f t="shared" si="3"/>
        <v>5000000</v>
      </c>
      <c r="K19" s="65">
        <f t="shared" si="4"/>
        <v>8000000</v>
      </c>
    </row>
    <row r="20" spans="1:11" x14ac:dyDescent="0.25">
      <c r="A20" s="11">
        <v>13</v>
      </c>
      <c r="B20" s="12" t="s">
        <v>212</v>
      </c>
      <c r="C20" s="13"/>
      <c r="D20" s="13"/>
      <c r="E20" s="14"/>
      <c r="F20" s="15"/>
      <c r="G20" s="15">
        <f t="shared" si="1"/>
        <v>0</v>
      </c>
      <c r="H20" s="5"/>
      <c r="J20" s="65">
        <f t="shared" si="3"/>
        <v>0</v>
      </c>
      <c r="K20" s="65">
        <f t="shared" si="4"/>
        <v>0</v>
      </c>
    </row>
    <row r="21" spans="1:11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5"/>
        <v>0</v>
      </c>
      <c r="G21" s="5">
        <f t="shared" si="1"/>
        <v>-3000000</v>
      </c>
      <c r="H21" s="5">
        <f>+C21-D21</f>
        <v>5000000</v>
      </c>
      <c r="J21" s="65">
        <f t="shared" si="3"/>
        <v>5000000</v>
      </c>
      <c r="K21" s="65">
        <f t="shared" si="4"/>
        <v>8000000</v>
      </c>
    </row>
    <row r="22" spans="1:11" x14ac:dyDescent="0.25">
      <c r="A22" s="3">
        <v>15</v>
      </c>
      <c r="B22" s="4" t="s">
        <v>214</v>
      </c>
      <c r="C22" s="5">
        <v>10000000</v>
      </c>
      <c r="D22" s="5">
        <f>3320000+1700000+1300000</f>
        <v>6320000</v>
      </c>
      <c r="E22" s="7">
        <f t="shared" si="0"/>
        <v>0.63200000000000001</v>
      </c>
      <c r="F22" s="5"/>
      <c r="G22" s="5">
        <f t="shared" si="1"/>
        <v>-1680000</v>
      </c>
      <c r="H22" s="5">
        <f t="shared" ref="H22:H30" si="6">+C22-D22</f>
        <v>3680000</v>
      </c>
      <c r="J22" s="65">
        <f t="shared" si="3"/>
        <v>5000000</v>
      </c>
      <c r="K22" s="65">
        <f t="shared" si="4"/>
        <v>8000000</v>
      </c>
    </row>
    <row r="23" spans="1:11" x14ac:dyDescent="0.25">
      <c r="A23" s="3">
        <v>16</v>
      </c>
      <c r="B23" s="4" t="s">
        <v>215</v>
      </c>
      <c r="C23" s="5">
        <v>10000000</v>
      </c>
      <c r="D23" s="5">
        <v>6400000</v>
      </c>
      <c r="E23" s="7">
        <f t="shared" si="0"/>
        <v>0.64</v>
      </c>
      <c r="F23" s="5">
        <v>0</v>
      </c>
      <c r="G23" s="5">
        <f t="shared" si="1"/>
        <v>-1600000</v>
      </c>
      <c r="H23" s="5">
        <f t="shared" si="6"/>
        <v>3600000</v>
      </c>
      <c r="J23" s="65">
        <f t="shared" si="3"/>
        <v>5000000</v>
      </c>
      <c r="K23" s="65">
        <f t="shared" si="4"/>
        <v>8000000</v>
      </c>
    </row>
    <row r="24" spans="1:11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5"/>
        <v>0</v>
      </c>
      <c r="G24" s="5">
        <f t="shared" si="1"/>
        <v>-3000000</v>
      </c>
      <c r="H24" s="5">
        <f t="shared" si="6"/>
        <v>5000000</v>
      </c>
      <c r="J24" s="65">
        <f t="shared" si="3"/>
        <v>5000000</v>
      </c>
      <c r="K24" s="65">
        <f t="shared" si="4"/>
        <v>8000000</v>
      </c>
    </row>
    <row r="25" spans="1:11" x14ac:dyDescent="0.25">
      <c r="A25" s="3">
        <v>18</v>
      </c>
      <c r="B25" s="4" t="s">
        <v>217</v>
      </c>
      <c r="C25" s="5">
        <v>10000000</v>
      </c>
      <c r="D25" s="5">
        <f>5200000+1400000</f>
        <v>6600000</v>
      </c>
      <c r="E25" s="7">
        <f t="shared" si="0"/>
        <v>0.66</v>
      </c>
      <c r="F25" s="5">
        <v>0</v>
      </c>
      <c r="G25" s="5">
        <f t="shared" si="1"/>
        <v>-1400000</v>
      </c>
      <c r="H25" s="5">
        <f t="shared" si="6"/>
        <v>3400000</v>
      </c>
      <c r="J25" s="65">
        <f t="shared" si="3"/>
        <v>5000000</v>
      </c>
      <c r="K25" s="65">
        <f t="shared" si="4"/>
        <v>8000000</v>
      </c>
    </row>
    <row r="26" spans="1:11" x14ac:dyDescent="0.25">
      <c r="A26" s="3">
        <v>19</v>
      </c>
      <c r="B26" s="4" t="s">
        <v>218</v>
      </c>
      <c r="C26" s="5">
        <v>10000000</v>
      </c>
      <c r="D26" s="5">
        <v>8000000</v>
      </c>
      <c r="E26" s="7">
        <f t="shared" si="0"/>
        <v>0.8</v>
      </c>
      <c r="F26" s="5">
        <v>0</v>
      </c>
      <c r="G26" s="5">
        <f t="shared" si="1"/>
        <v>0</v>
      </c>
      <c r="H26" s="5">
        <f t="shared" si="6"/>
        <v>2000000</v>
      </c>
      <c r="J26" s="65">
        <f t="shared" si="3"/>
        <v>5000000</v>
      </c>
      <c r="K26" s="65">
        <f t="shared" si="4"/>
        <v>8000000</v>
      </c>
    </row>
    <row r="27" spans="1:11" x14ac:dyDescent="0.25">
      <c r="A27" s="3">
        <v>20</v>
      </c>
      <c r="B27" s="4" t="s">
        <v>219</v>
      </c>
      <c r="C27" s="5">
        <v>10000000</v>
      </c>
      <c r="D27" s="5">
        <f>2600000+1500000</f>
        <v>4100000</v>
      </c>
      <c r="E27" s="7">
        <f t="shared" si="0"/>
        <v>0.41</v>
      </c>
      <c r="F27" s="5">
        <f t="shared" si="5"/>
        <v>-900000</v>
      </c>
      <c r="G27" s="5">
        <f t="shared" si="1"/>
        <v>-3900000</v>
      </c>
      <c r="H27" s="5">
        <f t="shared" si="6"/>
        <v>5900000</v>
      </c>
      <c r="J27" s="65">
        <f t="shared" si="3"/>
        <v>5000000</v>
      </c>
      <c r="K27" s="65">
        <f t="shared" si="4"/>
        <v>8000000</v>
      </c>
    </row>
    <row r="28" spans="1:11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v>0</v>
      </c>
      <c r="G28" s="5">
        <f t="shared" si="1"/>
        <v>-2400000</v>
      </c>
      <c r="H28" s="5">
        <f t="shared" si="6"/>
        <v>4400000</v>
      </c>
      <c r="J28" s="65">
        <f t="shared" si="3"/>
        <v>5000000</v>
      </c>
      <c r="K28" s="65">
        <f t="shared" si="4"/>
        <v>8000000</v>
      </c>
    </row>
    <row r="29" spans="1:11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1"/>
        <v>-1400000</v>
      </c>
      <c r="H29" s="5">
        <f t="shared" si="6"/>
        <v>3400000</v>
      </c>
      <c r="J29" s="65">
        <f t="shared" si="3"/>
        <v>5000000</v>
      </c>
      <c r="K29" s="65">
        <f t="shared" si="4"/>
        <v>8000000</v>
      </c>
    </row>
    <row r="30" spans="1:11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5"/>
        <v>0</v>
      </c>
      <c r="G30" s="5">
        <f t="shared" si="1"/>
        <v>-3000000</v>
      </c>
      <c r="H30" s="5">
        <f t="shared" si="6"/>
        <v>5000000</v>
      </c>
      <c r="J30" s="65">
        <f t="shared" si="3"/>
        <v>5000000</v>
      </c>
      <c r="K30" s="65">
        <f t="shared" si="4"/>
        <v>8000000</v>
      </c>
    </row>
    <row r="31" spans="1:11" x14ac:dyDescent="0.25">
      <c r="A31" s="11">
        <v>24</v>
      </c>
      <c r="B31" s="12" t="s">
        <v>223</v>
      </c>
      <c r="C31" s="13"/>
      <c r="D31" s="13"/>
      <c r="E31" s="14"/>
      <c r="F31" s="15"/>
      <c r="G31" s="15">
        <f t="shared" si="1"/>
        <v>0</v>
      </c>
      <c r="H31" s="13"/>
      <c r="J31" s="65">
        <f t="shared" si="3"/>
        <v>0</v>
      </c>
      <c r="K31" s="65">
        <f t="shared" si="4"/>
        <v>0</v>
      </c>
    </row>
    <row r="32" spans="1:11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1"/>
        <v>-500000</v>
      </c>
      <c r="H32" s="5">
        <f>+C32-D32</f>
        <v>2500000</v>
      </c>
      <c r="J32" s="65">
        <f t="shared" si="3"/>
        <v>5000000</v>
      </c>
      <c r="K32" s="65">
        <f t="shared" si="4"/>
        <v>8000000</v>
      </c>
    </row>
    <row r="33" spans="1:11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5"/>
        <v>0</v>
      </c>
      <c r="G33" s="5">
        <f t="shared" si="1"/>
        <v>-3000000</v>
      </c>
      <c r="H33" s="5">
        <f t="shared" ref="H33:H52" si="7">+C33-D33</f>
        <v>5000000</v>
      </c>
      <c r="J33" s="65">
        <f t="shared" si="3"/>
        <v>5000000</v>
      </c>
      <c r="K33" s="65">
        <f t="shared" si="4"/>
        <v>8000000</v>
      </c>
    </row>
    <row r="34" spans="1:11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5"/>
        <v>0</v>
      </c>
      <c r="G34" s="5">
        <f t="shared" si="1"/>
        <v>-3000000</v>
      </c>
      <c r="H34" s="5">
        <f t="shared" si="7"/>
        <v>5000000</v>
      </c>
      <c r="J34" s="65">
        <f t="shared" si="3"/>
        <v>5000000</v>
      </c>
      <c r="K34" s="65">
        <f t="shared" si="4"/>
        <v>8000000</v>
      </c>
    </row>
    <row r="35" spans="1:11" x14ac:dyDescent="0.25">
      <c r="A35" s="3">
        <v>28</v>
      </c>
      <c r="B35" s="4" t="s">
        <v>227</v>
      </c>
      <c r="C35" s="5">
        <v>10000000</v>
      </c>
      <c r="D35" s="5">
        <v>6400000</v>
      </c>
      <c r="E35" s="7">
        <f t="shared" si="0"/>
        <v>0.64</v>
      </c>
      <c r="F35" s="5"/>
      <c r="G35" s="5">
        <f t="shared" si="1"/>
        <v>-1600000</v>
      </c>
      <c r="H35" s="5">
        <f t="shared" si="7"/>
        <v>3600000</v>
      </c>
      <c r="J35" s="65">
        <f t="shared" si="3"/>
        <v>5000000</v>
      </c>
      <c r="K35" s="65">
        <f t="shared" si="4"/>
        <v>8000000</v>
      </c>
    </row>
    <row r="36" spans="1:11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v>0</v>
      </c>
      <c r="H36" s="5">
        <f t="shared" si="7"/>
        <v>0</v>
      </c>
      <c r="J36" s="65">
        <f t="shared" si="3"/>
        <v>4750000</v>
      </c>
      <c r="K36" s="65">
        <f t="shared" si="4"/>
        <v>7600000</v>
      </c>
    </row>
    <row r="37" spans="1:11" x14ac:dyDescent="0.25">
      <c r="A37" s="3">
        <v>30</v>
      </c>
      <c r="B37" s="4" t="s">
        <v>229</v>
      </c>
      <c r="C37" s="5">
        <v>9750000</v>
      </c>
      <c r="D37" s="5">
        <v>6000000</v>
      </c>
      <c r="E37" s="7">
        <f t="shared" si="0"/>
        <v>0.61538461538461542</v>
      </c>
      <c r="F37" s="5">
        <v>0</v>
      </c>
      <c r="G37" s="5">
        <f t="shared" si="1"/>
        <v>-1800000</v>
      </c>
      <c r="H37" s="5">
        <f t="shared" si="7"/>
        <v>3750000</v>
      </c>
      <c r="J37" s="65">
        <f t="shared" si="3"/>
        <v>4875000</v>
      </c>
      <c r="K37" s="65">
        <f t="shared" si="4"/>
        <v>7800000</v>
      </c>
    </row>
    <row r="38" spans="1:11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1"/>
        <v>-1000000</v>
      </c>
      <c r="H38" s="5">
        <f t="shared" si="7"/>
        <v>3000000</v>
      </c>
      <c r="J38" s="65">
        <f t="shared" si="3"/>
        <v>5000000</v>
      </c>
      <c r="K38" s="65">
        <f t="shared" si="4"/>
        <v>8000000</v>
      </c>
    </row>
    <row r="39" spans="1:11" x14ac:dyDescent="0.25">
      <c r="A39" s="11">
        <v>32</v>
      </c>
      <c r="B39" s="12" t="s">
        <v>231</v>
      </c>
      <c r="C39" s="13"/>
      <c r="D39" s="13"/>
      <c r="E39" s="14"/>
      <c r="F39" s="15"/>
      <c r="G39" s="15">
        <f t="shared" si="1"/>
        <v>0</v>
      </c>
      <c r="H39" s="5">
        <f t="shared" si="7"/>
        <v>0</v>
      </c>
      <c r="J39" s="65">
        <f t="shared" si="3"/>
        <v>0</v>
      </c>
      <c r="K39" s="65">
        <f t="shared" si="4"/>
        <v>0</v>
      </c>
    </row>
    <row r="40" spans="1:11" x14ac:dyDescent="0.25">
      <c r="A40" s="3">
        <v>33</v>
      </c>
      <c r="B40" s="4" t="s">
        <v>232</v>
      </c>
      <c r="C40" s="5">
        <v>10000000</v>
      </c>
      <c r="D40" s="5">
        <f>3950000+900000+900000</f>
        <v>5750000</v>
      </c>
      <c r="E40" s="7">
        <f t="shared" si="0"/>
        <v>0.57499999999999996</v>
      </c>
      <c r="F40" s="5">
        <v>0</v>
      </c>
      <c r="G40" s="5">
        <f t="shared" si="1"/>
        <v>-2250000</v>
      </c>
      <c r="H40" s="5">
        <f t="shared" si="7"/>
        <v>4250000</v>
      </c>
      <c r="J40" s="65">
        <f t="shared" si="3"/>
        <v>5000000</v>
      </c>
      <c r="K40" s="65">
        <f t="shared" si="4"/>
        <v>8000000</v>
      </c>
    </row>
    <row r="41" spans="1:11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1"/>
        <v>-1400000</v>
      </c>
      <c r="H41" s="5">
        <f t="shared" si="7"/>
        <v>3400000</v>
      </c>
      <c r="J41" s="65">
        <f t="shared" si="3"/>
        <v>5000000</v>
      </c>
      <c r="K41" s="65">
        <f t="shared" si="4"/>
        <v>8000000</v>
      </c>
    </row>
    <row r="42" spans="1:11" x14ac:dyDescent="0.25">
      <c r="A42" s="3">
        <v>35</v>
      </c>
      <c r="B42" s="4" t="s">
        <v>234</v>
      </c>
      <c r="C42" s="5">
        <v>10000000</v>
      </c>
      <c r="D42" s="5">
        <v>6800000</v>
      </c>
      <c r="E42" s="7">
        <f t="shared" si="0"/>
        <v>0.68</v>
      </c>
      <c r="F42" s="5"/>
      <c r="G42" s="5">
        <f t="shared" si="1"/>
        <v>-1200000</v>
      </c>
      <c r="H42" s="5">
        <f t="shared" si="7"/>
        <v>3200000</v>
      </c>
      <c r="J42" s="65">
        <f t="shared" si="3"/>
        <v>5000000</v>
      </c>
      <c r="K42" s="65">
        <f t="shared" si="4"/>
        <v>8000000</v>
      </c>
    </row>
    <row r="43" spans="1:11" x14ac:dyDescent="0.25">
      <c r="A43" s="3">
        <v>36</v>
      </c>
      <c r="B43" s="4" t="s">
        <v>181</v>
      </c>
      <c r="C43" s="5">
        <v>10000000</v>
      </c>
      <c r="D43" s="5">
        <f>475000+4600000</f>
        <v>5075000</v>
      </c>
      <c r="E43" s="7">
        <f t="shared" si="0"/>
        <v>0.50749999999999995</v>
      </c>
      <c r="F43" s="5">
        <v>0</v>
      </c>
      <c r="G43" s="5">
        <f t="shared" si="1"/>
        <v>-2925000</v>
      </c>
      <c r="H43" s="5">
        <f t="shared" si="7"/>
        <v>4925000</v>
      </c>
      <c r="J43" s="65">
        <f t="shared" si="3"/>
        <v>5000000</v>
      </c>
      <c r="K43" s="65">
        <f t="shared" si="4"/>
        <v>8000000</v>
      </c>
    </row>
    <row r="44" spans="1:11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v>0</v>
      </c>
      <c r="H44" s="5">
        <f t="shared" si="7"/>
        <v>0</v>
      </c>
      <c r="J44" s="65">
        <f t="shared" si="3"/>
        <v>4631250</v>
      </c>
      <c r="K44" s="65">
        <f t="shared" si="4"/>
        <v>7410000</v>
      </c>
    </row>
    <row r="45" spans="1:11" x14ac:dyDescent="0.25">
      <c r="A45" s="3">
        <v>38</v>
      </c>
      <c r="B45" s="4" t="s">
        <v>236</v>
      </c>
      <c r="C45" s="5">
        <v>10000000</v>
      </c>
      <c r="D45" s="5">
        <f>6100000+650000+650000</f>
        <v>7400000</v>
      </c>
      <c r="E45" s="7">
        <f t="shared" si="0"/>
        <v>0.74</v>
      </c>
      <c r="F45" s="5"/>
      <c r="G45" s="5">
        <f t="shared" si="1"/>
        <v>-600000</v>
      </c>
      <c r="H45" s="5">
        <f t="shared" si="7"/>
        <v>2600000</v>
      </c>
      <c r="J45" s="65">
        <f t="shared" si="3"/>
        <v>5000000</v>
      </c>
      <c r="K45" s="65">
        <f t="shared" si="4"/>
        <v>8000000</v>
      </c>
    </row>
    <row r="46" spans="1:11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7"/>
        <v>5000000</v>
      </c>
      <c r="J46" s="65">
        <f t="shared" si="3"/>
        <v>5000000</v>
      </c>
      <c r="K46" s="65">
        <f t="shared" si="4"/>
        <v>8000000</v>
      </c>
    </row>
    <row r="47" spans="1:11" x14ac:dyDescent="0.25">
      <c r="A47" s="3">
        <v>40</v>
      </c>
      <c r="B47" s="4" t="s">
        <v>238</v>
      </c>
      <c r="C47" s="5">
        <v>10000000</v>
      </c>
      <c r="D47" s="5">
        <v>8000000</v>
      </c>
      <c r="E47" s="7">
        <f t="shared" si="0"/>
        <v>0.8</v>
      </c>
      <c r="F47" s="5"/>
      <c r="G47" s="5">
        <f t="shared" si="1"/>
        <v>0</v>
      </c>
      <c r="H47" s="5">
        <f t="shared" si="7"/>
        <v>2000000</v>
      </c>
      <c r="J47" s="65">
        <f t="shared" si="3"/>
        <v>5000000</v>
      </c>
      <c r="K47" s="65">
        <f t="shared" si="4"/>
        <v>8000000</v>
      </c>
    </row>
    <row r="48" spans="1:11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1"/>
        <v>-2000000</v>
      </c>
      <c r="H48" s="5">
        <f t="shared" si="7"/>
        <v>4000000</v>
      </c>
      <c r="J48" s="65">
        <f t="shared" si="3"/>
        <v>5000000</v>
      </c>
      <c r="K48" s="65">
        <f t="shared" si="4"/>
        <v>8000000</v>
      </c>
    </row>
    <row r="49" spans="1:11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v>0</v>
      </c>
      <c r="H49" s="5">
        <f t="shared" si="7"/>
        <v>1500000</v>
      </c>
      <c r="J49" s="65">
        <f t="shared" si="3"/>
        <v>5000000</v>
      </c>
      <c r="K49" s="65">
        <f t="shared" si="4"/>
        <v>8000000</v>
      </c>
    </row>
    <row r="50" spans="1:11" x14ac:dyDescent="0.25">
      <c r="A50" s="3">
        <v>43</v>
      </c>
      <c r="B50" s="4" t="s">
        <v>241</v>
      </c>
      <c r="C50" s="5">
        <v>10000000</v>
      </c>
      <c r="D50" s="5">
        <f>6250000+750000+750000</f>
        <v>7750000</v>
      </c>
      <c r="E50" s="7">
        <f t="shared" si="0"/>
        <v>0.77500000000000002</v>
      </c>
      <c r="F50" s="5"/>
      <c r="G50" s="5">
        <f t="shared" si="1"/>
        <v>-250000</v>
      </c>
      <c r="H50" s="5">
        <f t="shared" si="7"/>
        <v>2250000</v>
      </c>
      <c r="J50" s="65">
        <f t="shared" si="3"/>
        <v>5000000</v>
      </c>
      <c r="K50" s="65">
        <f t="shared" si="4"/>
        <v>8000000</v>
      </c>
    </row>
    <row r="51" spans="1:11" x14ac:dyDescent="0.25">
      <c r="A51" s="11">
        <v>44</v>
      </c>
      <c r="B51" s="12" t="s">
        <v>242</v>
      </c>
      <c r="C51" s="13"/>
      <c r="D51" s="13"/>
      <c r="E51" s="14"/>
      <c r="F51" s="15"/>
      <c r="G51" s="15">
        <f t="shared" si="1"/>
        <v>0</v>
      </c>
      <c r="H51" s="5">
        <f t="shared" si="7"/>
        <v>0</v>
      </c>
      <c r="J51" s="65">
        <f t="shared" si="3"/>
        <v>0</v>
      </c>
      <c r="K51" s="65">
        <f t="shared" si="4"/>
        <v>0</v>
      </c>
    </row>
    <row r="52" spans="1:11" x14ac:dyDescent="0.25">
      <c r="A52" s="3">
        <v>45</v>
      </c>
      <c r="B52" s="4" t="s">
        <v>243</v>
      </c>
      <c r="C52" s="5">
        <v>9750000</v>
      </c>
      <c r="D52" s="5">
        <f>6300000+575000+575000</f>
        <v>7450000</v>
      </c>
      <c r="E52" s="7">
        <f t="shared" si="0"/>
        <v>0.76410256410256405</v>
      </c>
      <c r="F52" s="5"/>
      <c r="G52" s="5">
        <f t="shared" si="1"/>
        <v>-350000</v>
      </c>
      <c r="H52" s="5">
        <f t="shared" si="7"/>
        <v>2300000</v>
      </c>
      <c r="J52" s="65">
        <f t="shared" si="3"/>
        <v>4875000</v>
      </c>
      <c r="K52" s="65">
        <f t="shared" si="4"/>
        <v>7800000</v>
      </c>
    </row>
    <row r="53" spans="1:11" ht="15.75" thickBot="1" x14ac:dyDescent="0.3">
      <c r="A53" s="76" t="s">
        <v>58</v>
      </c>
      <c r="B53" s="77"/>
      <c r="C53" s="6">
        <f>SUM(C8:C52)</f>
        <v>402912500</v>
      </c>
      <c r="D53" s="6">
        <f>SUM(D8:D52)</f>
        <v>249232500</v>
      </c>
      <c r="E53" s="7"/>
      <c r="F53" s="5">
        <f>SUM(F8:F52)</f>
        <v>-8850000</v>
      </c>
      <c r="G53" s="31">
        <f>SUM(G8:G52)</f>
        <v>-81300000</v>
      </c>
      <c r="H53" s="6">
        <f>SUM(H8:H52)</f>
        <v>153680000</v>
      </c>
    </row>
    <row r="54" spans="1:11" x14ac:dyDescent="0.25">
      <c r="A54" s="10" t="s">
        <v>332</v>
      </c>
      <c r="B54" s="10"/>
      <c r="C54" s="10"/>
      <c r="D54" s="10"/>
      <c r="E54" s="10"/>
      <c r="F54" s="10"/>
      <c r="G54" s="10"/>
      <c r="H54" s="10"/>
      <c r="I54" s="10"/>
    </row>
    <row r="55" spans="1:11" x14ac:dyDescent="0.25">
      <c r="A55" s="37"/>
      <c r="B55" s="10" t="s">
        <v>333</v>
      </c>
      <c r="C55" s="10"/>
      <c r="D55" s="10"/>
      <c r="E55" s="10"/>
      <c r="F55" s="10"/>
      <c r="G55" s="10"/>
      <c r="H55" s="10"/>
      <c r="I55" s="10"/>
    </row>
    <row r="56" spans="1:11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11" x14ac:dyDescent="0.25">
      <c r="A57" s="10" t="s">
        <v>369</v>
      </c>
      <c r="B57" s="10"/>
      <c r="C57" s="10"/>
      <c r="D57" s="10"/>
      <c r="E57" s="10"/>
      <c r="F57" s="10"/>
      <c r="G57" s="10"/>
      <c r="H57" s="10"/>
      <c r="I57" s="10"/>
    </row>
    <row r="58" spans="1:11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  <c r="I58" s="10"/>
    </row>
    <row r="59" spans="1:11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1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1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1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1" x14ac:dyDescent="0.25">
      <c r="A63" s="39" t="s">
        <v>335</v>
      </c>
      <c r="B63" s="27"/>
      <c r="C63" s="27"/>
      <c r="D63" s="27"/>
      <c r="E63" s="27"/>
      <c r="F63" s="39" t="s">
        <v>338</v>
      </c>
      <c r="G63" s="39"/>
      <c r="H63" s="10"/>
      <c r="I63" s="10"/>
    </row>
    <row r="64" spans="1:11" x14ac:dyDescent="0.25">
      <c r="A64" s="38" t="s">
        <v>336</v>
      </c>
      <c r="B64" s="38"/>
      <c r="C64" s="38"/>
      <c r="D64" s="38"/>
      <c r="E64" s="38"/>
      <c r="F64" s="38" t="s">
        <v>339</v>
      </c>
      <c r="G64" s="38"/>
      <c r="H64" s="10"/>
      <c r="I64" s="10"/>
    </row>
  </sheetData>
  <autoFilter ref="A6:H53"/>
  <mergeCells count="6">
    <mergeCell ref="C6:C7"/>
    <mergeCell ref="D6:D7"/>
    <mergeCell ref="A53:B53"/>
    <mergeCell ref="A4:H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E11" sqref="E11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12.5703125" style="10" bestFit="1" customWidth="1"/>
    <col min="10" max="11" width="10.5703125" style="10" bestFit="1" customWidth="1"/>
    <col min="12" max="12" width="11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7" t="s">
        <v>368</v>
      </c>
    </row>
    <row r="4" spans="1:12" ht="15.75" x14ac:dyDescent="0.25">
      <c r="A4" s="70" t="s">
        <v>244</v>
      </c>
      <c r="B4" s="70"/>
      <c r="C4" s="70"/>
      <c r="D4" s="70"/>
      <c r="E4" s="70"/>
      <c r="F4" s="70"/>
      <c r="G4" s="70"/>
      <c r="H4" s="70"/>
    </row>
    <row r="5" spans="1:12" s="27" customFormat="1" thickBot="1" x14ac:dyDescent="0.25">
      <c r="A5" s="78"/>
      <c r="B5" s="78"/>
      <c r="C5" s="78"/>
      <c r="D5" s="78"/>
      <c r="E5" s="78"/>
      <c r="F5" s="78"/>
      <c r="G5" s="78"/>
      <c r="H5" s="78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D8-K8</f>
        <v>-4000000</v>
      </c>
      <c r="G8" s="5">
        <f>+D8-L8</f>
        <v>-7000000</v>
      </c>
      <c r="H8" s="5">
        <f>+C8-D8</f>
        <v>9000000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39" si="1">+D9-L9</f>
        <v>-2200000</v>
      </c>
      <c r="H9" s="5">
        <f t="shared" ref="H9:H40" si="2">+C9-D9</f>
        <v>4200000</v>
      </c>
      <c r="K9" s="41">
        <f t="shared" ref="K9:K40" si="3">C9/2</f>
        <v>5000000</v>
      </c>
      <c r="L9" s="41">
        <f t="shared" ref="L9:L40" si="4">+C9*80%</f>
        <v>8000000</v>
      </c>
    </row>
    <row r="10" spans="1:12" x14ac:dyDescent="0.25">
      <c r="A10" s="3">
        <v>3</v>
      </c>
      <c r="B10" s="4" t="s">
        <v>247</v>
      </c>
      <c r="C10" s="5">
        <v>10000000</v>
      </c>
      <c r="D10" s="5">
        <f>3560000+3200000</f>
        <v>6760000</v>
      </c>
      <c r="E10" s="7">
        <f t="shared" si="0"/>
        <v>0.67600000000000005</v>
      </c>
      <c r="F10" s="5">
        <v>0</v>
      </c>
      <c r="G10" s="5">
        <f t="shared" si="1"/>
        <v>-1240000</v>
      </c>
      <c r="H10" s="5">
        <f t="shared" si="2"/>
        <v>3240000</v>
      </c>
      <c r="K10" s="41">
        <f t="shared" si="3"/>
        <v>5000000</v>
      </c>
      <c r="L10" s="41">
        <f t="shared" si="4"/>
        <v>8000000</v>
      </c>
    </row>
    <row r="11" spans="1:12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D11-K11</f>
        <v>-2250000</v>
      </c>
      <c r="G11" s="5">
        <f t="shared" si="1"/>
        <v>-5100000</v>
      </c>
      <c r="H11" s="5">
        <f t="shared" si="2"/>
        <v>7000000</v>
      </c>
      <c r="K11" s="41">
        <f t="shared" si="3"/>
        <v>4750000</v>
      </c>
      <c r="L11" s="41">
        <f t="shared" si="4"/>
        <v>7600000</v>
      </c>
    </row>
    <row r="12" spans="1:12" x14ac:dyDescent="0.25">
      <c r="A12" s="11">
        <v>5</v>
      </c>
      <c r="B12" s="12" t="s">
        <v>249</v>
      </c>
      <c r="C12" s="13"/>
      <c r="D12" s="13"/>
      <c r="E12" s="14"/>
      <c r="F12" s="15"/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250</v>
      </c>
      <c r="C13" s="5">
        <v>10000000</v>
      </c>
      <c r="D13" s="5">
        <v>5500000</v>
      </c>
      <c r="E13" s="7">
        <f t="shared" si="0"/>
        <v>0.55000000000000004</v>
      </c>
      <c r="F13" s="5">
        <v>0</v>
      </c>
      <c r="G13" s="5">
        <f t="shared" si="1"/>
        <v>-2500000</v>
      </c>
      <c r="H13" s="5">
        <f t="shared" si="2"/>
        <v>4500000</v>
      </c>
      <c r="K13" s="41">
        <f t="shared" si="3"/>
        <v>5000000</v>
      </c>
      <c r="L13" s="41">
        <f t="shared" si="4"/>
        <v>8000000</v>
      </c>
    </row>
    <row r="14" spans="1:12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5">D14-K14</f>
        <v>-1300000</v>
      </c>
      <c r="G14" s="5">
        <f t="shared" si="1"/>
        <v>-4300000</v>
      </c>
      <c r="H14" s="5">
        <f t="shared" si="2"/>
        <v>6300000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3">
        <v>8</v>
      </c>
      <c r="B15" s="4" t="s">
        <v>252</v>
      </c>
      <c r="C15" s="5">
        <v>15000000</v>
      </c>
      <c r="D15" s="5">
        <v>5000000</v>
      </c>
      <c r="E15" s="7">
        <f t="shared" si="0"/>
        <v>0.33333333333333331</v>
      </c>
      <c r="F15" s="5">
        <f t="shared" si="5"/>
        <v>-2500000</v>
      </c>
      <c r="G15" s="5">
        <f t="shared" si="1"/>
        <v>-7000000</v>
      </c>
      <c r="H15" s="5">
        <f t="shared" si="2"/>
        <v>10000000</v>
      </c>
      <c r="K15" s="41">
        <f t="shared" si="3"/>
        <v>7500000</v>
      </c>
      <c r="L15" s="41">
        <f t="shared" si="4"/>
        <v>12000000</v>
      </c>
    </row>
    <row r="16" spans="1:12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5"/>
        <v>5000000</v>
      </c>
      <c r="G16" s="5">
        <v>0</v>
      </c>
      <c r="H16" s="5">
        <f t="shared" si="2"/>
        <v>0</v>
      </c>
      <c r="K16" s="41">
        <f t="shared" si="3"/>
        <v>5000000</v>
      </c>
      <c r="L16" s="41">
        <f t="shared" si="4"/>
        <v>8000000</v>
      </c>
    </row>
    <row r="17" spans="1:12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5"/>
        <v>-3000000</v>
      </c>
      <c r="G17" s="5">
        <f t="shared" si="1"/>
        <v>-6000000</v>
      </c>
      <c r="H17" s="5">
        <f t="shared" si="2"/>
        <v>8000000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255</v>
      </c>
      <c r="C18" s="5">
        <v>10000000</v>
      </c>
      <c r="D18" s="5">
        <f>4600000+900000+900000</f>
        <v>6400000</v>
      </c>
      <c r="E18" s="7">
        <f t="shared" si="0"/>
        <v>0.64</v>
      </c>
      <c r="F18" s="5"/>
      <c r="G18" s="5">
        <f t="shared" si="1"/>
        <v>-1600000</v>
      </c>
      <c r="H18" s="5">
        <f t="shared" si="2"/>
        <v>3600000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256</v>
      </c>
      <c r="C19" s="5">
        <v>10000000</v>
      </c>
      <c r="D19" s="5">
        <v>2000000</v>
      </c>
      <c r="E19" s="7">
        <f t="shared" si="0"/>
        <v>0.2</v>
      </c>
      <c r="F19" s="5">
        <f t="shared" si="5"/>
        <v>-3000000</v>
      </c>
      <c r="G19" s="5">
        <f t="shared" si="1"/>
        <v>-6000000</v>
      </c>
      <c r="H19" s="5">
        <f t="shared" si="2"/>
        <v>8000000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5"/>
        <v>-300000</v>
      </c>
      <c r="G20" s="5">
        <f t="shared" si="1"/>
        <v>-3300000</v>
      </c>
      <c r="H20" s="5">
        <f t="shared" si="2"/>
        <v>5300000</v>
      </c>
      <c r="K20" s="41">
        <f t="shared" si="3"/>
        <v>5000000</v>
      </c>
      <c r="L20" s="41">
        <f t="shared" si="4"/>
        <v>8000000</v>
      </c>
    </row>
    <row r="21" spans="1:12" x14ac:dyDescent="0.25">
      <c r="A21" s="3">
        <v>14</v>
      </c>
      <c r="B21" s="4" t="s">
        <v>258</v>
      </c>
      <c r="C21" s="5">
        <v>10000000</v>
      </c>
      <c r="D21" s="5">
        <v>650000</v>
      </c>
      <c r="E21" s="7">
        <f t="shared" si="0"/>
        <v>6.5000000000000002E-2</v>
      </c>
      <c r="F21" s="5">
        <f t="shared" si="5"/>
        <v>-4350000</v>
      </c>
      <c r="G21" s="5">
        <f t="shared" si="1"/>
        <v>-7350000</v>
      </c>
      <c r="H21" s="5">
        <f t="shared" si="2"/>
        <v>9350000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-400000</v>
      </c>
      <c r="H22" s="5">
        <f t="shared" si="2"/>
        <v>2400000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11">
        <v>16</v>
      </c>
      <c r="B23" s="12" t="s">
        <v>260</v>
      </c>
      <c r="C23" s="13"/>
      <c r="D23" s="13"/>
      <c r="E23" s="14"/>
      <c r="F23" s="15"/>
      <c r="G23" s="15">
        <f t="shared" si="1"/>
        <v>0</v>
      </c>
      <c r="H23" s="5">
        <f t="shared" si="2"/>
        <v>0</v>
      </c>
      <c r="K23" s="41">
        <f t="shared" si="3"/>
        <v>0</v>
      </c>
      <c r="L23" s="41">
        <f t="shared" si="4"/>
        <v>0</v>
      </c>
    </row>
    <row r="24" spans="1:12" x14ac:dyDescent="0.25">
      <c r="A24" s="11">
        <v>17</v>
      </c>
      <c r="B24" s="12" t="s">
        <v>261</v>
      </c>
      <c r="C24" s="13"/>
      <c r="D24" s="13"/>
      <c r="E24" s="14"/>
      <c r="F24" s="15"/>
      <c r="G24" s="15">
        <f t="shared" si="1"/>
        <v>0</v>
      </c>
      <c r="H24" s="5">
        <f t="shared" si="2"/>
        <v>0</v>
      </c>
      <c r="K24" s="41">
        <f t="shared" si="3"/>
        <v>0</v>
      </c>
      <c r="L24" s="41">
        <f t="shared" si="4"/>
        <v>0</v>
      </c>
    </row>
    <row r="25" spans="1:12" x14ac:dyDescent="0.25">
      <c r="A25" s="11">
        <v>18</v>
      </c>
      <c r="B25" s="12" t="s">
        <v>262</v>
      </c>
      <c r="C25" s="13"/>
      <c r="D25" s="13"/>
      <c r="E25" s="14"/>
      <c r="F25" s="15"/>
      <c r="G25" s="15">
        <f t="shared" si="1"/>
        <v>0</v>
      </c>
      <c r="H25" s="5">
        <f t="shared" si="2"/>
        <v>0</v>
      </c>
      <c r="K25" s="41">
        <f t="shared" si="3"/>
        <v>0</v>
      </c>
      <c r="L25" s="41">
        <f t="shared" si="4"/>
        <v>0</v>
      </c>
    </row>
    <row r="26" spans="1:12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-2500000</v>
      </c>
      <c r="H26" s="5">
        <f t="shared" si="2"/>
        <v>4500000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264</v>
      </c>
      <c r="C27" s="13"/>
      <c r="D27" s="13"/>
      <c r="E27" s="14"/>
      <c r="F27" s="15"/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v>0</v>
      </c>
      <c r="H28" s="5">
        <f t="shared" si="2"/>
        <v>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11">
        <v>22</v>
      </c>
      <c r="B29" s="12" t="s">
        <v>266</v>
      </c>
      <c r="C29" s="13"/>
      <c r="D29" s="13"/>
      <c r="E29" s="14"/>
      <c r="F29" s="15"/>
      <c r="G29" s="15">
        <f t="shared" si="1"/>
        <v>0</v>
      </c>
      <c r="H29" s="5">
        <f t="shared" si="2"/>
        <v>0</v>
      </c>
      <c r="K29" s="41">
        <f t="shared" si="3"/>
        <v>0</v>
      </c>
      <c r="L29" s="41">
        <f t="shared" si="4"/>
        <v>0</v>
      </c>
    </row>
    <row r="30" spans="1:12" x14ac:dyDescent="0.25">
      <c r="A30" s="11">
        <v>23</v>
      </c>
      <c r="B30" s="12" t="s">
        <v>267</v>
      </c>
      <c r="C30" s="13"/>
      <c r="D30" s="13"/>
      <c r="E30" s="14"/>
      <c r="F30" s="15"/>
      <c r="G30" s="15">
        <f t="shared" si="1"/>
        <v>0</v>
      </c>
      <c r="H30" s="5">
        <f t="shared" si="2"/>
        <v>0</v>
      </c>
      <c r="K30" s="41">
        <f t="shared" si="3"/>
        <v>0</v>
      </c>
      <c r="L30" s="41">
        <f t="shared" si="4"/>
        <v>0</v>
      </c>
    </row>
    <row r="31" spans="1:12" x14ac:dyDescent="0.25">
      <c r="A31" s="11">
        <v>24</v>
      </c>
      <c r="B31" s="12" t="s">
        <v>268</v>
      </c>
      <c r="C31" s="13"/>
      <c r="D31" s="13"/>
      <c r="E31" s="14"/>
      <c r="F31" s="15"/>
      <c r="G31" s="15">
        <f t="shared" si="1"/>
        <v>0</v>
      </c>
      <c r="H31" s="5">
        <f t="shared" si="2"/>
        <v>0</v>
      </c>
      <c r="K31" s="41">
        <f t="shared" si="3"/>
        <v>0</v>
      </c>
      <c r="L31" s="41">
        <f t="shared" si="4"/>
        <v>0</v>
      </c>
    </row>
    <row r="32" spans="1:12" x14ac:dyDescent="0.25">
      <c r="A32" s="11">
        <v>25</v>
      </c>
      <c r="B32" s="12" t="s">
        <v>269</v>
      </c>
      <c r="C32" s="13"/>
      <c r="D32" s="13"/>
      <c r="E32" s="14"/>
      <c r="F32" s="15"/>
      <c r="G32" s="15">
        <f t="shared" si="1"/>
        <v>0</v>
      </c>
      <c r="H32" s="5">
        <f t="shared" si="2"/>
        <v>0</v>
      </c>
      <c r="K32" s="41">
        <f t="shared" si="3"/>
        <v>0</v>
      </c>
      <c r="L32" s="41">
        <f t="shared" si="4"/>
        <v>0</v>
      </c>
    </row>
    <row r="33" spans="1:12" x14ac:dyDescent="0.25">
      <c r="A33" s="11">
        <v>26</v>
      </c>
      <c r="B33" s="12" t="s">
        <v>270</v>
      </c>
      <c r="C33" s="13"/>
      <c r="D33" s="13"/>
      <c r="E33" s="14"/>
      <c r="F33" s="15"/>
      <c r="G33" s="15">
        <f t="shared" si="1"/>
        <v>0</v>
      </c>
      <c r="H33" s="5">
        <f t="shared" si="2"/>
        <v>0</v>
      </c>
      <c r="K33" s="41">
        <f t="shared" si="3"/>
        <v>0</v>
      </c>
      <c r="L33" s="41">
        <f t="shared" si="4"/>
        <v>0</v>
      </c>
    </row>
    <row r="34" spans="1:12" x14ac:dyDescent="0.25">
      <c r="A34" s="3">
        <v>27</v>
      </c>
      <c r="B34" s="4" t="s">
        <v>271</v>
      </c>
      <c r="C34" s="5">
        <v>10000000</v>
      </c>
      <c r="D34" s="5">
        <f>4100000+1600000</f>
        <v>5700000</v>
      </c>
      <c r="E34" s="7">
        <f t="shared" si="0"/>
        <v>0.56999999999999995</v>
      </c>
      <c r="F34" s="5">
        <v>0</v>
      </c>
      <c r="G34" s="5">
        <f t="shared" si="1"/>
        <v>-2300000</v>
      </c>
      <c r="H34" s="5">
        <f t="shared" si="2"/>
        <v>4300000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D35-K35</f>
        <v>-4000000</v>
      </c>
      <c r="G35" s="5">
        <f t="shared" si="1"/>
        <v>-7000000</v>
      </c>
      <c r="H35" s="5">
        <f t="shared" si="2"/>
        <v>9000000</v>
      </c>
      <c r="K35" s="41">
        <f t="shared" si="3"/>
        <v>5000000</v>
      </c>
      <c r="L35" s="41">
        <f t="shared" si="4"/>
        <v>8000000</v>
      </c>
    </row>
    <row r="36" spans="1:12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-2500000</v>
      </c>
      <c r="H36" s="5">
        <f t="shared" si="2"/>
        <v>4500000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-2200000</v>
      </c>
      <c r="H37" s="5">
        <f t="shared" si="2"/>
        <v>4200000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11">
        <v>31</v>
      </c>
      <c r="B38" s="12" t="s">
        <v>275</v>
      </c>
      <c r="C38" s="13"/>
      <c r="D38" s="13"/>
      <c r="E38" s="14"/>
      <c r="F38" s="15"/>
      <c r="G38" s="15">
        <f t="shared" si="1"/>
        <v>0</v>
      </c>
      <c r="H38" s="5">
        <f t="shared" si="2"/>
        <v>0</v>
      </c>
      <c r="K38" s="41">
        <f t="shared" si="3"/>
        <v>0</v>
      </c>
      <c r="L38" s="41">
        <f t="shared" si="4"/>
        <v>0</v>
      </c>
    </row>
    <row r="39" spans="1:12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D39-K39</f>
        <v>-2500000</v>
      </c>
      <c r="G39" s="5">
        <f t="shared" si="1"/>
        <v>-5500000</v>
      </c>
      <c r="H39" s="5">
        <f t="shared" si="2"/>
        <v>7500000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K40" s="41">
        <f t="shared" si="3"/>
        <v>4875000</v>
      </c>
      <c r="L40" s="41">
        <f t="shared" si="4"/>
        <v>7800000</v>
      </c>
    </row>
    <row r="41" spans="1:12" ht="15.75" thickBot="1" x14ac:dyDescent="0.3">
      <c r="A41" s="76" t="s">
        <v>58</v>
      </c>
      <c r="B41" s="77"/>
      <c r="C41" s="6">
        <v>224250000</v>
      </c>
      <c r="D41" s="6">
        <v>83260000</v>
      </c>
      <c r="E41" s="6"/>
      <c r="F41" s="5">
        <f>SUM(F8:F40)</f>
        <v>-22200000</v>
      </c>
      <c r="G41" s="5">
        <f>SUM(G8:G40)</f>
        <v>-75990000</v>
      </c>
      <c r="H41" s="5">
        <f>SUM(H8:H40)</f>
        <v>114890000</v>
      </c>
      <c r="I41" s="41"/>
      <c r="J41" s="42"/>
    </row>
    <row r="42" spans="1:12" x14ac:dyDescent="0.25">
      <c r="A42" s="10" t="s">
        <v>332</v>
      </c>
    </row>
    <row r="43" spans="1:12" x14ac:dyDescent="0.25">
      <c r="A43" s="37"/>
      <c r="B43" s="10" t="s">
        <v>333</v>
      </c>
    </row>
    <row r="45" spans="1:12" x14ac:dyDescent="0.25">
      <c r="A45" s="10" t="s">
        <v>369</v>
      </c>
    </row>
    <row r="46" spans="1:12" x14ac:dyDescent="0.25">
      <c r="A46" s="10" t="s">
        <v>334</v>
      </c>
      <c r="F46" s="10" t="s">
        <v>337</v>
      </c>
    </row>
    <row r="51" spans="1:7" x14ac:dyDescent="0.25">
      <c r="A51" s="39" t="s">
        <v>335</v>
      </c>
      <c r="B51" s="27"/>
      <c r="C51" s="27"/>
      <c r="D51" s="27"/>
      <c r="E51" s="27"/>
      <c r="F51" s="39" t="s">
        <v>338</v>
      </c>
      <c r="G51" s="39"/>
    </row>
    <row r="52" spans="1:7" x14ac:dyDescent="0.25">
      <c r="A52" s="38" t="s">
        <v>336</v>
      </c>
      <c r="B52" s="38"/>
      <c r="C52" s="38"/>
      <c r="D52" s="38"/>
      <c r="E52" s="38"/>
      <c r="F52" s="38" t="s">
        <v>339</v>
      </c>
      <c r="G52" s="38"/>
    </row>
  </sheetData>
  <autoFilter ref="A6:H41"/>
  <mergeCells count="7">
    <mergeCell ref="C6:C7"/>
    <mergeCell ref="D6:D7"/>
    <mergeCell ref="A41:B41"/>
    <mergeCell ref="A4:H4"/>
    <mergeCell ref="A5:H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37" workbookViewId="0">
      <selection activeCell="A53" sqref="A53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1" max="12" width="10.5703125" bestFit="1" customWidth="1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7" t="s">
        <v>368</v>
      </c>
    </row>
    <row r="4" spans="1:12" ht="15.75" x14ac:dyDescent="0.25">
      <c r="A4" s="28" t="s">
        <v>331</v>
      </c>
      <c r="B4" s="10"/>
      <c r="C4" s="10"/>
      <c r="D4" s="10"/>
      <c r="E4" s="10"/>
      <c r="F4" s="10"/>
      <c r="G4" s="10"/>
      <c r="H4" s="10"/>
    </row>
    <row r="5" spans="1:12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278</v>
      </c>
      <c r="C8" s="5">
        <v>9750000</v>
      </c>
      <c r="D8" s="5">
        <v>8900000</v>
      </c>
      <c r="E8" s="7">
        <f>D8/C8</f>
        <v>0.9128205128205128</v>
      </c>
      <c r="F8" s="5"/>
      <c r="G8" s="5">
        <v>0</v>
      </c>
      <c r="H8" s="5">
        <f>+C8-D8</f>
        <v>850000</v>
      </c>
      <c r="K8" s="65">
        <f>C8/2</f>
        <v>4875000</v>
      </c>
      <c r="L8" s="65">
        <f>+C8*80%</f>
        <v>7800000</v>
      </c>
    </row>
    <row r="9" spans="1:12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D9-K9</f>
        <v>-3000000</v>
      </c>
      <c r="G9" s="5">
        <f t="shared" ref="G9:G48" si="2">+D9-L9</f>
        <v>-6000000</v>
      </c>
      <c r="H9" s="5">
        <f t="shared" ref="H9:H48" si="3">+C9-D9</f>
        <v>8000000</v>
      </c>
      <c r="K9" s="65">
        <f t="shared" ref="K9:K48" si="4">C9/2</f>
        <v>5000000</v>
      </c>
      <c r="L9" s="65">
        <f t="shared" ref="L9:L47" si="5">+C9*80%</f>
        <v>8000000</v>
      </c>
    </row>
    <row r="10" spans="1:12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-2200000</v>
      </c>
      <c r="H10" s="5">
        <f t="shared" si="3"/>
        <v>4200000</v>
      </c>
      <c r="K10" s="65">
        <f t="shared" si="4"/>
        <v>5000000</v>
      </c>
      <c r="L10" s="65">
        <f t="shared" si="5"/>
        <v>8000000</v>
      </c>
    </row>
    <row r="11" spans="1:12" x14ac:dyDescent="0.25">
      <c r="A11" s="11">
        <v>4</v>
      </c>
      <c r="B11" s="12" t="s">
        <v>281</v>
      </c>
      <c r="C11" s="13"/>
      <c r="D11" s="13"/>
      <c r="E11" s="14"/>
      <c r="F11" s="15"/>
      <c r="G11" s="15">
        <f t="shared" si="2"/>
        <v>0</v>
      </c>
      <c r="H11" s="5">
        <f t="shared" si="3"/>
        <v>0</v>
      </c>
      <c r="K11" s="65">
        <f t="shared" si="4"/>
        <v>0</v>
      </c>
      <c r="L11" s="65">
        <f t="shared" si="5"/>
        <v>0</v>
      </c>
    </row>
    <row r="12" spans="1:12" x14ac:dyDescent="0.25">
      <c r="A12" s="3">
        <v>5</v>
      </c>
      <c r="B12" s="4" t="s">
        <v>282</v>
      </c>
      <c r="C12" s="5">
        <v>10000000</v>
      </c>
      <c r="D12" s="5">
        <f>4260000+2460000</f>
        <v>6720000</v>
      </c>
      <c r="E12" s="7">
        <f t="shared" si="0"/>
        <v>0.67200000000000004</v>
      </c>
      <c r="F12" s="5">
        <v>0</v>
      </c>
      <c r="G12" s="5">
        <f t="shared" si="2"/>
        <v>-1280000</v>
      </c>
      <c r="H12" s="5">
        <f t="shared" si="3"/>
        <v>3280000</v>
      </c>
      <c r="K12" s="65">
        <f t="shared" si="4"/>
        <v>5000000</v>
      </c>
      <c r="L12" s="65">
        <f t="shared" si="5"/>
        <v>8000000</v>
      </c>
    </row>
    <row r="13" spans="1:12" x14ac:dyDescent="0.25">
      <c r="A13" s="11">
        <v>6</v>
      </c>
      <c r="B13" s="12" t="s">
        <v>283</v>
      </c>
      <c r="C13" s="13"/>
      <c r="D13" s="13"/>
      <c r="E13" s="14"/>
      <c r="F13" s="15"/>
      <c r="G13" s="15">
        <f t="shared" si="2"/>
        <v>0</v>
      </c>
      <c r="H13" s="5">
        <f t="shared" si="3"/>
        <v>0</v>
      </c>
      <c r="K13" s="65">
        <f t="shared" si="4"/>
        <v>0</v>
      </c>
      <c r="L13" s="65">
        <f t="shared" si="5"/>
        <v>0</v>
      </c>
    </row>
    <row r="14" spans="1:12" x14ac:dyDescent="0.25">
      <c r="A14" s="3">
        <v>7</v>
      </c>
      <c r="B14" s="4" t="s">
        <v>284</v>
      </c>
      <c r="C14" s="5">
        <v>10000000</v>
      </c>
      <c r="D14" s="5">
        <f>3626000+1063000</f>
        <v>4689000</v>
      </c>
      <c r="E14" s="7">
        <f t="shared" si="0"/>
        <v>0.46889999999999998</v>
      </c>
      <c r="F14" s="5">
        <f t="shared" si="1"/>
        <v>-311000</v>
      </c>
      <c r="G14" s="5">
        <f t="shared" si="2"/>
        <v>-3311000</v>
      </c>
      <c r="H14" s="5">
        <f t="shared" si="3"/>
        <v>5311000</v>
      </c>
      <c r="K14" s="65">
        <f t="shared" si="4"/>
        <v>5000000</v>
      </c>
      <c r="L14" s="65">
        <f t="shared" si="5"/>
        <v>8000000</v>
      </c>
    </row>
    <row r="15" spans="1:12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-5800000</v>
      </c>
      <c r="H15" s="5">
        <f t="shared" si="3"/>
        <v>7750000</v>
      </c>
      <c r="K15" s="65">
        <f t="shared" si="4"/>
        <v>4875000</v>
      </c>
      <c r="L15" s="65">
        <f t="shared" si="5"/>
        <v>7800000</v>
      </c>
    </row>
    <row r="16" spans="1:12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-5100000</v>
      </c>
      <c r="H16" s="5">
        <f t="shared" si="3"/>
        <v>7100000</v>
      </c>
      <c r="K16" s="65">
        <f t="shared" si="4"/>
        <v>5000000</v>
      </c>
      <c r="L16" s="65">
        <f t="shared" si="5"/>
        <v>8000000</v>
      </c>
    </row>
    <row r="17" spans="1:12" x14ac:dyDescent="0.25">
      <c r="A17" s="11">
        <v>10</v>
      </c>
      <c r="B17" s="12" t="s">
        <v>287</v>
      </c>
      <c r="C17" s="13"/>
      <c r="D17" s="13"/>
      <c r="E17" s="14"/>
      <c r="F17" s="15"/>
      <c r="G17" s="15">
        <f t="shared" si="2"/>
        <v>0</v>
      </c>
      <c r="H17" s="5">
        <f t="shared" si="3"/>
        <v>0</v>
      </c>
      <c r="K17" s="65">
        <f t="shared" si="4"/>
        <v>0</v>
      </c>
      <c r="L17" s="65">
        <f t="shared" si="5"/>
        <v>0</v>
      </c>
    </row>
    <row r="18" spans="1:12" x14ac:dyDescent="0.25">
      <c r="A18" s="11">
        <v>11</v>
      </c>
      <c r="B18" s="12" t="s">
        <v>288</v>
      </c>
      <c r="C18" s="13"/>
      <c r="D18" s="13"/>
      <c r="E18" s="14"/>
      <c r="F18" s="15"/>
      <c r="G18" s="15">
        <f t="shared" si="2"/>
        <v>0</v>
      </c>
      <c r="H18" s="5">
        <f t="shared" si="3"/>
        <v>0</v>
      </c>
      <c r="K18" s="65">
        <f t="shared" si="4"/>
        <v>0</v>
      </c>
      <c r="L18" s="65">
        <f t="shared" si="5"/>
        <v>0</v>
      </c>
    </row>
    <row r="19" spans="1:12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-6700000</v>
      </c>
      <c r="H19" s="5">
        <f t="shared" si="3"/>
        <v>8700000</v>
      </c>
      <c r="K19" s="65">
        <f t="shared" si="4"/>
        <v>5000000</v>
      </c>
      <c r="L19" s="65">
        <f t="shared" si="5"/>
        <v>8000000</v>
      </c>
    </row>
    <row r="20" spans="1:12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-3000000</v>
      </c>
      <c r="H20" s="5">
        <f t="shared" si="3"/>
        <v>5000000</v>
      </c>
      <c r="K20" s="65">
        <f t="shared" si="4"/>
        <v>5000000</v>
      </c>
      <c r="L20" s="65">
        <f t="shared" si="5"/>
        <v>8000000</v>
      </c>
    </row>
    <row r="21" spans="1:12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-7000000</v>
      </c>
      <c r="H21" s="5">
        <f t="shared" si="3"/>
        <v>9000000</v>
      </c>
      <c r="K21" s="65">
        <f t="shared" si="4"/>
        <v>5000000</v>
      </c>
      <c r="L21" s="65">
        <f t="shared" si="5"/>
        <v>8000000</v>
      </c>
    </row>
    <row r="22" spans="1:12" x14ac:dyDescent="0.25">
      <c r="A22" s="3">
        <v>15</v>
      </c>
      <c r="B22" s="4" t="s">
        <v>292</v>
      </c>
      <c r="C22" s="5">
        <v>10000000</v>
      </c>
      <c r="D22" s="5">
        <f>5500000+750000+750000</f>
        <v>7000000</v>
      </c>
      <c r="E22" s="7">
        <f t="shared" si="0"/>
        <v>0.7</v>
      </c>
      <c r="F22" s="5"/>
      <c r="G22" s="5">
        <f t="shared" si="2"/>
        <v>-1000000</v>
      </c>
      <c r="H22" s="5">
        <f t="shared" si="3"/>
        <v>3000000</v>
      </c>
      <c r="K22" s="65">
        <f t="shared" si="4"/>
        <v>5000000</v>
      </c>
      <c r="L22" s="65">
        <f t="shared" si="5"/>
        <v>8000000</v>
      </c>
    </row>
    <row r="23" spans="1:12" x14ac:dyDescent="0.25">
      <c r="A23" s="11">
        <v>16</v>
      </c>
      <c r="B23" s="12" t="s">
        <v>293</v>
      </c>
      <c r="C23" s="13"/>
      <c r="D23" s="13"/>
      <c r="E23" s="14"/>
      <c r="F23" s="15"/>
      <c r="G23" s="15">
        <f t="shared" si="2"/>
        <v>0</v>
      </c>
      <c r="H23" s="5">
        <f t="shared" si="3"/>
        <v>0</v>
      </c>
      <c r="K23" s="65">
        <f t="shared" si="4"/>
        <v>0</v>
      </c>
      <c r="L23" s="65">
        <f t="shared" si="5"/>
        <v>0</v>
      </c>
    </row>
    <row r="24" spans="1:12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-2250000</v>
      </c>
      <c r="H24" s="5">
        <f t="shared" si="3"/>
        <v>4250000</v>
      </c>
      <c r="K24" s="65">
        <f t="shared" si="4"/>
        <v>5000000</v>
      </c>
      <c r="L24" s="65">
        <f t="shared" si="5"/>
        <v>8000000</v>
      </c>
    </row>
    <row r="25" spans="1:12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-2250000</v>
      </c>
      <c r="H25" s="5">
        <f t="shared" si="3"/>
        <v>4250000</v>
      </c>
      <c r="K25" s="65">
        <f t="shared" si="4"/>
        <v>5000000</v>
      </c>
      <c r="L25" s="65">
        <f t="shared" si="5"/>
        <v>8000000</v>
      </c>
    </row>
    <row r="26" spans="1:12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-3900000</v>
      </c>
      <c r="H26" s="5">
        <f t="shared" si="3"/>
        <v>5850000</v>
      </c>
      <c r="K26" s="65">
        <f t="shared" si="4"/>
        <v>4875000</v>
      </c>
      <c r="L26" s="65">
        <f t="shared" si="5"/>
        <v>7800000</v>
      </c>
    </row>
    <row r="27" spans="1:12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-2300000</v>
      </c>
      <c r="H27" s="5">
        <f t="shared" si="3"/>
        <v>4200000</v>
      </c>
      <c r="K27" s="65">
        <f t="shared" si="4"/>
        <v>4750000</v>
      </c>
      <c r="L27" s="65">
        <f t="shared" si="5"/>
        <v>7600000</v>
      </c>
    </row>
    <row r="28" spans="1:12" x14ac:dyDescent="0.25">
      <c r="A28" s="11">
        <v>21</v>
      </c>
      <c r="B28" s="12" t="s">
        <v>298</v>
      </c>
      <c r="C28" s="13"/>
      <c r="D28" s="13"/>
      <c r="E28" s="14"/>
      <c r="F28" s="15"/>
      <c r="G28" s="15">
        <f t="shared" si="2"/>
        <v>0</v>
      </c>
      <c r="H28" s="5">
        <f t="shared" si="3"/>
        <v>0</v>
      </c>
      <c r="K28" s="65">
        <f t="shared" si="4"/>
        <v>0</v>
      </c>
      <c r="L28" s="65">
        <f t="shared" si="5"/>
        <v>0</v>
      </c>
    </row>
    <row r="29" spans="1:12" x14ac:dyDescent="0.25">
      <c r="A29" s="3">
        <v>22</v>
      </c>
      <c r="B29" s="4" t="s">
        <v>299</v>
      </c>
      <c r="C29" s="5">
        <v>10000000</v>
      </c>
      <c r="D29" s="5">
        <v>2000000</v>
      </c>
      <c r="E29" s="7">
        <f t="shared" si="0"/>
        <v>0.2</v>
      </c>
      <c r="F29" s="5">
        <f t="shared" si="1"/>
        <v>-3000000</v>
      </c>
      <c r="G29" s="5">
        <f t="shared" si="2"/>
        <v>-6000000</v>
      </c>
      <c r="H29" s="5">
        <f t="shared" si="3"/>
        <v>8000000</v>
      </c>
      <c r="K29" s="65">
        <f t="shared" si="4"/>
        <v>5000000</v>
      </c>
      <c r="L29" s="65">
        <f t="shared" si="5"/>
        <v>8000000</v>
      </c>
    </row>
    <row r="30" spans="1:12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-2500000</v>
      </c>
      <c r="H30" s="5">
        <f t="shared" si="3"/>
        <v>4500000</v>
      </c>
      <c r="K30" s="65">
        <f t="shared" si="4"/>
        <v>5000000</v>
      </c>
      <c r="L30" s="65">
        <f t="shared" si="5"/>
        <v>8000000</v>
      </c>
    </row>
    <row r="31" spans="1:12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-900000</v>
      </c>
      <c r="H31" s="5">
        <f t="shared" si="3"/>
        <v>2800000</v>
      </c>
      <c r="K31" s="65">
        <f t="shared" si="4"/>
        <v>4750000</v>
      </c>
      <c r="L31" s="65">
        <f t="shared" si="5"/>
        <v>7600000</v>
      </c>
    </row>
    <row r="32" spans="1:12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-7000000</v>
      </c>
      <c r="H32" s="5">
        <f t="shared" si="3"/>
        <v>9000000</v>
      </c>
      <c r="K32" s="65">
        <f t="shared" si="4"/>
        <v>5000000</v>
      </c>
      <c r="L32" s="65">
        <f t="shared" si="5"/>
        <v>8000000</v>
      </c>
    </row>
    <row r="33" spans="1:12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-7000000</v>
      </c>
      <c r="H33" s="5">
        <f t="shared" si="3"/>
        <v>9000000</v>
      </c>
      <c r="K33" s="65">
        <f t="shared" si="4"/>
        <v>5000000</v>
      </c>
      <c r="L33" s="65">
        <f t="shared" si="5"/>
        <v>8000000</v>
      </c>
    </row>
    <row r="34" spans="1:12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-800000</v>
      </c>
      <c r="H34" s="5">
        <f t="shared" si="3"/>
        <v>2800000</v>
      </c>
      <c r="K34" s="65">
        <f t="shared" si="4"/>
        <v>5000000</v>
      </c>
      <c r="L34" s="65">
        <f t="shared" si="5"/>
        <v>8000000</v>
      </c>
    </row>
    <row r="35" spans="1:12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-2000000</v>
      </c>
      <c r="H35" s="5">
        <f t="shared" si="3"/>
        <v>4000000</v>
      </c>
      <c r="K35" s="65">
        <f t="shared" si="4"/>
        <v>5000000</v>
      </c>
      <c r="L35" s="65">
        <f t="shared" si="5"/>
        <v>8000000</v>
      </c>
    </row>
    <row r="36" spans="1:12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-6000000</v>
      </c>
      <c r="H36" s="5">
        <f t="shared" si="3"/>
        <v>8000000</v>
      </c>
      <c r="K36" s="65">
        <f t="shared" si="4"/>
        <v>5000000</v>
      </c>
      <c r="L36" s="65">
        <f t="shared" si="5"/>
        <v>8000000</v>
      </c>
    </row>
    <row r="37" spans="1:12" x14ac:dyDescent="0.25">
      <c r="A37" s="3">
        <v>30</v>
      </c>
      <c r="B37" s="4" t="s">
        <v>307</v>
      </c>
      <c r="C37" s="5">
        <v>10000000</v>
      </c>
      <c r="D37" s="5">
        <f>4600000+900000+900000</f>
        <v>6400000</v>
      </c>
      <c r="E37" s="7">
        <f t="shared" si="0"/>
        <v>0.64</v>
      </c>
      <c r="F37" s="5">
        <v>0</v>
      </c>
      <c r="G37" s="5">
        <f t="shared" si="2"/>
        <v>-1600000</v>
      </c>
      <c r="H37" s="5">
        <f t="shared" si="3"/>
        <v>3600000</v>
      </c>
      <c r="K37" s="65">
        <f t="shared" si="4"/>
        <v>5000000</v>
      </c>
      <c r="L37" s="65">
        <f t="shared" si="5"/>
        <v>8000000</v>
      </c>
    </row>
    <row r="38" spans="1:12" x14ac:dyDescent="0.25">
      <c r="A38" s="11">
        <v>31</v>
      </c>
      <c r="B38" s="12" t="s">
        <v>308</v>
      </c>
      <c r="C38" s="13"/>
      <c r="D38" s="13"/>
      <c r="E38" s="14"/>
      <c r="F38" s="15"/>
      <c r="G38" s="15">
        <f t="shared" si="2"/>
        <v>0</v>
      </c>
      <c r="H38" s="5">
        <f t="shared" si="3"/>
        <v>0</v>
      </c>
      <c r="K38" s="65">
        <f t="shared" si="4"/>
        <v>0</v>
      </c>
      <c r="L38" s="65">
        <f t="shared" si="5"/>
        <v>0</v>
      </c>
    </row>
    <row r="39" spans="1:12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-7000000</v>
      </c>
      <c r="H39" s="5">
        <f t="shared" si="3"/>
        <v>9000000</v>
      </c>
      <c r="K39" s="65">
        <f t="shared" si="4"/>
        <v>5000000</v>
      </c>
      <c r="L39" s="65">
        <f t="shared" si="5"/>
        <v>8000000</v>
      </c>
    </row>
    <row r="40" spans="1:12" x14ac:dyDescent="0.25">
      <c r="A40" s="11">
        <v>33</v>
      </c>
      <c r="B40" s="12" t="s">
        <v>310</v>
      </c>
      <c r="C40" s="13"/>
      <c r="D40" s="13"/>
      <c r="E40" s="14"/>
      <c r="F40" s="15"/>
      <c r="G40" s="15">
        <f t="shared" si="2"/>
        <v>0</v>
      </c>
      <c r="H40" s="5">
        <f t="shared" si="3"/>
        <v>0</v>
      </c>
      <c r="K40" s="65">
        <f t="shared" si="4"/>
        <v>0</v>
      </c>
      <c r="L40" s="65">
        <f t="shared" si="5"/>
        <v>0</v>
      </c>
    </row>
    <row r="41" spans="1:12" x14ac:dyDescent="0.25">
      <c r="A41" s="3">
        <v>34</v>
      </c>
      <c r="B41" s="4" t="s">
        <v>311</v>
      </c>
      <c r="C41" s="5">
        <v>10000000</v>
      </c>
      <c r="D41" s="5">
        <v>7500000</v>
      </c>
      <c r="E41" s="7">
        <f t="shared" si="0"/>
        <v>0.75</v>
      </c>
      <c r="F41" s="5"/>
      <c r="G41" s="5">
        <f t="shared" si="2"/>
        <v>-500000</v>
      </c>
      <c r="H41" s="5">
        <f t="shared" si="3"/>
        <v>2500000</v>
      </c>
      <c r="K41" s="65">
        <f t="shared" si="4"/>
        <v>5000000</v>
      </c>
      <c r="L41" s="65">
        <f t="shared" si="5"/>
        <v>8000000</v>
      </c>
    </row>
    <row r="42" spans="1:12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-4300000</v>
      </c>
      <c r="H42" s="5">
        <f t="shared" si="3"/>
        <v>6300000</v>
      </c>
      <c r="K42" s="65">
        <f t="shared" si="4"/>
        <v>5000000</v>
      </c>
      <c r="L42" s="65">
        <f t="shared" si="5"/>
        <v>8000000</v>
      </c>
    </row>
    <row r="43" spans="1:12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-5000000</v>
      </c>
      <c r="H43" s="5">
        <f t="shared" si="3"/>
        <v>7000000</v>
      </c>
      <c r="K43" s="66">
        <f t="shared" si="4"/>
        <v>5000000</v>
      </c>
      <c r="L43" s="65">
        <f t="shared" si="5"/>
        <v>8000000</v>
      </c>
    </row>
    <row r="44" spans="1:12" x14ac:dyDescent="0.25">
      <c r="A44" s="11">
        <v>37</v>
      </c>
      <c r="B44" s="12" t="s">
        <v>314</v>
      </c>
      <c r="C44" s="13"/>
      <c r="D44" s="13"/>
      <c r="E44" s="14"/>
      <c r="F44" s="15"/>
      <c r="G44" s="15">
        <f t="shared" si="2"/>
        <v>0</v>
      </c>
      <c r="H44" s="5">
        <f t="shared" si="3"/>
        <v>0</v>
      </c>
      <c r="K44" s="65">
        <f t="shared" si="4"/>
        <v>0</v>
      </c>
      <c r="L44" s="65">
        <f t="shared" si="5"/>
        <v>0</v>
      </c>
    </row>
    <row r="45" spans="1:12" x14ac:dyDescent="0.25">
      <c r="A45" s="3">
        <v>38</v>
      </c>
      <c r="B45" s="4" t="s">
        <v>315</v>
      </c>
      <c r="C45" s="5">
        <v>10000000</v>
      </c>
      <c r="D45" s="5">
        <f>5500000+900000</f>
        <v>6400000</v>
      </c>
      <c r="E45" s="7">
        <f t="shared" si="0"/>
        <v>0.64</v>
      </c>
      <c r="F45" s="5">
        <v>0</v>
      </c>
      <c r="G45" s="5">
        <f t="shared" si="2"/>
        <v>-1600000</v>
      </c>
      <c r="H45" s="5">
        <f t="shared" si="3"/>
        <v>3600000</v>
      </c>
      <c r="K45" s="65">
        <f t="shared" si="4"/>
        <v>5000000</v>
      </c>
      <c r="L45" s="65">
        <f t="shared" si="5"/>
        <v>8000000</v>
      </c>
    </row>
    <row r="46" spans="1:12" x14ac:dyDescent="0.25">
      <c r="A46" s="11">
        <v>39</v>
      </c>
      <c r="B46" s="12" t="s">
        <v>316</v>
      </c>
      <c r="C46" s="13"/>
      <c r="D46" s="13"/>
      <c r="E46" s="14"/>
      <c r="F46" s="15"/>
      <c r="G46" s="15">
        <f t="shared" si="2"/>
        <v>0</v>
      </c>
      <c r="H46" s="5">
        <f t="shared" si="3"/>
        <v>0</v>
      </c>
      <c r="K46" s="65">
        <f t="shared" si="4"/>
        <v>0</v>
      </c>
      <c r="L46" s="65">
        <f t="shared" si="5"/>
        <v>0</v>
      </c>
    </row>
    <row r="47" spans="1:12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-4400000</v>
      </c>
      <c r="H47" s="5">
        <f t="shared" si="3"/>
        <v>6400000</v>
      </c>
      <c r="K47" s="65">
        <f t="shared" si="4"/>
        <v>5000000</v>
      </c>
      <c r="L47" s="65">
        <f t="shared" si="5"/>
        <v>8000000</v>
      </c>
    </row>
    <row r="48" spans="1:12" x14ac:dyDescent="0.25">
      <c r="A48" s="3">
        <v>41</v>
      </c>
      <c r="B48" s="4" t="s">
        <v>318</v>
      </c>
      <c r="C48" s="5">
        <v>10000000</v>
      </c>
      <c r="D48" s="5">
        <v>4000000</v>
      </c>
      <c r="E48" s="7">
        <f t="shared" si="0"/>
        <v>0.4</v>
      </c>
      <c r="F48" s="5">
        <f t="shared" si="1"/>
        <v>-1000000</v>
      </c>
      <c r="G48" s="5">
        <f t="shared" si="2"/>
        <v>-4000000</v>
      </c>
      <c r="H48" s="5">
        <f t="shared" si="3"/>
        <v>6000000</v>
      </c>
      <c r="K48" s="65">
        <f t="shared" si="4"/>
        <v>5000000</v>
      </c>
      <c r="L48" s="65">
        <f>+C48*80%</f>
        <v>8000000</v>
      </c>
    </row>
    <row r="49" spans="1:9" ht="15.75" thickBot="1" x14ac:dyDescent="0.3">
      <c r="A49" s="76" t="s">
        <v>58</v>
      </c>
      <c r="B49" s="77"/>
      <c r="C49" s="6">
        <v>308250000</v>
      </c>
      <c r="D49" s="6">
        <v>110186000</v>
      </c>
      <c r="E49" s="7"/>
      <c r="F49" s="5">
        <f>SUM(F8:F48)</f>
        <v>-40661000</v>
      </c>
      <c r="G49" s="31">
        <f>SUM(G8:G48)</f>
        <v>-112691000</v>
      </c>
      <c r="H49" s="6">
        <f>SUM(H8:H48)</f>
        <v>173241000</v>
      </c>
    </row>
    <row r="50" spans="1:9" x14ac:dyDescent="0.25">
      <c r="A50" s="10" t="s">
        <v>332</v>
      </c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37"/>
      <c r="B51" s="10" t="s">
        <v>333</v>
      </c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 t="s">
        <v>369</v>
      </c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39" t="s">
        <v>335</v>
      </c>
      <c r="B59" s="27"/>
      <c r="C59" s="27"/>
      <c r="D59" s="27"/>
      <c r="E59" s="27"/>
      <c r="F59" s="39" t="s">
        <v>338</v>
      </c>
      <c r="G59" s="39"/>
      <c r="H59" s="10"/>
      <c r="I59" s="10"/>
    </row>
    <row r="60" spans="1:9" x14ac:dyDescent="0.25">
      <c r="A60" s="38" t="s">
        <v>336</v>
      </c>
      <c r="B60" s="38"/>
      <c r="C60" s="38"/>
      <c r="D60" s="38"/>
      <c r="E60" s="38"/>
      <c r="F60" s="38" t="s">
        <v>339</v>
      </c>
      <c r="G60" s="38"/>
      <c r="H60" s="10"/>
      <c r="I60" s="10"/>
    </row>
  </sheetData>
  <autoFilter ref="A6:H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70" t="s">
        <v>244</v>
      </c>
      <c r="B4" s="70"/>
    </row>
    <row r="5" spans="1:7" s="27" customFormat="1" thickBot="1" x14ac:dyDescent="0.25">
      <c r="A5" s="78"/>
      <c r="B5" s="78"/>
    </row>
    <row r="6" spans="1:7" x14ac:dyDescent="0.25">
      <c r="A6" s="74" t="s">
        <v>1</v>
      </c>
      <c r="B6" s="68" t="s">
        <v>2</v>
      </c>
      <c r="C6" s="10" t="s">
        <v>5</v>
      </c>
    </row>
    <row r="7" spans="1:7" x14ac:dyDescent="0.25">
      <c r="A7" s="75"/>
      <c r="B7" s="69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74" t="s">
        <v>1</v>
      </c>
      <c r="B6" s="68" t="s">
        <v>2</v>
      </c>
      <c r="C6" t="s">
        <v>5</v>
      </c>
    </row>
    <row r="7" spans="1:7" x14ac:dyDescent="0.25">
      <c r="A7" s="75"/>
      <c r="B7" s="69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76" t="s">
        <v>58</v>
      </c>
      <c r="B39" s="77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2019-01-14T02:34:48Z</dcterms:modified>
</cp:coreProperties>
</file>