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REKAP JUMLAH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3'!$A$6:$H$54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D37" i="7"/>
  <c r="D34" i="1"/>
  <c r="D36" i="3"/>
  <c r="D35" i="5"/>
  <c r="D52" i="3"/>
  <c r="D8" i="7"/>
  <c r="D48" i="3"/>
  <c r="D45" i="4"/>
  <c r="D52" i="5"/>
  <c r="D49" i="5"/>
  <c r="D45" i="5"/>
  <c r="D16" i="1"/>
  <c r="D22" i="5"/>
  <c r="D8" i="3"/>
  <c r="D36" i="4"/>
  <c r="E46" i="7" l="1"/>
  <c r="D20" i="7"/>
  <c r="D37" i="6"/>
  <c r="D50" i="5"/>
  <c r="D43" i="5"/>
  <c r="D40" i="5"/>
  <c r="D12" i="3"/>
  <c r="D36" i="2"/>
  <c r="D33" i="2"/>
  <c r="D27" i="2"/>
  <c r="D11" i="2"/>
  <c r="D54" i="1"/>
  <c r="D44" i="1"/>
  <c r="D43" i="1"/>
  <c r="D2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D21" i="4" l="1"/>
  <c r="D9" i="1"/>
  <c r="D45" i="7"/>
  <c r="D14" i="7"/>
  <c r="D30" i="7" l="1"/>
  <c r="D27" i="7"/>
  <c r="D10" i="7"/>
  <c r="H53" i="5"/>
  <c r="E53" i="5"/>
  <c r="C54" i="5"/>
  <c r="J53" i="5"/>
  <c r="K53" i="5"/>
  <c r="G53" i="5" s="1"/>
  <c r="D52" i="4"/>
  <c r="D9" i="4"/>
  <c r="D37" i="3"/>
  <c r="D32" i="3"/>
  <c r="D52" i="2"/>
  <c r="D34" i="2"/>
  <c r="D8" i="2"/>
  <c r="H8" i="2" s="1"/>
  <c r="D26" i="1"/>
  <c r="D10" i="6" l="1"/>
  <c r="D25" i="5"/>
  <c r="D24" i="2"/>
  <c r="D40" i="2"/>
  <c r="D34" i="6"/>
  <c r="D15" i="1"/>
  <c r="D39" i="1"/>
  <c r="D48" i="4"/>
  <c r="D39" i="3"/>
  <c r="D10" i="4"/>
  <c r="D49" i="2"/>
  <c r="D53" i="4"/>
  <c r="D18" i="6"/>
  <c r="D49" i="4" l="1"/>
  <c r="D27" i="5"/>
  <c r="D23" i="3"/>
  <c r="D26" i="2" l="1"/>
  <c r="L48" i="7"/>
  <c r="G48" i="7" s="1"/>
  <c r="L9" i="7"/>
  <c r="G9" i="7" s="1"/>
  <c r="L10" i="7"/>
  <c r="L11" i="7"/>
  <c r="G11" i="7" s="1"/>
  <c r="L12" i="7"/>
  <c r="L13" i="7"/>
  <c r="G13" i="7" s="1"/>
  <c r="L14" i="7"/>
  <c r="L15" i="7"/>
  <c r="G15" i="7" s="1"/>
  <c r="L16" i="7"/>
  <c r="G16" i="7" s="1"/>
  <c r="L17" i="7"/>
  <c r="G17" i="7" s="1"/>
  <c r="L18" i="7"/>
  <c r="G18" i="7" s="1"/>
  <c r="L19" i="7"/>
  <c r="G19" i="7" s="1"/>
  <c r="L20" i="7"/>
  <c r="L21" i="7"/>
  <c r="G21" i="7" s="1"/>
  <c r="L22" i="7"/>
  <c r="L23" i="7"/>
  <c r="G23" i="7" s="1"/>
  <c r="L24" i="7"/>
  <c r="G24" i="7" s="1"/>
  <c r="L25" i="7"/>
  <c r="G25" i="7" s="1"/>
  <c r="L26" i="7"/>
  <c r="G26" i="7" s="1"/>
  <c r="L27" i="7"/>
  <c r="G27" i="7" s="1"/>
  <c r="L28" i="7"/>
  <c r="G28" i="7" s="1"/>
  <c r="L29" i="7"/>
  <c r="G29" i="7" s="1"/>
  <c r="L30" i="7"/>
  <c r="L31" i="7"/>
  <c r="G31" i="7" s="1"/>
  <c r="L32" i="7"/>
  <c r="G32" i="7" s="1"/>
  <c r="L33" i="7"/>
  <c r="G33" i="7" s="1"/>
  <c r="L34" i="7"/>
  <c r="G34" i="7" s="1"/>
  <c r="L35" i="7"/>
  <c r="G35" i="7" s="1"/>
  <c r="L36" i="7"/>
  <c r="G36" i="7" s="1"/>
  <c r="L37" i="7"/>
  <c r="G37" i="7" s="1"/>
  <c r="L38" i="7"/>
  <c r="G38" i="7" s="1"/>
  <c r="L39" i="7"/>
  <c r="G39" i="7" s="1"/>
  <c r="L40" i="7"/>
  <c r="G40" i="7" s="1"/>
  <c r="L41" i="7"/>
  <c r="G41" i="7" s="1"/>
  <c r="L42" i="7"/>
  <c r="G42" i="7" s="1"/>
  <c r="L43" i="7"/>
  <c r="G43" i="7" s="1"/>
  <c r="L44" i="7"/>
  <c r="G44" i="7" s="1"/>
  <c r="L45" i="7"/>
  <c r="L46" i="7"/>
  <c r="L47" i="7"/>
  <c r="G47" i="7" s="1"/>
  <c r="L8" i="7"/>
  <c r="L9" i="6"/>
  <c r="G9" i="6" s="1"/>
  <c r="L10" i="6"/>
  <c r="G10" i="6" s="1"/>
  <c r="L11" i="6"/>
  <c r="G11" i="6" s="1"/>
  <c r="L12" i="6"/>
  <c r="G12" i="6" s="1"/>
  <c r="L13" i="6"/>
  <c r="G13" i="6" s="1"/>
  <c r="L14" i="6"/>
  <c r="L15" i="6"/>
  <c r="G15" i="6" s="1"/>
  <c r="L16" i="6"/>
  <c r="L17" i="6"/>
  <c r="G17" i="6" s="1"/>
  <c r="L18" i="6"/>
  <c r="G18" i="6" s="1"/>
  <c r="L19" i="6"/>
  <c r="G19" i="6" s="1"/>
  <c r="L20" i="6"/>
  <c r="G20" i="6" s="1"/>
  <c r="L21" i="6"/>
  <c r="G21" i="6" s="1"/>
  <c r="L22" i="6"/>
  <c r="G22" i="6" s="1"/>
  <c r="L23" i="6"/>
  <c r="G23" i="6" s="1"/>
  <c r="L24" i="6"/>
  <c r="G24" i="6" s="1"/>
  <c r="L25" i="6"/>
  <c r="G25" i="6" s="1"/>
  <c r="L26" i="6"/>
  <c r="G26" i="6" s="1"/>
  <c r="L27" i="6"/>
  <c r="G27" i="6" s="1"/>
  <c r="L28" i="6"/>
  <c r="L29" i="6"/>
  <c r="G29" i="6" s="1"/>
  <c r="L30" i="6"/>
  <c r="G30" i="6" s="1"/>
  <c r="L31" i="6"/>
  <c r="G31" i="6" s="1"/>
  <c r="L32" i="6"/>
  <c r="G32" i="6" s="1"/>
  <c r="L33" i="6"/>
  <c r="G33" i="6" s="1"/>
  <c r="L34" i="6"/>
  <c r="G34" i="6" s="1"/>
  <c r="L35" i="6"/>
  <c r="G35" i="6" s="1"/>
  <c r="L36" i="6"/>
  <c r="G36" i="6" s="1"/>
  <c r="L37" i="6"/>
  <c r="L38" i="6"/>
  <c r="G38" i="6" s="1"/>
  <c r="L39" i="6"/>
  <c r="G39" i="6" s="1"/>
  <c r="L40" i="6"/>
  <c r="L8" i="6"/>
  <c r="G8" i="6" s="1"/>
  <c r="K9" i="5"/>
  <c r="K10" i="5"/>
  <c r="G10" i="5" s="1"/>
  <c r="K11" i="5"/>
  <c r="G11" i="5" s="1"/>
  <c r="K12" i="5"/>
  <c r="G12" i="5" s="1"/>
  <c r="K13" i="5"/>
  <c r="G13" i="5" s="1"/>
  <c r="K14" i="5"/>
  <c r="K15" i="5"/>
  <c r="G15" i="5" s="1"/>
  <c r="K16" i="5"/>
  <c r="G16" i="5" s="1"/>
  <c r="K17" i="5"/>
  <c r="K18" i="5"/>
  <c r="G18" i="5" s="1"/>
  <c r="K19" i="5"/>
  <c r="G19" i="5" s="1"/>
  <c r="K20" i="5"/>
  <c r="G20" i="5" s="1"/>
  <c r="K21" i="5"/>
  <c r="G21" i="5" s="1"/>
  <c r="K22" i="5"/>
  <c r="K23" i="5"/>
  <c r="G23" i="5" s="1"/>
  <c r="K24" i="5"/>
  <c r="G24" i="5" s="1"/>
  <c r="K25" i="5"/>
  <c r="G25" i="5" s="1"/>
  <c r="K26" i="5"/>
  <c r="G26" i="5" s="1"/>
  <c r="K27" i="5"/>
  <c r="G27" i="5" s="1"/>
  <c r="K28" i="5"/>
  <c r="G28" i="5" s="1"/>
  <c r="K29" i="5"/>
  <c r="K30" i="5"/>
  <c r="G30" i="5" s="1"/>
  <c r="K31" i="5"/>
  <c r="G31" i="5" s="1"/>
  <c r="K32" i="5"/>
  <c r="G32" i="5" s="1"/>
  <c r="K33" i="5"/>
  <c r="G33" i="5" s="1"/>
  <c r="K34" i="5"/>
  <c r="G34" i="5" s="1"/>
  <c r="K35" i="5"/>
  <c r="G35" i="5" s="1"/>
  <c r="K36" i="5"/>
  <c r="K37" i="5"/>
  <c r="G37" i="5" s="1"/>
  <c r="K38" i="5"/>
  <c r="G38" i="5" s="1"/>
  <c r="K39" i="5"/>
  <c r="G39" i="5" s="1"/>
  <c r="K40" i="5"/>
  <c r="K41" i="5"/>
  <c r="K42" i="5"/>
  <c r="G42" i="5" s="1"/>
  <c r="K43" i="5"/>
  <c r="K44" i="5"/>
  <c r="K45" i="5"/>
  <c r="K46" i="5"/>
  <c r="G46" i="5" s="1"/>
  <c r="K47" i="5"/>
  <c r="G47" i="5" s="1"/>
  <c r="K48" i="5"/>
  <c r="G48" i="5" s="1"/>
  <c r="K49" i="5"/>
  <c r="K50" i="5"/>
  <c r="K51" i="5"/>
  <c r="G51" i="5" s="1"/>
  <c r="K52" i="5"/>
  <c r="K8" i="5"/>
  <c r="L9" i="4"/>
  <c r="L10" i="4"/>
  <c r="G10" i="4" s="1"/>
  <c r="L11" i="4"/>
  <c r="G11" i="4" s="1"/>
  <c r="L12" i="4"/>
  <c r="G12" i="4" s="1"/>
  <c r="L13" i="4"/>
  <c r="G13" i="4" s="1"/>
  <c r="L14" i="4"/>
  <c r="G14" i="4" s="1"/>
  <c r="L15" i="4"/>
  <c r="G15" i="4" s="1"/>
  <c r="L16" i="4"/>
  <c r="L17" i="4"/>
  <c r="G17" i="4" s="1"/>
  <c r="L18" i="4"/>
  <c r="G18" i="4" s="1"/>
  <c r="L19" i="4"/>
  <c r="G19" i="4" s="1"/>
  <c r="L20" i="4"/>
  <c r="G20" i="4" s="1"/>
  <c r="L21" i="4"/>
  <c r="G21" i="4" s="1"/>
  <c r="L22" i="4"/>
  <c r="G22" i="4" s="1"/>
  <c r="L23" i="4"/>
  <c r="G23" i="4" s="1"/>
  <c r="L24" i="4"/>
  <c r="G24" i="4" s="1"/>
  <c r="L25" i="4"/>
  <c r="L26" i="4"/>
  <c r="G26" i="4" s="1"/>
  <c r="L27" i="4"/>
  <c r="G27" i="4" s="1"/>
  <c r="L28" i="4"/>
  <c r="G28" i="4" s="1"/>
  <c r="L29" i="4"/>
  <c r="L30" i="4"/>
  <c r="L31" i="4"/>
  <c r="L32" i="4"/>
  <c r="L33" i="4"/>
  <c r="G33" i="4" s="1"/>
  <c r="L34" i="4"/>
  <c r="G34" i="4" s="1"/>
  <c r="L35" i="4"/>
  <c r="G35" i="4" s="1"/>
  <c r="L36" i="4"/>
  <c r="L37" i="4"/>
  <c r="L38" i="4"/>
  <c r="L39" i="4"/>
  <c r="L40" i="4"/>
  <c r="G40" i="4" s="1"/>
  <c r="L41" i="4"/>
  <c r="G41" i="4" s="1"/>
  <c r="L42" i="4"/>
  <c r="G42" i="4" s="1"/>
  <c r="L43" i="4"/>
  <c r="G43" i="4" s="1"/>
  <c r="L44" i="4"/>
  <c r="G44" i="4" s="1"/>
  <c r="L45" i="4"/>
  <c r="L46" i="4"/>
  <c r="G46" i="4" s="1"/>
  <c r="L47" i="4"/>
  <c r="G47" i="4" s="1"/>
  <c r="L48" i="4"/>
  <c r="G48" i="4" s="1"/>
  <c r="L49" i="4"/>
  <c r="G49" i="4" s="1"/>
  <c r="L50" i="4"/>
  <c r="G50" i="4" s="1"/>
  <c r="L51" i="4"/>
  <c r="G51" i="4" s="1"/>
  <c r="L52" i="4"/>
  <c r="G52" i="4" s="1"/>
  <c r="L53" i="4"/>
  <c r="G53" i="4" s="1"/>
  <c r="L54" i="4"/>
  <c r="G54" i="4" s="1"/>
  <c r="L8" i="4"/>
  <c r="K9" i="3"/>
  <c r="G9" i="3" s="1"/>
  <c r="K10" i="3"/>
  <c r="G10" i="3" s="1"/>
  <c r="K11" i="3"/>
  <c r="G11" i="3" s="1"/>
  <c r="K12" i="3"/>
  <c r="G12" i="3" s="1"/>
  <c r="K13" i="3"/>
  <c r="K14" i="3"/>
  <c r="G14" i="3" s="1"/>
  <c r="K15" i="3"/>
  <c r="G15" i="3" s="1"/>
  <c r="K16" i="3"/>
  <c r="G16" i="3" s="1"/>
  <c r="K17" i="3"/>
  <c r="K18" i="3"/>
  <c r="K19" i="3"/>
  <c r="K20" i="3"/>
  <c r="K21" i="3"/>
  <c r="G21" i="3" s="1"/>
  <c r="K22" i="3"/>
  <c r="K23" i="3"/>
  <c r="G23" i="3" s="1"/>
  <c r="K24" i="3"/>
  <c r="G24" i="3" s="1"/>
  <c r="K25" i="3"/>
  <c r="G25" i="3" s="1"/>
  <c r="K26" i="3"/>
  <c r="K27" i="3"/>
  <c r="G27" i="3" s="1"/>
  <c r="K28" i="3"/>
  <c r="G28" i="3" s="1"/>
  <c r="K29" i="3"/>
  <c r="G29" i="3" s="1"/>
  <c r="K30" i="3"/>
  <c r="G30" i="3" s="1"/>
  <c r="K31" i="3"/>
  <c r="G31" i="3" s="1"/>
  <c r="K32" i="3"/>
  <c r="G32" i="3" s="1"/>
  <c r="K33" i="3"/>
  <c r="G33" i="3" s="1"/>
  <c r="K34" i="3"/>
  <c r="G34" i="3" s="1"/>
  <c r="K35" i="3"/>
  <c r="G35" i="3" s="1"/>
  <c r="K36" i="3"/>
  <c r="K37" i="3"/>
  <c r="G37" i="3" s="1"/>
  <c r="K38" i="3"/>
  <c r="K39" i="3"/>
  <c r="K40" i="3"/>
  <c r="K41" i="3"/>
  <c r="K42" i="3"/>
  <c r="K43" i="3"/>
  <c r="G43" i="3" s="1"/>
  <c r="K44" i="3"/>
  <c r="K45" i="3"/>
  <c r="K46" i="3"/>
  <c r="G46" i="3" s="1"/>
  <c r="K47" i="3"/>
  <c r="G47" i="3" s="1"/>
  <c r="K48" i="3"/>
  <c r="K49" i="3"/>
  <c r="G49" i="3" s="1"/>
  <c r="K50" i="3"/>
  <c r="K51" i="3"/>
  <c r="K52" i="3"/>
  <c r="K53" i="3"/>
  <c r="G53" i="3" s="1"/>
  <c r="K54" i="3"/>
  <c r="K55" i="3"/>
  <c r="G55" i="3" s="1"/>
  <c r="K56" i="3"/>
  <c r="G56" i="3" s="1"/>
  <c r="K57" i="3"/>
  <c r="G57" i="3" s="1"/>
  <c r="K8" i="3"/>
  <c r="L9" i="2"/>
  <c r="G9" i="2" s="1"/>
  <c r="L10" i="2"/>
  <c r="G10" i="2" s="1"/>
  <c r="L11" i="2"/>
  <c r="L12" i="2"/>
  <c r="G12" i="2" s="1"/>
  <c r="L13" i="2"/>
  <c r="L14" i="2"/>
  <c r="G14" i="2" s="1"/>
  <c r="L15" i="2"/>
  <c r="G15" i="2" s="1"/>
  <c r="L16" i="2"/>
  <c r="L17" i="2"/>
  <c r="G17" i="2" s="1"/>
  <c r="L18" i="2"/>
  <c r="G18" i="2" s="1"/>
  <c r="L19" i="2"/>
  <c r="G19" i="2" s="1"/>
  <c r="L20" i="2"/>
  <c r="G20" i="2" s="1"/>
  <c r="L21" i="2"/>
  <c r="L22" i="2"/>
  <c r="L23" i="2"/>
  <c r="G23" i="2" s="1"/>
  <c r="L24" i="2"/>
  <c r="G24" i="2" s="1"/>
  <c r="L25" i="2"/>
  <c r="L26" i="2"/>
  <c r="G26" i="2" s="1"/>
  <c r="L27" i="2"/>
  <c r="L28" i="2"/>
  <c r="L29" i="2"/>
  <c r="L30" i="2"/>
  <c r="L31" i="2"/>
  <c r="L32" i="2"/>
  <c r="L33" i="2"/>
  <c r="L34" i="2"/>
  <c r="L35" i="2"/>
  <c r="L36" i="2"/>
  <c r="L37" i="2"/>
  <c r="G37" i="2" s="1"/>
  <c r="L38" i="2"/>
  <c r="G38" i="2" s="1"/>
  <c r="L39" i="2"/>
  <c r="L40" i="2"/>
  <c r="L41" i="2"/>
  <c r="L42" i="2"/>
  <c r="G42" i="2" s="1"/>
  <c r="L43" i="2"/>
  <c r="L44" i="2"/>
  <c r="G44" i="2" s="1"/>
  <c r="L45" i="2"/>
  <c r="G45" i="2" s="1"/>
  <c r="L46" i="2"/>
  <c r="L47" i="2"/>
  <c r="L48" i="2"/>
  <c r="L49" i="2"/>
  <c r="L50" i="2"/>
  <c r="L51" i="2"/>
  <c r="L52" i="2"/>
  <c r="L8" i="2"/>
  <c r="G8" i="2" s="1"/>
  <c r="G60" i="1"/>
  <c r="G61" i="1"/>
  <c r="G10" i="1"/>
  <c r="G11" i="1"/>
  <c r="G15" i="1"/>
  <c r="G17" i="1"/>
  <c r="G23" i="1"/>
  <c r="G24" i="1"/>
  <c r="G27" i="1"/>
  <c r="G29" i="1"/>
  <c r="G30" i="1"/>
  <c r="G31" i="1"/>
  <c r="G32" i="1"/>
  <c r="G33" i="1"/>
  <c r="G34" i="1"/>
  <c r="G35" i="1"/>
  <c r="G36" i="1"/>
  <c r="G37" i="1"/>
  <c r="G38" i="1"/>
  <c r="G46" i="1"/>
  <c r="G47" i="1"/>
  <c r="G48" i="1"/>
  <c r="G49" i="1"/>
  <c r="G51" i="1"/>
  <c r="G52" i="1"/>
  <c r="G53" i="1"/>
  <c r="G54" i="1"/>
  <c r="G55" i="1"/>
  <c r="G58" i="1"/>
  <c r="G8" i="1"/>
  <c r="G33" i="2" l="1"/>
  <c r="D54" i="3"/>
  <c r="G54" i="3" s="1"/>
  <c r="D41" i="3"/>
  <c r="G41" i="3" s="1"/>
  <c r="D45" i="1"/>
  <c r="G45" i="1" s="1"/>
  <c r="G45" i="7"/>
  <c r="D12" i="7"/>
  <c r="G12" i="7" s="1"/>
  <c r="D32" i="4" l="1"/>
  <c r="G32" i="4" s="1"/>
  <c r="D46" i="2"/>
  <c r="G46" i="2" s="1"/>
  <c r="G22" i="7" l="1"/>
  <c r="G14" i="7"/>
  <c r="G43" i="5"/>
  <c r="D14" i="5"/>
  <c r="G14" i="5" s="1"/>
  <c r="E33" i="3"/>
  <c r="D38" i="3"/>
  <c r="G38" i="3" s="1"/>
  <c r="G52" i="2"/>
  <c r="D40" i="1"/>
  <c r="D25" i="1"/>
  <c r="G25" i="1" s="1"/>
  <c r="D18" i="1"/>
  <c r="G18" i="1" s="1"/>
  <c r="G16" i="1"/>
  <c r="D14" i="1"/>
  <c r="D51" i="3" l="1"/>
  <c r="G51" i="3" s="1"/>
  <c r="D50" i="3"/>
  <c r="G50" i="3" s="1"/>
  <c r="G58" i="3" s="1"/>
  <c r="G9" i="4" l="1"/>
  <c r="G45" i="4"/>
  <c r="D21" i="1"/>
  <c r="G21" i="1" s="1"/>
  <c r="G9" i="1"/>
  <c r="E47" i="3"/>
  <c r="G40" i="5"/>
  <c r="D31" i="4"/>
  <c r="G31" i="4" s="1"/>
  <c r="G55" i="4" l="1"/>
  <c r="D55" i="4"/>
  <c r="H55" i="4" s="1"/>
  <c r="D29" i="5"/>
  <c r="G29" i="5" s="1"/>
  <c r="D12" i="1" l="1"/>
  <c r="G12" i="1" s="1"/>
  <c r="C59" i="1" l="1"/>
  <c r="D9" i="5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G30" i="2" s="1"/>
  <c r="D16" i="2"/>
  <c r="G16" i="2" s="1"/>
  <c r="D56" i="1"/>
  <c r="G56" i="1" s="1"/>
  <c r="G44" i="1"/>
  <c r="G43" i="1"/>
  <c r="G26" i="1"/>
  <c r="G9" i="5" l="1"/>
  <c r="E17" i="2"/>
  <c r="H14" i="3"/>
  <c r="E19" i="5"/>
  <c r="H19" i="5"/>
  <c r="D19" i="1"/>
  <c r="G19" i="1" s="1"/>
  <c r="G59" i="1" s="1"/>
  <c r="H41" i="3"/>
  <c r="D31" i="2"/>
  <c r="G31" i="2" s="1"/>
  <c r="H8" i="7" l="1"/>
  <c r="D14" i="6"/>
  <c r="G14" i="6" s="1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G34" i="2"/>
  <c r="G53" i="2" s="1"/>
  <c r="D41" i="5"/>
  <c r="G30" i="7"/>
  <c r="E46" i="1"/>
  <c r="G10" i="7"/>
  <c r="H48" i="3"/>
  <c r="H56" i="3"/>
  <c r="H37" i="6" l="1"/>
  <c r="G37" i="6"/>
  <c r="G41" i="6" s="1"/>
  <c r="G41" i="5"/>
  <c r="G54" i="5" s="1"/>
  <c r="D54" i="5"/>
  <c r="H9" i="7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H44" i="4"/>
  <c r="H35" i="5"/>
  <c r="H46" i="4"/>
  <c r="H16" i="5"/>
  <c r="H40" i="5"/>
  <c r="H30" i="4"/>
  <c r="H32" i="4"/>
  <c r="D22" i="1"/>
  <c r="H53" i="2" l="1"/>
  <c r="H54" i="5"/>
  <c r="H20" i="7"/>
  <c r="G20" i="7"/>
  <c r="G49" i="7" s="1"/>
  <c r="H49" i="7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K11" i="6"/>
  <c r="F11" i="6" s="1"/>
  <c r="K12" i="6"/>
  <c r="K13" i="6"/>
  <c r="K14" i="6"/>
  <c r="F14" i="6" s="1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F35" i="6" s="1"/>
  <c r="K36" i="6"/>
  <c r="K37" i="6"/>
  <c r="K38" i="6"/>
  <c r="K39" i="6"/>
  <c r="F39" i="6" s="1"/>
  <c r="K40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K52" i="4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F25" i="1" s="1"/>
  <c r="K26" i="1"/>
  <c r="K27" i="1"/>
  <c r="F27" i="1" s="1"/>
  <c r="K28" i="1"/>
  <c r="K29" i="1"/>
  <c r="K30" i="1"/>
  <c r="F30" i="1" s="1"/>
  <c r="K31" i="1"/>
  <c r="F31" i="1" s="1"/>
  <c r="K32" i="1"/>
  <c r="F32" i="1" s="1"/>
  <c r="K33" i="1"/>
  <c r="K34" i="1"/>
  <c r="K35" i="1"/>
  <c r="F35" i="1" s="1"/>
  <c r="K36" i="1"/>
  <c r="K37" i="1"/>
  <c r="F37" i="1" s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4" i="5"/>
  <c r="F49" i="7"/>
  <c r="F41" i="6"/>
</calcChain>
</file>

<file path=xl/sharedStrings.xml><?xml version="1.0" encoding="utf-8"?>
<sst xmlns="http://schemas.openxmlformats.org/spreadsheetml/2006/main" count="483" uniqueCount="346">
  <si>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</si>
  <si>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</si>
  <si>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</si>
  <si>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</si>
  <si>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</si>
  <si>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</si>
  <si>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</si>
  <si>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</si>
  <si>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</si>
  <si>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</si>
  <si>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</si>
  <si>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</si>
  <si>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</si>
  <si>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</si>
  <si>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</si>
  <si>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</si>
  <si>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</si>
  <si>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</si>
  <si>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</si>
  <si>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</si>
  <si>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</si>
  <si>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</si>
  <si>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</si>
  <si>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</si>
  <si>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</si>
  <si>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</si>
  <si>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</si>
  <si>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</si>
  <si>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</si>
  <si>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</si>
  <si>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</si>
  <si>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</si>
  <si>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</si>
  <si>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</si>
  <si>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</si>
  <si>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</si>
  <si>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</si>
  <si>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</si>
  <si>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</si>
  <si>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</si>
  <si>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</si>
  <si>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</si>
  <si>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</si>
  <si>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</si>
  <si>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</si>
  <si>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</si>
  <si>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</si>
  <si>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</si>
  <si>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</si>
  <si>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</si>
  <si>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</si>
  <si>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</si>
  <si>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</si>
  <si>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</si>
  <si>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</si>
  <si>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</si>
  <si>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</si>
  <si>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</si>
  <si>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</si>
  <si>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</si>
  <si>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</si>
  <si>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</si>
  <si>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</si>
  <si>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</si>
  <si>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</si>
  <si>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</si>
  <si>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</si>
  <si>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</si>
  <si>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</si>
  <si>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</si>
  <si>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</si>
  <si>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</si>
  <si>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</si>
  <si>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</si>
  <si>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</si>
  <si>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</si>
  <si>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</si>
  <si>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</si>
  <si>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</si>
  <si>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</si>
  <si>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</si>
  <si>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</si>
  <si>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</si>
  <si>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</si>
  <si>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</si>
  <si>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</si>
  <si>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</si>
  <si>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</si>
  <si>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</si>
  <si>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</si>
  <si>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</si>
  <si>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</si>
  <si>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</si>
  <si>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</si>
  <si>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</si>
  <si>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</si>
  <si>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</si>
  <si>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</si>
  <si>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</si>
  <si>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</si>
  <si>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</si>
  <si>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</si>
  <si>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</si>
  <si>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</si>
  <si>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</si>
  <si>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</si>
  <si>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</si>
  <si>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</si>
  <si>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</si>
  <si>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</si>
  <si>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</si>
  <si>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</si>
  <si>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</si>
  <si>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</si>
  <si>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</si>
  <si>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</si>
  <si>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</si>
  <si>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</si>
  <si>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</si>
  <si>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</si>
  <si>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</si>
  <si>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</si>
  <si>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</si>
  <si>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</si>
  <si>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</si>
  <si>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</si>
  <si>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</si>
  <si>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</si>
  <si>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</si>
  <si>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</si>
  <si>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</si>
  <si>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</si>
  <si>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</si>
  <si>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</si>
  <si>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</si>
  <si>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</si>
  <si>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</si>
  <si>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</si>
  <si>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</si>
  <si>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</si>
  <si>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</si>
  <si>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</si>
  <si>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</si>
  <si>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</si>
  <si>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</si>
  <si>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</si>
  <si>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</si>
  <si>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</si>
  <si>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</si>
  <si>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</si>
  <si>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</si>
  <si>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</si>
  <si>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</si>
  <si>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</si>
  <si>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</si>
  <si>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</si>
  <si>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</si>
  <si>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</si>
  <si>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</si>
  <si>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</si>
  <si>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</si>
  <si>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</si>
  <si>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</si>
  <si>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</si>
  <si>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</si>
  <si>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</si>
  <si>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</si>
  <si>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</si>
  <si>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</si>
  <si>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</si>
  <si>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</si>
  <si>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</si>
  <si>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</si>
  <si>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</si>
  <si>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</si>
  <si>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</si>
  <si>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</si>
  <si>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</si>
  <si>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</si>
  <si>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</si>
  <si>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</si>
  <si>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</si>
  <si>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</si>
  <si>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</si>
  <si>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</si>
  <si>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</si>
  <si>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</si>
  <si>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</si>
  <si>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</si>
  <si>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</si>
  <si>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</si>
  <si>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</si>
  <si>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</si>
  <si>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</si>
  <si>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</si>
  <si>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</si>
  <si>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</si>
  <si>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</si>
  <si>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</si>
  <si>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</si>
  <si>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</si>
  <si>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</si>
  <si>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</si>
  <si>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</si>
  <si>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</si>
  <si>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</si>
  <si>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</si>
  <si>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</si>
  <si>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</si>
  <si>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</si>
  <si>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</si>
  <si>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</si>
  <si>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</si>
  <si>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</si>
  <si>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</si>
  <si>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</si>
  <si>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</si>
  <si>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</si>
  <si>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</si>
  <si>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</si>
  <si>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</si>
  <si>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</si>
  <si>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</si>
  <si>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</si>
  <si>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</si>
  <si>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</si>
  <si>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</si>
  <si>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</si>
  <si>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</si>
  <si>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</si>
  <si>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</si>
  <si>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</si>
  <si>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</si>
  <si>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</si>
  <si>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</si>
  <si>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</si>
  <si>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</si>
  <si>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</si>
  <si>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</si>
  <si>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</si>
  <si>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</si>
  <si>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</si>
  <si>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</si>
  <si>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</si>
  <si>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</si>
  <si>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</si>
  <si>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</si>
  <si>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</si>
  <si>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</si>
  <si>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</si>
  <si>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</si>
  <si>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</si>
  <si>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</si>
  <si>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</si>
  <si>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</si>
  <si>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</si>
  <si>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</si>
  <si>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</si>
  <si>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</si>
  <si>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</si>
  <si>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</si>
  <si>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</si>
  <si>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</si>
  <si>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</si>
  <si>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</si>
  <si>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</si>
  <si>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</si>
  <si>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</si>
  <si>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</si>
  <si>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</si>
  <si>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</si>
  <si>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</si>
  <si>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</si>
  <si>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</si>
  <si>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</si>
  <si>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</si>
  <si>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</si>
  <si>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</si>
  <si>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</si>
  <si>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</si>
  <si>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</si>
  <si>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</si>
  <si>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</si>
  <si>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</si>
  <si>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</si>
  <si>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</si>
  <si>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</si>
  <si>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</si>
  <si>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</si>
  <si>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</si>
  <si>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</si>
  <si>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</si>
  <si>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</si>
  <si>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</si>
  <si>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</si>
  <si>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</si>
  <si>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</si>
  <si>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</si>
  <si>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</si>
  <si>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</si>
  <si>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</si>
  <si>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</si>
  <si>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</si>
  <si>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</si>
  <si>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</si>
  <si>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</si>
  <si>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</si>
  <si>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</si>
  <si>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</si>
  <si>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</si>
  <si>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</si>
  <si>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</si>
  <si>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</si>
  <si>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</si>
  <si>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</si>
  <si>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</si>
  <si>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</si>
  <si>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</si>
  <si>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</si>
  <si>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</si>
  <si>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</si>
  <si>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</si>
  <si>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</si>
  <si>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</si>
  <si>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</si>
  <si>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</si>
  <si>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</si>
  <si>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</si>
  <si>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</si>
  <si>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</si>
  <si>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</si>
  <si>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</si>
  <si>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</si>
  <si>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</si>
  <si>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</si>
  <si>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</si>
  <si>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</si>
  <si>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</si>
  <si>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</si>
  <si>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</si>
  <si>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Luki Lisan S</t>
  </si>
  <si>
    <t>Tasikmalaya, 14 Januari 2019</t>
  </si>
  <si>
    <t>Yang belum melakukan Registrasi :</t>
  </si>
  <si>
    <t>1.) Lanlan Juliani Lestari 2.) Herdiana Subagja 3.) Dieni Jamilati 4.) Wiki Hidayatulloh 5.) Resti Indah Lestari</t>
  </si>
  <si>
    <t xml:space="preserve">Putri Hasna Amira </t>
  </si>
  <si>
    <t>PERIODE S.D 03 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</si>
</sst>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41" fontId="6" fillId="0" borderId="0" xfId="1" applyFont="1" applyAlignment="1"/>
    <xf numFmtId="41" fontId="6" fillId="0" borderId="0" xfId="0" applyNumberFormat="1" applyFont="1" applyAlignment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0" fillId="0" borderId="0" xfId="0" applyAlignment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A4" sqref="A4:H4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1" t="s">
        <v>345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69" t="s">
        <v>0</v>
      </c>
      <c r="B4" s="69"/>
      <c r="C4" s="69"/>
      <c r="D4" s="69"/>
      <c r="E4" s="69"/>
      <c r="F4" s="69"/>
      <c r="G4" s="69"/>
      <c r="H4" s="69"/>
    </row>
    <row r="5" spans="1:12" ht="15.75" thickBot="1" x14ac:dyDescent="0.3">
      <c r="A5" s="70"/>
      <c r="B5" s="70"/>
      <c r="C5" s="70"/>
      <c r="D5" s="70"/>
      <c r="E5" s="70"/>
      <c r="F5" s="70"/>
      <c r="G5" s="70"/>
      <c r="H5" s="70"/>
    </row>
    <row r="6" spans="1:12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K7" s="51">
        <v>0.5</v>
      </c>
      <c r="L7" s="51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5175000+1500000+175000+725000</f>
        <v>7575000</v>
      </c>
      <c r="E9" s="7">
        <f t="shared" ref="E9:E58" si="0">(D9/C9)</f>
        <v>0.77692307692307694</v>
      </c>
      <c r="F9" s="9">
        <v>0</v>
      </c>
      <c r="G9" s="9">
        <f>+D9-L9</f>
        <v>-225000</v>
      </c>
      <c r="H9" s="5">
        <f t="shared" ref="H9:H59" si="1">+C9-D9</f>
        <v>2175000</v>
      </c>
      <c r="K9">
        <f t="shared" ref="K9:K58" si="2">C9/2</f>
        <v>4875000</v>
      </c>
      <c r="L9">
        <f t="shared" ref="L9:L58" si="3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>+D10-L10</f>
        <v>-4800000</v>
      </c>
      <c r="H10" s="5">
        <f t="shared" si="1"/>
        <v>6800000</v>
      </c>
      <c r="K10">
        <f t="shared" si="2"/>
        <v>5000000</v>
      </c>
      <c r="L10">
        <f t="shared" si="3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>+D11-L11</f>
        <v>-3000000</v>
      </c>
      <c r="H11" s="5">
        <f t="shared" si="1"/>
        <v>5000000</v>
      </c>
      <c r="K11">
        <f t="shared" si="2"/>
        <v>5000000</v>
      </c>
      <c r="L11">
        <f t="shared" si="3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>+D12-L12</f>
        <v>-3000000</v>
      </c>
      <c r="H12" s="5">
        <f t="shared" si="1"/>
        <v>5000000</v>
      </c>
      <c r="K12">
        <f t="shared" si="2"/>
        <v>5000000</v>
      </c>
      <c r="L12">
        <f t="shared" si="3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1"/>
        <v>0</v>
      </c>
      <c r="K13">
        <f t="shared" si="2"/>
        <v>4631250</v>
      </c>
      <c r="L13">
        <f t="shared" si="3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1"/>
        <v>1600000</v>
      </c>
      <c r="K14">
        <f t="shared" si="2"/>
        <v>5000000</v>
      </c>
      <c r="L14">
        <f t="shared" si="3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f>7000000+750000</f>
        <v>7750000</v>
      </c>
      <c r="E15" s="7">
        <f t="shared" si="0"/>
        <v>0.77500000000000002</v>
      </c>
      <c r="F15" s="9"/>
      <c r="G15" s="9">
        <f>+D15-L15</f>
        <v>-250000</v>
      </c>
      <c r="H15" s="5">
        <f t="shared" si="1"/>
        <v>2250000</v>
      </c>
      <c r="K15">
        <f t="shared" si="2"/>
        <v>5000000</v>
      </c>
      <c r="L15">
        <f t="shared" si="3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5500000+900000+900000+700000</f>
        <v>8000000</v>
      </c>
      <c r="E16" s="7">
        <f t="shared" si="0"/>
        <v>0.8</v>
      </c>
      <c r="F16" s="9"/>
      <c r="G16" s="9">
        <f>+D16-L16</f>
        <v>0</v>
      </c>
      <c r="H16" s="5">
        <f t="shared" si="1"/>
        <v>2000000</v>
      </c>
      <c r="K16">
        <f t="shared" si="2"/>
        <v>5000000</v>
      </c>
      <c r="L16">
        <f t="shared" si="3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>+D17-L17</f>
        <v>0</v>
      </c>
      <c r="H17" s="5">
        <f t="shared" si="1"/>
        <v>0</v>
      </c>
      <c r="K17">
        <f t="shared" si="2"/>
        <v>0</v>
      </c>
      <c r="L17">
        <f t="shared" si="3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>+D18-L18</f>
        <v>-3400000</v>
      </c>
      <c r="H18" s="5">
        <f t="shared" si="1"/>
        <v>5400000</v>
      </c>
      <c r="K18">
        <f t="shared" si="2"/>
        <v>5000000</v>
      </c>
      <c r="L18">
        <f t="shared" si="3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>+D19-L19</f>
        <v>-950000</v>
      </c>
      <c r="H19" s="5">
        <f t="shared" si="1"/>
        <v>2900000</v>
      </c>
      <c r="K19">
        <f t="shared" si="2"/>
        <v>4875000</v>
      </c>
      <c r="L19">
        <f t="shared" si="3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1"/>
        <v>0</v>
      </c>
      <c r="K20">
        <f t="shared" si="2"/>
        <v>5500000</v>
      </c>
      <c r="L20">
        <f t="shared" si="3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>+D21-L21</f>
        <v>-1900000</v>
      </c>
      <c r="H21" s="5">
        <f t="shared" si="1"/>
        <v>3900000</v>
      </c>
      <c r="K21">
        <f t="shared" si="2"/>
        <v>5000000</v>
      </c>
      <c r="L21">
        <f t="shared" si="3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1"/>
        <v>0</v>
      </c>
      <c r="K22">
        <f t="shared" si="2"/>
        <v>5000000</v>
      </c>
      <c r="L22">
        <f t="shared" si="3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>+D23-L23</f>
        <v>-2800000</v>
      </c>
      <c r="H23" s="5">
        <f t="shared" si="1"/>
        <v>4800000</v>
      </c>
      <c r="K23">
        <f t="shared" si="2"/>
        <v>5000000</v>
      </c>
      <c r="L23">
        <f t="shared" si="3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>+D24-L24</f>
        <v>0</v>
      </c>
      <c r="H24" s="5">
        <f t="shared" si="1"/>
        <v>0</v>
      </c>
      <c r="K24">
        <f t="shared" si="2"/>
        <v>0</v>
      </c>
      <c r="L24">
        <f t="shared" si="3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>+D25-L25</f>
        <v>-4395000</v>
      </c>
      <c r="H25" s="5">
        <f t="shared" si="1"/>
        <v>6395000</v>
      </c>
      <c r="K25">
        <f t="shared" si="2"/>
        <v>5000000</v>
      </c>
      <c r="L25">
        <f t="shared" si="3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5500000+675000+1575000</f>
        <v>7750000</v>
      </c>
      <c r="E26" s="7">
        <f t="shared" si="0"/>
        <v>0.77500000000000002</v>
      </c>
      <c r="F26" s="9"/>
      <c r="G26" s="9">
        <f>+D26-L26</f>
        <v>-250000</v>
      </c>
      <c r="H26" s="5">
        <f t="shared" si="1"/>
        <v>2250000</v>
      </c>
      <c r="K26">
        <f t="shared" si="2"/>
        <v>5000000</v>
      </c>
      <c r="L26">
        <f t="shared" si="3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>+D27-L27</f>
        <v>-4300000</v>
      </c>
      <c r="H27" s="5">
        <f t="shared" si="1"/>
        <v>6300000</v>
      </c>
      <c r="K27">
        <f t="shared" si="2"/>
        <v>5000000</v>
      </c>
      <c r="L27">
        <f t="shared" si="3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f>6925000+1500000</f>
        <v>8425000</v>
      </c>
      <c r="E28" s="7">
        <f t="shared" si="0"/>
        <v>0.86410256410256414</v>
      </c>
      <c r="F28" s="9"/>
      <c r="G28" s="9">
        <v>0</v>
      </c>
      <c r="H28" s="5">
        <f t="shared" si="1"/>
        <v>1325000</v>
      </c>
      <c r="K28">
        <f t="shared" si="2"/>
        <v>4875000</v>
      </c>
      <c r="L28">
        <f t="shared" si="3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 t="shared" ref="G29:G38" si="4">+D29-L29</f>
        <v>-1800000</v>
      </c>
      <c r="H29" s="5">
        <f t="shared" si="1"/>
        <v>3750000</v>
      </c>
      <c r="K29">
        <f t="shared" si="2"/>
        <v>4875000</v>
      </c>
      <c r="L29">
        <f t="shared" si="3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5">D30-K30</f>
        <v>0</v>
      </c>
      <c r="G30" s="9">
        <f t="shared" si="4"/>
        <v>0</v>
      </c>
      <c r="H30" s="5">
        <f t="shared" si="1"/>
        <v>0</v>
      </c>
      <c r="K30">
        <f t="shared" si="2"/>
        <v>0</v>
      </c>
      <c r="L30">
        <f t="shared" si="3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5"/>
        <v>-400000</v>
      </c>
      <c r="G31" s="9">
        <f t="shared" si="4"/>
        <v>-3400000</v>
      </c>
      <c r="H31" s="5">
        <f t="shared" si="1"/>
        <v>5400000</v>
      </c>
      <c r="K31">
        <f t="shared" si="2"/>
        <v>5000000</v>
      </c>
      <c r="L31">
        <f t="shared" si="3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5"/>
        <v>0</v>
      </c>
      <c r="G32" s="9">
        <f t="shared" si="4"/>
        <v>0</v>
      </c>
      <c r="H32" s="5">
        <f t="shared" si="1"/>
        <v>0</v>
      </c>
      <c r="K32">
        <f t="shared" si="2"/>
        <v>0</v>
      </c>
      <c r="L32">
        <f t="shared" si="3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 t="shared" si="4"/>
        <v>-2000000</v>
      </c>
      <c r="H33" s="5">
        <f t="shared" si="1"/>
        <v>4000000</v>
      </c>
      <c r="K33">
        <f t="shared" si="2"/>
        <v>5000000</v>
      </c>
      <c r="L33">
        <f t="shared" si="3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4600000+900000+900000+1000000</f>
        <v>7400000</v>
      </c>
      <c r="E34" s="7">
        <f t="shared" si="0"/>
        <v>0.74</v>
      </c>
      <c r="F34" s="9">
        <v>0</v>
      </c>
      <c r="G34" s="9">
        <f t="shared" si="4"/>
        <v>-600000</v>
      </c>
      <c r="H34" s="5">
        <f t="shared" si="1"/>
        <v>2600000</v>
      </c>
      <c r="K34">
        <f t="shared" si="2"/>
        <v>5000000</v>
      </c>
      <c r="L34">
        <f t="shared" si="3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5"/>
        <v>-1000000</v>
      </c>
      <c r="G35" s="9">
        <f t="shared" si="4"/>
        <v>-4000000</v>
      </c>
      <c r="H35" s="5">
        <f t="shared" si="1"/>
        <v>6000000</v>
      </c>
      <c r="K35">
        <f t="shared" si="2"/>
        <v>5000000</v>
      </c>
      <c r="L35">
        <f t="shared" si="3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 t="shared" si="4"/>
        <v>-3020000</v>
      </c>
      <c r="H36" s="5">
        <f t="shared" si="1"/>
        <v>5600000</v>
      </c>
      <c r="K36">
        <f t="shared" si="2"/>
        <v>6450000</v>
      </c>
      <c r="L36">
        <f t="shared" si="3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 t="shared" si="4"/>
        <v>-3000000</v>
      </c>
      <c r="H37" s="5">
        <f t="shared" si="1"/>
        <v>5000000</v>
      </c>
      <c r="K37">
        <f t="shared" si="2"/>
        <v>5000000</v>
      </c>
      <c r="L37">
        <f t="shared" si="3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 t="shared" si="4"/>
        <v>-3000000</v>
      </c>
      <c r="H38" s="5">
        <f t="shared" si="1"/>
        <v>5000000</v>
      </c>
      <c r="K38">
        <f t="shared" si="2"/>
        <v>5000000</v>
      </c>
      <c r="L38">
        <f t="shared" si="3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6750000+650000+650000</f>
        <v>8050000</v>
      </c>
      <c r="E39" s="7">
        <f t="shared" si="0"/>
        <v>0.80500000000000005</v>
      </c>
      <c r="F39" s="9"/>
      <c r="G39" s="9">
        <v>0</v>
      </c>
      <c r="H39" s="5">
        <f t="shared" si="1"/>
        <v>1950000</v>
      </c>
      <c r="K39">
        <f t="shared" si="2"/>
        <v>5000000</v>
      </c>
      <c r="L39">
        <f t="shared" si="3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1"/>
        <v>1800000</v>
      </c>
      <c r="K40">
        <f t="shared" si="2"/>
        <v>5000000</v>
      </c>
      <c r="L40">
        <f t="shared" si="3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1"/>
        <v>0</v>
      </c>
      <c r="K41">
        <f t="shared" si="2"/>
        <v>4512500</v>
      </c>
      <c r="L41">
        <f t="shared" si="3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v>8750000</v>
      </c>
      <c r="E42" s="7">
        <f t="shared" si="0"/>
        <v>1</v>
      </c>
      <c r="F42" s="9"/>
      <c r="G42" s="9">
        <v>0</v>
      </c>
      <c r="H42" s="5">
        <f t="shared" si="1"/>
        <v>0</v>
      </c>
      <c r="K42">
        <f t="shared" si="2"/>
        <v>4375000</v>
      </c>
      <c r="L42">
        <f t="shared" si="3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4800000+700000+2500000</f>
        <v>8000000</v>
      </c>
      <c r="E43" s="7">
        <f t="shared" si="0"/>
        <v>0.8</v>
      </c>
      <c r="F43" s="9">
        <v>0</v>
      </c>
      <c r="G43" s="9">
        <f t="shared" ref="G43:G49" si="6">+D43-L43</f>
        <v>0</v>
      </c>
      <c r="H43" s="5">
        <f t="shared" si="1"/>
        <v>2000000</v>
      </c>
      <c r="K43">
        <f t="shared" si="2"/>
        <v>5000000</v>
      </c>
      <c r="L43">
        <f t="shared" si="3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4800000+1400000+500000</f>
        <v>6700000</v>
      </c>
      <c r="E44" s="7">
        <f t="shared" si="0"/>
        <v>0.67</v>
      </c>
      <c r="F44" s="9">
        <v>0</v>
      </c>
      <c r="G44" s="9">
        <f t="shared" si="6"/>
        <v>-1300000</v>
      </c>
      <c r="H44" s="5">
        <f t="shared" si="1"/>
        <v>3300000</v>
      </c>
      <c r="K44">
        <f t="shared" si="2"/>
        <v>5000000</v>
      </c>
      <c r="L44">
        <f t="shared" si="3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 t="shared" si="6"/>
        <v>-2345000</v>
      </c>
      <c r="H45" s="5">
        <f t="shared" si="1"/>
        <v>4345000</v>
      </c>
      <c r="K45">
        <f t="shared" si="2"/>
        <v>5000000</v>
      </c>
      <c r="L45">
        <f t="shared" si="3"/>
        <v>8000000</v>
      </c>
    </row>
    <row r="46" spans="1:12" x14ac:dyDescent="0.25">
      <c r="A46" s="19">
        <v>39</v>
      </c>
      <c r="B46" s="20" t="s">
        <v>45</v>
      </c>
      <c r="C46" s="48">
        <v>10000000</v>
      </c>
      <c r="D46" s="48">
        <v>2775000</v>
      </c>
      <c r="E46" s="22">
        <f t="shared" si="0"/>
        <v>0.27750000000000002</v>
      </c>
      <c r="F46" s="48">
        <f>D46-K46</f>
        <v>-2225000</v>
      </c>
      <c r="G46" s="9">
        <f t="shared" si="6"/>
        <v>-5225000</v>
      </c>
      <c r="H46" s="5">
        <f t="shared" si="1"/>
        <v>7225000</v>
      </c>
      <c r="K46">
        <f t="shared" si="2"/>
        <v>5000000</v>
      </c>
      <c r="L46">
        <f t="shared" si="3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 t="shared" si="6"/>
        <v>-1900000</v>
      </c>
      <c r="H47" s="5">
        <f t="shared" si="1"/>
        <v>3900000</v>
      </c>
      <c r="K47">
        <f t="shared" si="2"/>
        <v>5000000</v>
      </c>
      <c r="L47">
        <f t="shared" si="3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 t="shared" si="6"/>
        <v>-3000000</v>
      </c>
      <c r="H48" s="5">
        <f t="shared" si="1"/>
        <v>5000000</v>
      </c>
      <c r="K48">
        <f t="shared" si="2"/>
        <v>5000000</v>
      </c>
      <c r="L48">
        <f t="shared" si="3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 t="shared" si="6"/>
        <v>-4700000</v>
      </c>
      <c r="H49" s="5">
        <f t="shared" si="1"/>
        <v>6700000</v>
      </c>
      <c r="K49">
        <f t="shared" si="2"/>
        <v>5000000</v>
      </c>
      <c r="L49">
        <f t="shared" si="3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1"/>
        <v>1750000</v>
      </c>
      <c r="K50">
        <f t="shared" si="2"/>
        <v>4875000</v>
      </c>
      <c r="L50">
        <f t="shared" si="3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 t="shared" ref="G51:G56" si="7">+D51-L51</f>
        <v>-2700000</v>
      </c>
      <c r="H51" s="5">
        <f t="shared" si="1"/>
        <v>4700000</v>
      </c>
      <c r="K51">
        <f t="shared" si="2"/>
        <v>5000000</v>
      </c>
      <c r="L51">
        <f t="shared" si="3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 t="shared" si="7"/>
        <v>-500000</v>
      </c>
      <c r="H52" s="5">
        <f t="shared" si="1"/>
        <v>2500000</v>
      </c>
      <c r="K52">
        <f t="shared" si="2"/>
        <v>5000000</v>
      </c>
      <c r="L52">
        <f t="shared" si="3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 t="shared" si="7"/>
        <v>-4300000</v>
      </c>
      <c r="H53" s="5">
        <f t="shared" si="1"/>
        <v>6300000</v>
      </c>
      <c r="K53">
        <f t="shared" si="2"/>
        <v>5000000</v>
      </c>
      <c r="L53">
        <f t="shared" si="3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f>4950000+2400000</f>
        <v>7350000</v>
      </c>
      <c r="E54" s="7">
        <f t="shared" si="0"/>
        <v>0.75384615384615383</v>
      </c>
      <c r="F54" s="9"/>
      <c r="G54" s="9">
        <f t="shared" si="7"/>
        <v>-450000</v>
      </c>
      <c r="H54" s="5">
        <f t="shared" si="1"/>
        <v>2400000</v>
      </c>
      <c r="K54">
        <f t="shared" si="2"/>
        <v>4875000</v>
      </c>
      <c r="L54">
        <f t="shared" si="3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 t="shared" si="7"/>
        <v>-5150000</v>
      </c>
      <c r="H55" s="5">
        <f t="shared" si="1"/>
        <v>7150000</v>
      </c>
      <c r="K55">
        <f t="shared" si="2"/>
        <v>5000000</v>
      </c>
      <c r="L55">
        <f t="shared" si="3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 t="shared" si="7"/>
        <v>-1400000</v>
      </c>
      <c r="H56" s="5">
        <f t="shared" si="1"/>
        <v>3400000</v>
      </c>
      <c r="K56">
        <f t="shared" si="2"/>
        <v>5000000</v>
      </c>
      <c r="L56">
        <f t="shared" si="3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1"/>
        <v>0</v>
      </c>
      <c r="K57">
        <f t="shared" si="2"/>
        <v>4631250</v>
      </c>
      <c r="L57">
        <f t="shared" si="3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>+D58-L58</f>
        <v>-1000000</v>
      </c>
      <c r="H58" s="5">
        <f t="shared" si="1"/>
        <v>3000000</v>
      </c>
      <c r="K58">
        <f t="shared" si="2"/>
        <v>5000000</v>
      </c>
      <c r="L58">
        <f t="shared" si="3"/>
        <v>8000000</v>
      </c>
    </row>
    <row r="59" spans="1:12" x14ac:dyDescent="0.25">
      <c r="A59" s="71" t="s">
        <v>58</v>
      </c>
      <c r="B59" s="72"/>
      <c r="C59" s="36">
        <f>SUM(C8:C58)</f>
        <v>468700000</v>
      </c>
      <c r="D59" s="36">
        <f>SUM(D8:D58)</f>
        <v>302835000</v>
      </c>
      <c r="E59" s="34"/>
      <c r="F59" s="35">
        <f>SUM(F8:F58)</f>
        <v>-13670000</v>
      </c>
      <c r="G59" s="9">
        <f>SUM(G8:G58)</f>
        <v>-85060000</v>
      </c>
      <c r="H59" s="5">
        <f t="shared" si="1"/>
        <v>165865000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>+D60-L60</f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>+D61-L61</f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341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6" t="s">
        <v>345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69" t="s">
        <v>0</v>
      </c>
      <c r="B4" s="69"/>
      <c r="C4" s="69"/>
      <c r="D4" s="69"/>
      <c r="E4" s="69"/>
      <c r="F4" s="69"/>
      <c r="G4" s="69"/>
      <c r="H4" s="69"/>
    </row>
    <row r="5" spans="1:12" ht="15.75" thickBot="1" x14ac:dyDescent="0.3">
      <c r="A5" s="70"/>
      <c r="B5" s="70"/>
      <c r="C5" s="70"/>
      <c r="D5" s="70"/>
      <c r="E5" s="70"/>
      <c r="F5" s="70"/>
      <c r="G5" s="70"/>
      <c r="H5" s="70"/>
    </row>
    <row r="6" spans="1:12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K7" s="52">
        <v>0.5</v>
      </c>
      <c r="L7" s="52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f>6750000+400000</f>
        <v>7150000</v>
      </c>
      <c r="E8" s="7">
        <f>D8/C8</f>
        <v>0.71499999999999997</v>
      </c>
      <c r="F8" s="5">
        <v>0</v>
      </c>
      <c r="G8" s="5">
        <f>+D8-L8</f>
        <v>-850000</v>
      </c>
      <c r="H8" s="5">
        <f>+C8-D8</f>
        <v>2850000</v>
      </c>
      <c r="K8" s="40">
        <f>C8/2</f>
        <v>5000000</v>
      </c>
      <c r="L8" s="40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2" si="3">+C9-D9</f>
        <v>5400000</v>
      </c>
      <c r="K9" s="40">
        <f t="shared" ref="K9:K52" si="4">C9/2</f>
        <v>5000000</v>
      </c>
      <c r="L9" s="40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0">
        <f t="shared" si="4"/>
        <v>0</v>
      </c>
      <c r="L10" s="40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7500000+800000+800000</f>
        <v>9100000</v>
      </c>
      <c r="E11" s="7">
        <f t="shared" si="0"/>
        <v>0.91</v>
      </c>
      <c r="F11" s="5"/>
      <c r="G11" s="5">
        <v>0</v>
      </c>
      <c r="H11" s="5">
        <f t="shared" si="3"/>
        <v>900000</v>
      </c>
      <c r="K11" s="40">
        <f t="shared" si="4"/>
        <v>5000000</v>
      </c>
      <c r="L11" s="40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6850000</v>
      </c>
      <c r="E12" s="7">
        <f t="shared" si="0"/>
        <v>0.68500000000000005</v>
      </c>
      <c r="F12" s="5">
        <v>0</v>
      </c>
      <c r="G12" s="5">
        <f t="shared" si="2"/>
        <v>-1150000</v>
      </c>
      <c r="H12" s="5">
        <f t="shared" si="3"/>
        <v>3150000</v>
      </c>
      <c r="K12" s="40">
        <f t="shared" si="4"/>
        <v>5000000</v>
      </c>
      <c r="L12" s="40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8000000</v>
      </c>
      <c r="E13" s="7">
        <f t="shared" si="0"/>
        <v>0.82051282051282048</v>
      </c>
      <c r="F13" s="5"/>
      <c r="G13" s="5">
        <v>0</v>
      </c>
      <c r="H13" s="5">
        <f t="shared" si="3"/>
        <v>1750000</v>
      </c>
      <c r="K13" s="40">
        <f t="shared" si="4"/>
        <v>4875000</v>
      </c>
      <c r="L13" s="40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0">
        <f t="shared" si="4"/>
        <v>5000000</v>
      </c>
      <c r="L14" s="40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7750000</v>
      </c>
      <c r="E15" s="7">
        <f t="shared" si="0"/>
        <v>0.79487179487179482</v>
      </c>
      <c r="F15" s="5"/>
      <c r="G15" s="5">
        <f t="shared" si="2"/>
        <v>-50000</v>
      </c>
      <c r="H15" s="5">
        <f t="shared" si="3"/>
        <v>2000000</v>
      </c>
      <c r="K15" s="40">
        <f t="shared" si="4"/>
        <v>4875000</v>
      </c>
      <c r="L15" s="40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0">
        <f t="shared" si="4"/>
        <v>5000000</v>
      </c>
      <c r="L16" s="40">
        <f t="shared" si="5"/>
        <v>8000000</v>
      </c>
    </row>
    <row r="17" spans="1:12" x14ac:dyDescent="0.25">
      <c r="A17" s="42">
        <v>10</v>
      </c>
      <c r="B17" s="43" t="s">
        <v>68</v>
      </c>
      <c r="C17" s="44">
        <v>11500000</v>
      </c>
      <c r="D17" s="44">
        <v>5750000</v>
      </c>
      <c r="E17" s="46">
        <f t="shared" si="0"/>
        <v>0.5</v>
      </c>
      <c r="F17" s="47">
        <f t="shared" si="1"/>
        <v>0</v>
      </c>
      <c r="G17" s="5">
        <f t="shared" si="2"/>
        <v>-3450000</v>
      </c>
      <c r="H17" s="5">
        <f t="shared" si="3"/>
        <v>5750000</v>
      </c>
      <c r="K17" s="40">
        <f t="shared" si="4"/>
        <v>5750000</v>
      </c>
      <c r="L17" s="40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0">
        <f t="shared" si="4"/>
        <v>5000000</v>
      </c>
      <c r="L18" s="40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6350000</v>
      </c>
      <c r="E19" s="7">
        <f t="shared" si="0"/>
        <v>0.63500000000000001</v>
      </c>
      <c r="F19" s="5">
        <v>0</v>
      </c>
      <c r="G19" s="5">
        <f t="shared" si="2"/>
        <v>-1650000</v>
      </c>
      <c r="H19" s="5">
        <f t="shared" si="3"/>
        <v>3650000</v>
      </c>
      <c r="K19" s="40">
        <f t="shared" si="4"/>
        <v>5000000</v>
      </c>
      <c r="L19" s="40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0">
        <f t="shared" si="4"/>
        <v>4875000</v>
      </c>
      <c r="L20" s="40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v>0</v>
      </c>
      <c r="H21" s="5">
        <f t="shared" si="3"/>
        <v>0</v>
      </c>
      <c r="K21" s="40">
        <f t="shared" si="4"/>
        <v>4512500</v>
      </c>
      <c r="L21" s="40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9750000</v>
      </c>
      <c r="E22" s="7">
        <f t="shared" si="0"/>
        <v>1</v>
      </c>
      <c r="F22" s="5"/>
      <c r="G22" s="5">
        <v>0</v>
      </c>
      <c r="H22" s="5">
        <f t="shared" si="3"/>
        <v>0</v>
      </c>
      <c r="K22" s="40">
        <f t="shared" si="4"/>
        <v>4875000</v>
      </c>
      <c r="L22" s="40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0">
        <f t="shared" si="4"/>
        <v>5000000</v>
      </c>
      <c r="L23" s="40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6900000+875000-225000+50000</f>
        <v>7600000</v>
      </c>
      <c r="E24" s="7">
        <f t="shared" si="0"/>
        <v>0.8</v>
      </c>
      <c r="F24" s="5"/>
      <c r="G24" s="5">
        <f t="shared" si="2"/>
        <v>0</v>
      </c>
      <c r="H24" s="5">
        <f t="shared" si="3"/>
        <v>1900000</v>
      </c>
      <c r="K24" s="40">
        <f t="shared" si="4"/>
        <v>4750000</v>
      </c>
      <c r="L24" s="40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0">
        <f t="shared" si="4"/>
        <v>4750000</v>
      </c>
      <c r="L25" s="40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0">
        <f t="shared" si="4"/>
        <v>5000000</v>
      </c>
      <c r="L26" s="40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f>5650000+2475000</f>
        <v>8125000</v>
      </c>
      <c r="E27" s="7">
        <f t="shared" si="0"/>
        <v>0.8125</v>
      </c>
      <c r="F27" s="5"/>
      <c r="G27" s="5">
        <v>0</v>
      </c>
      <c r="H27" s="5">
        <f t="shared" si="3"/>
        <v>1875000</v>
      </c>
      <c r="K27" s="40">
        <f t="shared" si="4"/>
        <v>5000000</v>
      </c>
      <c r="L27" s="40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0">
        <f t="shared" si="4"/>
        <v>4875000</v>
      </c>
      <c r="L28" s="40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0">
        <f t="shared" si="4"/>
        <v>4512500</v>
      </c>
      <c r="L29" s="40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0">
        <f t="shared" si="4"/>
        <v>5000000</v>
      </c>
      <c r="L30" s="40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0">
        <f t="shared" si="4"/>
        <v>4750000</v>
      </c>
      <c r="L31" s="40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10000000</v>
      </c>
      <c r="E32" s="7">
        <f t="shared" si="0"/>
        <v>1</v>
      </c>
      <c r="F32" s="5"/>
      <c r="G32" s="5">
        <v>0</v>
      </c>
      <c r="H32" s="5">
        <f t="shared" si="3"/>
        <v>0</v>
      </c>
      <c r="K32" s="40">
        <f t="shared" si="4"/>
        <v>5000000</v>
      </c>
      <c r="L32" s="40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5400000+1000000+1000000</f>
        <v>7400000</v>
      </c>
      <c r="E33" s="7">
        <f t="shared" si="0"/>
        <v>0.74</v>
      </c>
      <c r="F33" s="5">
        <v>0</v>
      </c>
      <c r="G33" s="5">
        <f t="shared" si="2"/>
        <v>-600000</v>
      </c>
      <c r="H33" s="5">
        <f t="shared" si="3"/>
        <v>2600000</v>
      </c>
      <c r="K33" s="40">
        <f t="shared" si="4"/>
        <v>5000000</v>
      </c>
      <c r="L33" s="40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4500000+875000+875000</f>
        <v>6250000</v>
      </c>
      <c r="E34" s="7">
        <f t="shared" si="0"/>
        <v>0.64102564102564108</v>
      </c>
      <c r="F34" s="5">
        <v>0</v>
      </c>
      <c r="G34" s="5">
        <f t="shared" si="2"/>
        <v>-1550000</v>
      </c>
      <c r="H34" s="5">
        <f t="shared" si="3"/>
        <v>3500000</v>
      </c>
      <c r="K34" s="40">
        <f t="shared" si="4"/>
        <v>4875000</v>
      </c>
      <c r="L34" s="40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8700000</v>
      </c>
      <c r="E35" s="7">
        <f t="shared" si="0"/>
        <v>0.87</v>
      </c>
      <c r="F35" s="5"/>
      <c r="G35" s="5">
        <v>0</v>
      </c>
      <c r="H35" s="5">
        <f t="shared" si="3"/>
        <v>1300000</v>
      </c>
      <c r="K35" s="40">
        <f t="shared" si="4"/>
        <v>5000000</v>
      </c>
      <c r="L35" s="40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5400000+750000+700000+1200000</f>
        <v>8050000</v>
      </c>
      <c r="E36" s="7">
        <f t="shared" si="0"/>
        <v>0.82564102564102559</v>
      </c>
      <c r="F36" s="5"/>
      <c r="G36" s="5">
        <v>0</v>
      </c>
      <c r="H36" s="5">
        <f t="shared" si="3"/>
        <v>1700000</v>
      </c>
      <c r="K36" s="40">
        <f t="shared" si="4"/>
        <v>4875000</v>
      </c>
      <c r="L36" s="40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0">
        <f t="shared" si="4"/>
        <v>0</v>
      </c>
      <c r="L37" s="40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7900000</v>
      </c>
      <c r="E38" s="7">
        <f t="shared" si="0"/>
        <v>0.79</v>
      </c>
      <c r="F38" s="5"/>
      <c r="G38" s="5">
        <f t="shared" si="2"/>
        <v>-100000</v>
      </c>
      <c r="H38" s="5">
        <f t="shared" si="3"/>
        <v>2100000</v>
      </c>
      <c r="K38" s="40">
        <f t="shared" si="4"/>
        <v>5000000</v>
      </c>
      <c r="L38" s="40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0">
        <f t="shared" si="4"/>
        <v>2500000</v>
      </c>
      <c r="L39" s="40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f>7500000+1250000</f>
        <v>8750000</v>
      </c>
      <c r="E40" s="7">
        <f t="shared" si="0"/>
        <v>0.89743589743589747</v>
      </c>
      <c r="F40" s="5"/>
      <c r="G40" s="5">
        <v>0</v>
      </c>
      <c r="H40" s="5">
        <f t="shared" si="3"/>
        <v>1000000</v>
      </c>
      <c r="K40" s="40">
        <f t="shared" si="4"/>
        <v>4875000</v>
      </c>
      <c r="L40" s="40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0">
        <f t="shared" si="4"/>
        <v>4512500</v>
      </c>
      <c r="L41" s="40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0">
        <f t="shared" si="4"/>
        <v>5000000</v>
      </c>
      <c r="L42" s="40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10000000</v>
      </c>
      <c r="E43" s="7">
        <f t="shared" si="0"/>
        <v>1</v>
      </c>
      <c r="F43" s="5"/>
      <c r="G43" s="5">
        <v>0</v>
      </c>
      <c r="H43" s="5">
        <f t="shared" si="3"/>
        <v>0</v>
      </c>
      <c r="K43" s="40">
        <f t="shared" si="4"/>
        <v>5000000</v>
      </c>
      <c r="L43" s="40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0">
        <f t="shared" si="4"/>
        <v>4875000</v>
      </c>
      <c r="L44" s="40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0">
        <f t="shared" si="4"/>
        <v>0</v>
      </c>
      <c r="L45" s="40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0">
        <f t="shared" si="4"/>
        <v>4875000</v>
      </c>
      <c r="L46" s="40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0">
        <f t="shared" si="4"/>
        <v>4875000</v>
      </c>
      <c r="L47" s="40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0">
        <f t="shared" si="4"/>
        <v>5000000</v>
      </c>
      <c r="L48" s="40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f>6700000+2850000</f>
        <v>9550000</v>
      </c>
      <c r="E49" s="7">
        <f t="shared" si="0"/>
        <v>0.86818181818181817</v>
      </c>
      <c r="F49" s="5"/>
      <c r="G49" s="5">
        <v>0</v>
      </c>
      <c r="H49" s="5">
        <f t="shared" si="3"/>
        <v>1450000</v>
      </c>
      <c r="K49" s="40">
        <f t="shared" si="4"/>
        <v>5500000</v>
      </c>
      <c r="L49" s="40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0">
        <f t="shared" si="4"/>
        <v>4875000</v>
      </c>
      <c r="L50" s="40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0">
        <f t="shared" si="4"/>
        <v>4512500</v>
      </c>
      <c r="L51" s="40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55"/>
      <c r="G52" s="58">
        <f t="shared" si="2"/>
        <v>-400000</v>
      </c>
      <c r="H52" s="57">
        <f t="shared" si="3"/>
        <v>2400000</v>
      </c>
      <c r="K52" s="40">
        <f t="shared" si="4"/>
        <v>5000000</v>
      </c>
      <c r="L52" s="40">
        <f t="shared" si="5"/>
        <v>8000000</v>
      </c>
    </row>
    <row r="53" spans="1:12" ht="15.75" thickBot="1" x14ac:dyDescent="0.3">
      <c r="A53" s="75" t="s">
        <v>58</v>
      </c>
      <c r="B53" s="76"/>
      <c r="C53" s="6">
        <v>397600000</v>
      </c>
      <c r="D53" s="6">
        <v>225025000</v>
      </c>
      <c r="E53" s="6"/>
      <c r="F53" s="56">
        <f>SUM(F8:F52)</f>
        <v>-10400000</v>
      </c>
      <c r="G53" s="58">
        <f>SUM(G8:G52)</f>
        <v>-45300000</v>
      </c>
      <c r="H53" s="57">
        <f>SUM(H8:H52)</f>
        <v>99125000</v>
      </c>
    </row>
    <row r="54" spans="1:12" x14ac:dyDescent="0.25">
      <c r="A54" s="10" t="s">
        <v>332</v>
      </c>
      <c r="G54" s="53"/>
    </row>
    <row r="55" spans="1:12" x14ac:dyDescent="0.25">
      <c r="A55" s="37"/>
      <c r="B55" s="10" t="s">
        <v>333</v>
      </c>
      <c r="G55" s="53"/>
    </row>
    <row r="56" spans="1:12" x14ac:dyDescent="0.25">
      <c r="G56" s="54"/>
    </row>
    <row r="57" spans="1:12" x14ac:dyDescent="0.25">
      <c r="A57" s="10" t="s">
        <v>341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3" sqref="A3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6" t="s">
        <v>345</v>
      </c>
    </row>
    <row r="4" spans="1:11" s="27" customFormat="1" ht="15.75" customHeight="1" x14ac:dyDescent="0.2">
      <c r="A4" s="69" t="s">
        <v>325</v>
      </c>
      <c r="B4" s="69"/>
      <c r="C4" s="69"/>
      <c r="D4" s="69"/>
      <c r="E4" s="69"/>
      <c r="F4" s="69"/>
      <c r="G4" s="69"/>
      <c r="H4" s="69"/>
    </row>
    <row r="5" spans="1:11" ht="15.75" thickBot="1" x14ac:dyDescent="0.3">
      <c r="A5" s="26"/>
      <c r="B5" s="26"/>
      <c r="C5" s="26"/>
      <c r="D5" s="26"/>
      <c r="E5" s="26"/>
      <c r="F5" s="26"/>
      <c r="G5" s="50"/>
      <c r="H5" s="26"/>
    </row>
    <row r="6" spans="1:11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1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J7" s="52">
        <v>0.5</v>
      </c>
      <c r="K7" s="52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f>6000000+2500000</f>
        <v>8500000</v>
      </c>
      <c r="E8" s="7">
        <f>D8/C8</f>
        <v>0.85</v>
      </c>
      <c r="F8" s="5"/>
      <c r="G8" s="5">
        <v>0</v>
      </c>
      <c r="H8" s="5">
        <f>+C8-D8</f>
        <v>1500000</v>
      </c>
      <c r="J8" s="40">
        <f>C8/2</f>
        <v>5000000</v>
      </c>
      <c r="K8" s="40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0">
        <f t="shared" ref="J9:J57" si="3">C9/2</f>
        <v>4875000</v>
      </c>
      <c r="K9" s="40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0">
        <f t="shared" si="3"/>
        <v>5000000</v>
      </c>
      <c r="K10" s="40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0">
        <f t="shared" si="3"/>
        <v>4875000</v>
      </c>
      <c r="K11" s="40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f>5000000+850000+1700000</f>
        <v>7550000</v>
      </c>
      <c r="E12" s="7">
        <f t="shared" si="0"/>
        <v>0.755</v>
      </c>
      <c r="F12" s="5">
        <v>0</v>
      </c>
      <c r="G12" s="5">
        <f t="shared" si="1"/>
        <v>-450000</v>
      </c>
      <c r="H12" s="5">
        <f t="shared" si="2"/>
        <v>2450000</v>
      </c>
      <c r="J12" s="40">
        <f t="shared" si="3"/>
        <v>5000000</v>
      </c>
      <c r="K12" s="40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9000000</v>
      </c>
      <c r="E13" s="7">
        <f t="shared" si="0"/>
        <v>0.9</v>
      </c>
      <c r="F13" s="5"/>
      <c r="G13" s="5">
        <v>0</v>
      </c>
      <c r="H13" s="5">
        <f t="shared" si="2"/>
        <v>1000000</v>
      </c>
      <c r="J13" s="40">
        <f t="shared" si="3"/>
        <v>5000000</v>
      </c>
      <c r="K13" s="40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0">
        <f t="shared" si="3"/>
        <v>5000000</v>
      </c>
      <c r="K14" s="40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0">
        <f t="shared" si="3"/>
        <v>5000000</v>
      </c>
      <c r="K15" s="40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0">
        <f t="shared" si="3"/>
        <v>5000000</v>
      </c>
      <c r="K16" s="40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0">
        <f t="shared" si="3"/>
        <v>4875000</v>
      </c>
      <c r="K17" s="40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0">
        <f t="shared" si="3"/>
        <v>4875000</v>
      </c>
      <c r="K18" s="40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8750000</v>
      </c>
      <c r="E19" s="7">
        <f t="shared" si="0"/>
        <v>0.89743589743589747</v>
      </c>
      <c r="F19" s="5"/>
      <c r="G19" s="5">
        <v>0</v>
      </c>
      <c r="H19" s="5">
        <f t="shared" si="2"/>
        <v>1000000</v>
      </c>
      <c r="J19" s="40">
        <f t="shared" si="3"/>
        <v>4875000</v>
      </c>
      <c r="K19" s="40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8500000</v>
      </c>
      <c r="E20" s="7">
        <f t="shared" si="0"/>
        <v>0.87179487179487181</v>
      </c>
      <c r="F20" s="5"/>
      <c r="G20" s="5">
        <v>0</v>
      </c>
      <c r="H20" s="5">
        <f t="shared" si="2"/>
        <v>1250000</v>
      </c>
      <c r="J20" s="40">
        <f t="shared" si="3"/>
        <v>4875000</v>
      </c>
      <c r="K20" s="40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0">
        <f t="shared" si="3"/>
        <v>5000000</v>
      </c>
      <c r="K21" s="40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0">
        <f t="shared" si="3"/>
        <v>5000000</v>
      </c>
      <c r="K22" s="40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0">
        <f t="shared" si="3"/>
        <v>5000000</v>
      </c>
      <c r="K23" s="40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0">
        <f t="shared" si="3"/>
        <v>4875000</v>
      </c>
      <c r="K24" s="40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0">
        <f t="shared" si="3"/>
        <v>5000000</v>
      </c>
      <c r="K25" s="40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0">
        <f t="shared" si="3"/>
        <v>4875000</v>
      </c>
      <c r="K26" s="40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7700000</v>
      </c>
      <c r="E27" s="7">
        <f t="shared" si="0"/>
        <v>0.77</v>
      </c>
      <c r="F27" s="5"/>
      <c r="G27" s="5">
        <f t="shared" si="1"/>
        <v>-300000</v>
      </c>
      <c r="H27" s="5">
        <f t="shared" si="2"/>
        <v>2300000</v>
      </c>
      <c r="J27" s="40">
        <f t="shared" si="3"/>
        <v>5000000</v>
      </c>
      <c r="K27" s="40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0">
        <f t="shared" si="3"/>
        <v>5000000</v>
      </c>
      <c r="K28" s="40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0">
        <f t="shared" si="3"/>
        <v>5000000</v>
      </c>
      <c r="K29" s="40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0">
        <f t="shared" si="3"/>
        <v>5000000</v>
      </c>
      <c r="K30" s="40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0">
        <f t="shared" si="3"/>
        <v>5000000</v>
      </c>
      <c r="K31" s="40">
        <f t="shared" si="4"/>
        <v>8000000</v>
      </c>
    </row>
    <row r="32" spans="1:11" x14ac:dyDescent="0.25">
      <c r="A32" s="3">
        <v>25</v>
      </c>
      <c r="B32" s="4" t="s">
        <v>340</v>
      </c>
      <c r="C32" s="5">
        <v>10000000</v>
      </c>
      <c r="D32" s="5">
        <f>5850000+1500000</f>
        <v>7350000</v>
      </c>
      <c r="E32" s="7">
        <f t="shared" si="0"/>
        <v>0.73499999999999999</v>
      </c>
      <c r="F32" s="5"/>
      <c r="G32" s="5">
        <f t="shared" si="1"/>
        <v>-650000</v>
      </c>
      <c r="H32" s="5">
        <f t="shared" si="2"/>
        <v>2650000</v>
      </c>
      <c r="J32" s="40">
        <f t="shared" si="3"/>
        <v>5000000</v>
      </c>
      <c r="K32" s="40">
        <f t="shared" si="4"/>
        <v>8000000</v>
      </c>
    </row>
    <row r="33" spans="1:11" x14ac:dyDescent="0.25">
      <c r="A33" s="42">
        <v>26</v>
      </c>
      <c r="B33" s="43" t="s">
        <v>128</v>
      </c>
      <c r="C33" s="44">
        <v>15300000</v>
      </c>
      <c r="D33" s="45">
        <v>5000000</v>
      </c>
      <c r="E33" s="46">
        <f t="shared" si="0"/>
        <v>0.32679738562091504</v>
      </c>
      <c r="F33" s="47">
        <f>D33-J33</f>
        <v>-2650000</v>
      </c>
      <c r="G33" s="5">
        <f t="shared" si="1"/>
        <v>-7240000</v>
      </c>
      <c r="H33" s="47">
        <f>+C33-D33</f>
        <v>10300000</v>
      </c>
      <c r="J33" s="40">
        <f t="shared" si="3"/>
        <v>7650000</v>
      </c>
      <c r="K33" s="40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0">
        <f t="shared" si="3"/>
        <v>5500000</v>
      </c>
      <c r="K34" s="40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0">
        <f t="shared" si="3"/>
        <v>5000000</v>
      </c>
      <c r="K35" s="40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5500000+950000+1000000+1200000</f>
        <v>8650000</v>
      </c>
      <c r="E36" s="7">
        <f t="shared" si="0"/>
        <v>0.88717948717948714</v>
      </c>
      <c r="F36" s="5"/>
      <c r="G36" s="5">
        <v>0</v>
      </c>
      <c r="H36" s="5">
        <f t="shared" si="2"/>
        <v>1100000</v>
      </c>
      <c r="J36" s="40">
        <f t="shared" si="3"/>
        <v>4875000</v>
      </c>
      <c r="K36" s="40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f>5750000+1550000</f>
        <v>7300000</v>
      </c>
      <c r="E37" s="7">
        <f t="shared" si="0"/>
        <v>0.73</v>
      </c>
      <c r="F37" s="5">
        <v>0</v>
      </c>
      <c r="G37" s="5">
        <f t="shared" si="1"/>
        <v>-700000</v>
      </c>
      <c r="H37" s="5">
        <f t="shared" si="2"/>
        <v>2700000</v>
      </c>
      <c r="J37" s="40">
        <f t="shared" si="3"/>
        <v>5000000</v>
      </c>
      <c r="K37" s="40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0">
        <f t="shared" si="3"/>
        <v>5000000</v>
      </c>
      <c r="K38" s="40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f>6800000+1175000</f>
        <v>7975000</v>
      </c>
      <c r="E39" s="7">
        <f t="shared" si="0"/>
        <v>0.81794871794871793</v>
      </c>
      <c r="F39" s="5"/>
      <c r="G39" s="5">
        <v>0</v>
      </c>
      <c r="H39" s="5">
        <f t="shared" si="2"/>
        <v>1775000</v>
      </c>
      <c r="J39" s="40">
        <f t="shared" si="3"/>
        <v>4875000</v>
      </c>
      <c r="K39" s="40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0">
        <f t="shared" si="3"/>
        <v>4875000</v>
      </c>
      <c r="K40" s="40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0">
        <f t="shared" si="3"/>
        <v>5000000</v>
      </c>
      <c r="K41" s="40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0">
        <f t="shared" si="3"/>
        <v>5000000</v>
      </c>
      <c r="K42" s="40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6500000</v>
      </c>
      <c r="E43" s="7">
        <f t="shared" si="0"/>
        <v>0.65</v>
      </c>
      <c r="F43" s="5">
        <v>0</v>
      </c>
      <c r="G43" s="5">
        <f t="shared" si="1"/>
        <v>-1500000</v>
      </c>
      <c r="H43" s="5">
        <f t="shared" si="2"/>
        <v>3500000</v>
      </c>
      <c r="J43" s="40">
        <f t="shared" si="3"/>
        <v>5000000</v>
      </c>
      <c r="K43" s="40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0">
        <f t="shared" si="3"/>
        <v>5000000</v>
      </c>
      <c r="K44" s="40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0">
        <f t="shared" si="3"/>
        <v>4750000</v>
      </c>
      <c r="K45" s="40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0">
        <f t="shared" si="3"/>
        <v>5000000</v>
      </c>
      <c r="K46" s="40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48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0">
        <f t="shared" si="3"/>
        <v>5000000</v>
      </c>
      <c r="K47" s="40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4900000+850000+850000+850000+2550000</f>
        <v>10000000</v>
      </c>
      <c r="E48" s="7">
        <f t="shared" si="0"/>
        <v>1</v>
      </c>
      <c r="F48" s="5">
        <v>0</v>
      </c>
      <c r="G48" s="5">
        <v>0</v>
      </c>
      <c r="H48" s="5">
        <f t="shared" si="2"/>
        <v>0</v>
      </c>
      <c r="J48" s="40">
        <f t="shared" si="3"/>
        <v>5000000</v>
      </c>
      <c r="K48" s="40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0">
        <f t="shared" si="3"/>
        <v>4875000</v>
      </c>
      <c r="K49" s="40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0">
        <f t="shared" si="3"/>
        <v>5000000</v>
      </c>
      <c r="K50" s="40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0">
        <f t="shared" si="3"/>
        <v>5000000</v>
      </c>
      <c r="K51" s="40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f>6550000+1700000</f>
        <v>8250000</v>
      </c>
      <c r="E52" s="7">
        <f t="shared" si="0"/>
        <v>0.84615384615384615</v>
      </c>
      <c r="F52" s="5"/>
      <c r="G52" s="5">
        <v>0</v>
      </c>
      <c r="H52" s="5">
        <f t="shared" si="2"/>
        <v>1500000</v>
      </c>
      <c r="J52" s="40">
        <f t="shared" si="3"/>
        <v>4875000</v>
      </c>
      <c r="K52" s="40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0">
        <f t="shared" si="3"/>
        <v>5000000</v>
      </c>
      <c r="K53" s="40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0">
        <f t="shared" si="3"/>
        <v>5000000</v>
      </c>
      <c r="K54" s="40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0">
        <f t="shared" si="3"/>
        <v>4875000</v>
      </c>
      <c r="K55" s="40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0">
        <f t="shared" si="3"/>
        <v>5000000</v>
      </c>
      <c r="K56" s="40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6000000</v>
      </c>
      <c r="E57" s="7">
        <f t="shared" si="0"/>
        <v>0.6</v>
      </c>
      <c r="F57" s="5">
        <v>0</v>
      </c>
      <c r="G57" s="5">
        <f t="shared" si="1"/>
        <v>-2000000</v>
      </c>
      <c r="H57" s="5">
        <f t="shared" si="2"/>
        <v>4000000</v>
      </c>
      <c r="J57" s="40">
        <f t="shared" si="3"/>
        <v>5000000</v>
      </c>
      <c r="K57" s="40">
        <f t="shared" si="4"/>
        <v>8000000</v>
      </c>
    </row>
    <row r="58" spans="1:11" ht="15.75" thickBot="1" x14ac:dyDescent="0.3">
      <c r="A58" s="75" t="s">
        <v>58</v>
      </c>
      <c r="B58" s="76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-71490000</v>
      </c>
      <c r="H58" s="6">
        <f>+SUM(H8:H57)</f>
        <v>153075000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341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6" t="s">
        <v>345</v>
      </c>
    </row>
    <row r="4" spans="1:12" ht="15.75" x14ac:dyDescent="0.25">
      <c r="A4" s="69" t="s">
        <v>328</v>
      </c>
      <c r="B4" s="69"/>
      <c r="C4" s="69"/>
      <c r="D4" s="69"/>
      <c r="E4" s="69"/>
      <c r="F4" s="69"/>
      <c r="G4" s="69"/>
      <c r="H4" s="69"/>
    </row>
    <row r="5" spans="1:12" ht="16.5" thickBot="1" x14ac:dyDescent="0.3">
      <c r="A5" s="17"/>
    </row>
    <row r="6" spans="1:12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K7" s="52">
        <v>0.5</v>
      </c>
      <c r="L7" s="52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0">
        <f>C8/2</f>
        <v>4875000</v>
      </c>
      <c r="L8" s="40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4600000+1800000+900000</f>
        <v>7300000</v>
      </c>
      <c r="E9" s="7">
        <f t="shared" ref="E9:E54" si="0">D9/C9</f>
        <v>0.73</v>
      </c>
      <c r="F9" s="5">
        <v>0</v>
      </c>
      <c r="G9" s="5">
        <f t="shared" ref="G9:G54" si="1">+D9-L9</f>
        <v>-700000</v>
      </c>
      <c r="H9" s="5">
        <f t="shared" ref="H9:H54" si="2">+C9-D9</f>
        <v>2700000</v>
      </c>
      <c r="K9" s="40">
        <f t="shared" ref="K9:K54" si="3">C9/2</f>
        <v>5000000</v>
      </c>
      <c r="L9" s="40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5180000+570000+525000</f>
        <v>6275000</v>
      </c>
      <c r="E10" s="7">
        <f t="shared" si="0"/>
        <v>0.64358974358974363</v>
      </c>
      <c r="F10" s="5"/>
      <c r="G10" s="5">
        <f t="shared" si="1"/>
        <v>-1525000</v>
      </c>
      <c r="H10" s="5">
        <f t="shared" si="2"/>
        <v>3475000</v>
      </c>
      <c r="K10" s="40">
        <f t="shared" si="3"/>
        <v>4875000</v>
      </c>
      <c r="L10" s="40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6500000</v>
      </c>
      <c r="E11" s="7">
        <f t="shared" si="0"/>
        <v>0.66666666666666663</v>
      </c>
      <c r="F11" s="5">
        <v>0</v>
      </c>
      <c r="G11" s="5">
        <f t="shared" si="1"/>
        <v>-1300000</v>
      </c>
      <c r="H11" s="5">
        <f t="shared" si="2"/>
        <v>3250000</v>
      </c>
      <c r="K11" s="40">
        <f t="shared" si="3"/>
        <v>4875000</v>
      </c>
      <c r="L11" s="40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ref="F12:F54" si="5">D12-K12</f>
        <v>0</v>
      </c>
      <c r="G12" s="15">
        <f t="shared" si="1"/>
        <v>0</v>
      </c>
      <c r="H12" s="5">
        <f t="shared" si="2"/>
        <v>0</v>
      </c>
      <c r="K12" s="40">
        <f t="shared" si="3"/>
        <v>0</v>
      </c>
      <c r="L12" s="40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0">
        <f t="shared" si="3"/>
        <v>4875000</v>
      </c>
      <c r="L13" s="40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0">
        <f t="shared" si="3"/>
        <v>5000000</v>
      </c>
      <c r="L14" s="40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0">
        <f t="shared" si="3"/>
        <v>0</v>
      </c>
      <c r="L15" s="40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0">
        <f t="shared" si="3"/>
        <v>4875000</v>
      </c>
      <c r="L16" s="40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0">
        <f t="shared" si="3"/>
        <v>5000000</v>
      </c>
      <c r="L17" s="40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0">
        <f t="shared" si="3"/>
        <v>5000000</v>
      </c>
      <c r="L18" s="40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0">
        <f t="shared" si="3"/>
        <v>5000000</v>
      </c>
      <c r="L19" s="40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0">
        <f t="shared" si="3"/>
        <v>0</v>
      </c>
      <c r="L20" s="40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f>4250000+975000</f>
        <v>5225000</v>
      </c>
      <c r="E21" s="7">
        <f t="shared" si="0"/>
        <v>0.52249999999999996</v>
      </c>
      <c r="F21" s="5">
        <v>0</v>
      </c>
      <c r="G21" s="5">
        <f t="shared" si="1"/>
        <v>-2775000</v>
      </c>
      <c r="H21" s="5">
        <f t="shared" si="2"/>
        <v>4775000</v>
      </c>
      <c r="K21" s="40">
        <f t="shared" si="3"/>
        <v>5000000</v>
      </c>
      <c r="L21" s="40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0">
        <f t="shared" si="3"/>
        <v>5000000</v>
      </c>
      <c r="L22" s="40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0">
        <f t="shared" si="3"/>
        <v>5000000</v>
      </c>
      <c r="L23" s="40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0">
        <f t="shared" si="3"/>
        <v>5000000</v>
      </c>
      <c r="L24" s="40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0">
        <f t="shared" si="3"/>
        <v>5000000</v>
      </c>
      <c r="L25" s="40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0">
        <f t="shared" si="3"/>
        <v>5000000</v>
      </c>
      <c r="L26" s="40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0">
        <f t="shared" si="3"/>
        <v>0</v>
      </c>
      <c r="L27" s="40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0">
        <f t="shared" si="3"/>
        <v>5000000</v>
      </c>
      <c r="L28" s="40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0">
        <f t="shared" si="3"/>
        <v>5000000</v>
      </c>
      <c r="L29" s="40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0">
        <f t="shared" si="3"/>
        <v>4875000</v>
      </c>
      <c r="L30" s="40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0">
        <f t="shared" si="3"/>
        <v>5000000</v>
      </c>
      <c r="L31" s="40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0">
        <f t="shared" si="3"/>
        <v>5000000</v>
      </c>
      <c r="L32" s="40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0">
        <f t="shared" si="3"/>
        <v>5000000</v>
      </c>
      <c r="L33" s="40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7300000</v>
      </c>
      <c r="E34" s="7">
        <f t="shared" si="0"/>
        <v>0.73</v>
      </c>
      <c r="F34" s="5"/>
      <c r="G34" s="5">
        <f t="shared" si="1"/>
        <v>-700000</v>
      </c>
      <c r="H34" s="5">
        <f t="shared" si="2"/>
        <v>2700000</v>
      </c>
      <c r="K34" s="40">
        <f t="shared" si="3"/>
        <v>5000000</v>
      </c>
      <c r="L34" s="40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0">
        <f t="shared" si="3"/>
        <v>0</v>
      </c>
      <c r="L35" s="40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f>5500000+900000+1800000</f>
        <v>8200000</v>
      </c>
      <c r="E36" s="7">
        <f t="shared" si="0"/>
        <v>0.82</v>
      </c>
      <c r="F36" s="5">
        <v>0</v>
      </c>
      <c r="G36" s="5">
        <v>0</v>
      </c>
      <c r="H36" s="5">
        <f t="shared" si="2"/>
        <v>1800000</v>
      </c>
      <c r="K36" s="40">
        <f t="shared" si="3"/>
        <v>5000000</v>
      </c>
      <c r="L36" s="40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v>10000000</v>
      </c>
      <c r="E37" s="7">
        <f t="shared" si="0"/>
        <v>1</v>
      </c>
      <c r="F37" s="5"/>
      <c r="G37" s="5">
        <v>0</v>
      </c>
      <c r="H37" s="5">
        <f t="shared" si="2"/>
        <v>0</v>
      </c>
      <c r="K37" s="40">
        <f t="shared" si="3"/>
        <v>5000000</v>
      </c>
      <c r="L37" s="40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0">
        <f t="shared" si="3"/>
        <v>4512500</v>
      </c>
      <c r="L38" s="40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8500000</v>
      </c>
      <c r="E39" s="7">
        <f t="shared" si="0"/>
        <v>0.85</v>
      </c>
      <c r="F39" s="5"/>
      <c r="G39" s="5">
        <v>0</v>
      </c>
      <c r="H39" s="5">
        <f t="shared" si="2"/>
        <v>1500000</v>
      </c>
      <c r="K39" s="40">
        <f t="shared" si="3"/>
        <v>5000000</v>
      </c>
      <c r="L39" s="40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0">
        <f t="shared" si="3"/>
        <v>5500000</v>
      </c>
      <c r="L40" s="40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0">
        <f t="shared" si="3"/>
        <v>5000000</v>
      </c>
      <c r="L41" s="40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0">
        <f t="shared" si="3"/>
        <v>5000000</v>
      </c>
      <c r="L42" s="40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8000000</v>
      </c>
      <c r="E43" s="7">
        <f t="shared" si="0"/>
        <v>0.8</v>
      </c>
      <c r="F43" s="5">
        <v>0</v>
      </c>
      <c r="G43" s="5">
        <f t="shared" si="1"/>
        <v>0</v>
      </c>
      <c r="H43" s="5">
        <f t="shared" si="2"/>
        <v>2000000</v>
      </c>
      <c r="K43" s="40">
        <f t="shared" si="3"/>
        <v>5000000</v>
      </c>
      <c r="L43" s="40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0">
        <f t="shared" si="3"/>
        <v>5000000</v>
      </c>
      <c r="L44" s="40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5850000+800000+800000</f>
        <v>7450000</v>
      </c>
      <c r="E45" s="7">
        <f t="shared" si="0"/>
        <v>0.76410256410256405</v>
      </c>
      <c r="F45" s="5"/>
      <c r="G45" s="5">
        <f t="shared" si="1"/>
        <v>-350000</v>
      </c>
      <c r="H45" s="5">
        <f t="shared" si="2"/>
        <v>2300000</v>
      </c>
      <c r="K45" s="40">
        <f t="shared" si="3"/>
        <v>4875000</v>
      </c>
      <c r="L45" s="40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0">
        <f t="shared" si="3"/>
        <v>5000000</v>
      </c>
      <c r="L46" s="40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0">
        <f t="shared" si="3"/>
        <v>5000000</v>
      </c>
      <c r="L47" s="40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f>5500000+2500000</f>
        <v>8000000</v>
      </c>
      <c r="E48" s="7">
        <f t="shared" si="0"/>
        <v>0.8</v>
      </c>
      <c r="F48" s="5"/>
      <c r="G48" s="5">
        <f t="shared" si="1"/>
        <v>0</v>
      </c>
      <c r="H48" s="5">
        <f t="shared" si="2"/>
        <v>2000000</v>
      </c>
      <c r="K48" s="40">
        <f t="shared" si="3"/>
        <v>5000000</v>
      </c>
      <c r="L48" s="40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0">
        <f t="shared" si="3"/>
        <v>5000000</v>
      </c>
      <c r="L49" s="40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0">
        <f t="shared" si="3"/>
        <v>0</v>
      </c>
      <c r="L50" s="40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5500000</v>
      </c>
      <c r="E51" s="7">
        <f t="shared" si="0"/>
        <v>0.55000000000000004</v>
      </c>
      <c r="F51" s="5">
        <v>0</v>
      </c>
      <c r="G51" s="5">
        <f t="shared" si="1"/>
        <v>-2500000</v>
      </c>
      <c r="H51" s="5">
        <f t="shared" si="2"/>
        <v>4500000</v>
      </c>
      <c r="K51" s="40">
        <f t="shared" si="3"/>
        <v>5000000</v>
      </c>
      <c r="L51" s="40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f>5000000+775000+650000</f>
        <v>6425000</v>
      </c>
      <c r="E52" s="7">
        <f t="shared" si="0"/>
        <v>0.64249999999999996</v>
      </c>
      <c r="F52" s="5">
        <v>0</v>
      </c>
      <c r="G52" s="5">
        <f t="shared" si="1"/>
        <v>-1575000</v>
      </c>
      <c r="H52" s="5">
        <f t="shared" si="2"/>
        <v>3575000</v>
      </c>
      <c r="K52" s="40">
        <f t="shared" si="3"/>
        <v>5000000</v>
      </c>
      <c r="L52" s="40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4050000+1000000+850000+850000</f>
        <v>6750000</v>
      </c>
      <c r="E53" s="7">
        <f t="shared" si="0"/>
        <v>0.67500000000000004</v>
      </c>
      <c r="F53" s="5"/>
      <c r="G53" s="5">
        <f t="shared" si="1"/>
        <v>-1250000</v>
      </c>
      <c r="H53" s="5">
        <f t="shared" si="2"/>
        <v>3250000</v>
      </c>
      <c r="K53" s="40">
        <f t="shared" si="3"/>
        <v>5000000</v>
      </c>
      <c r="L53" s="40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0">
        <f t="shared" si="3"/>
        <v>5500000</v>
      </c>
      <c r="L54" s="40">
        <f t="shared" si="4"/>
        <v>8800000</v>
      </c>
    </row>
    <row r="55" spans="1:12" ht="15.75" thickBot="1" x14ac:dyDescent="0.3">
      <c r="A55" s="75" t="s">
        <v>58</v>
      </c>
      <c r="B55" s="76"/>
      <c r="C55" s="6">
        <v>409275000</v>
      </c>
      <c r="D55" s="6">
        <f>SUM(D8:D54)</f>
        <v>265150000</v>
      </c>
      <c r="E55" s="7"/>
      <c r="F55" s="5">
        <f>SUM(F8:F54)</f>
        <v>-12700000</v>
      </c>
      <c r="G55" s="5">
        <f>SUM(G8:G54)</f>
        <v>-72125000</v>
      </c>
      <c r="H55" s="5">
        <f>+C55-D55</f>
        <v>144125000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341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  <row r="121" spans="12:13" x14ac:dyDescent="0.25">
      <c r="L121" s="62"/>
      <c r="M121" s="62"/>
    </row>
    <row r="122" spans="12:13" x14ac:dyDescent="0.25">
      <c r="L122" s="62" t="s">
        <v>342</v>
      </c>
      <c r="M122" s="62"/>
    </row>
    <row r="123" spans="12:13" x14ac:dyDescent="0.25">
      <c r="L123" s="62" t="s">
        <v>343</v>
      </c>
      <c r="M123" s="62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6" t="s">
        <v>345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69" t="s">
        <v>328</v>
      </c>
      <c r="B4" s="69"/>
      <c r="C4" s="69"/>
      <c r="D4" s="69"/>
      <c r="E4" s="69"/>
      <c r="F4" s="69"/>
      <c r="G4" s="69"/>
      <c r="H4" s="69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1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J7" s="51">
        <v>0.5</v>
      </c>
      <c r="K7" s="51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59">
        <f>C8/2</f>
        <v>4875000</v>
      </c>
      <c r="K8" s="59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3" si="0">D9/C9</f>
        <v>0.57499999999999996</v>
      </c>
      <c r="F9" s="5">
        <v>0</v>
      </c>
      <c r="G9" s="5">
        <f t="shared" ref="G9:G53" si="1">+D9-K9</f>
        <v>-2250000</v>
      </c>
      <c r="H9" s="5">
        <f t="shared" ref="H9:H19" si="2">+C9-D9</f>
        <v>4250000</v>
      </c>
      <c r="J9" s="59">
        <f t="shared" ref="J9:J53" si="3">C9/2</f>
        <v>5000000</v>
      </c>
      <c r="K9" s="59">
        <f t="shared" ref="K9:K53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59">
        <f t="shared" si="3"/>
        <v>5000000</v>
      </c>
      <c r="K10" s="59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59">
        <f t="shared" si="3"/>
        <v>0</v>
      </c>
      <c r="K11" s="59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59">
        <f t="shared" si="3"/>
        <v>5000000</v>
      </c>
      <c r="K12" s="59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59">
        <f t="shared" si="3"/>
        <v>5000000</v>
      </c>
      <c r="K13" s="59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59">
        <f t="shared" si="3"/>
        <v>5000000</v>
      </c>
      <c r="K14" s="59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59">
        <f t="shared" si="3"/>
        <v>7450000</v>
      </c>
      <c r="K15" s="59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7000000</v>
      </c>
      <c r="E16" s="7">
        <f t="shared" si="0"/>
        <v>0.7</v>
      </c>
      <c r="F16" s="5">
        <v>0</v>
      </c>
      <c r="G16" s="5">
        <f t="shared" si="1"/>
        <v>-1000000</v>
      </c>
      <c r="H16" s="5">
        <f t="shared" si="2"/>
        <v>3000000</v>
      </c>
      <c r="J16" s="59">
        <f t="shared" si="3"/>
        <v>5000000</v>
      </c>
      <c r="K16" s="59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59">
        <f t="shared" si="3"/>
        <v>5000000</v>
      </c>
      <c r="K17" s="59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59">
        <f t="shared" si="3"/>
        <v>5000000</v>
      </c>
      <c r="K18" s="59">
        <f t="shared" si="4"/>
        <v>8000000</v>
      </c>
    </row>
    <row r="19" spans="1:11" x14ac:dyDescent="0.25">
      <c r="A19" s="42">
        <v>12</v>
      </c>
      <c r="B19" s="43" t="s">
        <v>211</v>
      </c>
      <c r="C19" s="44">
        <v>10000000</v>
      </c>
      <c r="D19" s="45">
        <v>1000000</v>
      </c>
      <c r="E19" s="46">
        <f t="shared" si="0"/>
        <v>0.1</v>
      </c>
      <c r="F19" s="47"/>
      <c r="G19" s="5">
        <f t="shared" si="1"/>
        <v>-7000000</v>
      </c>
      <c r="H19" s="47">
        <f t="shared" si="2"/>
        <v>9000000</v>
      </c>
      <c r="J19" s="59">
        <f t="shared" si="3"/>
        <v>5000000</v>
      </c>
      <c r="K19" s="59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59">
        <f t="shared" si="3"/>
        <v>0</v>
      </c>
      <c r="K20" s="59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59">
        <f t="shared" si="3"/>
        <v>5000000</v>
      </c>
      <c r="K21" s="59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3320000+1700000+1300000+1900000</f>
        <v>8220000</v>
      </c>
      <c r="E22" s="7">
        <f t="shared" si="0"/>
        <v>0.82199999999999995</v>
      </c>
      <c r="F22" s="5"/>
      <c r="G22" s="5">
        <v>0</v>
      </c>
      <c r="H22" s="5">
        <f t="shared" ref="H22:H30" si="6">+C22-D22</f>
        <v>1780000</v>
      </c>
      <c r="J22" s="59">
        <f t="shared" si="3"/>
        <v>5000000</v>
      </c>
      <c r="K22" s="59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7400000</v>
      </c>
      <c r="E23" s="7">
        <f t="shared" si="0"/>
        <v>0.74</v>
      </c>
      <c r="F23" s="5">
        <v>0</v>
      </c>
      <c r="G23" s="5">
        <f t="shared" si="1"/>
        <v>-600000</v>
      </c>
      <c r="H23" s="5">
        <f t="shared" si="6"/>
        <v>2600000</v>
      </c>
      <c r="J23" s="59">
        <f t="shared" si="3"/>
        <v>5000000</v>
      </c>
      <c r="K23" s="59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59">
        <f t="shared" si="3"/>
        <v>5000000</v>
      </c>
      <c r="K24" s="59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f>5200000+1400000</f>
        <v>6600000</v>
      </c>
      <c r="E25" s="7">
        <f t="shared" si="0"/>
        <v>0.66</v>
      </c>
      <c r="F25" s="5">
        <v>0</v>
      </c>
      <c r="G25" s="5">
        <f t="shared" si="1"/>
        <v>-1400000</v>
      </c>
      <c r="H25" s="5">
        <f t="shared" si="6"/>
        <v>3400000</v>
      </c>
      <c r="J25" s="59">
        <f t="shared" si="3"/>
        <v>5000000</v>
      </c>
      <c r="K25" s="59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59">
        <f t="shared" si="3"/>
        <v>5000000</v>
      </c>
      <c r="K26" s="59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59">
        <f t="shared" si="3"/>
        <v>5000000</v>
      </c>
      <c r="K27" s="59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59">
        <f t="shared" si="3"/>
        <v>5000000</v>
      </c>
      <c r="K28" s="59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59">
        <f t="shared" si="3"/>
        <v>5000000</v>
      </c>
      <c r="K29" s="59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59">
        <f t="shared" si="3"/>
        <v>5000000</v>
      </c>
      <c r="K30" s="59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59">
        <f t="shared" si="3"/>
        <v>0</v>
      </c>
      <c r="K31" s="59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59">
        <f t="shared" si="3"/>
        <v>5000000</v>
      </c>
      <c r="K32" s="59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3" si="7">+C33-D33</f>
        <v>5000000</v>
      </c>
      <c r="J33" s="59">
        <f t="shared" si="3"/>
        <v>5000000</v>
      </c>
      <c r="K33" s="59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59">
        <f t="shared" si="3"/>
        <v>5000000</v>
      </c>
      <c r="K34" s="59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f>6400000+900000</f>
        <v>7300000</v>
      </c>
      <c r="E35" s="7">
        <f t="shared" si="0"/>
        <v>0.73</v>
      </c>
      <c r="F35" s="5"/>
      <c r="G35" s="5">
        <f t="shared" si="1"/>
        <v>-700000</v>
      </c>
      <c r="H35" s="5">
        <f t="shared" si="7"/>
        <v>2700000</v>
      </c>
      <c r="J35" s="59">
        <f t="shared" si="3"/>
        <v>5000000</v>
      </c>
      <c r="K35" s="59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59">
        <f t="shared" si="3"/>
        <v>4750000</v>
      </c>
      <c r="K36" s="59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7000000</v>
      </c>
      <c r="E37" s="7">
        <f t="shared" si="0"/>
        <v>0.71794871794871795</v>
      </c>
      <c r="F37" s="5">
        <v>0</v>
      </c>
      <c r="G37" s="5">
        <f t="shared" si="1"/>
        <v>-800000</v>
      </c>
      <c r="H37" s="5">
        <f t="shared" si="7"/>
        <v>2750000</v>
      </c>
      <c r="J37" s="59">
        <f t="shared" si="3"/>
        <v>4875000</v>
      </c>
      <c r="K37" s="59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59">
        <f t="shared" si="3"/>
        <v>5000000</v>
      </c>
      <c r="K38" s="59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59">
        <f t="shared" si="3"/>
        <v>0</v>
      </c>
      <c r="K39" s="59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3950000+900000+900000+1300000+400000</f>
        <v>7450000</v>
      </c>
      <c r="E40" s="7">
        <f t="shared" si="0"/>
        <v>0.745</v>
      </c>
      <c r="F40" s="5">
        <v>0</v>
      </c>
      <c r="G40" s="5">
        <f t="shared" si="1"/>
        <v>-550000</v>
      </c>
      <c r="H40" s="5">
        <f t="shared" si="7"/>
        <v>2550000</v>
      </c>
      <c r="J40" s="59">
        <f t="shared" si="3"/>
        <v>5000000</v>
      </c>
      <c r="K40" s="59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59">
        <f t="shared" si="3"/>
        <v>5000000</v>
      </c>
      <c r="K41" s="59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6800000</v>
      </c>
      <c r="E42" s="7">
        <f t="shared" si="0"/>
        <v>0.68</v>
      </c>
      <c r="F42" s="5"/>
      <c r="G42" s="5">
        <f t="shared" si="1"/>
        <v>-1200000</v>
      </c>
      <c r="H42" s="5">
        <f t="shared" si="7"/>
        <v>3200000</v>
      </c>
      <c r="J42" s="59">
        <f t="shared" si="3"/>
        <v>5000000</v>
      </c>
      <c r="K42" s="59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475000+4600000+2925000</f>
        <v>8000000</v>
      </c>
      <c r="E43" s="7">
        <f t="shared" si="0"/>
        <v>0.8</v>
      </c>
      <c r="F43" s="5">
        <v>0</v>
      </c>
      <c r="G43" s="5">
        <f t="shared" si="1"/>
        <v>0</v>
      </c>
      <c r="H43" s="5">
        <f t="shared" si="7"/>
        <v>2000000</v>
      </c>
      <c r="J43" s="59">
        <f t="shared" si="3"/>
        <v>5000000</v>
      </c>
      <c r="K43" s="59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59">
        <f t="shared" si="3"/>
        <v>4631250</v>
      </c>
      <c r="K44" s="59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6100000+650000+650000+650000</f>
        <v>8050000</v>
      </c>
      <c r="E45" s="7">
        <f t="shared" si="0"/>
        <v>0.80500000000000005</v>
      </c>
      <c r="F45" s="5"/>
      <c r="G45" s="5">
        <v>0</v>
      </c>
      <c r="H45" s="5">
        <f t="shared" si="7"/>
        <v>1950000</v>
      </c>
      <c r="J45" s="59">
        <f t="shared" si="3"/>
        <v>5000000</v>
      </c>
      <c r="K45" s="59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59">
        <f t="shared" si="3"/>
        <v>5000000</v>
      </c>
      <c r="K46" s="59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8000000</v>
      </c>
      <c r="E47" s="7">
        <f t="shared" si="0"/>
        <v>0.8</v>
      </c>
      <c r="F47" s="5"/>
      <c r="G47" s="5">
        <f t="shared" si="1"/>
        <v>0</v>
      </c>
      <c r="H47" s="5">
        <f t="shared" si="7"/>
        <v>2000000</v>
      </c>
      <c r="J47" s="59">
        <f t="shared" si="3"/>
        <v>5000000</v>
      </c>
      <c r="K47" s="59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7000000</v>
      </c>
      <c r="E48" s="7">
        <f t="shared" si="0"/>
        <v>0.7</v>
      </c>
      <c r="F48" s="5"/>
      <c r="G48" s="5">
        <f t="shared" si="1"/>
        <v>-1000000</v>
      </c>
      <c r="H48" s="5">
        <f t="shared" si="7"/>
        <v>3000000</v>
      </c>
      <c r="J48" s="59">
        <f t="shared" si="3"/>
        <v>5000000</v>
      </c>
      <c r="K48" s="59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7900000+600000+600000</f>
        <v>9100000</v>
      </c>
      <c r="E49" s="7">
        <f t="shared" si="0"/>
        <v>0.91</v>
      </c>
      <c r="F49" s="5"/>
      <c r="G49" s="5">
        <v>0</v>
      </c>
      <c r="H49" s="5">
        <f t="shared" si="7"/>
        <v>900000</v>
      </c>
      <c r="J49" s="59">
        <f t="shared" si="3"/>
        <v>5000000</v>
      </c>
      <c r="K49" s="59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6250000+750000+750000+750000</f>
        <v>8500000</v>
      </c>
      <c r="E50" s="7">
        <f t="shared" si="0"/>
        <v>0.85</v>
      </c>
      <c r="F50" s="5"/>
      <c r="G50" s="5">
        <v>0</v>
      </c>
      <c r="H50" s="5">
        <f t="shared" si="7"/>
        <v>1500000</v>
      </c>
      <c r="J50" s="59">
        <f t="shared" si="3"/>
        <v>5000000</v>
      </c>
      <c r="K50" s="59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59">
        <f t="shared" si="3"/>
        <v>0</v>
      </c>
      <c r="K51" s="59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6300000+575000+575000+575000</f>
        <v>8025000</v>
      </c>
      <c r="E52" s="7">
        <f t="shared" si="0"/>
        <v>0.82307692307692304</v>
      </c>
      <c r="F52" s="5"/>
      <c r="G52" s="5">
        <v>0</v>
      </c>
      <c r="H52" s="5">
        <f t="shared" si="7"/>
        <v>1725000</v>
      </c>
      <c r="J52" s="59">
        <f t="shared" si="3"/>
        <v>4875000</v>
      </c>
      <c r="K52" s="59">
        <f t="shared" si="4"/>
        <v>7800000</v>
      </c>
    </row>
    <row r="53" spans="1:11" x14ac:dyDescent="0.25">
      <c r="A53" s="63"/>
      <c r="B53" s="64" t="s">
        <v>344</v>
      </c>
      <c r="C53" s="31">
        <v>11000000</v>
      </c>
      <c r="D53" s="31">
        <v>7700000</v>
      </c>
      <c r="E53" s="7">
        <f t="shared" si="0"/>
        <v>0.7</v>
      </c>
      <c r="F53" s="5"/>
      <c r="G53" s="5">
        <f t="shared" si="1"/>
        <v>-1100000</v>
      </c>
      <c r="H53" s="5">
        <f t="shared" si="7"/>
        <v>3300000</v>
      </c>
      <c r="J53" s="59">
        <f t="shared" si="3"/>
        <v>5500000</v>
      </c>
      <c r="K53" s="59">
        <f t="shared" si="4"/>
        <v>8800000</v>
      </c>
    </row>
    <row r="54" spans="1:11" ht="15.75" thickBot="1" x14ac:dyDescent="0.3">
      <c r="A54" s="75" t="s">
        <v>58</v>
      </c>
      <c r="B54" s="76"/>
      <c r="C54" s="6">
        <f>SUM(C8:C53)</f>
        <v>413912500</v>
      </c>
      <c r="D54" s="6">
        <f>SUM(D8:D52)</f>
        <v>264232500</v>
      </c>
      <c r="E54" s="7"/>
      <c r="F54" s="5">
        <f>SUM(F8:F52)</f>
        <v>-8850000</v>
      </c>
      <c r="G54" s="31">
        <f>SUM(G8:G52)</f>
        <v>-67895000</v>
      </c>
      <c r="H54" s="6">
        <f>SUM(H8:H53)</f>
        <v>141980000</v>
      </c>
    </row>
    <row r="55" spans="1:11" x14ac:dyDescent="0.25">
      <c r="A55" s="10" t="s">
        <v>332</v>
      </c>
      <c r="B55" s="10"/>
      <c r="C55" s="10"/>
      <c r="D55" s="10"/>
      <c r="E55" s="10"/>
      <c r="F55" s="10"/>
      <c r="G55" s="10"/>
      <c r="H55" s="10"/>
      <c r="I55" s="10"/>
    </row>
    <row r="56" spans="1:11" x14ac:dyDescent="0.25">
      <c r="A56" s="37"/>
      <c r="B56" s="10" t="s">
        <v>333</v>
      </c>
      <c r="C56" s="10"/>
      <c r="D56" s="10"/>
      <c r="E56" s="10"/>
      <c r="F56" s="10"/>
      <c r="G56" s="10"/>
      <c r="H56" s="10"/>
      <c r="I56" s="10"/>
    </row>
    <row r="57" spans="1:11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341</v>
      </c>
      <c r="B58" s="10"/>
      <c r="C58" s="10"/>
      <c r="D58" s="10"/>
      <c r="E58" s="10"/>
      <c r="F58" s="10"/>
      <c r="G58" s="10"/>
      <c r="H58" s="10"/>
      <c r="I58" s="10"/>
    </row>
    <row r="59" spans="1:11" x14ac:dyDescent="0.25">
      <c r="A59" s="10" t="s">
        <v>334</v>
      </c>
      <c r="B59" s="10"/>
      <c r="C59" s="10"/>
      <c r="D59" s="10"/>
      <c r="E59" s="10"/>
      <c r="F59" s="10" t="s">
        <v>337</v>
      </c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11" x14ac:dyDescent="0.25">
      <c r="A64" s="39" t="s">
        <v>335</v>
      </c>
      <c r="B64" s="27"/>
      <c r="C64" s="27"/>
      <c r="D64" s="27"/>
      <c r="E64" s="27"/>
      <c r="F64" s="39" t="s">
        <v>338</v>
      </c>
      <c r="G64" s="39"/>
      <c r="H64" s="10"/>
      <c r="I64" s="10"/>
    </row>
    <row r="65" spans="1:9" x14ac:dyDescent="0.25">
      <c r="A65" s="38" t="s">
        <v>336</v>
      </c>
      <c r="B65" s="38"/>
      <c r="C65" s="38"/>
      <c r="D65" s="38"/>
      <c r="E65" s="38"/>
      <c r="F65" s="38" t="s">
        <v>339</v>
      </c>
      <c r="G65" s="38"/>
      <c r="H65" s="10"/>
      <c r="I65" s="10"/>
    </row>
  </sheetData>
  <autoFilter ref="A6:H54"/>
  <mergeCells count="6">
    <mergeCell ref="C6:C7"/>
    <mergeCell ref="D6:D7"/>
    <mergeCell ref="A54:B54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6" t="s">
        <v>345</v>
      </c>
    </row>
    <row r="4" spans="1:12" ht="15.75" x14ac:dyDescent="0.25">
      <c r="A4" s="69" t="s">
        <v>244</v>
      </c>
      <c r="B4" s="69"/>
      <c r="C4" s="69"/>
      <c r="D4" s="69"/>
      <c r="E4" s="69"/>
      <c r="F4" s="69"/>
      <c r="G4" s="69"/>
      <c r="H4" s="69"/>
    </row>
    <row r="5" spans="1:12" s="27" customFormat="1" thickBot="1" x14ac:dyDescent="0.25">
      <c r="A5" s="77"/>
      <c r="B5" s="77"/>
      <c r="C5" s="77"/>
      <c r="D5" s="77"/>
      <c r="E5" s="77"/>
      <c r="F5" s="77"/>
      <c r="G5" s="77"/>
      <c r="H5" s="77"/>
    </row>
    <row r="6" spans="1:12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K7" s="52">
        <v>0.5</v>
      </c>
      <c r="L7" s="52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0">
        <f>C8/2</f>
        <v>5000000</v>
      </c>
      <c r="L8" s="40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0">
        <f t="shared" ref="K9:K40" si="3">C9/2</f>
        <v>5000000</v>
      </c>
      <c r="L9" s="40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f>3560000+3200000</f>
        <v>6760000</v>
      </c>
      <c r="E10" s="7">
        <f t="shared" si="0"/>
        <v>0.67600000000000005</v>
      </c>
      <c r="F10" s="5">
        <v>0</v>
      </c>
      <c r="G10" s="5">
        <f t="shared" si="1"/>
        <v>-1240000</v>
      </c>
      <c r="H10" s="5">
        <f t="shared" si="2"/>
        <v>3240000</v>
      </c>
      <c r="K10" s="40">
        <f t="shared" si="3"/>
        <v>5000000</v>
      </c>
      <c r="L10" s="40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0">
        <f t="shared" si="3"/>
        <v>4750000</v>
      </c>
      <c r="L11" s="40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0">
        <f t="shared" si="3"/>
        <v>0</v>
      </c>
      <c r="L12" s="40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0">
        <f t="shared" si="3"/>
        <v>5000000</v>
      </c>
      <c r="L13" s="40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0">
        <f t="shared" si="3"/>
        <v>5000000</v>
      </c>
      <c r="L14" s="40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5000000</v>
      </c>
      <c r="E15" s="7">
        <f t="shared" si="0"/>
        <v>0.33333333333333331</v>
      </c>
      <c r="F15" s="5">
        <f t="shared" si="5"/>
        <v>-2500000</v>
      </c>
      <c r="G15" s="5">
        <f t="shared" si="1"/>
        <v>-7000000</v>
      </c>
      <c r="H15" s="5">
        <f t="shared" si="2"/>
        <v>10000000</v>
      </c>
      <c r="K15" s="40">
        <f t="shared" si="3"/>
        <v>7500000</v>
      </c>
      <c r="L15" s="40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0">
        <f t="shared" si="3"/>
        <v>5000000</v>
      </c>
      <c r="L16" s="40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0">
        <f t="shared" si="3"/>
        <v>5000000</v>
      </c>
      <c r="L17" s="40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4600000+900000+900000</f>
        <v>6400000</v>
      </c>
      <c r="E18" s="7">
        <f t="shared" si="0"/>
        <v>0.64</v>
      </c>
      <c r="F18" s="5"/>
      <c r="G18" s="5">
        <f t="shared" si="1"/>
        <v>-1600000</v>
      </c>
      <c r="H18" s="5">
        <f t="shared" si="2"/>
        <v>3600000</v>
      </c>
      <c r="K18" s="40">
        <f t="shared" si="3"/>
        <v>5000000</v>
      </c>
      <c r="L18" s="40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2000000</v>
      </c>
      <c r="E19" s="7">
        <f t="shared" si="0"/>
        <v>0.2</v>
      </c>
      <c r="F19" s="5">
        <f t="shared" si="5"/>
        <v>-3000000</v>
      </c>
      <c r="G19" s="5">
        <f t="shared" si="1"/>
        <v>-6000000</v>
      </c>
      <c r="H19" s="5">
        <f t="shared" si="2"/>
        <v>8000000</v>
      </c>
      <c r="K19" s="40">
        <f t="shared" si="3"/>
        <v>5000000</v>
      </c>
      <c r="L19" s="40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0">
        <f t="shared" si="3"/>
        <v>5000000</v>
      </c>
      <c r="L20" s="40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650000</v>
      </c>
      <c r="E21" s="7">
        <f t="shared" si="0"/>
        <v>6.5000000000000002E-2</v>
      </c>
      <c r="F21" s="5">
        <f t="shared" si="5"/>
        <v>-4350000</v>
      </c>
      <c r="G21" s="5">
        <f t="shared" si="1"/>
        <v>-7350000</v>
      </c>
      <c r="H21" s="5">
        <f t="shared" si="2"/>
        <v>9350000</v>
      </c>
      <c r="K21" s="40">
        <f t="shared" si="3"/>
        <v>5000000</v>
      </c>
      <c r="L21" s="40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0">
        <f t="shared" si="3"/>
        <v>5000000</v>
      </c>
      <c r="L22" s="40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0">
        <f t="shared" si="3"/>
        <v>0</v>
      </c>
      <c r="L23" s="40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0">
        <f t="shared" si="3"/>
        <v>0</v>
      </c>
      <c r="L24" s="40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0">
        <f t="shared" si="3"/>
        <v>0</v>
      </c>
      <c r="L25" s="40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0">
        <f t="shared" si="3"/>
        <v>5000000</v>
      </c>
      <c r="L26" s="40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0">
        <f t="shared" si="3"/>
        <v>0</v>
      </c>
      <c r="L27" s="40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0">
        <f t="shared" si="3"/>
        <v>5000000</v>
      </c>
      <c r="L28" s="40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0">
        <f t="shared" si="3"/>
        <v>0</v>
      </c>
      <c r="L29" s="40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0">
        <f t="shared" si="3"/>
        <v>0</v>
      </c>
      <c r="L30" s="40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0">
        <f t="shared" si="3"/>
        <v>0</v>
      </c>
      <c r="L31" s="40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0">
        <f t="shared" si="3"/>
        <v>0</v>
      </c>
      <c r="L32" s="40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0">
        <f t="shared" si="3"/>
        <v>0</v>
      </c>
      <c r="L33" s="40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f>4100000+1600000</f>
        <v>5700000</v>
      </c>
      <c r="E34" s="7">
        <f t="shared" si="0"/>
        <v>0.56999999999999995</v>
      </c>
      <c r="F34" s="5">
        <v>0</v>
      </c>
      <c r="G34" s="5">
        <f t="shared" si="1"/>
        <v>-2300000</v>
      </c>
      <c r="H34" s="5">
        <f t="shared" si="2"/>
        <v>4300000</v>
      </c>
      <c r="K34" s="40">
        <f t="shared" si="3"/>
        <v>5000000</v>
      </c>
      <c r="L34" s="40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0">
        <f t="shared" si="3"/>
        <v>5000000</v>
      </c>
      <c r="L35" s="40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0">
        <f t="shared" si="3"/>
        <v>5000000</v>
      </c>
      <c r="L36" s="40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4400000+1400000+1400000</f>
        <v>7200000</v>
      </c>
      <c r="E37" s="7">
        <f t="shared" si="0"/>
        <v>0.72</v>
      </c>
      <c r="F37" s="5">
        <v>0</v>
      </c>
      <c r="G37" s="5">
        <f t="shared" si="1"/>
        <v>-800000</v>
      </c>
      <c r="H37" s="5">
        <f t="shared" si="2"/>
        <v>2800000</v>
      </c>
      <c r="K37" s="40">
        <f t="shared" si="3"/>
        <v>5000000</v>
      </c>
      <c r="L37" s="40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0">
        <f t="shared" si="3"/>
        <v>0</v>
      </c>
      <c r="L38" s="40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0">
        <f t="shared" si="3"/>
        <v>5000000</v>
      </c>
      <c r="L39" s="40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0">
        <f t="shared" si="3"/>
        <v>4875000</v>
      </c>
      <c r="L40" s="40">
        <f t="shared" si="4"/>
        <v>7800000</v>
      </c>
    </row>
    <row r="41" spans="1:12" ht="15.75" thickBot="1" x14ac:dyDescent="0.3">
      <c r="A41" s="75" t="s">
        <v>58</v>
      </c>
      <c r="B41" s="76"/>
      <c r="C41" s="6">
        <v>224250000</v>
      </c>
      <c r="D41" s="6">
        <v>83260000</v>
      </c>
      <c r="E41" s="6"/>
      <c r="F41" s="5">
        <f>SUM(F8:F40)</f>
        <v>-22200000</v>
      </c>
      <c r="G41" s="5">
        <f>SUM(G8:G40)</f>
        <v>-74590000</v>
      </c>
      <c r="H41" s="5">
        <f>SUM(H8:H40)</f>
        <v>113490000</v>
      </c>
      <c r="I41" s="40"/>
      <c r="J41" s="41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341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5" t="s">
        <v>345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3" t="s">
        <v>1</v>
      </c>
      <c r="B6" s="67" t="s">
        <v>2</v>
      </c>
      <c r="C6" s="67" t="s">
        <v>3</v>
      </c>
      <c r="D6" s="67" t="s">
        <v>4</v>
      </c>
      <c r="E6" s="1" t="s">
        <v>319</v>
      </c>
      <c r="F6" s="1" t="s">
        <v>321</v>
      </c>
      <c r="G6" s="49" t="s">
        <v>321</v>
      </c>
      <c r="H6" s="1" t="s">
        <v>5</v>
      </c>
    </row>
    <row r="7" spans="1:12" x14ac:dyDescent="0.25">
      <c r="A7" s="74"/>
      <c r="B7" s="68"/>
      <c r="C7" s="68"/>
      <c r="D7" s="68"/>
      <c r="E7" s="2" t="s">
        <v>320</v>
      </c>
      <c r="F7" s="8">
        <v>0.5</v>
      </c>
      <c r="G7" s="8">
        <v>0.8</v>
      </c>
      <c r="H7" s="2" t="s">
        <v>6</v>
      </c>
      <c r="K7" s="51">
        <v>0.5</v>
      </c>
      <c r="L7" s="51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f>8900000+850000</f>
        <v>9750000</v>
      </c>
      <c r="E8" s="7">
        <f>D8/C8</f>
        <v>1</v>
      </c>
      <c r="F8" s="5"/>
      <c r="G8" s="5">
        <v>0</v>
      </c>
      <c r="H8" s="5">
        <f>+C8-D8</f>
        <v>0</v>
      </c>
      <c r="K8" s="59">
        <f>C8/2</f>
        <v>4875000</v>
      </c>
      <c r="L8" s="59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59">
        <f t="shared" ref="K9:K48" si="4">C9/2</f>
        <v>5000000</v>
      </c>
      <c r="L9" s="59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4950000+850000+1700000</f>
        <v>7500000</v>
      </c>
      <c r="E10" s="18">
        <f t="shared" si="0"/>
        <v>0.75</v>
      </c>
      <c r="F10" s="5">
        <v>0</v>
      </c>
      <c r="G10" s="5">
        <f t="shared" si="2"/>
        <v>-500000</v>
      </c>
      <c r="H10" s="5">
        <f t="shared" si="3"/>
        <v>2500000</v>
      </c>
      <c r="K10" s="59">
        <f t="shared" si="4"/>
        <v>5000000</v>
      </c>
      <c r="L10" s="59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59">
        <f t="shared" si="4"/>
        <v>0</v>
      </c>
      <c r="L11" s="59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59">
        <f t="shared" si="4"/>
        <v>5000000</v>
      </c>
      <c r="L12" s="59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59">
        <f t="shared" si="4"/>
        <v>0</v>
      </c>
      <c r="L13" s="59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3626000+1063000+1063000</f>
        <v>5752000</v>
      </c>
      <c r="E14" s="7">
        <f t="shared" si="0"/>
        <v>0.57520000000000004</v>
      </c>
      <c r="F14" s="5">
        <f t="shared" si="1"/>
        <v>752000</v>
      </c>
      <c r="G14" s="5">
        <f t="shared" si="2"/>
        <v>-2248000</v>
      </c>
      <c r="H14" s="5">
        <f t="shared" si="3"/>
        <v>4248000</v>
      </c>
      <c r="K14" s="59">
        <f t="shared" si="4"/>
        <v>5000000</v>
      </c>
      <c r="L14" s="59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59">
        <f t="shared" si="4"/>
        <v>4875000</v>
      </c>
      <c r="L15" s="59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59">
        <f t="shared" si="4"/>
        <v>5000000</v>
      </c>
      <c r="L16" s="59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59">
        <f t="shared" si="4"/>
        <v>0</v>
      </c>
      <c r="L17" s="59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59">
        <f t="shared" si="4"/>
        <v>0</v>
      </c>
      <c r="L18" s="59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59">
        <f t="shared" si="4"/>
        <v>5000000</v>
      </c>
      <c r="L19" s="59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3500000+1500000+2000000</f>
        <v>7000000</v>
      </c>
      <c r="E20" s="7">
        <f t="shared" si="0"/>
        <v>0.7</v>
      </c>
      <c r="F20" s="5">
        <f t="shared" si="1"/>
        <v>2000000</v>
      </c>
      <c r="G20" s="5">
        <f t="shared" si="2"/>
        <v>-1000000</v>
      </c>
      <c r="H20" s="5">
        <f t="shared" si="3"/>
        <v>3000000</v>
      </c>
      <c r="K20" s="59">
        <f t="shared" si="4"/>
        <v>5000000</v>
      </c>
      <c r="L20" s="59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59">
        <f t="shared" si="4"/>
        <v>5000000</v>
      </c>
      <c r="L21" s="59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5500000+750000+750000+750000</f>
        <v>7750000</v>
      </c>
      <c r="E22" s="7">
        <f t="shared" si="0"/>
        <v>0.77500000000000002</v>
      </c>
      <c r="F22" s="5"/>
      <c r="G22" s="5">
        <f t="shared" si="2"/>
        <v>-250000</v>
      </c>
      <c r="H22" s="5">
        <f t="shared" si="3"/>
        <v>2250000</v>
      </c>
      <c r="K22" s="59">
        <f t="shared" si="4"/>
        <v>5000000</v>
      </c>
      <c r="L22" s="59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59">
        <f t="shared" si="4"/>
        <v>0</v>
      </c>
      <c r="L23" s="59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59">
        <f t="shared" si="4"/>
        <v>5000000</v>
      </c>
      <c r="L24" s="59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59">
        <f t="shared" si="4"/>
        <v>5000000</v>
      </c>
      <c r="L25" s="59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59">
        <f t="shared" si="4"/>
        <v>4875000</v>
      </c>
      <c r="L26" s="59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f>5300000+1400000</f>
        <v>6700000</v>
      </c>
      <c r="E27" s="7">
        <f t="shared" si="0"/>
        <v>0.70526315789473681</v>
      </c>
      <c r="F27" s="5"/>
      <c r="G27" s="5">
        <f t="shared" si="2"/>
        <v>-900000</v>
      </c>
      <c r="H27" s="5">
        <f t="shared" si="3"/>
        <v>2800000</v>
      </c>
      <c r="K27" s="59">
        <f t="shared" si="4"/>
        <v>4750000</v>
      </c>
      <c r="L27" s="59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59">
        <f t="shared" si="4"/>
        <v>0</v>
      </c>
      <c r="L28" s="59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59">
        <f t="shared" si="4"/>
        <v>5000000</v>
      </c>
      <c r="L29" s="59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4200000+1300000+900000</f>
        <v>6400000</v>
      </c>
      <c r="E30" s="7">
        <f t="shared" si="0"/>
        <v>0.64</v>
      </c>
      <c r="F30" s="5">
        <v>0</v>
      </c>
      <c r="G30" s="5">
        <f t="shared" si="2"/>
        <v>-1600000</v>
      </c>
      <c r="H30" s="5">
        <f t="shared" si="3"/>
        <v>3600000</v>
      </c>
      <c r="K30" s="59">
        <f t="shared" si="4"/>
        <v>5000000</v>
      </c>
      <c r="L30" s="59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59">
        <f t="shared" si="4"/>
        <v>4750000</v>
      </c>
      <c r="L31" s="59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59">
        <f t="shared" si="4"/>
        <v>5000000</v>
      </c>
      <c r="L32" s="59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59">
        <f t="shared" si="4"/>
        <v>5000000</v>
      </c>
      <c r="L33" s="59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59">
        <f t="shared" si="4"/>
        <v>5000000</v>
      </c>
      <c r="L34" s="59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59">
        <f t="shared" si="4"/>
        <v>5000000</v>
      </c>
      <c r="L35" s="59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59">
        <f t="shared" si="4"/>
        <v>5000000</v>
      </c>
      <c r="L36" s="59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4600000+900000+900000+900000</f>
        <v>7300000</v>
      </c>
      <c r="E37" s="7">
        <f t="shared" si="0"/>
        <v>0.73</v>
      </c>
      <c r="F37" s="5">
        <v>0</v>
      </c>
      <c r="G37" s="5">
        <f t="shared" si="2"/>
        <v>-700000</v>
      </c>
      <c r="H37" s="5">
        <f t="shared" si="3"/>
        <v>2700000</v>
      </c>
      <c r="K37" s="59">
        <f t="shared" si="4"/>
        <v>5000000</v>
      </c>
      <c r="L37" s="59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59">
        <f t="shared" si="4"/>
        <v>0</v>
      </c>
      <c r="L38" s="59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59">
        <f t="shared" si="4"/>
        <v>5000000</v>
      </c>
      <c r="L39" s="59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59">
        <f t="shared" si="4"/>
        <v>0</v>
      </c>
      <c r="L40" s="59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59">
        <f t="shared" si="4"/>
        <v>5000000</v>
      </c>
      <c r="L41" s="59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4700000</v>
      </c>
      <c r="E42" s="7">
        <f t="shared" si="0"/>
        <v>0.47</v>
      </c>
      <c r="F42" s="5">
        <f t="shared" si="1"/>
        <v>-300000</v>
      </c>
      <c r="G42" s="5">
        <f t="shared" si="2"/>
        <v>-3300000</v>
      </c>
      <c r="H42" s="5">
        <f t="shared" si="3"/>
        <v>5300000</v>
      </c>
      <c r="K42" s="59">
        <f t="shared" si="4"/>
        <v>5000000</v>
      </c>
      <c r="L42" s="59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0">
        <f t="shared" si="4"/>
        <v>5000000</v>
      </c>
      <c r="L43" s="59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59">
        <f t="shared" si="4"/>
        <v>0</v>
      </c>
      <c r="L44" s="59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5500000+900000+900000</f>
        <v>7300000</v>
      </c>
      <c r="E45" s="7">
        <f t="shared" si="0"/>
        <v>0.73</v>
      </c>
      <c r="F45" s="5">
        <v>0</v>
      </c>
      <c r="G45" s="5">
        <f t="shared" si="2"/>
        <v>-700000</v>
      </c>
      <c r="H45" s="5">
        <f t="shared" si="3"/>
        <v>2700000</v>
      </c>
      <c r="K45" s="59">
        <f t="shared" si="4"/>
        <v>5000000</v>
      </c>
      <c r="L45" s="59">
        <f t="shared" si="5"/>
        <v>8000000</v>
      </c>
    </row>
    <row r="46" spans="1:12" x14ac:dyDescent="0.25">
      <c r="A46" s="42">
        <v>39</v>
      </c>
      <c r="B46" s="43" t="s">
        <v>316</v>
      </c>
      <c r="C46" s="5">
        <v>10000000</v>
      </c>
      <c r="D46" s="5">
        <v>10000000</v>
      </c>
      <c r="E46" s="7">
        <f t="shared" si="0"/>
        <v>1</v>
      </c>
      <c r="F46" s="5">
        <v>0</v>
      </c>
      <c r="G46" s="5">
        <v>0</v>
      </c>
      <c r="H46" s="5">
        <f t="shared" si="3"/>
        <v>0</v>
      </c>
      <c r="K46" s="59">
        <f t="shared" si="4"/>
        <v>5000000</v>
      </c>
      <c r="L46" s="59">
        <f t="shared" si="5"/>
        <v>8000000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59">
        <f t="shared" si="4"/>
        <v>5000000</v>
      </c>
      <c r="L47" s="59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59">
        <f t="shared" si="4"/>
        <v>5000000</v>
      </c>
      <c r="L48" s="59">
        <f>+C48*80%</f>
        <v>8000000</v>
      </c>
    </row>
    <row r="49" spans="1:9" ht="15.75" thickBot="1" x14ac:dyDescent="0.3">
      <c r="A49" s="75" t="s">
        <v>58</v>
      </c>
      <c r="B49" s="76"/>
      <c r="C49" s="6">
        <v>308250000</v>
      </c>
      <c r="D49" s="6">
        <v>110186000</v>
      </c>
      <c r="E49" s="7"/>
      <c r="F49" s="5">
        <f>SUM(F8:F48)</f>
        <v>-36598000</v>
      </c>
      <c r="G49" s="31">
        <f>SUM(G8:G48)</f>
        <v>-102078000</v>
      </c>
      <c r="H49" s="6">
        <f>SUM(H8:H48)</f>
        <v>161778000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341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cols>
    <col min="1" max="16384" width="9.140625" style="10"/>
  </cols>
  <sheetData/>
  <sortState ref="D8:F29">
    <sortCondition ref="D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sortState ref="D8:F38">
    <sortCondition ref="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REKAP JUMLAH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2019-02-03T08:46:10Z</dcterms:modified>
</cp:coreProperties>
</file>