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2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AA40" i="6" l="1"/>
  <c r="Z24" i="9" l="1"/>
  <c r="Y58" i="8" l="1"/>
  <c r="BC50" i="9" l="1"/>
  <c r="BA50" i="9"/>
  <c r="AZ50" i="9"/>
  <c r="BB50" i="9" s="1"/>
  <c r="BD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X21" i="1" l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Z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23" i="6"/>
  <c r="T143" i="6" s="1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E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U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AA31" i="9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72" i="6" l="1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E35" i="8"/>
  <c r="AH35" i="8"/>
  <c r="AK35" i="8"/>
  <c r="AN35" i="8"/>
  <c r="AQ35" i="8"/>
  <c r="S34" i="8"/>
  <c r="V34" i="8"/>
  <c r="Y34" i="8"/>
  <c r="AB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E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A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AA110" i="4" l="1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43" i="6" s="1"/>
  <c r="AD134" i="6"/>
  <c r="AD135" i="6"/>
  <c r="AD136" i="6"/>
  <c r="AD137" i="6"/>
  <c r="AD138" i="6"/>
  <c r="AD139" i="6"/>
  <c r="AD140" i="6"/>
  <c r="AD141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<sst xmlns="http://schemas.openxmlformats.org/spreadsheetml/2006/main" count="1272" uniqueCount="442">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</sst>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0" fontId="37" fillId="27" borderId="6" xfId="0" applyFont="1" applyFill="1" applyBorder="1" applyAlignment="1">
      <alignment horizontal="center" vertical="center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88" xfId="1" applyNumberFormat="1" applyFont="1" applyFill="1" applyBorder="1" applyAlignment="1">
      <alignment horizontal="center" vertical="center" wrapText="1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90" zoomScaleNormal="90" workbookViewId="0">
      <pane ySplit="6" topLeftCell="A10" activePane="bottomLeft" state="frozen"/>
      <selection pane="bottomLeft" activeCell="E13" sqref="E13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9" t="s">
        <v>1</v>
      </c>
      <c r="B5" s="387" t="s">
        <v>2</v>
      </c>
      <c r="C5" s="387" t="s">
        <v>3</v>
      </c>
      <c r="D5" s="387" t="s">
        <v>4</v>
      </c>
      <c r="E5" s="391" t="s">
        <v>5</v>
      </c>
      <c r="F5" s="380" t="s">
        <v>6</v>
      </c>
      <c r="G5" s="380"/>
      <c r="H5" s="387" t="s">
        <v>10</v>
      </c>
      <c r="I5" s="387" t="s">
        <v>27</v>
      </c>
      <c r="J5" s="393" t="s">
        <v>26</v>
      </c>
      <c r="K5" s="394"/>
      <c r="L5" s="395"/>
      <c r="M5" s="381" t="s">
        <v>9</v>
      </c>
      <c r="N5" s="381"/>
      <c r="O5" s="381"/>
      <c r="P5" s="379" t="s">
        <v>14</v>
      </c>
      <c r="Q5" s="379"/>
      <c r="R5" s="379"/>
      <c r="S5" s="379" t="s">
        <v>15</v>
      </c>
      <c r="T5" s="379"/>
      <c r="U5" s="379"/>
      <c r="V5" s="379" t="s">
        <v>16</v>
      </c>
      <c r="W5" s="379"/>
      <c r="X5" s="379"/>
      <c r="Y5" s="379" t="s">
        <v>17</v>
      </c>
      <c r="Z5" s="379"/>
      <c r="AA5" s="379"/>
      <c r="AB5" s="379" t="s">
        <v>18</v>
      </c>
      <c r="AC5" s="379"/>
      <c r="AD5" s="379"/>
      <c r="AE5" s="379" t="s">
        <v>19</v>
      </c>
      <c r="AF5" s="379"/>
      <c r="AG5" s="379"/>
      <c r="AH5" s="379" t="s">
        <v>20</v>
      </c>
      <c r="AI5" s="379"/>
      <c r="AJ5" s="379"/>
      <c r="AK5" s="379" t="s">
        <v>21</v>
      </c>
      <c r="AL5" s="379"/>
      <c r="AM5" s="379"/>
      <c r="AN5" s="379" t="s">
        <v>22</v>
      </c>
      <c r="AO5" s="379"/>
      <c r="AP5" s="379"/>
      <c r="AQ5" s="379" t="s">
        <v>23</v>
      </c>
      <c r="AR5" s="379"/>
      <c r="AS5" s="379"/>
      <c r="AT5" s="379" t="s">
        <v>24</v>
      </c>
      <c r="AU5" s="379"/>
      <c r="AV5" s="379"/>
      <c r="AW5" s="384" t="s">
        <v>25</v>
      </c>
      <c r="AX5" s="385"/>
      <c r="AY5" s="386"/>
      <c r="AZ5" s="65" t="s">
        <v>62</v>
      </c>
      <c r="BA5" s="66" t="s">
        <v>62</v>
      </c>
    </row>
    <row r="6" spans="1:54" s="72" customFormat="1" x14ac:dyDescent="0.2">
      <c r="A6" s="390"/>
      <c r="B6" s="388"/>
      <c r="C6" s="388"/>
      <c r="D6" s="388"/>
      <c r="E6" s="392"/>
      <c r="F6" s="68" t="s">
        <v>7</v>
      </c>
      <c r="G6" s="69" t="s">
        <v>8</v>
      </c>
      <c r="H6" s="388"/>
      <c r="I6" s="388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700000</v>
      </c>
      <c r="AD8" s="325">
        <f t="shared" si="0"/>
        <v>10000</v>
      </c>
      <c r="AE8" s="327">
        <v>710000</v>
      </c>
      <c r="AF8" s="327">
        <v>300000</v>
      </c>
      <c r="AG8" s="325">
        <f t="shared" si="1"/>
        <v>410000</v>
      </c>
      <c r="AH8" s="327">
        <v>710000</v>
      </c>
      <c r="AI8" s="327"/>
      <c r="AJ8" s="325">
        <f t="shared" si="2"/>
        <v>710000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>
        <v>1000000</v>
      </c>
      <c r="AA14" s="324">
        <f t="shared" si="24"/>
        <v>0</v>
      </c>
      <c r="AB14" s="330">
        <v>1000000</v>
      </c>
      <c r="AC14" s="330"/>
      <c r="AD14" s="324">
        <f t="shared" si="25"/>
        <v>1000000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>
        <v>950000</v>
      </c>
      <c r="X15" s="324">
        <f t="shared" si="18"/>
        <v>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v>835000</v>
      </c>
      <c r="X16" s="324">
        <f t="shared" si="18"/>
        <v>0</v>
      </c>
      <c r="Y16" s="330">
        <v>835000</v>
      </c>
      <c r="Z16" s="330">
        <v>835000</v>
      </c>
      <c r="AA16" s="324">
        <f t="shared" si="24"/>
        <v>0</v>
      </c>
      <c r="AB16" s="330">
        <v>835000</v>
      </c>
      <c r="AC16" s="330">
        <v>15000</v>
      </c>
      <c r="AD16" s="324">
        <f t="shared" si="25"/>
        <v>820000</v>
      </c>
      <c r="AE16" s="330">
        <v>835000</v>
      </c>
      <c r="AF16" s="330"/>
      <c r="AG16" s="324">
        <f t="shared" si="21"/>
        <v>835000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1000000</v>
      </c>
      <c r="X17" s="324">
        <f t="shared" si="18"/>
        <v>0</v>
      </c>
      <c r="Y17" s="330">
        <v>1000000</v>
      </c>
      <c r="Z17" s="330">
        <v>1000000</v>
      </c>
      <c r="AA17" s="324">
        <f t="shared" si="24"/>
        <v>0</v>
      </c>
      <c r="AB17" s="330">
        <v>1000000</v>
      </c>
      <c r="AC17" s="330"/>
      <c r="AD17" s="324">
        <f t="shared" si="25"/>
        <v>1000000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575000</v>
      </c>
      <c r="AD18" s="324">
        <f t="shared" si="25"/>
        <v>100000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667000</v>
      </c>
      <c r="AA19" s="324">
        <f t="shared" si="24"/>
        <v>0</v>
      </c>
      <c r="AB19" s="324">
        <v>667000</v>
      </c>
      <c r="AC19" s="324">
        <v>665000</v>
      </c>
      <c r="AD19" s="324">
        <f t="shared" si="25"/>
        <v>2000</v>
      </c>
      <c r="AE19" s="324">
        <v>667000</v>
      </c>
      <c r="AF19" s="324"/>
      <c r="AG19" s="324">
        <f t="shared" si="21"/>
        <v>667000</v>
      </c>
      <c r="AH19" s="324">
        <v>667000</v>
      </c>
      <c r="AI19" s="324"/>
      <c r="AJ19" s="324">
        <f t="shared" si="22"/>
        <v>667000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>
        <v>950000</v>
      </c>
      <c r="U20" s="324">
        <f t="shared" si="17"/>
        <v>0</v>
      </c>
      <c r="V20" s="324">
        <v>950000</v>
      </c>
      <c r="W20" s="324"/>
      <c r="X20" s="324">
        <f t="shared" si="18"/>
        <v>950000</v>
      </c>
      <c r="Y20" s="324">
        <v>950000</v>
      </c>
      <c r="Z20" s="324"/>
      <c r="AA20" s="324">
        <f t="shared" si="24"/>
        <v>950000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>
        <v>1000000</v>
      </c>
      <c r="AA21" s="324">
        <f t="shared" si="24"/>
        <v>0</v>
      </c>
      <c r="AB21" s="330">
        <v>1000000</v>
      </c>
      <c r="AC21" s="330"/>
      <c r="AD21" s="324">
        <f t="shared" si="25"/>
        <v>1000000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>
        <v>800000</v>
      </c>
      <c r="AA22" s="324">
        <f t="shared" si="24"/>
        <v>0</v>
      </c>
      <c r="AB22" s="330">
        <v>800000</v>
      </c>
      <c r="AC22" s="330"/>
      <c r="AD22" s="324">
        <f t="shared" si="25"/>
        <v>800000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>
        <v>800000</v>
      </c>
      <c r="X23" s="324">
        <f t="shared" si="18"/>
        <v>0</v>
      </c>
      <c r="Y23" s="330">
        <v>800000</v>
      </c>
      <c r="Z23" s="330">
        <v>800000</v>
      </c>
      <c r="AA23" s="324">
        <f t="shared" si="24"/>
        <v>0</v>
      </c>
      <c r="AB23" s="330">
        <v>800000</v>
      </c>
      <c r="AC23" s="330"/>
      <c r="AD23" s="324">
        <f t="shared" si="25"/>
        <v>800000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>
        <v>800000</v>
      </c>
      <c r="X24" s="324">
        <f t="shared" si="18"/>
        <v>0</v>
      </c>
      <c r="Y24" s="330">
        <v>800000</v>
      </c>
      <c r="Z24" s="330"/>
      <c r="AA24" s="324">
        <f t="shared" si="24"/>
        <v>800000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>
        <v>667000</v>
      </c>
      <c r="X25" s="324">
        <f t="shared" si="18"/>
        <v>0</v>
      </c>
      <c r="Y25" s="336">
        <v>667000</v>
      </c>
      <c r="Z25" s="336">
        <v>371000</v>
      </c>
      <c r="AA25" s="324">
        <f t="shared" si="24"/>
        <v>296000</v>
      </c>
      <c r="AB25" s="336">
        <v>667000</v>
      </c>
      <c r="AC25" s="336"/>
      <c r="AD25" s="324">
        <f t="shared" si="25"/>
        <v>667000</v>
      </c>
      <c r="AE25" s="336">
        <v>667000</v>
      </c>
      <c r="AF25" s="336"/>
      <c r="AG25" s="324">
        <f t="shared" si="21"/>
        <v>667000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2000000</v>
      </c>
      <c r="L26" s="324">
        <f t="shared" si="6"/>
        <v>1000000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>
        <v>900000</v>
      </c>
      <c r="U27" s="324">
        <f t="shared" si="17"/>
        <v>0</v>
      </c>
      <c r="V27" s="324">
        <v>900000</v>
      </c>
      <c r="W27" s="324"/>
      <c r="X27" s="324">
        <f t="shared" si="18"/>
        <v>900000</v>
      </c>
      <c r="Y27" s="324">
        <v>900000</v>
      </c>
      <c r="Z27" s="324"/>
      <c r="AA27" s="324">
        <f t="shared" si="24"/>
        <v>900000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>
        <v>1000000</v>
      </c>
      <c r="U28" s="324">
        <f t="shared" si="17"/>
        <v>0</v>
      </c>
      <c r="V28" s="324">
        <v>1000000</v>
      </c>
      <c r="W28" s="324">
        <v>1000000</v>
      </c>
      <c r="X28" s="324">
        <f t="shared" si="18"/>
        <v>0</v>
      </c>
      <c r="Y28" s="324">
        <v>1000000</v>
      </c>
      <c r="Z28" s="324"/>
      <c r="AA28" s="324">
        <f t="shared" si="24"/>
        <v>1000000</v>
      </c>
      <c r="AB28" s="324">
        <v>1000000</v>
      </c>
      <c r="AC28" s="324"/>
      <c r="AD28" s="324">
        <f t="shared" si="25"/>
        <v>1000000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400000</v>
      </c>
      <c r="U29" s="324">
        <f t="shared" si="17"/>
        <v>400000</v>
      </c>
      <c r="V29" s="324">
        <v>800000</v>
      </c>
      <c r="W29" s="324"/>
      <c r="X29" s="324">
        <f t="shared" si="18"/>
        <v>800000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>
        <v>1000000</v>
      </c>
      <c r="X31" s="325">
        <f t="shared" si="18"/>
        <v>0</v>
      </c>
      <c r="Y31" s="330">
        <v>1000000</v>
      </c>
      <c r="Z31" s="324">
        <v>1000000</v>
      </c>
      <c r="AA31" s="325">
        <f t="shared" si="24"/>
        <v>0</v>
      </c>
      <c r="AB31" s="330">
        <v>1000000</v>
      </c>
      <c r="AC31" s="324"/>
      <c r="AD31" s="325">
        <f t="shared" si="25"/>
        <v>1000000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1200000</v>
      </c>
      <c r="X32" s="325">
        <f t="shared" si="18"/>
        <v>0</v>
      </c>
      <c r="Y32" s="330">
        <v>1200000</v>
      </c>
      <c r="Z32" s="324">
        <v>1100000</v>
      </c>
      <c r="AA32" s="325">
        <f t="shared" si="24"/>
        <v>100000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>
        <v>1000000</v>
      </c>
      <c r="X36" s="325">
        <f t="shared" ref="X36:X39" si="38">+V36-W36</f>
        <v>0</v>
      </c>
      <c r="Y36" s="336">
        <v>1000000</v>
      </c>
      <c r="Z36" s="336">
        <v>1000000</v>
      </c>
      <c r="AA36" s="325">
        <f t="shared" ref="AA36:AA39" si="39">+Y36-Z36</f>
        <v>0</v>
      </c>
      <c r="AB36" s="336">
        <v>1000000</v>
      </c>
      <c r="AC36" s="336"/>
      <c r="AD36" s="325">
        <f t="shared" ref="AD36:AD39" si="40">+AB36-AC36</f>
        <v>1000000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>
        <v>1000000</v>
      </c>
      <c r="X37" s="325">
        <f t="shared" si="38"/>
        <v>0</v>
      </c>
      <c r="Y37" s="336">
        <v>1000000</v>
      </c>
      <c r="Z37" s="336">
        <v>1000000</v>
      </c>
      <c r="AA37" s="325">
        <f t="shared" si="39"/>
        <v>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>
        <v>2500000</v>
      </c>
      <c r="L38" s="336">
        <f>+J38-K38</f>
        <v>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>
        <v>1000000</v>
      </c>
      <c r="X38" s="347">
        <f t="shared" si="38"/>
        <v>0</v>
      </c>
      <c r="Y38" s="337">
        <v>1000000</v>
      </c>
      <c r="Z38" s="336">
        <v>1000000</v>
      </c>
      <c r="AA38" s="347">
        <f t="shared" si="39"/>
        <v>0</v>
      </c>
      <c r="AB38" s="337">
        <v>1000000</v>
      </c>
      <c r="AC38" s="336"/>
      <c r="AD38" s="347">
        <f t="shared" si="40"/>
        <v>1000000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3"/>
      <c r="B47" s="383"/>
      <c r="C47" s="383"/>
      <c r="D47" s="383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38335000</v>
      </c>
      <c r="L47" s="369">
        <f t="shared" si="47"/>
        <v>8850000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21904000</v>
      </c>
      <c r="U47" s="369">
        <f t="shared" si="47"/>
        <v>5070000</v>
      </c>
      <c r="V47" s="369">
        <f t="shared" si="47"/>
        <v>29974000</v>
      </c>
      <c r="W47" s="369">
        <f t="shared" si="47"/>
        <v>19154000</v>
      </c>
      <c r="X47" s="369">
        <f t="shared" si="47"/>
        <v>10820000</v>
      </c>
      <c r="Y47" s="369">
        <f t="shared" si="47"/>
        <v>26974000</v>
      </c>
      <c r="Z47" s="369">
        <f t="shared" si="47"/>
        <v>13758000</v>
      </c>
      <c r="AA47" s="369">
        <f t="shared" si="47"/>
        <v>13216000</v>
      </c>
      <c r="AB47" s="369">
        <f t="shared" si="47"/>
        <v>26974000</v>
      </c>
      <c r="AC47" s="369">
        <f t="shared" si="47"/>
        <v>2755000</v>
      </c>
      <c r="AD47" s="369">
        <f t="shared" si="47"/>
        <v>24219000</v>
      </c>
      <c r="AE47" s="369">
        <f t="shared" si="47"/>
        <v>29974000</v>
      </c>
      <c r="AF47" s="369">
        <f t="shared" si="47"/>
        <v>1100000</v>
      </c>
      <c r="AG47" s="369">
        <f t="shared" si="47"/>
        <v>28874000</v>
      </c>
      <c r="AH47" s="369">
        <f t="shared" si="47"/>
        <v>26974000</v>
      </c>
      <c r="AI47" s="369">
        <f t="shared" si="47"/>
        <v>800000</v>
      </c>
      <c r="AJ47" s="369">
        <f t="shared" si="47"/>
        <v>26174000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82"/>
      <c r="B49" s="382"/>
      <c r="C49" s="382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3950000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5000000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5700000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4975000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5000000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4050000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4000000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6650000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5000000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4000000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4000000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4800000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4961000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10700000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6300000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6000000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6000000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6000000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7300000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6000000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6000000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7000000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195986000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Q16" activePane="bottomRight" state="frozen"/>
      <selection pane="topRight" activeCell="E1" sqref="E1"/>
      <selection pane="bottomLeft" activeCell="A7" sqref="A7"/>
      <selection pane="bottomRight" activeCell="D17" sqref="D17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4" t="s">
        <v>1</v>
      </c>
      <c r="B5" s="406" t="s">
        <v>2</v>
      </c>
      <c r="C5" s="391" t="s">
        <v>3</v>
      </c>
      <c r="D5" s="391" t="s">
        <v>4</v>
      </c>
      <c r="E5" s="391" t="s">
        <v>5</v>
      </c>
      <c r="F5" s="408" t="s">
        <v>6</v>
      </c>
      <c r="G5" s="408"/>
      <c r="H5" s="391" t="s">
        <v>10</v>
      </c>
      <c r="I5" s="391" t="s">
        <v>27</v>
      </c>
      <c r="J5" s="396" t="s">
        <v>26</v>
      </c>
      <c r="K5" s="397"/>
      <c r="L5" s="398"/>
      <c r="M5" s="399" t="s">
        <v>9</v>
      </c>
      <c r="N5" s="400"/>
      <c r="O5" s="401"/>
      <c r="P5" s="399" t="s">
        <v>14</v>
      </c>
      <c r="Q5" s="400"/>
      <c r="R5" s="401"/>
      <c r="S5" s="399" t="s">
        <v>15</v>
      </c>
      <c r="T5" s="400"/>
      <c r="U5" s="401"/>
      <c r="V5" s="399" t="s">
        <v>16</v>
      </c>
      <c r="W5" s="400"/>
      <c r="X5" s="401"/>
      <c r="Y5" s="399" t="s">
        <v>17</v>
      </c>
      <c r="Z5" s="400"/>
      <c r="AA5" s="401"/>
      <c r="AB5" s="399" t="s">
        <v>18</v>
      </c>
      <c r="AC5" s="400"/>
      <c r="AD5" s="401"/>
      <c r="AE5" s="399" t="s">
        <v>19</v>
      </c>
      <c r="AF5" s="400"/>
      <c r="AG5" s="401"/>
      <c r="AH5" s="399" t="s">
        <v>20</v>
      </c>
      <c r="AI5" s="400"/>
      <c r="AJ5" s="401"/>
      <c r="AK5" s="399" t="s">
        <v>21</v>
      </c>
      <c r="AL5" s="400"/>
      <c r="AM5" s="401"/>
      <c r="AN5" s="399" t="s">
        <v>22</v>
      </c>
      <c r="AO5" s="400"/>
      <c r="AP5" s="401"/>
      <c r="AQ5" s="399" t="s">
        <v>23</v>
      </c>
      <c r="AR5" s="400"/>
      <c r="AS5" s="401"/>
      <c r="AT5" s="399" t="s">
        <v>24</v>
      </c>
      <c r="AU5" s="400"/>
      <c r="AV5" s="401"/>
      <c r="AW5" s="399" t="s">
        <v>25</v>
      </c>
      <c r="AX5" s="400"/>
      <c r="AY5" s="401"/>
      <c r="AZ5" s="77" t="s">
        <v>62</v>
      </c>
      <c r="BA5" s="45" t="s">
        <v>31</v>
      </c>
    </row>
    <row r="6" spans="1:56" s="46" customFormat="1" ht="12" thickBot="1" x14ac:dyDescent="0.25">
      <c r="A6" s="405"/>
      <c r="B6" s="407"/>
      <c r="C6" s="392"/>
      <c r="D6" s="392"/>
      <c r="E6" s="392"/>
      <c r="F6" s="78" t="s">
        <v>7</v>
      </c>
      <c r="G6" s="79" t="s">
        <v>8</v>
      </c>
      <c r="H6" s="409"/>
      <c r="I6" s="392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1000000</v>
      </c>
      <c r="L8" s="12">
        <f t="shared" ref="L8:L44" si="1">J8-K8</f>
        <v>2500000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>
        <v>750000</v>
      </c>
      <c r="AA9" s="41">
        <f t="shared" ref="AA9:AA13" si="23">Y9-Z9</f>
        <v>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/>
      <c r="AA10" s="12">
        <f t="shared" si="23"/>
        <v>1100000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>
        <v>950000</v>
      </c>
      <c r="X11" s="12">
        <f t="shared" si="22"/>
        <v>0</v>
      </c>
      <c r="Y11" s="12">
        <v>950000</v>
      </c>
      <c r="Z11" s="12"/>
      <c r="AA11" s="12">
        <f t="shared" si="23"/>
        <v>950000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/>
      <c r="X15" s="12">
        <f t="shared" si="32"/>
        <v>1600000</v>
      </c>
      <c r="Y15" s="12">
        <v>1600000</v>
      </c>
      <c r="Z15" s="12"/>
      <c r="AA15" s="12">
        <f t="shared" si="33"/>
        <v>1600000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>
        <v>950000</v>
      </c>
      <c r="AA16" s="12">
        <f t="shared" si="33"/>
        <v>0</v>
      </c>
      <c r="AB16" s="12">
        <v>950000</v>
      </c>
      <c r="AC16" s="12"/>
      <c r="AD16" s="12">
        <f t="shared" si="34"/>
        <v>950000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>
        <v>850000</v>
      </c>
      <c r="AA18" s="12">
        <f t="shared" si="33"/>
        <v>0</v>
      </c>
      <c r="AB18" s="12">
        <v>850000</v>
      </c>
      <c r="AC18" s="12"/>
      <c r="AD18" s="12">
        <f t="shared" si="34"/>
        <v>850000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>
        <v>800000</v>
      </c>
      <c r="AA20" s="12">
        <f t="shared" si="33"/>
        <v>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500000</v>
      </c>
      <c r="AD21" s="12">
        <f t="shared" si="34"/>
        <v>400000</v>
      </c>
      <c r="AE21" s="12">
        <v>900000</v>
      </c>
      <c r="AF21" s="12"/>
      <c r="AG21" s="12">
        <f t="shared" si="35"/>
        <v>900000</v>
      </c>
      <c r="AH21" s="12">
        <v>900000</v>
      </c>
      <c r="AI21" s="12"/>
      <c r="AJ21" s="12">
        <f t="shared" si="26"/>
        <v>900000</v>
      </c>
      <c r="AK21" s="12">
        <v>900000</v>
      </c>
      <c r="AL21" s="12"/>
      <c r="AM21" s="12">
        <f t="shared" si="27"/>
        <v>900000</v>
      </c>
      <c r="AN21" s="12">
        <v>900000</v>
      </c>
      <c r="AO21" s="12"/>
      <c r="AP21" s="12">
        <f t="shared" si="28"/>
        <v>900000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/>
      <c r="AA22" s="54">
        <f t="shared" si="33"/>
        <v>800000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/>
      <c r="AA24" s="54">
        <f t="shared" si="33"/>
        <v>800000</v>
      </c>
      <c r="AB24" s="12">
        <v>800000</v>
      </c>
      <c r="AC24" s="12"/>
      <c r="AD24" s="54">
        <f t="shared" si="34"/>
        <v>800000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>
        <v>800000</v>
      </c>
      <c r="X25" s="54">
        <f t="shared" si="32"/>
        <v>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/>
      <c r="AA27" s="54">
        <f t="shared" si="33"/>
        <v>1020000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>
        <v>900000</v>
      </c>
      <c r="AA28" s="54">
        <f t="shared" si="33"/>
        <v>0</v>
      </c>
      <c r="AB28" s="42">
        <v>900000</v>
      </c>
      <c r="AC28" s="42"/>
      <c r="AD28" s="54">
        <f t="shared" si="34"/>
        <v>900000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>
        <v>900000</v>
      </c>
      <c r="AA29" s="54">
        <f t="shared" si="33"/>
        <v>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>
        <v>950000</v>
      </c>
      <c r="AA30" s="54">
        <f t="shared" si="33"/>
        <v>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>
        <v>900000</v>
      </c>
      <c r="X32" s="54">
        <f t="shared" si="32"/>
        <v>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>
        <v>950000</v>
      </c>
      <c r="X33" s="54">
        <f t="shared" si="32"/>
        <v>0</v>
      </c>
      <c r="Y33" s="12">
        <v>950000</v>
      </c>
      <c r="Z33" s="12"/>
      <c r="AA33" s="54">
        <f t="shared" si="33"/>
        <v>950000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>
        <v>950000</v>
      </c>
      <c r="X34" s="54">
        <f t="shared" si="32"/>
        <v>0</v>
      </c>
      <c r="Y34" s="12">
        <v>950000</v>
      </c>
      <c r="Z34" s="12"/>
      <c r="AA34" s="54">
        <f t="shared" si="33"/>
        <v>950000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>
        <v>950000</v>
      </c>
      <c r="AA35" s="54">
        <f t="shared" si="33"/>
        <v>0</v>
      </c>
      <c r="AB35" s="12">
        <v>950000</v>
      </c>
      <c r="AC35" s="12"/>
      <c r="AD35" s="54">
        <f t="shared" si="34"/>
        <v>950000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>
        <v>900000</v>
      </c>
      <c r="X36" s="54">
        <f t="shared" si="32"/>
        <v>0</v>
      </c>
      <c r="Y36" s="12">
        <v>900000</v>
      </c>
      <c r="Z36" s="12">
        <v>900000</v>
      </c>
      <c r="AA36" s="54">
        <f t="shared" si="33"/>
        <v>0</v>
      </c>
      <c r="AB36" s="12">
        <v>900000</v>
      </c>
      <c r="AC36" s="12"/>
      <c r="AD36" s="54">
        <f t="shared" si="34"/>
        <v>900000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>
        <v>800000</v>
      </c>
      <c r="X37" s="54">
        <f t="shared" si="32"/>
        <v>0</v>
      </c>
      <c r="Y37" s="12">
        <v>800000</v>
      </c>
      <c r="Z37" s="12">
        <v>800000</v>
      </c>
      <c r="AA37" s="54">
        <f t="shared" si="33"/>
        <v>0</v>
      </c>
      <c r="AB37" s="12">
        <v>800000</v>
      </c>
      <c r="AC37" s="12">
        <v>800000</v>
      </c>
      <c r="AD37" s="54">
        <f t="shared" si="34"/>
        <v>0</v>
      </c>
      <c r="AE37" s="12">
        <v>800000</v>
      </c>
      <c r="AF37" s="12">
        <v>800000</v>
      </c>
      <c r="AG37" s="54">
        <f t="shared" si="35"/>
        <v>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>
        <v>900000</v>
      </c>
      <c r="AA38" s="54">
        <f t="shared" si="33"/>
        <v>0</v>
      </c>
      <c r="AB38" s="12">
        <v>900000</v>
      </c>
      <c r="AC38" s="12"/>
      <c r="AD38" s="54">
        <f t="shared" si="34"/>
        <v>900000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>
        <v>1000000</v>
      </c>
      <c r="AA40" s="41">
        <f t="shared" si="33"/>
        <v>0</v>
      </c>
      <c r="AB40" s="12">
        <v>1000000</v>
      </c>
      <c r="AC40" s="12"/>
      <c r="AD40" s="41">
        <f t="shared" si="34"/>
        <v>1000000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>
        <v>950000</v>
      </c>
      <c r="X41" s="54">
        <f t="shared" si="32"/>
        <v>0</v>
      </c>
      <c r="Y41" s="12">
        <v>950000</v>
      </c>
      <c r="Z41" s="12"/>
      <c r="AA41" s="54">
        <f t="shared" si="33"/>
        <v>950000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>
        <v>950000</v>
      </c>
      <c r="AA43" s="225">
        <f t="shared" si="33"/>
        <v>0</v>
      </c>
      <c r="AB43" s="12">
        <v>950000</v>
      </c>
      <c r="AC43" s="42"/>
      <c r="AD43" s="225">
        <f t="shared" si="34"/>
        <v>950000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/>
      <c r="AA48" s="41">
        <f t="shared" si="48"/>
        <v>1000000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>
        <v>950000</v>
      </c>
      <c r="U51" s="230">
        <f t="shared" si="46"/>
        <v>0</v>
      </c>
      <c r="V51" s="12">
        <v>950000</v>
      </c>
      <c r="W51" s="12"/>
      <c r="X51" s="230">
        <f t="shared" si="47"/>
        <v>950000</v>
      </c>
      <c r="Y51" s="12">
        <v>950000</v>
      </c>
      <c r="Z51" s="12"/>
      <c r="AA51" s="230">
        <f t="shared" si="48"/>
        <v>950000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520000</v>
      </c>
      <c r="U52" s="41">
        <f t="shared" si="46"/>
        <v>105000</v>
      </c>
      <c r="V52" s="12">
        <v>625000</v>
      </c>
      <c r="W52" s="12"/>
      <c r="X52" s="41">
        <f t="shared" si="47"/>
        <v>625000</v>
      </c>
      <c r="Y52" s="12">
        <v>625000</v>
      </c>
      <c r="Z52" s="12"/>
      <c r="AA52" s="41">
        <f t="shared" si="48"/>
        <v>625000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402"/>
      <c r="B110" s="403"/>
      <c r="C110" s="403"/>
      <c r="D110" s="403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39625000</v>
      </c>
      <c r="L110" s="235">
        <f t="shared" ref="L110:AY110" si="61">SUM(L7:L109)</f>
        <v>8500000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31405000</v>
      </c>
      <c r="U110" s="235">
        <f t="shared" si="61"/>
        <v>6172000</v>
      </c>
      <c r="V110" s="235">
        <f t="shared" si="61"/>
        <v>37577000</v>
      </c>
      <c r="W110" s="235">
        <f t="shared" si="61"/>
        <v>26935000</v>
      </c>
      <c r="X110" s="235">
        <f t="shared" si="61"/>
        <v>10642000</v>
      </c>
      <c r="Y110" s="235">
        <f t="shared" si="61"/>
        <v>37577000</v>
      </c>
      <c r="Z110" s="235">
        <f t="shared" si="61"/>
        <v>14665000</v>
      </c>
      <c r="AA110" s="235">
        <f t="shared" si="61"/>
        <v>22912000</v>
      </c>
      <c r="AB110" s="235">
        <f t="shared" si="61"/>
        <v>35977000</v>
      </c>
      <c r="AC110" s="235">
        <f t="shared" si="61"/>
        <v>2695000</v>
      </c>
      <c r="AD110" s="235">
        <f t="shared" si="61"/>
        <v>33282000</v>
      </c>
      <c r="AE110" s="235">
        <f t="shared" si="61"/>
        <v>35977000</v>
      </c>
      <c r="AF110" s="235">
        <f t="shared" si="61"/>
        <v>2195000</v>
      </c>
      <c r="AG110" s="235">
        <f t="shared" si="61"/>
        <v>33782000</v>
      </c>
      <c r="AH110" s="235">
        <f t="shared" si="61"/>
        <v>35977000</v>
      </c>
      <c r="AI110" s="235">
        <f t="shared" si="61"/>
        <v>1395000</v>
      </c>
      <c r="AJ110" s="235">
        <f t="shared" si="61"/>
        <v>34582000</v>
      </c>
      <c r="AK110" s="235">
        <f t="shared" si="61"/>
        <v>35977000</v>
      </c>
      <c r="AL110" s="235">
        <f t="shared" si="61"/>
        <v>625000</v>
      </c>
      <c r="AM110" s="235">
        <f t="shared" si="61"/>
        <v>35352000</v>
      </c>
      <c r="AN110" s="235">
        <f t="shared" si="61"/>
        <v>35977000</v>
      </c>
      <c r="AO110" s="235">
        <f t="shared" si="61"/>
        <v>625000</v>
      </c>
      <c r="AP110" s="235">
        <f t="shared" si="61"/>
        <v>35352000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82" t="s">
        <v>125</v>
      </c>
      <c r="B113" s="382"/>
      <c r="C113" s="382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2500000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5250000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6600000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5700000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6000000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3200000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4750000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3850000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4250000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4000000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4000000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4800000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4800000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4800000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6120000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4500000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4500000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4750000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5400000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5700000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5700000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4750000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4500000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2400000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4500000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6000000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5700000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4750000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9000000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7000000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7000000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6650000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6650000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5105000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242615000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109740000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121120000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tabSelected="1" workbookViewId="0">
      <pane xSplit="5" ySplit="6" topLeftCell="R72" activePane="bottomRight" state="frozen"/>
      <selection pane="topRight" activeCell="F1" sqref="F1"/>
      <selection pane="bottomLeft" activeCell="A7" sqref="A7"/>
      <selection pane="bottomRight" activeCell="AA85" sqref="AA85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21" t="s">
        <v>1</v>
      </c>
      <c r="B5" s="423" t="s">
        <v>2</v>
      </c>
      <c r="C5" s="425" t="s">
        <v>3</v>
      </c>
      <c r="D5" s="425" t="s">
        <v>4</v>
      </c>
      <c r="E5" s="425" t="s">
        <v>5</v>
      </c>
      <c r="F5" s="427" t="s">
        <v>6</v>
      </c>
      <c r="G5" s="427"/>
      <c r="H5" s="425" t="s">
        <v>10</v>
      </c>
      <c r="I5" s="425" t="s">
        <v>27</v>
      </c>
      <c r="J5" s="410" t="s">
        <v>26</v>
      </c>
      <c r="K5" s="411"/>
      <c r="L5" s="412"/>
      <c r="M5" s="416" t="s">
        <v>9</v>
      </c>
      <c r="N5" s="416"/>
      <c r="O5" s="416"/>
      <c r="P5" s="416" t="s">
        <v>14</v>
      </c>
      <c r="Q5" s="416"/>
      <c r="R5" s="416"/>
      <c r="S5" s="416" t="s">
        <v>15</v>
      </c>
      <c r="T5" s="416"/>
      <c r="U5" s="416"/>
      <c r="V5" s="416" t="s">
        <v>16</v>
      </c>
      <c r="W5" s="416"/>
      <c r="X5" s="416"/>
      <c r="Y5" s="416" t="s">
        <v>17</v>
      </c>
      <c r="Z5" s="416"/>
      <c r="AA5" s="416"/>
      <c r="AB5" s="416" t="s">
        <v>18</v>
      </c>
      <c r="AC5" s="416"/>
      <c r="AD5" s="416"/>
      <c r="AE5" s="416" t="s">
        <v>19</v>
      </c>
      <c r="AF5" s="416"/>
      <c r="AG5" s="416"/>
      <c r="AH5" s="416" t="s">
        <v>20</v>
      </c>
      <c r="AI5" s="416"/>
      <c r="AJ5" s="416"/>
      <c r="AK5" s="416" t="s">
        <v>21</v>
      </c>
      <c r="AL5" s="416"/>
      <c r="AM5" s="416"/>
      <c r="AN5" s="416" t="s">
        <v>22</v>
      </c>
      <c r="AO5" s="416"/>
      <c r="AP5" s="416"/>
      <c r="AQ5" s="416" t="s">
        <v>46</v>
      </c>
      <c r="AR5" s="416"/>
      <c r="AS5" s="420"/>
      <c r="AT5" s="416" t="s">
        <v>47</v>
      </c>
      <c r="AU5" s="416"/>
      <c r="AV5" s="416"/>
      <c r="AW5" s="413" t="s">
        <v>25</v>
      </c>
      <c r="AX5" s="414"/>
      <c r="AY5" s="415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22"/>
      <c r="B6" s="424"/>
      <c r="C6" s="426"/>
      <c r="D6" s="426"/>
      <c r="E6" s="426"/>
      <c r="F6" s="129" t="s">
        <v>7</v>
      </c>
      <c r="G6" s="130" t="s">
        <v>8</v>
      </c>
      <c r="H6" s="426"/>
      <c r="I6" s="426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>
        <v>750000</v>
      </c>
      <c r="AA7" s="54">
        <f>Y7-Z7</f>
        <v>0</v>
      </c>
      <c r="AB7" s="44">
        <v>750000</v>
      </c>
      <c r="AC7" s="12">
        <v>750000</v>
      </c>
      <c r="AD7" s="54">
        <f>AB7-AC7</f>
        <v>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/>
      <c r="AA8" s="54">
        <f>Y8-Z8</f>
        <v>750000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>
        <v>625000</v>
      </c>
      <c r="X9" s="54">
        <f>V9-W9</f>
        <v>0</v>
      </c>
      <c r="Y9" s="44">
        <v>625000</v>
      </c>
      <c r="Z9" s="12"/>
      <c r="AA9" s="54">
        <f>Y9-Z9</f>
        <v>625000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/>
      <c r="X11" s="262">
        <f>V11-W11</f>
        <v>450000</v>
      </c>
      <c r="Y11" s="260">
        <v>450000</v>
      </c>
      <c r="Z11" s="53"/>
      <c r="AA11" s="262">
        <f>Y11-Z11</f>
        <v>450000</v>
      </c>
      <c r="AB11" s="260">
        <v>450000</v>
      </c>
      <c r="AC11" s="53"/>
      <c r="AD11" s="262">
        <f>AB11-AC11</f>
        <v>450000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>
        <v>875000</v>
      </c>
      <c r="X13" s="54">
        <f>V13-W13</f>
        <v>0</v>
      </c>
      <c r="Y13" s="44">
        <v>875000</v>
      </c>
      <c r="Z13" s="44">
        <v>875000</v>
      </c>
      <c r="AA13" s="54">
        <f>Y13-Z13</f>
        <v>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>
        <v>950000</v>
      </c>
      <c r="AA14" s="54">
        <f>Y14-Z14</f>
        <v>0</v>
      </c>
      <c r="AB14" s="42">
        <v>950000</v>
      </c>
      <c r="AC14" s="42"/>
      <c r="AD14" s="54">
        <f>AB14-AC14</f>
        <v>950000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>
        <v>900000</v>
      </c>
      <c r="AA16" s="54">
        <f t="shared" si="13"/>
        <v>0</v>
      </c>
      <c r="AB16" s="12">
        <v>900000</v>
      </c>
      <c r="AC16" s="12"/>
      <c r="AD16" s="54">
        <f t="shared" si="14"/>
        <v>900000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>
        <v>850000</v>
      </c>
      <c r="AA18" s="54">
        <f t="shared" ref="AA18:AA21" si="25">Y18-Z18</f>
        <v>0</v>
      </c>
      <c r="AB18" s="12">
        <v>850000</v>
      </c>
      <c r="AC18" s="12"/>
      <c r="AD18" s="54">
        <f t="shared" ref="AD18:AD21" si="26">AB18-AC18</f>
        <v>850000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>
        <v>900000</v>
      </c>
      <c r="AA19" s="54">
        <f t="shared" si="25"/>
        <v>0</v>
      </c>
      <c r="AB19" s="12">
        <v>900000</v>
      </c>
      <c r="AC19" s="12"/>
      <c r="AD19" s="54">
        <f t="shared" si="26"/>
        <v>900000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>
        <v>950000</v>
      </c>
      <c r="AA21" s="54">
        <f t="shared" si="25"/>
        <v>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</f>
        <v>1900000</v>
      </c>
      <c r="U23" s="54">
        <f t="shared" si="33"/>
        <v>3100000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>
        <v>1050000</v>
      </c>
      <c r="AA24" s="54">
        <f t="shared" si="35"/>
        <v>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875000</v>
      </c>
      <c r="X25" s="54">
        <f t="shared" si="34"/>
        <v>0</v>
      </c>
      <c r="Y25" s="12">
        <v>875000</v>
      </c>
      <c r="Z25" s="12">
        <v>875000</v>
      </c>
      <c r="AA25" s="54">
        <f t="shared" si="35"/>
        <v>0</v>
      </c>
      <c r="AB25" s="12">
        <v>875000</v>
      </c>
      <c r="AC25" s="12">
        <v>50000</v>
      </c>
      <c r="AD25" s="54">
        <f t="shared" si="36"/>
        <v>825000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>
        <v>950000</v>
      </c>
      <c r="AA28" s="54">
        <f t="shared" si="47"/>
        <v>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/>
      <c r="X30" s="54">
        <f t="shared" si="46"/>
        <v>800000</v>
      </c>
      <c r="Y30" s="12">
        <v>800000</v>
      </c>
      <c r="Z30" s="12"/>
      <c r="AA30" s="54">
        <f t="shared" si="47"/>
        <v>800000</v>
      </c>
      <c r="AB30" s="12">
        <v>800000</v>
      </c>
      <c r="AC30" s="12"/>
      <c r="AD30" s="54">
        <f t="shared" si="48"/>
        <v>800000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>
        <v>800000</v>
      </c>
      <c r="AA32" s="54">
        <f t="shared" si="47"/>
        <v>0</v>
      </c>
      <c r="AB32" s="12">
        <v>800000</v>
      </c>
      <c r="AC32" s="12">
        <v>800000</v>
      </c>
      <c r="AD32" s="54">
        <f t="shared" si="48"/>
        <v>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>
        <v>800000</v>
      </c>
      <c r="X33" s="54">
        <f t="shared" si="46"/>
        <v>0</v>
      </c>
      <c r="Y33" s="12">
        <v>800000</v>
      </c>
      <c r="Z33" s="12"/>
      <c r="AA33" s="54">
        <f t="shared" si="47"/>
        <v>800000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>
        <v>950000</v>
      </c>
      <c r="X34" s="54">
        <f t="shared" si="46"/>
        <v>0</v>
      </c>
      <c r="Y34" s="12">
        <v>950000</v>
      </c>
      <c r="Z34" s="12">
        <v>950000</v>
      </c>
      <c r="AA34" s="289">
        <f t="shared" si="47"/>
        <v>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950000</v>
      </c>
      <c r="AA35" s="54">
        <f t="shared" si="47"/>
        <v>0</v>
      </c>
      <c r="AB35" s="12">
        <v>950000</v>
      </c>
      <c r="AC35" s="12">
        <v>100000</v>
      </c>
      <c r="AD35" s="54">
        <f t="shared" si="48"/>
        <v>850000</v>
      </c>
      <c r="AE35" s="12">
        <v>950000</v>
      </c>
      <c r="AF35" s="12"/>
      <c r="AG35" s="54">
        <f t="shared" si="49"/>
        <v>950000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>
        <v>950000</v>
      </c>
      <c r="AA40" s="54">
        <f>Y40-Z40</f>
        <v>0</v>
      </c>
      <c r="AB40" s="12">
        <v>950000</v>
      </c>
      <c r="AC40" s="12"/>
      <c r="AD40" s="54">
        <f t="shared" si="48"/>
        <v>950000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1020000</v>
      </c>
      <c r="U41" s="54">
        <f t="shared" si="45"/>
        <v>0</v>
      </c>
      <c r="V41" s="12">
        <v>1020000</v>
      </c>
      <c r="W41" s="12">
        <v>1020000</v>
      </c>
      <c r="X41" s="54">
        <f t="shared" si="46"/>
        <v>0</v>
      </c>
      <c r="Y41" s="12">
        <v>1020000</v>
      </c>
      <c r="Z41" s="12">
        <v>1000000</v>
      </c>
      <c r="AA41" s="54">
        <f t="shared" si="47"/>
        <v>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>
        <v>950000</v>
      </c>
      <c r="AA42" s="54">
        <f t="shared" si="47"/>
        <v>0</v>
      </c>
      <c r="AB42" s="12">
        <v>950000</v>
      </c>
      <c r="AC42" s="12"/>
      <c r="AD42" s="54">
        <f t="shared" si="48"/>
        <v>950000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750000</v>
      </c>
      <c r="R44" s="54">
        <f t="shared" si="44"/>
        <v>50000</v>
      </c>
      <c r="S44" s="12">
        <v>800000</v>
      </c>
      <c r="T44" s="12">
        <v>0</v>
      </c>
      <c r="U44" s="54">
        <f t="shared" si="45"/>
        <v>800000</v>
      </c>
      <c r="V44" s="12">
        <v>800000</v>
      </c>
      <c r="W44" s="12">
        <v>0</v>
      </c>
      <c r="X44" s="54">
        <f t="shared" si="46"/>
        <v>800000</v>
      </c>
      <c r="Y44" s="12">
        <v>800000</v>
      </c>
      <c r="Z44" s="12">
        <v>0</v>
      </c>
      <c r="AA44" s="54">
        <f t="shared" si="47"/>
        <v>800000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>
        <v>700000</v>
      </c>
      <c r="X45" s="54">
        <f t="shared" si="46"/>
        <v>0</v>
      </c>
      <c r="Y45" s="12">
        <v>700000</v>
      </c>
      <c r="Z45" s="12">
        <v>700000</v>
      </c>
      <c r="AA45" s="54">
        <f t="shared" si="47"/>
        <v>0</v>
      </c>
      <c r="AB45" s="12">
        <v>700000</v>
      </c>
      <c r="AC45" s="12">
        <v>700000</v>
      </c>
      <c r="AD45" s="54">
        <f t="shared" si="48"/>
        <v>0</v>
      </c>
      <c r="AE45" s="12">
        <v>700000</v>
      </c>
      <c r="AF45" s="12">
        <v>700000</v>
      </c>
      <c r="AG45" s="54">
        <f t="shared" si="49"/>
        <v>0</v>
      </c>
      <c r="AH45" s="12">
        <v>700000</v>
      </c>
      <c r="AI45" s="12">
        <v>700000</v>
      </c>
      <c r="AJ45" s="54">
        <f t="shared" si="50"/>
        <v>0</v>
      </c>
      <c r="AK45" s="12">
        <v>700000</v>
      </c>
      <c r="AL45" s="12">
        <v>700000</v>
      </c>
      <c r="AM45" s="54">
        <f t="shared" si="51"/>
        <v>0</v>
      </c>
      <c r="AN45" s="12">
        <v>700000</v>
      </c>
      <c r="AO45" s="12">
        <v>700000</v>
      </c>
      <c r="AP45" s="54">
        <f t="shared" si="52"/>
        <v>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/>
      <c r="X48" s="54">
        <f t="shared" ref="X48:X51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>
        <v>500000</v>
      </c>
      <c r="AD50" s="54">
        <f t="shared" si="65"/>
        <v>0</v>
      </c>
      <c r="AE50" s="12">
        <v>500000</v>
      </c>
      <c r="AF50" s="12">
        <v>500000</v>
      </c>
      <c r="AG50" s="54">
        <f t="shared" si="66"/>
        <v>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900000</v>
      </c>
      <c r="AA53" s="54">
        <f t="shared" si="81"/>
        <v>0</v>
      </c>
      <c r="AB53" s="42">
        <v>900000</v>
      </c>
      <c r="AC53" s="42"/>
      <c r="AD53" s="54">
        <f t="shared" si="82"/>
        <v>900000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>
        <v>900000</v>
      </c>
      <c r="AA54" s="54">
        <f t="shared" si="81"/>
        <v>0</v>
      </c>
      <c r="AB54" s="12">
        <v>900000</v>
      </c>
      <c r="AC54" s="12"/>
      <c r="AD54" s="54">
        <f t="shared" si="82"/>
        <v>900000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/>
      <c r="X57" s="54">
        <f t="shared" si="89"/>
        <v>900000</v>
      </c>
      <c r="Y57" s="12">
        <v>900000</v>
      </c>
      <c r="Z57" s="12"/>
      <c r="AA57" s="54">
        <f t="shared" si="90"/>
        <v>900000</v>
      </c>
      <c r="AB57" s="12">
        <v>900000</v>
      </c>
      <c r="AC57" s="12"/>
      <c r="AD57" s="54">
        <f t="shared" si="91"/>
        <v>900000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/>
      <c r="X58" s="54">
        <f t="shared" si="89"/>
        <v>800000</v>
      </c>
      <c r="Y58" s="12">
        <v>800000</v>
      </c>
      <c r="Z58" s="12"/>
      <c r="AA58" s="54">
        <f t="shared" si="90"/>
        <v>800000</v>
      </c>
      <c r="AB58" s="12">
        <v>800000</v>
      </c>
      <c r="AC58" s="12"/>
      <c r="AD58" s="54">
        <f t="shared" si="91"/>
        <v>800000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>
        <v>900000</v>
      </c>
      <c r="X59" s="54">
        <f t="shared" si="89"/>
        <v>0</v>
      </c>
      <c r="Y59" s="12">
        <v>900000</v>
      </c>
      <c r="Z59" s="12"/>
      <c r="AA59" s="54">
        <f t="shared" si="90"/>
        <v>900000</v>
      </c>
      <c r="AB59" s="12">
        <v>900000</v>
      </c>
      <c r="AC59" s="12"/>
      <c r="AD59" s="54">
        <f t="shared" si="91"/>
        <v>900000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>
        <v>670000</v>
      </c>
      <c r="U61" s="222">
        <f t="shared" si="88"/>
        <v>0</v>
      </c>
      <c r="V61" s="12">
        <v>670000</v>
      </c>
      <c r="W61" s="12">
        <v>670000</v>
      </c>
      <c r="X61" s="222">
        <f t="shared" si="89"/>
        <v>0</v>
      </c>
      <c r="Y61" s="12">
        <v>670000</v>
      </c>
      <c r="Z61" s="12">
        <v>670000</v>
      </c>
      <c r="AA61" s="222">
        <f t="shared" si="90"/>
        <v>0</v>
      </c>
      <c r="AB61" s="12">
        <v>670000</v>
      </c>
      <c r="AC61" s="12"/>
      <c r="AD61" s="222">
        <f t="shared" si="91"/>
        <v>670000</v>
      </c>
      <c r="AE61" s="12">
        <v>670000</v>
      </c>
      <c r="AF61" s="12"/>
      <c r="AG61" s="222">
        <f t="shared" si="92"/>
        <v>670000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>
        <v>900000</v>
      </c>
      <c r="X62" s="54">
        <f t="shared" si="89"/>
        <v>0</v>
      </c>
      <c r="Y62" s="12">
        <v>900000</v>
      </c>
      <c r="Z62" s="12">
        <v>900000</v>
      </c>
      <c r="AA62" s="54">
        <f t="shared" si="90"/>
        <v>0</v>
      </c>
      <c r="AB62" s="12">
        <v>900000</v>
      </c>
      <c r="AC62" s="12"/>
      <c r="AD62" s="54">
        <f t="shared" si="91"/>
        <v>900000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>
        <v>800000</v>
      </c>
      <c r="X65" s="54">
        <f t="shared" si="89"/>
        <v>0</v>
      </c>
      <c r="Y65" s="12">
        <v>800000</v>
      </c>
      <c r="Z65" s="12">
        <v>800000</v>
      </c>
      <c r="AA65" s="54">
        <f t="shared" si="90"/>
        <v>0</v>
      </c>
      <c r="AB65" s="12">
        <v>800000</v>
      </c>
      <c r="AC65" s="12"/>
      <c r="AD65" s="54">
        <f t="shared" si="91"/>
        <v>800000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>
        <v>800000</v>
      </c>
      <c r="AA66" s="54">
        <f t="shared" si="90"/>
        <v>0</v>
      </c>
      <c r="AB66" s="12">
        <v>800000</v>
      </c>
      <c r="AC66" s="12"/>
      <c r="AD66" s="54">
        <f t="shared" si="91"/>
        <v>800000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>
        <v>950000</v>
      </c>
      <c r="AA67" s="54">
        <f t="shared" si="90"/>
        <v>0</v>
      </c>
      <c r="AB67" s="12">
        <v>950000</v>
      </c>
      <c r="AC67" s="12"/>
      <c r="AD67" s="54">
        <f t="shared" si="91"/>
        <v>950000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>
        <v>620000</v>
      </c>
      <c r="U71" s="54">
        <f>S71-T71</f>
        <v>0</v>
      </c>
      <c r="V71" s="42">
        <v>620000</v>
      </c>
      <c r="W71" s="42">
        <v>620000</v>
      </c>
      <c r="X71" s="54">
        <f>V71-W71</f>
        <v>0</v>
      </c>
      <c r="Y71" s="42">
        <v>620000</v>
      </c>
      <c r="Z71" s="42"/>
      <c r="AA71" s="54">
        <f>Y71-Z71</f>
        <v>620000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s="121" customFormat="1" x14ac:dyDescent="0.2">
      <c r="A72" s="352">
        <v>69</v>
      </c>
      <c r="B72" s="291"/>
      <c r="C72" s="269" t="s">
        <v>349</v>
      </c>
      <c r="D72" s="267" t="s">
        <v>375</v>
      </c>
      <c r="E72" s="269">
        <v>13000000</v>
      </c>
      <c r="F72" s="269"/>
      <c r="G72" s="269"/>
      <c r="H72" s="269">
        <f t="shared" si="99"/>
        <v>13000000</v>
      </c>
      <c r="I72" s="269">
        <v>1000000</v>
      </c>
      <c r="J72" s="269">
        <v>4000000</v>
      </c>
      <c r="K72" s="269">
        <v>4000000</v>
      </c>
      <c r="L72" s="270">
        <f t="shared" ref="L72:L78" si="108">J72-K72</f>
        <v>0</v>
      </c>
      <c r="M72" s="269">
        <v>667000</v>
      </c>
      <c r="N72" s="269">
        <v>667000</v>
      </c>
      <c r="O72" s="122">
        <f t="shared" si="100"/>
        <v>0</v>
      </c>
      <c r="P72" s="269">
        <v>667000</v>
      </c>
      <c r="Q72" s="269">
        <f>33000+634000</f>
        <v>667000</v>
      </c>
      <c r="R72" s="122">
        <f t="shared" ref="R72:R73" si="109">P72-Q72</f>
        <v>0</v>
      </c>
      <c r="S72" s="269">
        <v>667000</v>
      </c>
      <c r="T72" s="269">
        <v>667000</v>
      </c>
      <c r="U72" s="122">
        <f t="shared" ref="U72:U73" si="110">S72-T72</f>
        <v>0</v>
      </c>
      <c r="V72" s="269">
        <v>667000</v>
      </c>
      <c r="W72" s="269">
        <v>667000</v>
      </c>
      <c r="X72" s="122">
        <f t="shared" ref="X72:X73" si="111">V72-W72</f>
        <v>0</v>
      </c>
      <c r="Y72" s="269">
        <v>667000</v>
      </c>
      <c r="Z72" s="269">
        <v>667000</v>
      </c>
      <c r="AA72" s="122">
        <f t="shared" ref="AA72:AA73" si="112">Y72-Z72</f>
        <v>0</v>
      </c>
      <c r="AB72" s="269">
        <v>667000</v>
      </c>
      <c r="AC72" s="269">
        <v>667000</v>
      </c>
      <c r="AD72" s="122">
        <f t="shared" ref="AD72:AD73" si="113">AB72-AC72</f>
        <v>0</v>
      </c>
      <c r="AE72" s="269">
        <v>667000</v>
      </c>
      <c r="AF72" s="269">
        <v>667000</v>
      </c>
      <c r="AG72" s="122">
        <f t="shared" ref="AG72:AG73" si="114">AE72-AF72</f>
        <v>0</v>
      </c>
      <c r="AH72" s="269">
        <v>667000</v>
      </c>
      <c r="AI72" s="269">
        <v>667000</v>
      </c>
      <c r="AJ72" s="122">
        <f t="shared" ref="AJ72:AJ73" si="115">AH72-AI72</f>
        <v>0</v>
      </c>
      <c r="AK72" s="269">
        <v>667000</v>
      </c>
      <c r="AL72" s="269">
        <v>667000</v>
      </c>
      <c r="AM72" s="122">
        <f t="shared" ref="AM72:AM73" si="116">AK72-AL72</f>
        <v>0</v>
      </c>
      <c r="AN72" s="269">
        <v>667000</v>
      </c>
      <c r="AO72" s="269">
        <v>667000</v>
      </c>
      <c r="AP72" s="122">
        <f t="shared" ref="AP72:AP73" si="117">AN72-AO72</f>
        <v>0</v>
      </c>
      <c r="AQ72" s="269">
        <v>667000</v>
      </c>
      <c r="AR72" s="269">
        <v>667000</v>
      </c>
      <c r="AS72" s="122">
        <f t="shared" si="101"/>
        <v>0</v>
      </c>
      <c r="AT72" s="269">
        <v>663000</v>
      </c>
      <c r="AU72" s="269">
        <v>663000</v>
      </c>
      <c r="AV72" s="290">
        <f t="shared" si="102"/>
        <v>0</v>
      </c>
      <c r="AW72" s="269"/>
      <c r="AX72" s="269"/>
      <c r="AY72" s="269"/>
      <c r="AZ72" s="120">
        <f t="shared" si="103"/>
        <v>12000000</v>
      </c>
      <c r="BA72" s="269">
        <f t="shared" si="104"/>
        <v>1000000</v>
      </c>
      <c r="BB72" s="121">
        <f t="shared" si="105"/>
        <v>13000000</v>
      </c>
      <c r="BC72" s="121">
        <f t="shared" si="106"/>
        <v>13000000</v>
      </c>
      <c r="BD72" s="121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900000</v>
      </c>
      <c r="R73" s="105">
        <f t="shared" si="109"/>
        <v>100000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>
        <v>1000000</v>
      </c>
      <c r="X75" s="105">
        <f t="shared" ref="X75:X76" si="119">+V75-W75</f>
        <v>0</v>
      </c>
      <c r="Y75" s="42">
        <v>1000000</v>
      </c>
      <c r="Z75" s="42"/>
      <c r="AA75" s="105">
        <f t="shared" ref="AA75:AA76" si="120">+Y75-Z75</f>
        <v>1000000</v>
      </c>
      <c r="AB75" s="42">
        <v>1000000</v>
      </c>
      <c r="AC75" s="42"/>
      <c r="AD75" s="105">
        <f t="shared" ref="AD75:AD76" si="121">+AB75-AC75</f>
        <v>1000000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>
        <v>1000000</v>
      </c>
      <c r="X76" s="105">
        <f t="shared" si="119"/>
        <v>0</v>
      </c>
      <c r="Y76" s="42">
        <v>1000000</v>
      </c>
      <c r="Z76" s="42"/>
      <c r="AA76" s="105">
        <f t="shared" si="120"/>
        <v>1000000</v>
      </c>
      <c r="AB76" s="42">
        <v>1000000</v>
      </c>
      <c r="AC76" s="42"/>
      <c r="AD76" s="105">
        <f t="shared" si="121"/>
        <v>1000000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>
        <v>1000000</v>
      </c>
      <c r="AA77" s="105">
        <f t="shared" ref="AA77:AA78" si="132">Y77-Z77</f>
        <v>0</v>
      </c>
      <c r="AB77" s="42">
        <v>1000000</v>
      </c>
      <c r="AC77" s="42"/>
      <c r="AD77" s="105">
        <f t="shared" ref="AD77:AD78" si="133">AB77-AC77</f>
        <v>1000000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>
        <v>1000000</v>
      </c>
      <c r="X81" s="54">
        <f t="shared" ref="X81:X84" si="142">V81-W81</f>
        <v>0</v>
      </c>
      <c r="Y81" s="42">
        <v>1000000</v>
      </c>
      <c r="Z81" s="42"/>
      <c r="AA81" s="54">
        <f t="shared" ref="AA81:AA84" si="143">Y81-Z81</f>
        <v>1000000</v>
      </c>
      <c r="AB81" s="42">
        <v>1000000</v>
      </c>
      <c r="AC81" s="42"/>
      <c r="AD81" s="54">
        <f t="shared" ref="AD81:AD84" si="144">AB81-AC81</f>
        <v>1000000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/>
      <c r="X82" s="54">
        <f t="shared" si="142"/>
        <v>1000000</v>
      </c>
      <c r="Y82" s="42">
        <v>1000000</v>
      </c>
      <c r="Z82" s="42"/>
      <c r="AA82" s="54">
        <f t="shared" si="143"/>
        <v>1000000</v>
      </c>
      <c r="AB82" s="42">
        <v>1000000</v>
      </c>
      <c r="AC82" s="42"/>
      <c r="AD82" s="54">
        <f t="shared" si="144"/>
        <v>1000000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/>
      <c r="AA83" s="54">
        <f t="shared" si="143"/>
        <v>655000</v>
      </c>
      <c r="AB83" s="42">
        <v>655000</v>
      </c>
      <c r="AC83" s="42"/>
      <c r="AD83" s="54">
        <f t="shared" si="144"/>
        <v>655000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>
        <v>1150000</v>
      </c>
      <c r="X84" s="54">
        <f t="shared" si="142"/>
        <v>0</v>
      </c>
      <c r="Y84" s="42">
        <v>1150000</v>
      </c>
      <c r="Z84" s="42">
        <v>1150000</v>
      </c>
      <c r="AA84" s="54">
        <f t="shared" si="143"/>
        <v>0</v>
      </c>
      <c r="AB84" s="42">
        <v>1150000</v>
      </c>
      <c r="AC84" s="42"/>
      <c r="AD84" s="54">
        <f t="shared" si="144"/>
        <v>1150000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>
        <v>1150000</v>
      </c>
      <c r="AA85" s="54">
        <f t="shared" ref="AA85:AA88" si="149">+Y85-Z85</f>
        <v>0</v>
      </c>
      <c r="AB85" s="42">
        <v>1150000</v>
      </c>
      <c r="AC85" s="42"/>
      <c r="AD85" s="54">
        <f t="shared" ref="AD85:AD88" si="150">+AB85-AC85</f>
        <v>1150000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>
        <v>1150000</v>
      </c>
      <c r="AA86" s="54">
        <f t="shared" si="149"/>
        <v>0</v>
      </c>
      <c r="AB86" s="42">
        <v>1150000</v>
      </c>
      <c r="AC86" s="42"/>
      <c r="AD86" s="54">
        <f t="shared" si="150"/>
        <v>1150000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/>
      <c r="X89" s="54">
        <f t="shared" ref="X89:X92" si="158">+V89-W89</f>
        <v>820000</v>
      </c>
      <c r="Y89" s="42">
        <v>820000</v>
      </c>
      <c r="Z89" s="42"/>
      <c r="AA89" s="54">
        <f t="shared" ref="AA89:AA92" si="159">+Y89-Z89</f>
        <v>820000</v>
      </c>
      <c r="AB89" s="42">
        <v>820000</v>
      </c>
      <c r="AC89" s="42"/>
      <c r="AD89" s="54">
        <f t="shared" ref="AD89:AD92" si="160">+AB89-AC89</f>
        <v>820000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>
        <v>1150000</v>
      </c>
      <c r="AA90" s="54">
        <f t="shared" si="159"/>
        <v>0</v>
      </c>
      <c r="AB90" s="42">
        <v>1150000</v>
      </c>
      <c r="AC90" s="42"/>
      <c r="AD90" s="54">
        <f t="shared" si="160"/>
        <v>1150000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521000</v>
      </c>
      <c r="U92" s="54">
        <f t="shared" si="157"/>
        <v>104000</v>
      </c>
      <c r="V92" s="42">
        <v>625000</v>
      </c>
      <c r="W92" s="42"/>
      <c r="X92" s="54">
        <f t="shared" si="158"/>
        <v>625000</v>
      </c>
      <c r="Y92" s="42">
        <v>625000</v>
      </c>
      <c r="Z92" s="42"/>
      <c r="AA92" s="54">
        <f t="shared" si="159"/>
        <v>625000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>
        <v>600000</v>
      </c>
      <c r="X93" s="54">
        <f t="shared" ref="X93" si="168">+V93-W93</f>
        <v>0</v>
      </c>
      <c r="Y93" s="42">
        <v>600000</v>
      </c>
      <c r="Z93" s="42"/>
      <c r="AA93" s="54">
        <f t="shared" ref="AA93" si="169">+Y93-Z93</f>
        <v>600000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7" t="s">
        <v>28</v>
      </c>
      <c r="B143" s="418"/>
      <c r="C143" s="418"/>
      <c r="D143" s="419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44637000</v>
      </c>
      <c r="R143" s="211">
        <f t="shared" si="199"/>
        <v>12090000</v>
      </c>
      <c r="S143" s="211">
        <f t="shared" si="199"/>
        <v>71777000</v>
      </c>
      <c r="T143" s="211">
        <f t="shared" si="199"/>
        <v>52183000</v>
      </c>
      <c r="U143" s="211">
        <f t="shared" si="199"/>
        <v>19594000</v>
      </c>
      <c r="V143" s="211">
        <f t="shared" si="199"/>
        <v>66777000</v>
      </c>
      <c r="W143" s="211">
        <f t="shared" si="199"/>
        <v>39957000</v>
      </c>
      <c r="X143" s="211">
        <f t="shared" si="199"/>
        <v>26820000</v>
      </c>
      <c r="Y143" s="211">
        <f t="shared" si="199"/>
        <v>66777000</v>
      </c>
      <c r="Z143" s="211">
        <f t="shared" si="199"/>
        <v>29587000</v>
      </c>
      <c r="AA143" s="211">
        <f t="shared" si="199"/>
        <v>37190000</v>
      </c>
      <c r="AB143" s="211">
        <f t="shared" si="199"/>
        <v>71277000</v>
      </c>
      <c r="AC143" s="211">
        <f t="shared" si="199"/>
        <v>5117000</v>
      </c>
      <c r="AD143" s="211">
        <f t="shared" si="199"/>
        <v>66160000</v>
      </c>
      <c r="AE143" s="211">
        <f t="shared" si="199"/>
        <v>66777000</v>
      </c>
      <c r="AF143" s="211">
        <f t="shared" si="199"/>
        <v>2817000</v>
      </c>
      <c r="AG143" s="211">
        <f t="shared" si="199"/>
        <v>63960000</v>
      </c>
      <c r="AH143" s="211">
        <f t="shared" si="199"/>
        <v>66777000</v>
      </c>
      <c r="AI143" s="211">
        <f t="shared" si="199"/>
        <v>2117000</v>
      </c>
      <c r="AJ143" s="211">
        <f t="shared" si="199"/>
        <v>64660000</v>
      </c>
      <c r="AK143" s="211">
        <f t="shared" ref="AK143:BA143" si="200">SUM(AK7:AK142)</f>
        <v>66777000</v>
      </c>
      <c r="AL143" s="211">
        <f t="shared" si="200"/>
        <v>2117000</v>
      </c>
      <c r="AM143" s="211">
        <f t="shared" si="200"/>
        <v>64660000</v>
      </c>
      <c r="AN143" s="211">
        <f t="shared" si="200"/>
        <v>66027000</v>
      </c>
      <c r="AO143" s="211">
        <f t="shared" si="200"/>
        <v>2117000</v>
      </c>
      <c r="AP143" s="211">
        <f t="shared" si="200"/>
        <v>63910000</v>
      </c>
      <c r="AQ143" s="211">
        <f t="shared" si="200"/>
        <v>19722000</v>
      </c>
      <c r="AR143" s="211">
        <f t="shared" si="200"/>
        <v>667000</v>
      </c>
      <c r="AS143" s="211">
        <f t="shared" si="200"/>
        <v>19055000</v>
      </c>
      <c r="AT143" s="211">
        <f t="shared" si="200"/>
        <v>13113000</v>
      </c>
      <c r="AU143" s="211">
        <f t="shared" si="200"/>
        <v>663000</v>
      </c>
      <c r="AV143" s="211">
        <f t="shared" si="200"/>
        <v>12450000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82" t="s">
        <v>125</v>
      </c>
      <c r="B145" s="382"/>
      <c r="C145" s="382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1" si="202">+L7+O7+R7+U7+X7+AA7+AD7+AG7+AJ7+AM7+AP7+AS7+AV7+AY7</f>
        <v>3750000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4500000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4375000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3150000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4375000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4750000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6650000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4500000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4250000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4500000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4000000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4750000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4095000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7600000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5250000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4325000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4750000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6300000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5600000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6650000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3200000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4800000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4750000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4650000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5700000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5700000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3000000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4750000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5120000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4750000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6450000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 t="shared" ref="C187:D191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5950000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2500000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 t="shared" si="204"/>
        <v>Asep Dian Herdiana</v>
      </c>
      <c r="D191" s="42" t="str">
        <f t="shared" si="204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205">+C52</f>
        <v>Atep Salman Witular</v>
      </c>
      <c r="D193" s="42" t="str">
        <f t="shared" si="205"/>
        <v>A</v>
      </c>
      <c r="E193" s="42">
        <f t="shared" ref="E193" si="206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205"/>
        <v>Deris Rismawan</v>
      </c>
      <c r="D194" s="42" t="str">
        <f t="shared" si="205"/>
        <v>B</v>
      </c>
      <c r="E194" s="42">
        <f t="shared" ref="E194:E225" si="207">+L53+O53+R53+U53+X53+AA53+AD53+AG53+AJ53+AM53+AP53+AS53+AV53+AY53</f>
        <v>4500000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8">+C54</f>
        <v>Dhiya Siti Saodah</v>
      </c>
      <c r="D195" s="42" t="str">
        <f t="shared" si="208"/>
        <v>A</v>
      </c>
      <c r="E195" s="269">
        <f t="shared" si="207"/>
        <v>4500000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8"/>
        <v>Eva Haiva Rosidah</v>
      </c>
      <c r="D196" s="42" t="str">
        <f t="shared" si="208"/>
        <v>B</v>
      </c>
      <c r="E196" s="269">
        <f t="shared" si="207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8"/>
        <v>Farid Ferdiansyah</v>
      </c>
      <c r="D197" s="42" t="str">
        <f t="shared" si="208"/>
        <v>A</v>
      </c>
      <c r="E197" s="42">
        <f t="shared" si="207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8"/>
        <v>Febi Ismail S</v>
      </c>
      <c r="D198" s="42" t="str">
        <f t="shared" si="208"/>
        <v>C</v>
      </c>
      <c r="E198" s="269">
        <f t="shared" si="207"/>
        <v>6300000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8"/>
        <v>Fikri Fadhurohman</v>
      </c>
      <c r="D199" s="42" t="str">
        <f t="shared" si="208"/>
        <v>A</v>
      </c>
      <c r="E199" s="269">
        <f t="shared" si="207"/>
        <v>5600000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8"/>
        <v>Ghina Ijatul Islam</v>
      </c>
      <c r="D200" s="42" t="str">
        <f t="shared" si="208"/>
        <v>B</v>
      </c>
      <c r="E200" s="269">
        <f t="shared" si="207"/>
        <v>5400000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8"/>
        <v>Hokkop Anggiat</v>
      </c>
      <c r="D201" s="42" t="str">
        <f t="shared" si="208"/>
        <v>C</v>
      </c>
      <c r="E201" s="269">
        <f t="shared" si="207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8"/>
        <v>Muhlis</v>
      </c>
      <c r="D202" s="42" t="str">
        <f t="shared" si="208"/>
        <v>C</v>
      </c>
      <c r="E202" s="269">
        <f t="shared" si="207"/>
        <v>3980000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8"/>
        <v>Muhamad Rizal F</v>
      </c>
      <c r="D203" s="42" t="str">
        <f t="shared" si="208"/>
        <v>B</v>
      </c>
      <c r="E203" s="269">
        <f t="shared" si="207"/>
        <v>4500000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8"/>
        <v>M Erfin Ismi</v>
      </c>
      <c r="D204" s="42" t="str">
        <f t="shared" si="208"/>
        <v>A</v>
      </c>
      <c r="E204" s="269">
        <f t="shared" si="207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8"/>
        <v>Mia Amelia</v>
      </c>
      <c r="D205" s="42" t="str">
        <f t="shared" si="208"/>
        <v>A</v>
      </c>
      <c r="E205" s="269">
        <f t="shared" si="207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8"/>
        <v>Muhamad Fashul F</v>
      </c>
      <c r="D206" s="42" t="str">
        <f t="shared" si="208"/>
        <v>C</v>
      </c>
      <c r="E206" s="269">
        <f t="shared" si="207"/>
        <v>4000000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8"/>
        <v>Muhammad Nizar Fahrizal</v>
      </c>
      <c r="D207" s="42" t="str">
        <f t="shared" si="208"/>
        <v>A</v>
      </c>
      <c r="E207" s="269">
        <f t="shared" si="207"/>
        <v>4000000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8"/>
        <v>Sherin Surya Melinda</v>
      </c>
      <c r="D208" s="42" t="str">
        <f t="shared" si="208"/>
        <v>B</v>
      </c>
      <c r="E208" s="269">
        <f t="shared" si="207"/>
        <v>4750000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8"/>
        <v>Iqbal Sabiqul A</v>
      </c>
      <c r="D209" s="42" t="str">
        <f t="shared" si="208"/>
        <v>C</v>
      </c>
      <c r="E209" s="269">
        <f t="shared" si="207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8"/>
        <v>Teti Sumarni</v>
      </c>
      <c r="D210" s="42" t="str">
        <f t="shared" si="208"/>
        <v>B</v>
      </c>
      <c r="E210" s="269">
        <f t="shared" si="207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9">+C70</f>
        <v>Agung Maulana</v>
      </c>
      <c r="D211" s="42" t="str">
        <f t="shared" si="209"/>
        <v>A</v>
      </c>
      <c r="E211" s="269">
        <f t="shared" si="207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0">+C71</f>
        <v>Dina Mardiana</v>
      </c>
      <c r="D212" s="42" t="str">
        <f t="shared" si="210"/>
        <v>C</v>
      </c>
      <c r="E212" s="269">
        <f t="shared" si="207"/>
        <v>3720000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11">+C72</f>
        <v>Miftahul Manan</v>
      </c>
      <c r="D213" s="42" t="str">
        <f t="shared" si="211"/>
        <v>B</v>
      </c>
      <c r="E213" s="269">
        <f t="shared" si="207"/>
        <v>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12">+C73</f>
        <v>Aziz Ginanjar</v>
      </c>
      <c r="D214" s="42" t="str">
        <f t="shared" si="212"/>
        <v>B</v>
      </c>
      <c r="E214" s="269">
        <f t="shared" si="207"/>
        <v>8100000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13">+C74</f>
        <v>Ali Akbar</v>
      </c>
      <c r="D215" s="42" t="str">
        <f t="shared" si="213"/>
        <v>B</v>
      </c>
      <c r="E215" s="269">
        <f t="shared" si="207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4">+C75</f>
        <v>Tresia Ardeliasari</v>
      </c>
      <c r="D216" s="42" t="str">
        <f t="shared" si="214"/>
        <v>C</v>
      </c>
      <c r="E216" s="269">
        <f t="shared" si="207"/>
        <v>7000000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15">+C76</f>
        <v>Hafez Sidiq</v>
      </c>
      <c r="D217" s="42" t="str">
        <f t="shared" si="215"/>
        <v>A</v>
      </c>
      <c r="E217" s="269">
        <f t="shared" si="207"/>
        <v>7000000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6">+C77</f>
        <v>Ai Karmilah</v>
      </c>
      <c r="D218" s="42" t="str">
        <f t="shared" si="216"/>
        <v>B</v>
      </c>
      <c r="E218" s="269">
        <f t="shared" si="207"/>
        <v>6000000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7">+C78</f>
        <v>Ericha Dana S</v>
      </c>
      <c r="D219" s="42" t="str">
        <f t="shared" si="217"/>
        <v>C</v>
      </c>
      <c r="E219" s="269">
        <f t="shared" si="207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8">+C79</f>
        <v>Tasya Amalia</v>
      </c>
      <c r="D220" s="42" t="str">
        <f t="shared" si="218"/>
        <v>A</v>
      </c>
      <c r="E220" s="269">
        <f t="shared" si="207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9">+C80</f>
        <v>Moy Yani Nababan</v>
      </c>
      <c r="D221" s="42" t="str">
        <f t="shared" si="219"/>
        <v>B</v>
      </c>
      <c r="E221" s="269">
        <f t="shared" si="207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20">+C81</f>
        <v>Shanty Octaviani</v>
      </c>
      <c r="D222" s="42" t="str">
        <f t="shared" si="220"/>
        <v>B</v>
      </c>
      <c r="E222" s="269">
        <f t="shared" si="207"/>
        <v>7000000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21">+C82</f>
        <v>Angel Monica</v>
      </c>
      <c r="D223" s="42" t="str">
        <f t="shared" si="221"/>
        <v>A</v>
      </c>
      <c r="E223" s="269">
        <f t="shared" si="207"/>
        <v>9000000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2">+C83</f>
        <v>Fathia Anzala</v>
      </c>
      <c r="D224" s="42" t="str">
        <f t="shared" si="222"/>
        <v>C</v>
      </c>
      <c r="E224" s="269">
        <f t="shared" si="207"/>
        <v>5240000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3">+C84</f>
        <v>Ria Rahmawati</v>
      </c>
      <c r="D225" s="42" t="str">
        <f t="shared" si="223"/>
        <v>c</v>
      </c>
      <c r="E225" s="269">
        <f t="shared" si="207"/>
        <v>8050000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24">+C85</f>
        <v>Muhamad Nizar Nazari</v>
      </c>
      <c r="D226" s="42" t="str">
        <f t="shared" si="224"/>
        <v>A</v>
      </c>
      <c r="E226" s="269">
        <f t="shared" ref="E226:E257" si="225">+L85+O85+R85+U85+X85+AA85+AD85+AG85+AJ85+AM85+AP85+AS85+AV85+AY85</f>
        <v>8050000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6">+C86</f>
        <v>Anfasa Alfarisi</v>
      </c>
      <c r="D227" s="42" t="str">
        <f t="shared" si="226"/>
        <v>C</v>
      </c>
      <c r="E227" s="269">
        <f t="shared" si="225"/>
        <v>8050000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7">+C87</f>
        <v>Lareta Deyulistia</v>
      </c>
      <c r="D228" s="42" t="str">
        <f t="shared" si="227"/>
        <v>C</v>
      </c>
      <c r="E228" s="269">
        <f t="shared" si="225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8">+C88</f>
        <v>Anita Ainun F</v>
      </c>
      <c r="D229" s="42" t="str">
        <f t="shared" si="228"/>
        <v>A</v>
      </c>
      <c r="E229" s="269">
        <f t="shared" si="225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9">+C89</f>
        <v>Abdul Azis</v>
      </c>
      <c r="D230" s="42" t="str">
        <f t="shared" si="229"/>
        <v>B</v>
      </c>
      <c r="E230" s="269">
        <f t="shared" si="225"/>
        <v>7380000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30">+C90</f>
        <v>Sofi Miftahul Munir</v>
      </c>
      <c r="D231" s="42" t="str">
        <f t="shared" si="230"/>
        <v>A</v>
      </c>
      <c r="E231" s="269">
        <f t="shared" si="225"/>
        <v>8050000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31">+C91</f>
        <v>Nurdiana Dewi</v>
      </c>
      <c r="D232" s="42" t="str">
        <f t="shared" ref="D232:D244" si="232">+D90</f>
        <v>A</v>
      </c>
      <c r="E232" s="269">
        <f t="shared" si="225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33">+C92</f>
        <v>Elip Maulana</v>
      </c>
      <c r="D233" s="42" t="str">
        <f t="shared" si="232"/>
        <v>A</v>
      </c>
      <c r="E233" s="269">
        <f t="shared" si="225"/>
        <v>5729000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34">+C93</f>
        <v>Anisa Karmila Sarah</v>
      </c>
      <c r="D234" s="42">
        <f t="shared" si="232"/>
        <v>0</v>
      </c>
      <c r="E234" s="269">
        <f t="shared" si="225"/>
        <v>6000000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35">+C94</f>
        <v>0</v>
      </c>
      <c r="D235" s="42">
        <f t="shared" si="232"/>
        <v>0</v>
      </c>
      <c r="E235" s="269">
        <f t="shared" si="225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6">+C95</f>
        <v>0</v>
      </c>
      <c r="D236" s="42">
        <f t="shared" si="232"/>
        <v>0</v>
      </c>
      <c r="E236" s="269">
        <f t="shared" si="225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7">+C96</f>
        <v>0</v>
      </c>
      <c r="D237" s="42">
        <f t="shared" si="232"/>
        <v>0</v>
      </c>
      <c r="E237" s="269">
        <f t="shared" si="225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8">+C97</f>
        <v>0</v>
      </c>
      <c r="D238" s="42">
        <f t="shared" si="232"/>
        <v>0</v>
      </c>
      <c r="E238" s="269">
        <f t="shared" si="225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9">+C98</f>
        <v>0</v>
      </c>
      <c r="D239" s="42">
        <f t="shared" si="232"/>
        <v>0</v>
      </c>
      <c r="E239" s="269">
        <f t="shared" si="225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40">+C99</f>
        <v>0</v>
      </c>
      <c r="D240" s="42">
        <f t="shared" si="232"/>
        <v>0</v>
      </c>
      <c r="E240" s="269">
        <f t="shared" si="225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41">+C100</f>
        <v>0</v>
      </c>
      <c r="D241" s="42">
        <f t="shared" si="232"/>
        <v>0</v>
      </c>
      <c r="E241" s="269">
        <f t="shared" si="225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42">+C101</f>
        <v>0</v>
      </c>
      <c r="D242" s="42">
        <f t="shared" si="232"/>
        <v>0</v>
      </c>
      <c r="E242" s="269">
        <f t="shared" si="225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43">+C102</f>
        <v>0</v>
      </c>
      <c r="D243" s="42">
        <f t="shared" si="232"/>
        <v>0</v>
      </c>
      <c r="E243" s="269">
        <f t="shared" si="225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44">+C103</f>
        <v>0</v>
      </c>
      <c r="D244" s="42">
        <f t="shared" si="232"/>
        <v>0</v>
      </c>
      <c r="E244" s="269">
        <f t="shared" si="225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45">+C104</f>
        <v>0</v>
      </c>
      <c r="D245" s="42">
        <f t="shared" ref="D245" si="246">D99</f>
        <v>0</v>
      </c>
      <c r="E245" s="269">
        <f t="shared" si="225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7">+C105</f>
        <v>0</v>
      </c>
      <c r="D246" s="42">
        <f t="shared" ref="D246" si="248">D100</f>
        <v>0</v>
      </c>
      <c r="E246" s="269">
        <f t="shared" si="225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9">+C106</f>
        <v>0</v>
      </c>
      <c r="D247" s="42">
        <f t="shared" ref="D247" si="250">D101</f>
        <v>0</v>
      </c>
      <c r="E247" s="269">
        <f t="shared" si="225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51">+C107</f>
        <v>0</v>
      </c>
      <c r="D248" s="42">
        <f t="shared" ref="D248" si="252">D102</f>
        <v>0</v>
      </c>
      <c r="E248" s="269">
        <f t="shared" si="225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53">+C108</f>
        <v>0</v>
      </c>
      <c r="D249" s="42">
        <f t="shared" ref="D249" si="254">D103</f>
        <v>0</v>
      </c>
      <c r="E249" s="269">
        <f t="shared" si="225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55">+C109</f>
        <v>0</v>
      </c>
      <c r="D250" s="42">
        <f t="shared" ref="D250" si="256">D104</f>
        <v>0</v>
      </c>
      <c r="E250" s="269">
        <f t="shared" si="225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7">+C110</f>
        <v>0</v>
      </c>
      <c r="D251" s="42">
        <f t="shared" ref="D251" si="258">D105</f>
        <v>0</v>
      </c>
      <c r="E251" s="269">
        <f t="shared" si="225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9">+C111</f>
        <v>0</v>
      </c>
      <c r="D252" s="42">
        <f t="shared" ref="D252" si="260">D106</f>
        <v>0</v>
      </c>
      <c r="E252" s="269">
        <f t="shared" si="225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61">+C112</f>
        <v>0</v>
      </c>
      <c r="D253" s="42">
        <f t="shared" ref="D253" si="262">D107</f>
        <v>0</v>
      </c>
      <c r="E253" s="269">
        <f t="shared" si="225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63">+C113</f>
        <v>0</v>
      </c>
      <c r="D254" s="42">
        <f t="shared" ref="D254" si="264">D108</f>
        <v>0</v>
      </c>
      <c r="E254" s="269">
        <f t="shared" si="225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65">+C114</f>
        <v>0</v>
      </c>
      <c r="D255" s="42">
        <f t="shared" ref="D255:D265" si="266">D109</f>
        <v>0</v>
      </c>
      <c r="E255" s="269">
        <f t="shared" si="225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7">+C115</f>
        <v>0</v>
      </c>
      <c r="D256" s="42">
        <f t="shared" si="266"/>
        <v>0</v>
      </c>
      <c r="E256" s="269">
        <f t="shared" si="225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8">+C116</f>
        <v>0</v>
      </c>
      <c r="D257" s="42">
        <f t="shared" si="266"/>
        <v>0</v>
      </c>
      <c r="E257" s="269">
        <f t="shared" si="225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9">+C117</f>
        <v>0</v>
      </c>
      <c r="D258" s="42">
        <f t="shared" si="266"/>
        <v>0</v>
      </c>
      <c r="E258" s="269">
        <f t="shared" ref="E258:E268" si="270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71">+C118</f>
        <v>0</v>
      </c>
      <c r="D259" s="42">
        <f t="shared" si="266"/>
        <v>0</v>
      </c>
      <c r="E259" s="269">
        <f t="shared" si="270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72">+C119</f>
        <v>0</v>
      </c>
      <c r="D260" s="42">
        <f t="shared" si="266"/>
        <v>0</v>
      </c>
      <c r="E260" s="269">
        <f t="shared" si="270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73">+C120</f>
        <v>0</v>
      </c>
      <c r="D261" s="42">
        <f t="shared" si="266"/>
        <v>0</v>
      </c>
      <c r="E261" s="269">
        <f t="shared" si="270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74">+C121</f>
        <v>0</v>
      </c>
      <c r="D262" s="42">
        <f t="shared" si="266"/>
        <v>0</v>
      </c>
      <c r="E262" s="269">
        <f t="shared" si="270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75">+C122</f>
        <v>0</v>
      </c>
      <c r="D263" s="42">
        <f t="shared" si="266"/>
        <v>0</v>
      </c>
      <c r="E263" s="269">
        <f t="shared" si="270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6">+C123</f>
        <v>0</v>
      </c>
      <c r="D264" s="42">
        <f t="shared" si="266"/>
        <v>0</v>
      </c>
      <c r="E264" s="269">
        <f t="shared" si="270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7">+C124</f>
        <v>0</v>
      </c>
      <c r="D265" s="42">
        <f t="shared" si="266"/>
        <v>0</v>
      </c>
      <c r="E265" s="269">
        <f t="shared" si="270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8">C120</f>
        <v>0</v>
      </c>
      <c r="D266" s="42">
        <f t="shared" si="278"/>
        <v>0</v>
      </c>
      <c r="E266" s="269">
        <f t="shared" si="270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9">C121</f>
        <v>0</v>
      </c>
      <c r="D267" s="42">
        <f t="shared" si="279"/>
        <v>0</v>
      </c>
      <c r="E267" s="269">
        <f t="shared" si="270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80">C122</f>
        <v>0</v>
      </c>
      <c r="D268" s="42">
        <f t="shared" si="280"/>
        <v>0</v>
      </c>
      <c r="E268" s="269">
        <f t="shared" si="270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81">C123</f>
        <v>0</v>
      </c>
      <c r="D269" s="42">
        <f t="shared" si="281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82">C124</f>
        <v>0</v>
      </c>
      <c r="D270" s="42">
        <f t="shared" si="282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83">C125</f>
        <v>0</v>
      </c>
      <c r="D271" s="42">
        <f t="shared" si="283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84">C126</f>
        <v>0</v>
      </c>
      <c r="D272" s="42">
        <f t="shared" si="284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85">C127</f>
        <v>0</v>
      </c>
      <c r="D273" s="42">
        <f t="shared" si="285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157200000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137620000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N1" workbookViewId="0">
      <pane ySplit="6" topLeftCell="A39" activePane="bottomLeft" state="frozen"/>
      <selection pane="bottomLeft" activeCell="AB49" sqref="AB49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43" t="s">
        <v>1</v>
      </c>
      <c r="B5" s="445" t="s">
        <v>2</v>
      </c>
      <c r="C5" s="428" t="s">
        <v>3</v>
      </c>
      <c r="D5" s="428" t="s">
        <v>4</v>
      </c>
      <c r="E5" s="428" t="s">
        <v>5</v>
      </c>
      <c r="F5" s="434" t="s">
        <v>6</v>
      </c>
      <c r="G5" s="434"/>
      <c r="H5" s="428" t="s">
        <v>10</v>
      </c>
      <c r="I5" s="428" t="s">
        <v>27</v>
      </c>
      <c r="J5" s="85"/>
      <c r="K5" s="430" t="s">
        <v>26</v>
      </c>
      <c r="L5" s="431"/>
      <c r="M5" s="432"/>
      <c r="N5" s="433" t="s">
        <v>9</v>
      </c>
      <c r="O5" s="433"/>
      <c r="P5" s="433"/>
      <c r="Q5" s="433" t="s">
        <v>14</v>
      </c>
      <c r="R5" s="433"/>
      <c r="S5" s="433"/>
      <c r="T5" s="433" t="s">
        <v>15</v>
      </c>
      <c r="U5" s="433"/>
      <c r="V5" s="433"/>
      <c r="W5" s="433" t="s">
        <v>16</v>
      </c>
      <c r="X5" s="433"/>
      <c r="Y5" s="433"/>
      <c r="Z5" s="433" t="s">
        <v>17</v>
      </c>
      <c r="AA5" s="433"/>
      <c r="AB5" s="433"/>
      <c r="AC5" s="433" t="s">
        <v>18</v>
      </c>
      <c r="AD5" s="433"/>
      <c r="AE5" s="433"/>
      <c r="AF5" s="433" t="s">
        <v>19</v>
      </c>
      <c r="AG5" s="433"/>
      <c r="AH5" s="433"/>
      <c r="AI5" s="433" t="s">
        <v>20</v>
      </c>
      <c r="AJ5" s="433"/>
      <c r="AK5" s="433"/>
      <c r="AL5" s="433" t="s">
        <v>21</v>
      </c>
      <c r="AM5" s="433"/>
      <c r="AN5" s="433"/>
      <c r="AO5" s="433" t="s">
        <v>22</v>
      </c>
      <c r="AP5" s="433"/>
      <c r="AQ5" s="433"/>
      <c r="AR5" s="433" t="s">
        <v>23</v>
      </c>
      <c r="AS5" s="433"/>
      <c r="AT5" s="433"/>
      <c r="AU5" s="433" t="s">
        <v>24</v>
      </c>
      <c r="AV5" s="433"/>
      <c r="AW5" s="433"/>
      <c r="AX5" s="440" t="s">
        <v>25</v>
      </c>
      <c r="AY5" s="441"/>
      <c r="AZ5" s="442"/>
      <c r="BA5" s="81" t="s">
        <v>62</v>
      </c>
      <c r="BC5" s="438" t="s">
        <v>29</v>
      </c>
    </row>
    <row r="6" spans="1:55" s="57" customFormat="1" ht="15.75" customHeight="1" thickBot="1" x14ac:dyDescent="0.25">
      <c r="A6" s="444"/>
      <c r="B6" s="446"/>
      <c r="C6" s="429"/>
      <c r="D6" s="429"/>
      <c r="E6" s="429"/>
      <c r="F6" s="55" t="s">
        <v>7</v>
      </c>
      <c r="G6" s="56" t="s">
        <v>8</v>
      </c>
      <c r="H6" s="429"/>
      <c r="I6" s="429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9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>
        <v>750000</v>
      </c>
      <c r="AB7" s="54">
        <f>Z7-AA7</f>
        <v>0</v>
      </c>
      <c r="AC7" s="12">
        <v>750000</v>
      </c>
      <c r="AD7" s="12"/>
      <c r="AE7" s="54">
        <f>AC7-AD7</f>
        <v>750000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>
        <v>850000</v>
      </c>
      <c r="AB8" s="54">
        <f>Z8-AA8</f>
        <v>0</v>
      </c>
      <c r="AC8" s="12">
        <v>850000</v>
      </c>
      <c r="AD8" s="12"/>
      <c r="AE8" s="54">
        <f>AC8-AD8</f>
        <v>850000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>
        <v>480000</v>
      </c>
      <c r="Y10" s="54">
        <f t="shared" ref="Y10:Y16" si="7">W10-X10</f>
        <v>0</v>
      </c>
      <c r="Z10" s="12">
        <v>480000</v>
      </c>
      <c r="AA10" s="12">
        <v>480000</v>
      </c>
      <c r="AB10" s="54">
        <f t="shared" ref="AB10:AB16" si="8">Z10-AA10</f>
        <v>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x14ac:dyDescent="0.2">
      <c r="A11" s="192">
        <v>5</v>
      </c>
      <c r="B11" s="3"/>
      <c r="C11" s="58" t="s">
        <v>175</v>
      </c>
      <c r="D11" s="10" t="s">
        <v>375</v>
      </c>
      <c r="E11" s="12">
        <v>14000000</v>
      </c>
      <c r="F11" s="12"/>
      <c r="G11" s="12">
        <v>7000000</v>
      </c>
      <c r="H11" s="12">
        <f t="shared" si="0"/>
        <v>7000000</v>
      </c>
      <c r="I11" s="12">
        <v>2000000</v>
      </c>
      <c r="J11" s="42"/>
      <c r="K11" s="12"/>
      <c r="L11" s="12"/>
      <c r="M11" s="44">
        <f t="shared" si="1"/>
        <v>0</v>
      </c>
      <c r="N11" s="12">
        <v>500000</v>
      </c>
      <c r="O11" s="255">
        <v>500000</v>
      </c>
      <c r="P11" s="252">
        <f t="shared" si="4"/>
        <v>0</v>
      </c>
      <c r="Q11" s="12">
        <v>500000</v>
      </c>
      <c r="R11" s="12">
        <v>500000</v>
      </c>
      <c r="S11" s="54">
        <f t="shared" si="5"/>
        <v>0</v>
      </c>
      <c r="T11" s="12">
        <v>500000</v>
      </c>
      <c r="U11" s="12">
        <v>500000</v>
      </c>
      <c r="V11" s="54">
        <f t="shared" si="6"/>
        <v>0</v>
      </c>
      <c r="W11" s="12">
        <v>500000</v>
      </c>
      <c r="X11" s="12">
        <v>500000</v>
      </c>
      <c r="Y11" s="54">
        <f t="shared" si="7"/>
        <v>0</v>
      </c>
      <c r="Z11" s="12">
        <v>500000</v>
      </c>
      <c r="AA11" s="12">
        <v>500000</v>
      </c>
      <c r="AB11" s="54">
        <f t="shared" si="8"/>
        <v>0</v>
      </c>
      <c r="AC11" s="12">
        <v>500000</v>
      </c>
      <c r="AD11" s="12">
        <v>500000</v>
      </c>
      <c r="AE11" s="54">
        <f t="shared" si="9"/>
        <v>0</v>
      </c>
      <c r="AF11" s="12">
        <v>500000</v>
      </c>
      <c r="AG11" s="12">
        <v>500000</v>
      </c>
      <c r="AH11" s="54">
        <f t="shared" si="10"/>
        <v>0</v>
      </c>
      <c r="AI11" s="12">
        <v>500000</v>
      </c>
      <c r="AJ11" s="12">
        <v>500000</v>
      </c>
      <c r="AK11" s="54">
        <f t="shared" si="11"/>
        <v>0</v>
      </c>
      <c r="AL11" s="12">
        <v>500000</v>
      </c>
      <c r="AM11" s="12"/>
      <c r="AN11" s="54">
        <f t="shared" si="12"/>
        <v>500000</v>
      </c>
      <c r="AO11" s="12">
        <v>500000</v>
      </c>
      <c r="AP11" s="12"/>
      <c r="AQ11" s="54">
        <f t="shared" si="13"/>
        <v>500000</v>
      </c>
      <c r="AR11" s="12"/>
      <c r="AS11" s="12"/>
      <c r="AT11" s="232">
        <f t="shared" si="2"/>
        <v>0</v>
      </c>
      <c r="AU11" s="12"/>
      <c r="AV11" s="12"/>
      <c r="AW11" s="44"/>
      <c r="AX11" s="12"/>
      <c r="AY11" s="12"/>
      <c r="AZ11" s="12"/>
      <c r="BA11" s="9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/>
      <c r="AB12" s="252">
        <f t="shared" si="8"/>
        <v>900000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>
        <v>500000</v>
      </c>
      <c r="AE13" s="12">
        <f t="shared" si="9"/>
        <v>400000</v>
      </c>
      <c r="AF13" s="12">
        <v>900000</v>
      </c>
      <c r="AG13" s="54"/>
      <c r="AH13" s="12">
        <f t="shared" si="10"/>
        <v>900000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>
        <v>950000</v>
      </c>
      <c r="AB14" s="252">
        <f t="shared" si="8"/>
        <v>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>
        <v>1000000</v>
      </c>
      <c r="AB15" s="252">
        <f t="shared" si="8"/>
        <v>0</v>
      </c>
      <c r="AC15" s="12">
        <v>1000000</v>
      </c>
      <c r="AD15" s="255"/>
      <c r="AE15" s="252">
        <f t="shared" si="9"/>
        <v>1000000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/>
      <c r="AB16" s="252">
        <f t="shared" si="8"/>
        <v>800000</v>
      </c>
      <c r="AC16" s="12">
        <v>800000</v>
      </c>
      <c r="AD16" s="255"/>
      <c r="AE16" s="252">
        <f t="shared" si="9"/>
        <v>800000</v>
      </c>
      <c r="AF16" s="12">
        <v>800000</v>
      </c>
      <c r="AG16" s="255"/>
      <c r="AH16" s="252">
        <f t="shared" si="10"/>
        <v>800000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/>
      <c r="Y18" s="252">
        <f t="shared" si="15"/>
        <v>950000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950000</v>
      </c>
      <c r="AH19" s="252">
        <f t="shared" si="18"/>
        <v>0</v>
      </c>
      <c r="AI19" s="12">
        <v>950000</v>
      </c>
      <c r="AJ19" s="255">
        <v>250000</v>
      </c>
      <c r="AK19" s="252">
        <f t="shared" si="19"/>
        <v>700000</v>
      </c>
      <c r="AL19" s="12">
        <v>950000</v>
      </c>
      <c r="AM19" s="255"/>
      <c r="AN19" s="252">
        <f t="shared" si="12"/>
        <v>950000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>
        <v>1020000</v>
      </c>
      <c r="AB20" s="252">
        <f t="shared" si="16"/>
        <v>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>
        <v>1000000</v>
      </c>
      <c r="AB21" s="252">
        <f t="shared" si="16"/>
        <v>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600000</v>
      </c>
      <c r="V22" s="252">
        <f t="shared" si="6"/>
        <v>300000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>
        <v>1000000</v>
      </c>
      <c r="AB23" s="252">
        <f t="shared" si="16"/>
        <v>0</v>
      </c>
      <c r="AC23" s="12">
        <v>1000000</v>
      </c>
      <c r="AD23" s="255"/>
      <c r="AE23" s="252">
        <f t="shared" si="17"/>
        <v>1000000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>
        <v>750000</v>
      </c>
      <c r="Y24" s="252">
        <f t="shared" si="15"/>
        <v>0</v>
      </c>
      <c r="Z24" s="12">
        <v>750000</v>
      </c>
      <c r="AA24" s="255">
        <v>750000</v>
      </c>
      <c r="AB24" s="252">
        <f t="shared" si="16"/>
        <v>0</v>
      </c>
      <c r="AC24" s="12">
        <v>750000</v>
      </c>
      <c r="AD24" s="255"/>
      <c r="AE24" s="252">
        <f t="shared" si="17"/>
        <v>750000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770000</v>
      </c>
      <c r="V26" s="252">
        <f t="shared" si="6"/>
        <v>0</v>
      </c>
      <c r="W26" s="42">
        <v>770000</v>
      </c>
      <c r="X26" s="257">
        <v>770000</v>
      </c>
      <c r="Y26" s="252">
        <f t="shared" si="15"/>
        <v>0</v>
      </c>
      <c r="Z26" s="42">
        <v>770000</v>
      </c>
      <c r="AA26" s="257">
        <v>770000</v>
      </c>
      <c r="AB26" s="252">
        <f t="shared" si="16"/>
        <v>0</v>
      </c>
      <c r="AC26" s="42">
        <v>770000</v>
      </c>
      <c r="AD26" s="257">
        <v>770000</v>
      </c>
      <c r="AE26" s="252">
        <f t="shared" si="17"/>
        <v>0</v>
      </c>
      <c r="AF26" s="42">
        <v>770000</v>
      </c>
      <c r="AG26" s="257">
        <v>580000</v>
      </c>
      <c r="AH26" s="288">
        <f t="shared" si="18"/>
        <v>190000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>
        <v>950000</v>
      </c>
      <c r="Y27" s="252">
        <f t="shared" si="15"/>
        <v>0</v>
      </c>
      <c r="Z27" s="42">
        <v>950000</v>
      </c>
      <c r="AA27" s="257"/>
      <c r="AB27" s="252">
        <f t="shared" si="16"/>
        <v>950000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/>
      <c r="S28" s="252">
        <f t="shared" si="5"/>
        <v>1000000</v>
      </c>
      <c r="T28" s="42">
        <v>1000000</v>
      </c>
      <c r="U28" s="256"/>
      <c r="V28" s="252">
        <f t="shared" si="6"/>
        <v>1000000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>
        <v>800000</v>
      </c>
      <c r="AB31" s="252">
        <f t="shared" si="16"/>
        <v>0</v>
      </c>
      <c r="AC31" s="12">
        <v>800000</v>
      </c>
      <c r="AD31" s="255"/>
      <c r="AE31" s="252">
        <f t="shared" si="17"/>
        <v>800000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/>
      <c r="Y32" s="252">
        <f t="shared" si="15"/>
        <v>800000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>
        <v>950000</v>
      </c>
      <c r="Y34" s="252">
        <f t="shared" si="15"/>
        <v>0</v>
      </c>
      <c r="Z34" s="12">
        <v>950000</v>
      </c>
      <c r="AA34" s="255"/>
      <c r="AB34" s="252">
        <f t="shared" si="16"/>
        <v>950000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>
        <v>900000</v>
      </c>
      <c r="AB35" s="252">
        <f t="shared" si="16"/>
        <v>0</v>
      </c>
      <c r="AC35" s="12">
        <v>900000</v>
      </c>
      <c r="AD35" s="255"/>
      <c r="AE35" s="252">
        <f t="shared" si="17"/>
        <v>900000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10000</v>
      </c>
      <c r="V36" s="252">
        <f t="shared" si="25"/>
        <v>1010000</v>
      </c>
      <c r="W36" s="12">
        <v>1020000</v>
      </c>
      <c r="X36" s="255"/>
      <c r="Y36" s="252">
        <f t="shared" si="15"/>
        <v>1020000</v>
      </c>
      <c r="Z36" s="12">
        <v>1020000</v>
      </c>
      <c r="AA36" s="255"/>
      <c r="AB36" s="252">
        <f t="shared" si="16"/>
        <v>1020000</v>
      </c>
      <c r="AC36" s="12">
        <v>1020000</v>
      </c>
      <c r="AD36" s="255"/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/>
      <c r="AE37" s="252">
        <f t="shared" si="17"/>
        <v>800000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>
        <v>900000</v>
      </c>
      <c r="AB38" s="252">
        <f t="shared" si="16"/>
        <v>0</v>
      </c>
      <c r="AC38" s="12">
        <v>900000</v>
      </c>
      <c r="AD38" s="255"/>
      <c r="AE38" s="252">
        <f t="shared" si="17"/>
        <v>900000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584000</v>
      </c>
      <c r="AE39" s="252">
        <f t="shared" si="17"/>
        <v>0</v>
      </c>
      <c r="AF39" s="12">
        <v>584000</v>
      </c>
      <c r="AG39" s="255">
        <v>96000</v>
      </c>
      <c r="AH39" s="252">
        <f t="shared" si="18"/>
        <v>488000</v>
      </c>
      <c r="AI39" s="12">
        <v>584000</v>
      </c>
      <c r="AJ39" s="255"/>
      <c r="AK39" s="252">
        <f t="shared" si="19"/>
        <v>584000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>
        <v>950000</v>
      </c>
      <c r="Y40" s="252">
        <f t="shared" si="15"/>
        <v>0</v>
      </c>
      <c r="Z40" s="12">
        <v>950000</v>
      </c>
      <c r="AA40" s="255">
        <v>950000</v>
      </c>
      <c r="AB40" s="252">
        <f t="shared" si="16"/>
        <v>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>
        <v>1000000</v>
      </c>
      <c r="AB43" s="252">
        <f t="shared" si="28"/>
        <v>0</v>
      </c>
      <c r="AC43" s="12">
        <v>1000000</v>
      </c>
      <c r="AD43" s="255"/>
      <c r="AE43" s="252">
        <f t="shared" si="29"/>
        <v>1000000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>
        <v>585000</v>
      </c>
      <c r="Y44" s="252">
        <f t="shared" si="15"/>
        <v>0</v>
      </c>
      <c r="Z44" s="42">
        <v>585000</v>
      </c>
      <c r="AA44" s="256">
        <v>585000</v>
      </c>
      <c r="AB44" s="252">
        <f t="shared" si="28"/>
        <v>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>
        <v>1020000</v>
      </c>
      <c r="Y46" s="252">
        <f t="shared" si="15"/>
        <v>0</v>
      </c>
      <c r="Z46" s="12">
        <v>1020000</v>
      </c>
      <c r="AA46" s="255"/>
      <c r="AB46" s="252">
        <f t="shared" si="28"/>
        <v>1020000</v>
      </c>
      <c r="AC46" s="12">
        <v>1020000</v>
      </c>
      <c r="AD46" s="255"/>
      <c r="AE46" s="252">
        <f t="shared" si="29"/>
        <v>1020000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791000</v>
      </c>
      <c r="AB47" s="252">
        <f t="shared" si="28"/>
        <v>0</v>
      </c>
      <c r="AC47" s="12">
        <v>791000</v>
      </c>
      <c r="AD47" s="255">
        <v>45000</v>
      </c>
      <c r="AE47" s="252">
        <f t="shared" si="29"/>
        <v>746000</v>
      </c>
      <c r="AF47" s="12">
        <v>791000</v>
      </c>
      <c r="AG47" s="255"/>
      <c r="AH47" s="252">
        <f t="shared" si="30"/>
        <v>791000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>
        <v>1000000</v>
      </c>
      <c r="Y49" s="54">
        <f t="shared" ref="Y49:Y53" si="43">+W49-X49</f>
        <v>0</v>
      </c>
      <c r="Z49" s="12">
        <v>1000000</v>
      </c>
      <c r="AA49" s="12">
        <v>1000000</v>
      </c>
      <c r="AB49" s="54">
        <f t="shared" ref="AB49:AB53" si="44">+Z49-AA49</f>
        <v>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>
        <v>1000000</v>
      </c>
      <c r="V50" s="54">
        <f t="shared" si="42"/>
        <v>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>
        <v>1000000</v>
      </c>
      <c r="AB52" s="54">
        <f t="shared" si="44"/>
        <v>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>
        <v>1000000</v>
      </c>
      <c r="AB56" s="54">
        <f t="shared" si="53"/>
        <v>0</v>
      </c>
      <c r="AC56" s="12">
        <v>1000000</v>
      </c>
      <c r="AD56" s="12"/>
      <c r="AE56" s="54">
        <f t="shared" si="54"/>
        <v>1000000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1000000</v>
      </c>
      <c r="V57" s="54">
        <f t="shared" si="51"/>
        <v>0</v>
      </c>
      <c r="W57" s="12">
        <v>1000000</v>
      </c>
      <c r="X57" s="12">
        <v>1000000</v>
      </c>
      <c r="Y57" s="54">
        <f t="shared" si="52"/>
        <v>0</v>
      </c>
      <c r="Z57" s="12">
        <v>1000000</v>
      </c>
      <c r="AA57" s="12"/>
      <c r="AB57" s="54">
        <f t="shared" si="53"/>
        <v>1000000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>
        <v>1000000</v>
      </c>
      <c r="AB58" s="54">
        <f t="shared" si="53"/>
        <v>0</v>
      </c>
      <c r="AC58" s="12">
        <v>1000000</v>
      </c>
      <c r="AD58" s="12"/>
      <c r="AE58" s="54">
        <f t="shared" si="54"/>
        <v>1000000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>
        <v>1150000</v>
      </c>
      <c r="V61" s="54">
        <f t="shared" ref="V61:V67" si="60">+T61-U61</f>
        <v>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/>
      <c r="AB62" s="54">
        <f t="shared" si="62"/>
        <v>1150000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/>
      <c r="AB63" s="54">
        <f t="shared" si="62"/>
        <v>650000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>
        <v>1150000</v>
      </c>
      <c r="Y64" s="54">
        <f t="shared" si="61"/>
        <v>0</v>
      </c>
      <c r="Z64" s="12">
        <v>1150000</v>
      </c>
      <c r="AA64" s="12">
        <v>900000</v>
      </c>
      <c r="AB64" s="54">
        <f t="shared" si="62"/>
        <v>250000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1150000</v>
      </c>
      <c r="Y66" s="54">
        <f t="shared" si="61"/>
        <v>0</v>
      </c>
      <c r="Z66" s="12">
        <v>1150000</v>
      </c>
      <c r="AA66" s="12">
        <v>400000</v>
      </c>
      <c r="AB66" s="54">
        <f t="shared" si="62"/>
        <v>750000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/>
      <c r="V67" s="54">
        <f t="shared" si="60"/>
        <v>625000</v>
      </c>
      <c r="W67" s="12">
        <v>625000</v>
      </c>
      <c r="X67" s="12"/>
      <c r="Y67" s="54">
        <f t="shared" ref="Y67" si="70">+W67-X67</f>
        <v>625000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35"/>
      <c r="B82" s="436"/>
      <c r="C82" s="436"/>
      <c r="D82" s="437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36620000</v>
      </c>
      <c r="S82" s="193">
        <f t="shared" si="81"/>
        <v>5100000</v>
      </c>
      <c r="T82" s="193">
        <f t="shared" si="81"/>
        <v>57245000</v>
      </c>
      <c r="U82" s="193">
        <f t="shared" si="81"/>
        <v>47160000</v>
      </c>
      <c r="V82" s="193">
        <f t="shared" si="81"/>
        <v>10085000</v>
      </c>
      <c r="W82" s="193">
        <f t="shared" si="81"/>
        <v>49745000</v>
      </c>
      <c r="X82" s="193">
        <f t="shared" si="81"/>
        <v>33900000</v>
      </c>
      <c r="Y82" s="193">
        <f t="shared" si="81"/>
        <v>15845000</v>
      </c>
      <c r="Z82" s="193">
        <f t="shared" si="81"/>
        <v>49745000</v>
      </c>
      <c r="AA82" s="193">
        <f t="shared" si="81"/>
        <v>24530000</v>
      </c>
      <c r="AB82" s="193">
        <f t="shared" si="81"/>
        <v>25215000</v>
      </c>
      <c r="AC82" s="193">
        <f t="shared" si="81"/>
        <v>54245000</v>
      </c>
      <c r="AD82" s="193">
        <f t="shared" si="81"/>
        <v>3349000</v>
      </c>
      <c r="AE82" s="193">
        <f t="shared" si="81"/>
        <v>50896000</v>
      </c>
      <c r="AF82" s="193">
        <f t="shared" si="81"/>
        <v>49745000</v>
      </c>
      <c r="AG82" s="193">
        <f t="shared" si="81"/>
        <v>2126000</v>
      </c>
      <c r="AH82" s="193">
        <f t="shared" si="81"/>
        <v>47619000</v>
      </c>
      <c r="AI82" s="193">
        <f t="shared" si="81"/>
        <v>49745000</v>
      </c>
      <c r="AJ82" s="193">
        <f t="shared" si="81"/>
        <v>750000</v>
      </c>
      <c r="AK82" s="193">
        <f t="shared" si="81"/>
        <v>48995000</v>
      </c>
      <c r="AL82" s="193">
        <f t="shared" si="81"/>
        <v>49745000</v>
      </c>
      <c r="AM82" s="193">
        <f t="shared" si="81"/>
        <v>0</v>
      </c>
      <c r="AN82" s="193">
        <f t="shared" si="81"/>
        <v>49745000</v>
      </c>
      <c r="AO82" s="193">
        <f t="shared" si="81"/>
        <v>48895000</v>
      </c>
      <c r="AP82" s="193">
        <f t="shared" si="81"/>
        <v>0</v>
      </c>
      <c r="AQ82" s="193">
        <f t="shared" si="81"/>
        <v>48895000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82" t="s">
        <v>125</v>
      </c>
      <c r="B83" s="382"/>
      <c r="C83" s="382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3750000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5100000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2880000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1000000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5400000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4000000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4750000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5000000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4800000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6650000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2600000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5100000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5000000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6600000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5000000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5250000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5000000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2500000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5700000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9000000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6300000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4000000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5600000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5700000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4500000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8150000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4000000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4500000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3400000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4750000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5000000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2925000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6300000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6120000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5500000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6000000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8000000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6000000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6000000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7000000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6000000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10350000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9200000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6500000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8300000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326425000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161105000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165320000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K5:M5"/>
    <mergeCell ref="N5:P5"/>
    <mergeCell ref="Q5:S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opLeftCell="P1" workbookViewId="0">
      <pane ySplit="6" topLeftCell="A33" activePane="bottomLeft" state="frozen"/>
      <selection pane="bottomLeft" activeCell="AD33" sqref="AD33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7" t="s">
        <v>1</v>
      </c>
      <c r="B5" s="459" t="s">
        <v>2</v>
      </c>
      <c r="C5" s="461" t="s">
        <v>3</v>
      </c>
      <c r="D5" s="463" t="s">
        <v>4</v>
      </c>
      <c r="E5" s="463" t="s">
        <v>5</v>
      </c>
      <c r="F5" s="466" t="s">
        <v>6</v>
      </c>
      <c r="G5" s="466"/>
      <c r="H5" s="463" t="s">
        <v>10</v>
      </c>
      <c r="I5" s="463" t="s">
        <v>27</v>
      </c>
      <c r="J5" s="447" t="s">
        <v>26</v>
      </c>
      <c r="K5" s="448"/>
      <c r="L5" s="449"/>
      <c r="M5" s="453" t="s">
        <v>9</v>
      </c>
      <c r="N5" s="453"/>
      <c r="O5" s="465"/>
      <c r="P5" s="453" t="s">
        <v>14</v>
      </c>
      <c r="Q5" s="453"/>
      <c r="R5" s="453"/>
      <c r="S5" s="453" t="s">
        <v>15</v>
      </c>
      <c r="T5" s="453"/>
      <c r="U5" s="453"/>
      <c r="V5" s="453" t="s">
        <v>16</v>
      </c>
      <c r="W5" s="453"/>
      <c r="X5" s="453"/>
      <c r="Y5" s="453" t="s">
        <v>17</v>
      </c>
      <c r="Z5" s="453"/>
      <c r="AA5" s="453"/>
      <c r="AB5" s="453" t="s">
        <v>18</v>
      </c>
      <c r="AC5" s="453"/>
      <c r="AD5" s="453"/>
      <c r="AE5" s="453" t="s">
        <v>19</v>
      </c>
      <c r="AF5" s="453"/>
      <c r="AG5" s="453"/>
      <c r="AH5" s="453" t="s">
        <v>20</v>
      </c>
      <c r="AI5" s="453"/>
      <c r="AJ5" s="453"/>
      <c r="AK5" s="453" t="s">
        <v>21</v>
      </c>
      <c r="AL5" s="453"/>
      <c r="AM5" s="453"/>
      <c r="AN5" s="453" t="s">
        <v>22</v>
      </c>
      <c r="AO5" s="453"/>
      <c r="AP5" s="453"/>
      <c r="AQ5" s="453" t="s">
        <v>23</v>
      </c>
      <c r="AR5" s="453"/>
      <c r="AS5" s="453"/>
      <c r="AT5" s="453" t="s">
        <v>49</v>
      </c>
      <c r="AU5" s="453"/>
      <c r="AV5" s="453"/>
      <c r="AW5" s="450" t="s">
        <v>25</v>
      </c>
      <c r="AX5" s="451"/>
      <c r="AY5" s="452"/>
      <c r="AZ5" s="273" t="s">
        <v>62</v>
      </c>
    </row>
    <row r="6" spans="1:52" s="217" customFormat="1" ht="12" thickBot="1" x14ac:dyDescent="0.25">
      <c r="A6" s="458"/>
      <c r="B6" s="460"/>
      <c r="C6" s="462"/>
      <c r="D6" s="464"/>
      <c r="E6" s="464"/>
      <c r="F6" s="213" t="s">
        <v>7</v>
      </c>
      <c r="G6" s="214" t="s">
        <v>8</v>
      </c>
      <c r="H6" s="467"/>
      <c r="I6" s="464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>
        <v>900000</v>
      </c>
      <c r="X9" s="41">
        <f t="shared" ref="X9:X10" si="18">V9-W9</f>
        <v>0</v>
      </c>
      <c r="Y9" s="12">
        <v>900000</v>
      </c>
      <c r="Z9" s="12"/>
      <c r="AA9" s="41">
        <f t="shared" ref="AA9:AA10" si="19">Y9-Z9</f>
        <v>900000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>
        <v>900000</v>
      </c>
      <c r="X12" s="230">
        <f t="shared" si="8"/>
        <v>0</v>
      </c>
      <c r="Y12" s="12">
        <v>900000</v>
      </c>
      <c r="Z12" s="12">
        <v>900000</v>
      </c>
      <c r="AA12" s="230">
        <f t="shared" si="9"/>
        <v>0</v>
      </c>
      <c r="AB12" s="12">
        <v>900000</v>
      </c>
      <c r="AC12" s="12"/>
      <c r="AD12" s="230">
        <f t="shared" si="10"/>
        <v>900000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/>
      <c r="AA14" s="230">
        <f t="shared" si="9"/>
        <v>1000000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>
        <v>1000000</v>
      </c>
      <c r="AA17" s="228">
        <f t="shared" si="9"/>
        <v>0</v>
      </c>
      <c r="AB17" s="42">
        <v>1000000</v>
      </c>
      <c r="AC17" s="42"/>
      <c r="AD17" s="228">
        <f t="shared" si="10"/>
        <v>1000000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580000</v>
      </c>
      <c r="AD18" s="230">
        <f t="shared" si="10"/>
        <v>4000</v>
      </c>
      <c r="AE18" s="12">
        <v>584000</v>
      </c>
      <c r="AF18" s="12"/>
      <c r="AG18" s="230">
        <f t="shared" si="11"/>
        <v>584000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600000</v>
      </c>
      <c r="X19" s="230">
        <f t="shared" si="8"/>
        <v>200000</v>
      </c>
      <c r="Y19" s="12">
        <v>800000</v>
      </c>
      <c r="Z19" s="12"/>
      <c r="AA19" s="230">
        <f t="shared" si="9"/>
        <v>800000</v>
      </c>
      <c r="AB19" s="12">
        <v>800000</v>
      </c>
      <c r="AC19" s="12"/>
      <c r="AD19" s="230">
        <f t="shared" si="10"/>
        <v>800000</v>
      </c>
      <c r="AE19" s="12">
        <v>800000</v>
      </c>
      <c r="AF19" s="12"/>
      <c r="AG19" s="230">
        <f t="shared" si="11"/>
        <v>800000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x14ac:dyDescent="0.2">
      <c r="A20" s="192">
        <v>14</v>
      </c>
      <c r="B20" s="275"/>
      <c r="C20" s="276" t="s">
        <v>290</v>
      </c>
      <c r="D20" s="103" t="s">
        <v>374</v>
      </c>
      <c r="E20" s="12">
        <v>14000000</v>
      </c>
      <c r="F20" s="12"/>
      <c r="G20" s="12"/>
      <c r="H20" s="12">
        <f t="shared" si="0"/>
        <v>14000000</v>
      </c>
      <c r="I20" s="12">
        <v>2000000</v>
      </c>
      <c r="J20" s="12">
        <v>3000000</v>
      </c>
      <c r="K20" s="12">
        <v>3000000</v>
      </c>
      <c r="L20" s="41">
        <f t="shared" si="1"/>
        <v>0</v>
      </c>
      <c r="M20" s="12">
        <v>900000</v>
      </c>
      <c r="N20" s="12">
        <v>900000</v>
      </c>
      <c r="O20" s="230">
        <f t="shared" ref="O20" si="30">M20-N20</f>
        <v>0</v>
      </c>
      <c r="P20" s="12">
        <v>900000</v>
      </c>
      <c r="Q20" s="12"/>
      <c r="R20" s="230">
        <f t="shared" si="6"/>
        <v>900000</v>
      </c>
      <c r="S20" s="12">
        <v>900000</v>
      </c>
      <c r="T20" s="12"/>
      <c r="U20" s="230">
        <f t="shared" si="7"/>
        <v>900000</v>
      </c>
      <c r="V20" s="12">
        <v>900000</v>
      </c>
      <c r="W20" s="12"/>
      <c r="X20" s="230">
        <f t="shared" si="8"/>
        <v>900000</v>
      </c>
      <c r="Y20" s="12">
        <v>900000</v>
      </c>
      <c r="Z20" s="12"/>
      <c r="AA20" s="230">
        <f t="shared" si="9"/>
        <v>900000</v>
      </c>
      <c r="AB20" s="12">
        <v>900000</v>
      </c>
      <c r="AC20" s="12"/>
      <c r="AD20" s="230">
        <f t="shared" si="10"/>
        <v>900000</v>
      </c>
      <c r="AE20" s="12">
        <v>900000</v>
      </c>
      <c r="AF20" s="12"/>
      <c r="AG20" s="230">
        <f t="shared" si="11"/>
        <v>900000</v>
      </c>
      <c r="AH20" s="12">
        <v>900000</v>
      </c>
      <c r="AI20" s="12"/>
      <c r="AJ20" s="230">
        <f t="shared" si="12"/>
        <v>900000</v>
      </c>
      <c r="AK20" s="12">
        <v>900000</v>
      </c>
      <c r="AL20" s="12"/>
      <c r="AM20" s="230">
        <f t="shared" si="13"/>
        <v>900000</v>
      </c>
      <c r="AN20" s="12">
        <v>900000</v>
      </c>
      <c r="AO20" s="12"/>
      <c r="AP20" s="230">
        <f t="shared" si="14"/>
        <v>900000</v>
      </c>
      <c r="AQ20" s="12"/>
      <c r="AR20" s="12"/>
      <c r="AS20" s="41">
        <f t="shared" si="3"/>
        <v>0</v>
      </c>
      <c r="AT20" s="12"/>
      <c r="AU20" s="12"/>
      <c r="AV20" s="12">
        <f t="shared" si="25"/>
        <v>0</v>
      </c>
      <c r="AW20" s="12"/>
      <c r="AX20" s="12"/>
      <c r="AY20" s="12"/>
      <c r="AZ20" s="32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400000</v>
      </c>
      <c r="U21" s="230">
        <f t="shared" si="7"/>
        <v>400000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>
        <v>2375000</v>
      </c>
      <c r="U22" s="41">
        <f t="shared" ref="U22:U25" si="33">S22-T22</f>
        <v>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/>
      <c r="AD22" s="41">
        <f t="shared" ref="AD22:AD25" si="36">AB22-AC22</f>
        <v>2375000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>
        <v>900000</v>
      </c>
      <c r="AA23" s="230">
        <f t="shared" si="35"/>
        <v>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700000</v>
      </c>
      <c r="X24" s="230">
        <f t="shared" si="34"/>
        <v>0</v>
      </c>
      <c r="Y24" s="12">
        <v>700000</v>
      </c>
      <c r="Z24" s="12">
        <f>700000-550000</f>
        <v>150000</v>
      </c>
      <c r="AA24" s="230">
        <f t="shared" si="35"/>
        <v>550000</v>
      </c>
      <c r="AB24" s="12">
        <v>700000</v>
      </c>
      <c r="AC24" s="12">
        <v>0</v>
      </c>
      <c r="AD24" s="230">
        <f t="shared" si="36"/>
        <v>700000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900000</v>
      </c>
      <c r="R25" s="230">
        <f t="shared" si="6"/>
        <v>50000</v>
      </c>
      <c r="S25" s="12">
        <v>950000</v>
      </c>
      <c r="T25" s="12"/>
      <c r="U25" s="230">
        <f t="shared" si="33"/>
        <v>950000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>
        <v>760000</v>
      </c>
      <c r="X26" s="54">
        <f>V26-W26</f>
        <v>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>
        <v>3000000</v>
      </c>
      <c r="X27" s="54">
        <f>V27-W27</f>
        <v>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600000</v>
      </c>
      <c r="X28" s="54">
        <f>V28-W28</f>
        <v>200000</v>
      </c>
      <c r="Y28" s="42">
        <v>800000</v>
      </c>
      <c r="Z28" s="42"/>
      <c r="AA28" s="54">
        <f>Y28-Z28</f>
        <v>800000</v>
      </c>
      <c r="AB28" s="42">
        <v>800000</v>
      </c>
      <c r="AC28" s="42"/>
      <c r="AD28" s="54">
        <f>AB28-AC28</f>
        <v>800000</v>
      </c>
      <c r="AE28" s="42">
        <v>800000</v>
      </c>
      <c r="AF28" s="42"/>
      <c r="AG28" s="54">
        <f>AE28-AF28</f>
        <v>800000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/>
      <c r="AD29" s="54">
        <f>AB29-AC29</f>
        <v>850000</v>
      </c>
      <c r="AE29" s="42">
        <v>850000</v>
      </c>
      <c r="AF29" s="42"/>
      <c r="AG29" s="54">
        <f>AE29-AF29</f>
        <v>850000</v>
      </c>
      <c r="AH29" s="42">
        <v>850000</v>
      </c>
      <c r="AI29" s="42"/>
      <c r="AJ29" s="54">
        <f>AH29-AI29</f>
        <v>850000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>
        <v>750000</v>
      </c>
      <c r="AG30" s="54">
        <f t="shared" ref="AG30:AG50" si="49">AE30-AF30</f>
        <v>0</v>
      </c>
      <c r="AH30" s="42">
        <v>750000</v>
      </c>
      <c r="AI30" s="42"/>
      <c r="AJ30" s="54">
        <f t="shared" ref="AJ30:AJ50" si="50">AH30-AI30</f>
        <v>750000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500000</v>
      </c>
      <c r="X31" s="230">
        <f t="shared" si="46"/>
        <v>240000</v>
      </c>
      <c r="Y31" s="12">
        <v>740000</v>
      </c>
      <c r="Z31" s="12"/>
      <c r="AA31" s="230">
        <f t="shared" si="47"/>
        <v>740000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>
        <v>800000</v>
      </c>
      <c r="AA33" s="230">
        <f t="shared" si="47"/>
        <v>0</v>
      </c>
      <c r="AB33" s="12">
        <v>800000</v>
      </c>
      <c r="AC33" s="12">
        <v>800000</v>
      </c>
      <c r="AD33" s="230">
        <f t="shared" si="48"/>
        <v>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150000</v>
      </c>
      <c r="X34" s="230">
        <f t="shared" si="46"/>
        <v>800000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400000</v>
      </c>
      <c r="U35" s="230">
        <f t="shared" si="45"/>
        <v>400000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>
        <v>900000</v>
      </c>
      <c r="X37" s="230">
        <f t="shared" si="46"/>
        <v>0</v>
      </c>
      <c r="Y37" s="12">
        <v>900000</v>
      </c>
      <c r="Z37" s="12"/>
      <c r="AA37" s="230">
        <f t="shared" si="47"/>
        <v>900000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>
        <v>1000000</v>
      </c>
      <c r="X38" s="230">
        <f t="shared" si="46"/>
        <v>0</v>
      </c>
      <c r="Y38" s="12">
        <v>1000000</v>
      </c>
      <c r="Z38" s="12">
        <v>1000000</v>
      </c>
      <c r="AA38" s="230">
        <f t="shared" si="47"/>
        <v>0</v>
      </c>
      <c r="AB38" s="12">
        <v>1000000</v>
      </c>
      <c r="AC38" s="12"/>
      <c r="AD38" s="230">
        <f t="shared" si="48"/>
        <v>1000000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>
        <v>950000</v>
      </c>
      <c r="X39" s="230">
        <f t="shared" si="46"/>
        <v>0</v>
      </c>
      <c r="Y39" s="12">
        <v>950000</v>
      </c>
      <c r="Z39" s="12">
        <v>950000</v>
      </c>
      <c r="AA39" s="230">
        <f t="shared" si="47"/>
        <v>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>
        <v>1000000</v>
      </c>
      <c r="AD42" s="41">
        <f t="shared" si="48"/>
        <v>0</v>
      </c>
      <c r="AE42" s="12">
        <v>1000000</v>
      </c>
      <c r="AF42" s="12">
        <v>1000000</v>
      </c>
      <c r="AG42" s="41">
        <f t="shared" si="49"/>
        <v>0</v>
      </c>
      <c r="AH42" s="12">
        <v>1000000</v>
      </c>
      <c r="AI42" s="12"/>
      <c r="AJ42" s="41">
        <f t="shared" si="50"/>
        <v>1000000</v>
      </c>
      <c r="AK42" s="12">
        <v>1000000</v>
      </c>
      <c r="AL42" s="12"/>
      <c r="AM42" s="41">
        <f t="shared" si="51"/>
        <v>1000000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>
        <v>1000000</v>
      </c>
      <c r="X45" s="41">
        <f t="shared" si="46"/>
        <v>0</v>
      </c>
      <c r="Y45" s="12">
        <v>1000000</v>
      </c>
      <c r="Z45" s="12">
        <v>1000000</v>
      </c>
      <c r="AA45" s="41">
        <f t="shared" si="47"/>
        <v>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900000</v>
      </c>
      <c r="X46" s="230">
        <f t="shared" si="46"/>
        <v>0</v>
      </c>
      <c r="Y46" s="12">
        <v>900000</v>
      </c>
      <c r="Z46" s="12">
        <v>700000</v>
      </c>
      <c r="AA46" s="230">
        <f t="shared" si="47"/>
        <v>200000</v>
      </c>
      <c r="AB46" s="12">
        <v>900000</v>
      </c>
      <c r="AC46" s="12"/>
      <c r="AD46" s="230">
        <f t="shared" si="48"/>
        <v>900000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>
        <v>900000</v>
      </c>
      <c r="AA47" s="230">
        <f t="shared" si="47"/>
        <v>0</v>
      </c>
      <c r="AB47" s="12">
        <v>900000</v>
      </c>
      <c r="AC47" s="12"/>
      <c r="AD47" s="230">
        <f t="shared" si="48"/>
        <v>900000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985000</v>
      </c>
      <c r="AA48" s="41">
        <f t="shared" si="47"/>
        <v>0</v>
      </c>
      <c r="AB48" s="12">
        <v>985000</v>
      </c>
      <c r="AC48" s="12">
        <v>30000</v>
      </c>
      <c r="AD48" s="41">
        <f t="shared" si="48"/>
        <v>955000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/>
      <c r="X50" s="54">
        <f t="shared" si="46"/>
        <v>900000</v>
      </c>
      <c r="Y50" s="12">
        <v>900000</v>
      </c>
      <c r="Z50" s="12"/>
      <c r="AA50" s="54">
        <f t="shared" si="47"/>
        <v>900000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54" t="s">
        <v>28</v>
      </c>
      <c r="B77" s="455"/>
      <c r="C77" s="455"/>
      <c r="D77" s="456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54000000</v>
      </c>
      <c r="L77" s="280">
        <f t="shared" si="83"/>
        <v>6000000</v>
      </c>
      <c r="M77" s="280">
        <f t="shared" si="83"/>
        <v>34029000</v>
      </c>
      <c r="N77" s="280">
        <f t="shared" si="83"/>
        <v>31629000</v>
      </c>
      <c r="O77" s="280">
        <f t="shared" si="83"/>
        <v>2400000</v>
      </c>
      <c r="P77" s="280">
        <f t="shared" si="83"/>
        <v>34654000</v>
      </c>
      <c r="Q77" s="280">
        <f>SUM(Q7:Q76)</f>
        <v>29304000</v>
      </c>
      <c r="R77" s="280">
        <f t="shared" si="83"/>
        <v>5350000</v>
      </c>
      <c r="S77" s="280">
        <f t="shared" si="83"/>
        <v>38014000</v>
      </c>
      <c r="T77" s="280">
        <f t="shared" si="83"/>
        <v>29044000</v>
      </c>
      <c r="U77" s="280">
        <f t="shared" si="83"/>
        <v>8970000</v>
      </c>
      <c r="V77" s="280">
        <f t="shared" si="83"/>
        <v>38639000</v>
      </c>
      <c r="W77" s="280">
        <f t="shared" si="83"/>
        <v>23479000</v>
      </c>
      <c r="X77" s="280">
        <f t="shared" si="83"/>
        <v>15160000</v>
      </c>
      <c r="Y77" s="280">
        <f t="shared" si="83"/>
        <v>35639000</v>
      </c>
      <c r="Z77" s="280">
        <f t="shared" si="83"/>
        <v>14319000</v>
      </c>
      <c r="AA77" s="280">
        <f t="shared" si="83"/>
        <v>21320000</v>
      </c>
      <c r="AB77" s="280">
        <f t="shared" si="83"/>
        <v>38014000</v>
      </c>
      <c r="AC77" s="280">
        <f t="shared" si="83"/>
        <v>4310000</v>
      </c>
      <c r="AD77" s="280">
        <f t="shared" si="83"/>
        <v>33704000</v>
      </c>
      <c r="AE77" s="280">
        <f t="shared" si="83"/>
        <v>37639000</v>
      </c>
      <c r="AF77" s="280">
        <f t="shared" si="83"/>
        <v>2650000</v>
      </c>
      <c r="AG77" s="280">
        <f t="shared" si="83"/>
        <v>34989000</v>
      </c>
      <c r="AH77" s="280">
        <f t="shared" si="83"/>
        <v>35639000</v>
      </c>
      <c r="AI77" s="280">
        <f t="shared" si="83"/>
        <v>900000</v>
      </c>
      <c r="AJ77" s="280">
        <f t="shared" si="83"/>
        <v>34739000</v>
      </c>
      <c r="AK77" s="280">
        <f t="shared" si="83"/>
        <v>38014000</v>
      </c>
      <c r="AL77" s="280">
        <f t="shared" si="83"/>
        <v>900000</v>
      </c>
      <c r="AM77" s="280">
        <f t="shared" si="83"/>
        <v>37114000</v>
      </c>
      <c r="AN77" s="280">
        <f t="shared" si="83"/>
        <v>35639000</v>
      </c>
      <c r="AO77" s="280">
        <f t="shared" si="83"/>
        <v>900000</v>
      </c>
      <c r="AP77" s="280">
        <f t="shared" si="83"/>
        <v>34739000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82" t="s">
        <v>125</v>
      </c>
      <c r="B79" s="382"/>
      <c r="C79" s="382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5400000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9500000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4500000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6000000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5000000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3500000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5000000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8100000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6000000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4750000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4500000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4050000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7650000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4560000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2000000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5000000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4250000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3750000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4680000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3200000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6500000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6000000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5400000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5000000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4750000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4000000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8000000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6000000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4700000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4500000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6865000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238815000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125860000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112955000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16" workbookViewId="0">
      <selection activeCell="G25" sqref="G25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8" t="s">
        <v>56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</row>
    <row r="2" spans="1:20" x14ac:dyDescent="0.2">
      <c r="A2" s="468" t="s">
        <v>186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169035000</v>
      </c>
      <c r="D17" s="8">
        <f>+BA!N47</f>
        <v>15304000</v>
      </c>
      <c r="E17" s="8">
        <f>+BA!Q47</f>
        <v>21304000</v>
      </c>
      <c r="F17" s="8">
        <f>+BA!T47</f>
        <v>21904000</v>
      </c>
      <c r="G17" s="8">
        <f>+BA!W47</f>
        <v>19154000</v>
      </c>
      <c r="H17" s="8">
        <f>+BA!Z47</f>
        <v>13758000</v>
      </c>
      <c r="I17" s="8">
        <f>+BA!AC47</f>
        <v>2755000</v>
      </c>
      <c r="J17" s="8">
        <f>+BA!AF47</f>
        <v>1100000</v>
      </c>
      <c r="K17" s="8">
        <f>+BA!AI47</f>
        <v>800000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265914000</v>
      </c>
    </row>
    <row r="18" spans="1:20" x14ac:dyDescent="0.2">
      <c r="A18" s="7">
        <v>2</v>
      </c>
      <c r="B18" s="20" t="s">
        <v>52</v>
      </c>
      <c r="C18" s="11">
        <f>+KA!K110+KA!I110</f>
        <v>257047500</v>
      </c>
      <c r="D18" s="11">
        <f>+KA!N110</f>
        <v>28335000</v>
      </c>
      <c r="E18" s="11">
        <f>+KA!Q110</f>
        <v>33635000</v>
      </c>
      <c r="F18" s="11">
        <f>+KA!T110</f>
        <v>31405000</v>
      </c>
      <c r="G18" s="11">
        <f>+KA!W110</f>
        <v>26935000</v>
      </c>
      <c r="H18" s="11">
        <f>+KA!Z110</f>
        <v>14665000</v>
      </c>
      <c r="I18" s="11">
        <f>+KA!AC110</f>
        <v>2695000</v>
      </c>
      <c r="J18" s="11">
        <f>+KA!AF110</f>
        <v>2195000</v>
      </c>
      <c r="K18" s="11">
        <f>+KA!AI110</f>
        <v>1395000</v>
      </c>
      <c r="L18" s="246">
        <f>+KA!AL110</f>
        <v>625000</v>
      </c>
      <c r="M18" s="11">
        <f>+KA!AO110</f>
        <v>625000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400182500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44637000</v>
      </c>
      <c r="F19" s="11">
        <f>+OM!T143</f>
        <v>52183000</v>
      </c>
      <c r="G19" s="11">
        <f>+OM!W143</f>
        <v>39957000</v>
      </c>
      <c r="H19" s="11">
        <f>+OM!Z143</f>
        <v>29587000</v>
      </c>
      <c r="I19" s="11">
        <f>+OM!AC143</f>
        <v>5117000</v>
      </c>
      <c r="J19" s="11">
        <f>+OM!AF143</f>
        <v>2817000</v>
      </c>
      <c r="K19" s="11">
        <f>+OM!AI143</f>
        <v>2117000</v>
      </c>
      <c r="L19" s="246">
        <f>+OM!AL143</f>
        <v>2117000</v>
      </c>
      <c r="M19" s="11">
        <f>+OM!AO143</f>
        <v>2117000</v>
      </c>
      <c r="N19" s="11">
        <f>+OM!AR143</f>
        <v>667000</v>
      </c>
      <c r="O19" s="11">
        <f>+OM!AU143</f>
        <v>663000</v>
      </c>
      <c r="P19" s="11">
        <f>+OM!AX143</f>
        <v>0</v>
      </c>
      <c r="Q19" s="20"/>
      <c r="R19" s="8">
        <f>SUM(C19:P19)</f>
        <v>680441000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36620000</v>
      </c>
      <c r="F20" s="11">
        <f>+TI!U82</f>
        <v>47160000</v>
      </c>
      <c r="G20" s="11">
        <f>+TI!X82</f>
        <v>33900000</v>
      </c>
      <c r="H20" s="11">
        <f>+TI!AA82</f>
        <v>24530000</v>
      </c>
      <c r="I20" s="11">
        <f>TI!AD82</f>
        <v>3349000</v>
      </c>
      <c r="J20" s="11">
        <f>+TI!AG82</f>
        <v>2126000</v>
      </c>
      <c r="K20" s="11">
        <f>+TI!AJ82</f>
        <v>750000</v>
      </c>
      <c r="L20" s="246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505575000</v>
      </c>
    </row>
    <row r="21" spans="1:20" x14ac:dyDescent="0.2">
      <c r="A21" s="7">
        <v>5</v>
      </c>
      <c r="B21" s="20" t="s">
        <v>55</v>
      </c>
      <c r="C21" s="11">
        <f>+TO!K77+TO!I77</f>
        <v>225730000</v>
      </c>
      <c r="D21" s="11">
        <f>+TO!N77</f>
        <v>31629000</v>
      </c>
      <c r="E21" s="11">
        <f>+TO!Q77</f>
        <v>29304000</v>
      </c>
      <c r="F21" s="11">
        <f>+TO!T77</f>
        <v>29044000</v>
      </c>
      <c r="G21" s="11">
        <f>+TO!W77</f>
        <v>23479000</v>
      </c>
      <c r="H21" s="11">
        <f>+TO!Z77</f>
        <v>14319000</v>
      </c>
      <c r="I21" s="11">
        <f>+TO!AC77</f>
        <v>4310000</v>
      </c>
      <c r="J21" s="11">
        <f>+TO!AF77</f>
        <v>2650000</v>
      </c>
      <c r="K21" s="11">
        <f>+TO!AI77</f>
        <v>900000</v>
      </c>
      <c r="L21" s="246">
        <f>+TO!AL77</f>
        <v>900000</v>
      </c>
      <c r="M21" s="11">
        <f>+TO!AO77</f>
        <v>900000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363165000</v>
      </c>
    </row>
    <row r="22" spans="1:20" s="308" customFormat="1" x14ac:dyDescent="0.2">
      <c r="A22" s="21"/>
      <c r="B22" s="21" t="s">
        <v>50</v>
      </c>
      <c r="C22" s="26">
        <f>SUM(C17:C21)</f>
        <v>1435937500</v>
      </c>
      <c r="D22" s="26">
        <f t="shared" ref="D22:R22" si="2">SUM(D17:D21)</f>
        <v>146745000</v>
      </c>
      <c r="E22" s="26">
        <f t="shared" si="2"/>
        <v>165500000</v>
      </c>
      <c r="F22" s="26">
        <f t="shared" si="2"/>
        <v>181696000</v>
      </c>
      <c r="G22" s="26">
        <f t="shared" si="2"/>
        <v>143425000</v>
      </c>
      <c r="H22" s="26">
        <f t="shared" si="2"/>
        <v>96859000</v>
      </c>
      <c r="I22" s="26">
        <f t="shared" si="2"/>
        <v>18226000</v>
      </c>
      <c r="J22" s="26">
        <f t="shared" si="2"/>
        <v>10888000</v>
      </c>
      <c r="K22" s="26">
        <f t="shared" si="2"/>
        <v>5962000</v>
      </c>
      <c r="L22" s="247">
        <f t="shared" si="2"/>
        <v>4442000</v>
      </c>
      <c r="M22" s="26">
        <f t="shared" si="2"/>
        <v>3642000</v>
      </c>
      <c r="N22" s="26">
        <f t="shared" si="2"/>
        <v>1292000</v>
      </c>
      <c r="O22" s="26">
        <f t="shared" si="2"/>
        <v>663000</v>
      </c>
      <c r="P22" s="26">
        <f t="shared" si="2"/>
        <v>0</v>
      </c>
      <c r="Q22" s="26">
        <f t="shared" si="2"/>
        <v>0</v>
      </c>
      <c r="R22" s="26">
        <f t="shared" si="2"/>
        <v>2215277500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8850000</v>
      </c>
      <c r="D28" s="238">
        <f>+BA!O47</f>
        <v>3520000</v>
      </c>
      <c r="E28" s="238">
        <f>+BA!R47</f>
        <v>3520000</v>
      </c>
      <c r="F28" s="238">
        <f>+BA!U47</f>
        <v>5070000</v>
      </c>
      <c r="G28" s="238">
        <f>+BA!X47</f>
        <v>10820000</v>
      </c>
      <c r="H28" s="238">
        <f>BA!AA47</f>
        <v>13216000</v>
      </c>
      <c r="I28" s="238">
        <f>+BA!AD47</f>
        <v>24219000</v>
      </c>
      <c r="J28" s="238">
        <f>+BA!AG47</f>
        <v>28874000</v>
      </c>
      <c r="K28" s="238">
        <f>+BA!AJ47</f>
        <v>26174000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195986000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8500000</v>
      </c>
      <c r="D29" s="239">
        <f>+KA!O110</f>
        <v>3317000</v>
      </c>
      <c r="E29" s="239">
        <f>+KA!R110</f>
        <v>3317000</v>
      </c>
      <c r="F29" s="239">
        <f>+KA!U110</f>
        <v>6172000</v>
      </c>
      <c r="G29" s="239">
        <f>+KA!X110</f>
        <v>10642000</v>
      </c>
      <c r="H29" s="239">
        <f>+KA!AA110</f>
        <v>22912000</v>
      </c>
      <c r="I29" s="239">
        <f>+KA!AD110</f>
        <v>33282000</v>
      </c>
      <c r="J29" s="239">
        <f>+KA!AG110</f>
        <v>33782000</v>
      </c>
      <c r="K29" s="239">
        <f>+KA!AJ110</f>
        <v>34582000</v>
      </c>
      <c r="L29" s="248">
        <f>+KA!AM110</f>
        <v>35352000</v>
      </c>
      <c r="M29" s="239">
        <f>+KA!AP110</f>
        <v>35352000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236590000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12090000</v>
      </c>
      <c r="F30" s="239">
        <f>+OM!U143</f>
        <v>19594000</v>
      </c>
      <c r="G30" s="239">
        <f>+OM!X143</f>
        <v>26820000</v>
      </c>
      <c r="H30" s="239">
        <f>+OM!AA143</f>
        <v>37190000</v>
      </c>
      <c r="I30" s="239">
        <f>+OM!AD143</f>
        <v>66160000</v>
      </c>
      <c r="J30" s="239">
        <f>+OM!AG143</f>
        <v>63960000</v>
      </c>
      <c r="K30" s="239">
        <f>+OM!AJ143</f>
        <v>64660000</v>
      </c>
      <c r="L30" s="248">
        <f>+OM!AM143</f>
        <v>64660000</v>
      </c>
      <c r="M30" s="239">
        <f>+OM!AP143</f>
        <v>63910000</v>
      </c>
      <c r="N30" s="239">
        <f>+OM!AS143</f>
        <v>19055000</v>
      </c>
      <c r="O30" s="11">
        <f>+OM!AV143</f>
        <v>12450000</v>
      </c>
      <c r="P30" s="11">
        <f>+OM!AY143</f>
        <v>0</v>
      </c>
      <c r="Q30" s="20"/>
      <c r="R30" s="8">
        <f>SUM(C30:P30)</f>
        <v>485539000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5100000</v>
      </c>
      <c r="F31" s="239">
        <f>+TI!V82</f>
        <v>10085000</v>
      </c>
      <c r="G31" s="239">
        <f>+TI!Y82</f>
        <v>15845000</v>
      </c>
      <c r="H31" s="239">
        <f>+TI!AB82</f>
        <v>25215000</v>
      </c>
      <c r="I31" s="239">
        <f>+TI!AE82</f>
        <v>50896000</v>
      </c>
      <c r="J31" s="239">
        <f>+TI!AH82</f>
        <v>47619000</v>
      </c>
      <c r="K31" s="239">
        <f>+TI!AK82</f>
        <v>48995000</v>
      </c>
      <c r="L31" s="248">
        <f>+TI!AN82</f>
        <v>49745000</v>
      </c>
      <c r="M31" s="239">
        <f>+TI!AQ82</f>
        <v>48895000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341475000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2400000</v>
      </c>
      <c r="E32" s="239">
        <f>+TO!R77</f>
        <v>5350000</v>
      </c>
      <c r="F32" s="239">
        <f>+TO!U77</f>
        <v>8970000</v>
      </c>
      <c r="G32" s="239">
        <f>+TO!X77</f>
        <v>15160000</v>
      </c>
      <c r="H32" s="239">
        <f>+TO!AA77</f>
        <v>21320000</v>
      </c>
      <c r="I32" s="239">
        <f>+TO!AD77</f>
        <v>33704000</v>
      </c>
      <c r="J32" s="239">
        <f>+TO!AG77</f>
        <v>34989000</v>
      </c>
      <c r="K32" s="239">
        <f>+TO!AJ77</f>
        <v>34739000</v>
      </c>
      <c r="L32" s="248">
        <f>+TO!AM77</f>
        <v>37114000</v>
      </c>
      <c r="M32" s="239">
        <f>+TO!AP77</f>
        <v>34739000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245115000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55600000</v>
      </c>
      <c r="D33" s="240">
        <f t="shared" ref="D33:Q33" si="3">SUM(D28:D32)</f>
        <v>21127000</v>
      </c>
      <c r="E33" s="240">
        <f t="shared" si="3"/>
        <v>29377000</v>
      </c>
      <c r="F33" s="240">
        <f t="shared" si="3"/>
        <v>49891000</v>
      </c>
      <c r="G33" s="240">
        <f t="shared" ref="G33:N33" si="4">SUM(G28:G32)</f>
        <v>79287000</v>
      </c>
      <c r="H33" s="240">
        <f t="shared" si="4"/>
        <v>119853000</v>
      </c>
      <c r="I33" s="240">
        <f t="shared" si="4"/>
        <v>208261000</v>
      </c>
      <c r="J33" s="240">
        <f t="shared" si="4"/>
        <v>209224000</v>
      </c>
      <c r="K33" s="240">
        <f t="shared" si="4"/>
        <v>209150000</v>
      </c>
      <c r="L33" s="249">
        <f t="shared" si="4"/>
        <v>213045000</v>
      </c>
      <c r="M33" s="240">
        <f t="shared" si="4"/>
        <v>212020000</v>
      </c>
      <c r="N33" s="240">
        <f t="shared" si="4"/>
        <v>65880000</v>
      </c>
      <c r="O33" s="26">
        <f t="shared" si="3"/>
        <v>31990000</v>
      </c>
      <c r="P33" s="26">
        <f t="shared" si="3"/>
        <v>10450000</v>
      </c>
      <c r="Q33" s="26">
        <f t="shared" si="3"/>
        <v>0</v>
      </c>
      <c r="R33" s="26">
        <f>SUM(R28:R32)</f>
        <v>1504705000</v>
      </c>
      <c r="S33" s="311">
        <f>R11-R22</f>
        <v>1504705000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8850000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5070000</v>
      </c>
      <c r="G43" s="310">
        <f t="shared" si="5"/>
        <v>10820000</v>
      </c>
      <c r="H43" s="310">
        <f t="shared" si="5"/>
        <v>13216000</v>
      </c>
      <c r="I43" s="310">
        <f t="shared" si="5"/>
        <v>24219000</v>
      </c>
      <c r="J43" s="310">
        <f t="shared" si="5"/>
        <v>28874000</v>
      </c>
      <c r="K43" s="310">
        <f t="shared" si="5"/>
        <v>26174000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195986000</v>
      </c>
    </row>
    <row r="44" spans="1:19" x14ac:dyDescent="0.2">
      <c r="B44" s="20" t="s">
        <v>52</v>
      </c>
      <c r="C44" s="310">
        <f t="shared" ref="C44:R44" si="6">C7-C18</f>
        <v>8500000</v>
      </c>
      <c r="D44" s="310">
        <f t="shared" si="6"/>
        <v>3317000</v>
      </c>
      <c r="E44" s="310">
        <f t="shared" si="6"/>
        <v>3317000</v>
      </c>
      <c r="F44" s="310">
        <f t="shared" si="6"/>
        <v>6172000</v>
      </c>
      <c r="G44" s="310">
        <f t="shared" si="6"/>
        <v>10642000</v>
      </c>
      <c r="H44" s="310">
        <f t="shared" si="6"/>
        <v>22912000</v>
      </c>
      <c r="I44" s="310">
        <f t="shared" si="6"/>
        <v>33282000</v>
      </c>
      <c r="J44" s="310">
        <f t="shared" si="6"/>
        <v>33782000</v>
      </c>
      <c r="K44" s="310">
        <f t="shared" si="6"/>
        <v>34582000</v>
      </c>
      <c r="L44" s="310">
        <f t="shared" si="6"/>
        <v>35352000</v>
      </c>
      <c r="M44" s="310">
        <f t="shared" si="6"/>
        <v>35352000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236590000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12090000</v>
      </c>
      <c r="F45" s="310">
        <f t="shared" si="7"/>
        <v>19594000</v>
      </c>
      <c r="G45" s="310">
        <f t="shared" si="7"/>
        <v>26820000</v>
      </c>
      <c r="H45" s="310">
        <f t="shared" si="7"/>
        <v>37190000</v>
      </c>
      <c r="I45" s="310">
        <f t="shared" si="7"/>
        <v>66160000</v>
      </c>
      <c r="J45" s="310">
        <f t="shared" si="7"/>
        <v>63960000</v>
      </c>
      <c r="K45" s="310">
        <f t="shared" si="7"/>
        <v>64660000</v>
      </c>
      <c r="L45" s="310">
        <f t="shared" si="7"/>
        <v>64660000</v>
      </c>
      <c r="M45" s="310">
        <f t="shared" si="7"/>
        <v>63910000</v>
      </c>
      <c r="N45" s="310">
        <f t="shared" si="7"/>
        <v>19055000</v>
      </c>
      <c r="O45" s="310">
        <f t="shared" si="7"/>
        <v>12450000</v>
      </c>
      <c r="P45" s="310">
        <f t="shared" si="7"/>
        <v>0</v>
      </c>
      <c r="Q45" s="310">
        <f t="shared" si="7"/>
        <v>0</v>
      </c>
      <c r="R45" s="310">
        <f t="shared" si="7"/>
        <v>485539000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5100000</v>
      </c>
      <c r="F46" s="310">
        <f t="shared" si="8"/>
        <v>10085000</v>
      </c>
      <c r="G46" s="310">
        <f t="shared" si="8"/>
        <v>15845000</v>
      </c>
      <c r="H46" s="310">
        <f t="shared" si="8"/>
        <v>25215000</v>
      </c>
      <c r="I46" s="310">
        <f t="shared" si="8"/>
        <v>50896000</v>
      </c>
      <c r="J46" s="310">
        <f t="shared" si="8"/>
        <v>47619000</v>
      </c>
      <c r="K46" s="310">
        <f t="shared" si="8"/>
        <v>48995000</v>
      </c>
      <c r="L46" s="310">
        <f t="shared" si="8"/>
        <v>49745000</v>
      </c>
      <c r="M46" s="310">
        <f t="shared" si="8"/>
        <v>48895000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341475000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2400000</v>
      </c>
      <c r="E47" s="310">
        <f t="shared" si="9"/>
        <v>5350000</v>
      </c>
      <c r="F47" s="310">
        <f t="shared" si="9"/>
        <v>8970000</v>
      </c>
      <c r="G47" s="310">
        <f t="shared" si="9"/>
        <v>15160000</v>
      </c>
      <c r="H47" s="310">
        <f t="shared" si="9"/>
        <v>21320000</v>
      </c>
      <c r="I47" s="310">
        <f t="shared" si="9"/>
        <v>33704000</v>
      </c>
      <c r="J47" s="310">
        <f t="shared" si="9"/>
        <v>34989000</v>
      </c>
      <c r="K47" s="310">
        <f t="shared" si="9"/>
        <v>34739000</v>
      </c>
      <c r="L47" s="310">
        <f t="shared" si="9"/>
        <v>37114000</v>
      </c>
      <c r="M47" s="310">
        <f t="shared" si="9"/>
        <v>34739000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245115000</v>
      </c>
    </row>
    <row r="48" spans="1:19" x14ac:dyDescent="0.2">
      <c r="C48" s="310">
        <f t="shared" ref="C48:R48" si="10">C11-C22</f>
        <v>55600000</v>
      </c>
      <c r="D48" s="310">
        <f t="shared" si="10"/>
        <v>21127000</v>
      </c>
      <c r="E48" s="310">
        <f t="shared" si="10"/>
        <v>29377000</v>
      </c>
      <c r="F48" s="310">
        <f t="shared" si="10"/>
        <v>49891000</v>
      </c>
      <c r="G48" s="310">
        <f t="shared" si="10"/>
        <v>79287000</v>
      </c>
      <c r="H48" s="310">
        <f t="shared" si="10"/>
        <v>119853000</v>
      </c>
      <c r="I48" s="310">
        <f t="shared" si="10"/>
        <v>208261000</v>
      </c>
      <c r="J48" s="310">
        <f t="shared" si="10"/>
        <v>209224000</v>
      </c>
      <c r="K48" s="310">
        <f t="shared" si="10"/>
        <v>209150000</v>
      </c>
      <c r="L48" s="310">
        <f t="shared" si="10"/>
        <v>213045000</v>
      </c>
      <c r="M48" s="310">
        <f t="shared" si="10"/>
        <v>212020000</v>
      </c>
      <c r="N48" s="310">
        <f t="shared" si="10"/>
        <v>65880000</v>
      </c>
      <c r="O48" s="310">
        <f t="shared" si="10"/>
        <v>31990000</v>
      </c>
      <c r="P48" s="310">
        <f t="shared" si="10"/>
        <v>2038000</v>
      </c>
      <c r="Q48" s="310">
        <f t="shared" si="10"/>
        <v>0</v>
      </c>
      <c r="R48" s="310">
        <f t="shared" si="10"/>
        <v>1504705000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9" t="s">
        <v>93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</row>
    <row r="2" spans="1:21" ht="12.75" x14ac:dyDescent="0.2">
      <c r="A2" s="469" t="s">
        <v>186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0" t="s">
        <v>60</v>
      </c>
      <c r="B14" s="470"/>
      <c r="C14" s="470"/>
      <c r="D14" s="47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21" t="s">
        <v>1</v>
      </c>
      <c r="B2" s="423" t="s">
        <v>2</v>
      </c>
      <c r="C2" s="425" t="s">
        <v>3</v>
      </c>
      <c r="D2" s="425" t="s">
        <v>4</v>
      </c>
      <c r="E2" s="425" t="s">
        <v>5</v>
      </c>
      <c r="F2" s="427" t="s">
        <v>6</v>
      </c>
      <c r="G2" s="427"/>
      <c r="H2" s="425" t="s">
        <v>10</v>
      </c>
      <c r="I2" s="425" t="s">
        <v>27</v>
      </c>
      <c r="J2" s="410" t="s">
        <v>26</v>
      </c>
      <c r="K2" s="411"/>
      <c r="L2" s="471"/>
      <c r="M2" s="416" t="s">
        <v>9</v>
      </c>
      <c r="N2" s="416"/>
      <c r="O2" s="416"/>
      <c r="P2" s="416" t="s">
        <v>14</v>
      </c>
      <c r="Q2" s="416"/>
      <c r="R2" s="416"/>
      <c r="S2" s="416" t="s">
        <v>15</v>
      </c>
      <c r="T2" s="416"/>
      <c r="U2" s="416"/>
      <c r="V2" s="416" t="s">
        <v>16</v>
      </c>
      <c r="W2" s="416"/>
      <c r="X2" s="416"/>
      <c r="Y2" s="416" t="s">
        <v>17</v>
      </c>
      <c r="Z2" s="416"/>
      <c r="AA2" s="416"/>
      <c r="AB2" s="416" t="s">
        <v>18</v>
      </c>
      <c r="AC2" s="416"/>
      <c r="AD2" s="416"/>
      <c r="AE2" s="416" t="s">
        <v>19</v>
      </c>
      <c r="AF2" s="416"/>
      <c r="AG2" s="416"/>
      <c r="AH2" s="416" t="s">
        <v>20</v>
      </c>
      <c r="AI2" s="416"/>
      <c r="AJ2" s="416"/>
      <c r="AK2" s="416" t="s">
        <v>21</v>
      </c>
      <c r="AL2" s="416"/>
      <c r="AM2" s="416"/>
      <c r="AN2" s="416" t="s">
        <v>22</v>
      </c>
      <c r="AO2" s="416"/>
      <c r="AP2" s="416"/>
      <c r="AQ2" s="416" t="s">
        <v>23</v>
      </c>
      <c r="AR2" s="416"/>
      <c r="AS2" s="416"/>
      <c r="AT2" s="416" t="s">
        <v>24</v>
      </c>
      <c r="AU2" s="416"/>
      <c r="AV2" s="416"/>
      <c r="AW2" s="413" t="s">
        <v>25</v>
      </c>
      <c r="AX2" s="414"/>
      <c r="AY2" s="415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22"/>
      <c r="B3" s="424"/>
      <c r="C3" s="426"/>
      <c r="D3" s="426"/>
      <c r="E3" s="426"/>
      <c r="F3" s="129" t="s">
        <v>7</v>
      </c>
      <c r="G3" s="130" t="s">
        <v>8</v>
      </c>
      <c r="H3" s="426"/>
      <c r="I3" s="426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5000000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5000000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6000000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6000000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4750000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4500000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5400000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5000000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6600000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5250000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6000000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8000000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4050000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4500000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76050000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90650000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2017-11-25T10:03:34Z</dcterms:modified>
</cp:coreProperties>
</file>