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New folder\2. CASH OF NAME DAILY\2018\"/>
    </mc:Choice>
  </mc:AlternateContent>
  <bookViews>
    <workbookView xWindow="360" yWindow="420" windowWidth="19875" windowHeight="7650" firstSheet="14" activeTab="22"/>
  </bookViews>
  <sheets>
    <sheet name="24 des" sheetId="1" r:id="rId1"/>
    <sheet name="25 des " sheetId="5" r:id="rId2"/>
    <sheet name="02 jan" sheetId="6" r:id="rId3"/>
    <sheet name="03 jan" sheetId="7" r:id="rId4"/>
    <sheet name="04 jan " sheetId="8" r:id="rId5"/>
    <sheet name="05 jan  " sheetId="9" r:id="rId6"/>
    <sheet name="08 jan " sheetId="10" r:id="rId7"/>
    <sheet name="09 jan" sheetId="11" r:id="rId8"/>
    <sheet name="10 jan " sheetId="12" r:id="rId9"/>
    <sheet name="11 jan " sheetId="13" r:id="rId10"/>
    <sheet name="12 Jan" sheetId="14" r:id="rId11"/>
    <sheet name="13 Jan " sheetId="15" r:id="rId12"/>
    <sheet name="14 Jan " sheetId="16" r:id="rId13"/>
    <sheet name="15 Januari" sheetId="17" r:id="rId14"/>
    <sheet name="19 Jan" sheetId="18" r:id="rId15"/>
    <sheet name="20 Jan" sheetId="19" r:id="rId16"/>
    <sheet name="21 Jan " sheetId="20" r:id="rId17"/>
    <sheet name="22 jan" sheetId="21" r:id="rId18"/>
    <sheet name="23 Jan" sheetId="22" r:id="rId19"/>
    <sheet name="24 Jan " sheetId="23" r:id="rId20"/>
    <sheet name="25 Jan" sheetId="24" r:id="rId21"/>
    <sheet name="26 Jan " sheetId="25" r:id="rId22"/>
    <sheet name="27 jan" sheetId="26" r:id="rId23"/>
  </sheets>
  <externalReferences>
    <externalReference r:id="rId24"/>
  </externalReferences>
  <definedNames>
    <definedName name="_xlnm.Print_Area" localSheetId="2">'02 jan'!$A$1:$I$70</definedName>
    <definedName name="_xlnm.Print_Area" localSheetId="3">'03 jan'!$A$1:$I$70</definedName>
    <definedName name="_xlnm.Print_Area" localSheetId="4">'04 jan '!$A$1:$I$70</definedName>
    <definedName name="_xlnm.Print_Area" localSheetId="5">'05 jan  '!$A$1:$I$70</definedName>
    <definedName name="_xlnm.Print_Area" localSheetId="6">'08 jan '!$A$1:$I$70</definedName>
    <definedName name="_xlnm.Print_Area" localSheetId="7">'09 jan'!$A$1:$I$70</definedName>
    <definedName name="_xlnm.Print_Area" localSheetId="8">'10 jan '!$A$1:$I$70</definedName>
    <definedName name="_xlnm.Print_Area" localSheetId="9">'11 jan '!$A$1:$I$70</definedName>
    <definedName name="_xlnm.Print_Area" localSheetId="10">'12 Jan'!$A$1:$I$70</definedName>
    <definedName name="_xlnm.Print_Area" localSheetId="11">'13 Jan '!$A$1:$I$70</definedName>
    <definedName name="_xlnm.Print_Area" localSheetId="12">'14 Jan '!$A$1:$I$70</definedName>
    <definedName name="_xlnm.Print_Area" localSheetId="13">'15 Januari'!$A$1:$I$70</definedName>
    <definedName name="_xlnm.Print_Area" localSheetId="14">'19 Jan'!$A$1:$I$70</definedName>
    <definedName name="_xlnm.Print_Area" localSheetId="15">'20 Jan'!$A$1:$I$70</definedName>
    <definedName name="_xlnm.Print_Area" localSheetId="16">'21 Jan '!$A$1:$I$70</definedName>
    <definedName name="_xlnm.Print_Area" localSheetId="17">'22 jan'!$A$1:$I$77</definedName>
    <definedName name="_xlnm.Print_Area" localSheetId="18">'23 Jan'!$A$1:$I$77</definedName>
    <definedName name="_xlnm.Print_Area" localSheetId="0">'24 des'!$A$1:$I$70</definedName>
    <definedName name="_xlnm.Print_Area" localSheetId="19">'24 Jan '!$A$1:$I$77</definedName>
    <definedName name="_xlnm.Print_Area" localSheetId="1">'25 des '!$A$1:$I$70</definedName>
    <definedName name="_xlnm.Print_Area" localSheetId="20">'25 Jan'!$A$1:$I$77</definedName>
    <definedName name="_xlnm.Print_Area" localSheetId="21">'26 Jan '!$A$1:$I$77</definedName>
    <definedName name="_xlnm.Print_Area" localSheetId="22">'27 jan'!$A$1:$I$77</definedName>
  </definedNames>
  <calcPr calcId="152511"/>
</workbook>
</file>

<file path=xl/calcChain.xml><?xml version="1.0" encoding="utf-8"?>
<calcChain xmlns="http://schemas.openxmlformats.org/spreadsheetml/2006/main">
  <c r="P121" i="26" l="1"/>
  <c r="O121" i="26"/>
  <c r="O122" i="26" s="1"/>
  <c r="N121" i="26"/>
  <c r="M121" i="26"/>
  <c r="H48" i="26" s="1"/>
  <c r="L121" i="26"/>
  <c r="L122" i="26" s="1"/>
  <c r="Q113" i="26"/>
  <c r="H87" i="26"/>
  <c r="E87" i="26"/>
  <c r="A87" i="26"/>
  <c r="H49" i="26"/>
  <c r="S48" i="26"/>
  <c r="H44" i="26"/>
  <c r="H42" i="26"/>
  <c r="H38" i="26"/>
  <c r="G24" i="26"/>
  <c r="U23" i="26"/>
  <c r="T23" i="26"/>
  <c r="G23" i="26"/>
  <c r="G22" i="26"/>
  <c r="G21" i="26"/>
  <c r="G20" i="26"/>
  <c r="H26" i="26" s="1"/>
  <c r="G16" i="26"/>
  <c r="G15" i="26"/>
  <c r="G14" i="26"/>
  <c r="G13" i="26"/>
  <c r="G12" i="26"/>
  <c r="G11" i="26"/>
  <c r="G10" i="26"/>
  <c r="G9" i="26"/>
  <c r="G8" i="26"/>
  <c r="J6" i="26"/>
  <c r="J1" i="26"/>
  <c r="I50" i="26" l="1"/>
  <c r="I45" i="26"/>
  <c r="H17" i="26"/>
  <c r="I27" i="26" s="1"/>
  <c r="H54" i="26"/>
  <c r="H53" i="26"/>
  <c r="P121" i="25"/>
  <c r="O121" i="25"/>
  <c r="O122" i="25" s="1"/>
  <c r="N121" i="25"/>
  <c r="M121" i="25"/>
  <c r="H48" i="25" s="1"/>
  <c r="L121" i="25"/>
  <c r="L122" i="25" s="1"/>
  <c r="Q113" i="25"/>
  <c r="H87" i="25"/>
  <c r="E87" i="25"/>
  <c r="A87" i="25"/>
  <c r="H49" i="25"/>
  <c r="S48" i="25"/>
  <c r="H44" i="25"/>
  <c r="H42" i="25"/>
  <c r="H38" i="25"/>
  <c r="G24" i="25"/>
  <c r="U23" i="25"/>
  <c r="T23" i="25"/>
  <c r="G23" i="25"/>
  <c r="G22" i="25"/>
  <c r="G21" i="25"/>
  <c r="G20" i="25"/>
  <c r="G16" i="25"/>
  <c r="G15" i="25"/>
  <c r="G14" i="25"/>
  <c r="G13" i="25"/>
  <c r="G12" i="25"/>
  <c r="G11" i="25"/>
  <c r="G10" i="25"/>
  <c r="G9" i="25"/>
  <c r="G8" i="25"/>
  <c r="J6" i="25"/>
  <c r="J1" i="25"/>
  <c r="I50" i="25" l="1"/>
  <c r="I45" i="25"/>
  <c r="I58" i="26"/>
  <c r="I60" i="26"/>
  <c r="G28" i="26"/>
  <c r="H26" i="25"/>
  <c r="H17" i="25"/>
  <c r="H53" i="25"/>
  <c r="I27" i="25"/>
  <c r="H54" i="25"/>
  <c r="I58" i="25" s="1"/>
  <c r="P121" i="24"/>
  <c r="O121" i="24"/>
  <c r="O122" i="24" s="1"/>
  <c r="N121" i="24"/>
  <c r="M121" i="24"/>
  <c r="H48" i="24" s="1"/>
  <c r="L121" i="24"/>
  <c r="L122" i="24" s="1"/>
  <c r="Q113" i="24"/>
  <c r="H87" i="24"/>
  <c r="E87" i="24"/>
  <c r="A87" i="24"/>
  <c r="H54" i="24"/>
  <c r="H49" i="24"/>
  <c r="S48" i="24"/>
  <c r="H44" i="24"/>
  <c r="H42" i="24"/>
  <c r="H38" i="24"/>
  <c r="G24" i="24"/>
  <c r="U23" i="24"/>
  <c r="T23" i="24"/>
  <c r="G23" i="24"/>
  <c r="G22" i="24"/>
  <c r="G21" i="24"/>
  <c r="G20" i="24"/>
  <c r="G16" i="24"/>
  <c r="G15" i="24"/>
  <c r="G14" i="24"/>
  <c r="G13" i="24"/>
  <c r="G12" i="24"/>
  <c r="G11" i="24"/>
  <c r="G10" i="24"/>
  <c r="G9" i="24"/>
  <c r="G8" i="24"/>
  <c r="J6" i="24"/>
  <c r="J1" i="24"/>
  <c r="I45" i="24" l="1"/>
  <c r="I50" i="24"/>
  <c r="I60" i="25"/>
  <c r="G28" i="25"/>
  <c r="H26" i="24"/>
  <c r="H17" i="24"/>
  <c r="I27" i="24" s="1"/>
  <c r="H53" i="24"/>
  <c r="I58" i="24"/>
  <c r="E9" i="23"/>
  <c r="I60" i="24" l="1"/>
  <c r="G28" i="24"/>
  <c r="P121" i="23"/>
  <c r="O121" i="23"/>
  <c r="O122" i="23" s="1"/>
  <c r="N121" i="23"/>
  <c r="M121" i="23"/>
  <c r="H48" i="23" s="1"/>
  <c r="I50" i="23" s="1"/>
  <c r="L121" i="23"/>
  <c r="L122" i="23" s="1"/>
  <c r="Q113" i="23"/>
  <c r="H87" i="23"/>
  <c r="E87" i="23"/>
  <c r="A87" i="23"/>
  <c r="H54" i="23"/>
  <c r="H49" i="23"/>
  <c r="S48" i="23"/>
  <c r="H44" i="23"/>
  <c r="H42" i="23"/>
  <c r="I45" i="23" s="1"/>
  <c r="H38" i="23"/>
  <c r="G24" i="23"/>
  <c r="U23" i="23"/>
  <c r="T23" i="23"/>
  <c r="G23" i="23"/>
  <c r="G22" i="23"/>
  <c r="G21" i="23"/>
  <c r="G20" i="23"/>
  <c r="G16" i="23"/>
  <c r="G15" i="23"/>
  <c r="G14" i="23"/>
  <c r="G13" i="23"/>
  <c r="G12" i="23"/>
  <c r="G11" i="23"/>
  <c r="G10" i="23"/>
  <c r="G9" i="23"/>
  <c r="G8" i="23"/>
  <c r="J6" i="23"/>
  <c r="J1" i="23"/>
  <c r="H26" i="23" l="1"/>
  <c r="H17" i="23"/>
  <c r="H53" i="23"/>
  <c r="I58" i="23" s="1"/>
  <c r="P121" i="22"/>
  <c r="O121" i="22"/>
  <c r="O122" i="22" s="1"/>
  <c r="N121" i="22"/>
  <c r="M121" i="22"/>
  <c r="H48" i="22" s="1"/>
  <c r="L121" i="22"/>
  <c r="L122" i="22" s="1"/>
  <c r="Q113" i="22"/>
  <c r="H87" i="22"/>
  <c r="E87" i="22"/>
  <c r="A87" i="22"/>
  <c r="H49" i="22"/>
  <c r="S48" i="22"/>
  <c r="H44" i="22"/>
  <c r="H42" i="22"/>
  <c r="I45" i="22" s="1"/>
  <c r="H38" i="22"/>
  <c r="G24" i="22"/>
  <c r="U23" i="22"/>
  <c r="T23" i="22"/>
  <c r="G23" i="22"/>
  <c r="G22" i="22"/>
  <c r="G21" i="22"/>
  <c r="G20" i="22"/>
  <c r="G16" i="22"/>
  <c r="G15" i="22"/>
  <c r="G14" i="22"/>
  <c r="G13" i="22"/>
  <c r="G12" i="22"/>
  <c r="G11" i="22"/>
  <c r="G10" i="22"/>
  <c r="G9" i="22"/>
  <c r="G8" i="22"/>
  <c r="J6" i="22"/>
  <c r="J1" i="22"/>
  <c r="H26" i="22" l="1"/>
  <c r="I50" i="22"/>
  <c r="I27" i="23"/>
  <c r="H54" i="22"/>
  <c r="H53" i="22"/>
  <c r="H17" i="22"/>
  <c r="I27" i="22" s="1"/>
  <c r="G28" i="22" s="1"/>
  <c r="H49" i="21"/>
  <c r="H44" i="21"/>
  <c r="H42" i="21"/>
  <c r="I45" i="21" s="1"/>
  <c r="H38" i="21"/>
  <c r="G24" i="21"/>
  <c r="G23" i="21"/>
  <c r="G22" i="21"/>
  <c r="G21" i="21"/>
  <c r="G20" i="21"/>
  <c r="G16" i="21"/>
  <c r="G15" i="21"/>
  <c r="G14" i="21"/>
  <c r="G13" i="21"/>
  <c r="G12" i="21"/>
  <c r="G11" i="21"/>
  <c r="G10" i="21"/>
  <c r="E9" i="21"/>
  <c r="G9" i="21" s="1"/>
  <c r="E8" i="21"/>
  <c r="G8" i="21" s="1"/>
  <c r="H17" i="21" s="1"/>
  <c r="I27" i="21" l="1"/>
  <c r="I60" i="21" s="1"/>
  <c r="H26" i="21"/>
  <c r="I58" i="22"/>
  <c r="I60" i="23"/>
  <c r="G28" i="23"/>
  <c r="I60" i="22"/>
  <c r="G28" i="21"/>
  <c r="G29" i="21"/>
  <c r="P121" i="21"/>
  <c r="O121" i="21"/>
  <c r="N121" i="21"/>
  <c r="M121" i="21"/>
  <c r="H48" i="21" s="1"/>
  <c r="I50" i="21" s="1"/>
  <c r="L121" i="21"/>
  <c r="Q113" i="21"/>
  <c r="S48" i="21"/>
  <c r="U23" i="21"/>
  <c r="T23" i="21"/>
  <c r="H87" i="21"/>
  <c r="E87" i="21"/>
  <c r="A87" i="21"/>
  <c r="J6" i="21"/>
  <c r="J1" i="21"/>
  <c r="O122" i="21" l="1"/>
  <c r="H54" i="21"/>
  <c r="L122" i="21"/>
  <c r="H53" i="21"/>
  <c r="I58" i="21" s="1"/>
  <c r="E8" i="20"/>
  <c r="G8" i="20" s="1"/>
  <c r="E9" i="20"/>
  <c r="G9" i="20" s="1"/>
  <c r="E10" i="20"/>
  <c r="G10" i="20" s="1"/>
  <c r="E13" i="20"/>
  <c r="E12" i="20"/>
  <c r="G12" i="20" s="1"/>
  <c r="E11" i="20"/>
  <c r="M114" i="20"/>
  <c r="H45" i="20" s="1"/>
  <c r="L114" i="20"/>
  <c r="L115" i="20" s="1"/>
  <c r="O106" i="20"/>
  <c r="H87" i="20"/>
  <c r="E87" i="20"/>
  <c r="A87" i="20"/>
  <c r="H50" i="20" s="1"/>
  <c r="Q48" i="20"/>
  <c r="H46" i="20"/>
  <c r="H41" i="20"/>
  <c r="H39" i="20"/>
  <c r="H35" i="20"/>
  <c r="G24" i="20"/>
  <c r="S23" i="20"/>
  <c r="R23" i="20"/>
  <c r="G23" i="20"/>
  <c r="G22" i="20"/>
  <c r="G21" i="20"/>
  <c r="G20" i="20"/>
  <c r="H26" i="20" s="1"/>
  <c r="G16" i="20"/>
  <c r="G15" i="20"/>
  <c r="G14" i="20"/>
  <c r="G13" i="20"/>
  <c r="G11" i="20"/>
  <c r="J6" i="20"/>
  <c r="J1" i="20"/>
  <c r="I42" i="20" l="1"/>
  <c r="I47" i="20"/>
  <c r="H17" i="20"/>
  <c r="I27" i="20" s="1"/>
  <c r="I53" i="20" s="1"/>
  <c r="H49" i="20"/>
  <c r="I51" i="20" s="1"/>
  <c r="E8" i="19"/>
  <c r="M114" i="19" l="1"/>
  <c r="H45" i="19" s="1"/>
  <c r="L114" i="19"/>
  <c r="L115" i="19" s="1"/>
  <c r="O106" i="19"/>
  <c r="H87" i="19"/>
  <c r="E87" i="19"/>
  <c r="A87" i="19"/>
  <c r="H50" i="19" s="1"/>
  <c r="Q48" i="19"/>
  <c r="H46" i="19"/>
  <c r="H41" i="19"/>
  <c r="H39" i="19"/>
  <c r="H35" i="19"/>
  <c r="G24" i="19"/>
  <c r="S23" i="19"/>
  <c r="R23" i="19"/>
  <c r="G23" i="19"/>
  <c r="G22" i="19"/>
  <c r="G21" i="19"/>
  <c r="G20" i="19"/>
  <c r="G16" i="19"/>
  <c r="G15" i="19"/>
  <c r="G14" i="19"/>
  <c r="G13" i="19"/>
  <c r="G12" i="19"/>
  <c r="G11" i="19"/>
  <c r="G10" i="19"/>
  <c r="G9" i="19"/>
  <c r="G8" i="19"/>
  <c r="J6" i="19"/>
  <c r="J1" i="19"/>
  <c r="H26" i="19" l="1"/>
  <c r="I42" i="19"/>
  <c r="I47" i="19"/>
  <c r="H17" i="19"/>
  <c r="H49" i="19"/>
  <c r="I51" i="19" s="1"/>
  <c r="H41" i="18"/>
  <c r="M114" i="18"/>
  <c r="H45" i="18" s="1"/>
  <c r="L114" i="18"/>
  <c r="L115" i="18" s="1"/>
  <c r="O106" i="18"/>
  <c r="H87" i="18"/>
  <c r="E87" i="18"/>
  <c r="H46" i="18" s="1"/>
  <c r="A87" i="18"/>
  <c r="H50" i="18" s="1"/>
  <c r="Q48" i="18"/>
  <c r="H39" i="18"/>
  <c r="H35" i="18"/>
  <c r="G24" i="18"/>
  <c r="S23" i="18"/>
  <c r="R23" i="18"/>
  <c r="G23" i="18"/>
  <c r="G22" i="18"/>
  <c r="G21" i="18"/>
  <c r="G20" i="18"/>
  <c r="G16" i="18"/>
  <c r="G15" i="18"/>
  <c r="G14" i="18"/>
  <c r="G13" i="18"/>
  <c r="G12" i="18"/>
  <c r="G11" i="18"/>
  <c r="G10" i="18"/>
  <c r="G9" i="18"/>
  <c r="G8" i="18"/>
  <c r="J6" i="18"/>
  <c r="J1" i="18"/>
  <c r="I47" i="18" l="1"/>
  <c r="I27" i="19"/>
  <c r="I53" i="19" s="1"/>
  <c r="H26" i="18"/>
  <c r="H17" i="18"/>
  <c r="H49" i="18"/>
  <c r="I42" i="18"/>
  <c r="I51" i="18"/>
  <c r="M114" i="17"/>
  <c r="L114" i="17"/>
  <c r="L115" i="17" s="1"/>
  <c r="O106" i="17"/>
  <c r="H87" i="17"/>
  <c r="E87" i="17"/>
  <c r="H46" i="17" s="1"/>
  <c r="A87" i="17"/>
  <c r="H50" i="17" s="1"/>
  <c r="Q48" i="17"/>
  <c r="H45" i="17"/>
  <c r="H41" i="17"/>
  <c r="H39" i="17"/>
  <c r="I42" i="17" s="1"/>
  <c r="H35" i="17"/>
  <c r="G24" i="17"/>
  <c r="S23" i="17"/>
  <c r="R23" i="17"/>
  <c r="G23" i="17"/>
  <c r="G22" i="17"/>
  <c r="G21" i="17"/>
  <c r="G20" i="17"/>
  <c r="G16" i="17"/>
  <c r="G15" i="17"/>
  <c r="G14" i="17"/>
  <c r="G13" i="17"/>
  <c r="G12" i="17"/>
  <c r="G11" i="17"/>
  <c r="G10" i="17"/>
  <c r="G9" i="17"/>
  <c r="G8" i="17"/>
  <c r="J6" i="17"/>
  <c r="J1" i="17"/>
  <c r="H26" i="17" l="1"/>
  <c r="I27" i="18"/>
  <c r="I53" i="18" s="1"/>
  <c r="H17" i="17"/>
  <c r="I27" i="17" s="1"/>
  <c r="I53" i="17" s="1"/>
  <c r="H49" i="17"/>
  <c r="I51" i="17" s="1"/>
  <c r="I47" i="17"/>
  <c r="M114" i="16"/>
  <c r="H45" i="16" s="1"/>
  <c r="L114" i="16"/>
  <c r="L115" i="16" s="1"/>
  <c r="O106" i="16"/>
  <c r="H87" i="16"/>
  <c r="E87" i="16"/>
  <c r="H46" i="16" s="1"/>
  <c r="A87" i="16"/>
  <c r="H50" i="16"/>
  <c r="Q48" i="16"/>
  <c r="H41" i="16"/>
  <c r="H39" i="16"/>
  <c r="H35" i="16"/>
  <c r="G24" i="16"/>
  <c r="S23" i="16"/>
  <c r="R23" i="16"/>
  <c r="G23" i="16"/>
  <c r="G22" i="16"/>
  <c r="G21" i="16"/>
  <c r="G20" i="16"/>
  <c r="H26" i="16" s="1"/>
  <c r="G16" i="16"/>
  <c r="G15" i="16"/>
  <c r="G14" i="16"/>
  <c r="G13" i="16"/>
  <c r="G12" i="16"/>
  <c r="G11" i="16"/>
  <c r="G10" i="16"/>
  <c r="G9" i="16"/>
  <c r="G8" i="16"/>
  <c r="J6" i="16"/>
  <c r="J1" i="16"/>
  <c r="I42" i="16" l="1"/>
  <c r="I47" i="16"/>
  <c r="H49" i="16"/>
  <c r="I51" i="16" s="1"/>
  <c r="H17" i="16"/>
  <c r="I27" i="16" s="1"/>
  <c r="I53" i="16" s="1"/>
  <c r="E9" i="15"/>
  <c r="M114" i="15" l="1"/>
  <c r="H45" i="15" s="1"/>
  <c r="L114" i="15"/>
  <c r="L115" i="15" s="1"/>
  <c r="O106" i="15"/>
  <c r="H87" i="15"/>
  <c r="E87" i="15"/>
  <c r="H46" i="15" s="1"/>
  <c r="A87" i="15"/>
  <c r="H50" i="15" s="1"/>
  <c r="Q48" i="15"/>
  <c r="H41" i="15"/>
  <c r="H39" i="15"/>
  <c r="H35" i="15"/>
  <c r="G24" i="15"/>
  <c r="S23" i="15"/>
  <c r="R23" i="15"/>
  <c r="G23" i="15"/>
  <c r="G22" i="15"/>
  <c r="G21" i="15"/>
  <c r="G20" i="15"/>
  <c r="G16" i="15"/>
  <c r="G15" i="15"/>
  <c r="G14" i="15"/>
  <c r="G13" i="15"/>
  <c r="G12" i="15"/>
  <c r="G11" i="15"/>
  <c r="G10" i="15"/>
  <c r="G9" i="15"/>
  <c r="G8" i="15"/>
  <c r="J6" i="15"/>
  <c r="J1" i="15"/>
  <c r="I42" i="15" l="1"/>
  <c r="H26" i="15"/>
  <c r="I47" i="15"/>
  <c r="H17" i="15"/>
  <c r="I27" i="15" s="1"/>
  <c r="I53" i="15" s="1"/>
  <c r="H49" i="15"/>
  <c r="I51" i="15" s="1"/>
  <c r="M114" i="14"/>
  <c r="H45" i="14" s="1"/>
  <c r="L114" i="14"/>
  <c r="L115" i="14" s="1"/>
  <c r="O106" i="14"/>
  <c r="H87" i="14"/>
  <c r="E87" i="14"/>
  <c r="A87" i="14"/>
  <c r="H50" i="14" s="1"/>
  <c r="Q48" i="14"/>
  <c r="H46" i="14"/>
  <c r="H41" i="14"/>
  <c r="J40" i="14"/>
  <c r="H39" i="14"/>
  <c r="I42" i="14" s="1"/>
  <c r="H35" i="14"/>
  <c r="G24" i="14"/>
  <c r="S23" i="14"/>
  <c r="R23" i="14"/>
  <c r="G23" i="14"/>
  <c r="G22" i="14"/>
  <c r="G21" i="14"/>
  <c r="G20" i="14"/>
  <c r="H26" i="14" s="1"/>
  <c r="G16" i="14"/>
  <c r="G15" i="14"/>
  <c r="G14" i="14"/>
  <c r="G13" i="14"/>
  <c r="G12" i="14"/>
  <c r="G11" i="14"/>
  <c r="G10" i="14"/>
  <c r="G9" i="14"/>
  <c r="G8" i="14"/>
  <c r="J6" i="14"/>
  <c r="J1" i="14"/>
  <c r="H17" i="14" l="1"/>
  <c r="I27" i="14" s="1"/>
  <c r="I53" i="14" s="1"/>
  <c r="I47" i="14"/>
  <c r="H49" i="14"/>
  <c r="I51" i="14" s="1"/>
  <c r="E9" i="13"/>
  <c r="M114" i="13" l="1"/>
  <c r="H45" i="13" s="1"/>
  <c r="L114" i="13"/>
  <c r="L115" i="13" s="1"/>
  <c r="O106" i="13"/>
  <c r="H87" i="13"/>
  <c r="E87" i="13"/>
  <c r="A87" i="13"/>
  <c r="H50" i="13" s="1"/>
  <c r="Q48" i="13"/>
  <c r="H46" i="13"/>
  <c r="H41" i="13"/>
  <c r="J40" i="13"/>
  <c r="H39" i="13"/>
  <c r="I42" i="13" s="1"/>
  <c r="H35" i="13"/>
  <c r="G24" i="13"/>
  <c r="S23" i="13"/>
  <c r="R23" i="13"/>
  <c r="G23" i="13"/>
  <c r="G22" i="13"/>
  <c r="G21" i="13"/>
  <c r="G20" i="13"/>
  <c r="H26" i="13" s="1"/>
  <c r="G16" i="13"/>
  <c r="G15" i="13"/>
  <c r="G14" i="13"/>
  <c r="G13" i="13"/>
  <c r="G12" i="13"/>
  <c r="G11" i="13"/>
  <c r="G10" i="13"/>
  <c r="G9" i="13"/>
  <c r="G8" i="13"/>
  <c r="J6" i="13"/>
  <c r="J1" i="13"/>
  <c r="H17" i="13" l="1"/>
  <c r="I47" i="13"/>
  <c r="I27" i="13"/>
  <c r="I53" i="13" s="1"/>
  <c r="H49" i="13"/>
  <c r="I51" i="13" s="1"/>
  <c r="M114" i="12"/>
  <c r="H45" i="12" s="1"/>
  <c r="L114" i="12"/>
  <c r="L115" i="12" s="1"/>
  <c r="O106" i="12"/>
  <c r="H87" i="12"/>
  <c r="E87" i="12"/>
  <c r="H46" i="12" s="1"/>
  <c r="A87" i="12"/>
  <c r="H50" i="12" s="1"/>
  <c r="Q48" i="12"/>
  <c r="H41" i="12"/>
  <c r="J40" i="12"/>
  <c r="H39" i="12"/>
  <c r="I42" i="12" s="1"/>
  <c r="H35" i="12"/>
  <c r="G24" i="12"/>
  <c r="S23" i="12"/>
  <c r="R23" i="12"/>
  <c r="G23" i="12"/>
  <c r="G22" i="12"/>
  <c r="G21" i="12"/>
  <c r="G20" i="12"/>
  <c r="G16" i="12"/>
  <c r="G15" i="12"/>
  <c r="G14" i="12"/>
  <c r="G13" i="12"/>
  <c r="G12" i="12"/>
  <c r="G11" i="12"/>
  <c r="G10" i="12"/>
  <c r="G9" i="12"/>
  <c r="G8" i="12"/>
  <c r="J6" i="12"/>
  <c r="J1" i="12"/>
  <c r="I47" i="12" l="1"/>
  <c r="H26" i="12"/>
  <c r="H17" i="12"/>
  <c r="I27" i="12" s="1"/>
  <c r="I53" i="12" s="1"/>
  <c r="I30" i="13" s="1"/>
  <c r="I52" i="13" s="1"/>
  <c r="H49" i="12"/>
  <c r="I51" i="12" s="1"/>
  <c r="L114" i="11"/>
  <c r="L115" i="11" s="1"/>
  <c r="O106" i="11"/>
  <c r="H87" i="11"/>
  <c r="E87" i="11"/>
  <c r="A87" i="11"/>
  <c r="H50" i="11" s="1"/>
  <c r="Q48" i="11"/>
  <c r="H46" i="11"/>
  <c r="H41" i="11"/>
  <c r="J40" i="11"/>
  <c r="H39" i="11"/>
  <c r="I42" i="11" s="1"/>
  <c r="H35" i="11"/>
  <c r="G24" i="11"/>
  <c r="S23" i="11"/>
  <c r="R23" i="11"/>
  <c r="G23" i="11"/>
  <c r="G22" i="11"/>
  <c r="G21" i="11"/>
  <c r="G20" i="11"/>
  <c r="H26" i="11" s="1"/>
  <c r="M114" i="11"/>
  <c r="H45" i="11" s="1"/>
  <c r="G16" i="11"/>
  <c r="G15" i="11"/>
  <c r="G14" i="11"/>
  <c r="G13" i="11"/>
  <c r="G12" i="11"/>
  <c r="G11" i="11"/>
  <c r="G10" i="11"/>
  <c r="G9" i="11"/>
  <c r="G8" i="11"/>
  <c r="H17" i="11" s="1"/>
  <c r="I27" i="11" s="1"/>
  <c r="I53" i="11" s="1"/>
  <c r="J6" i="11"/>
  <c r="J1" i="11"/>
  <c r="I30" i="14" l="1"/>
  <c r="I52" i="14" s="1"/>
  <c r="I55" i="13"/>
  <c r="I47" i="11"/>
  <c r="H49" i="11"/>
  <c r="I51" i="11" s="1"/>
  <c r="M17" i="10"/>
  <c r="I55" i="14" l="1"/>
  <c r="I30" i="15"/>
  <c r="I52" i="15" s="1"/>
  <c r="M114" i="10"/>
  <c r="H45" i="10" s="1"/>
  <c r="L114" i="10"/>
  <c r="L115" i="10" s="1"/>
  <c r="O106" i="10"/>
  <c r="H87" i="10"/>
  <c r="E87" i="10"/>
  <c r="A87" i="10"/>
  <c r="H50" i="10" s="1"/>
  <c r="Q48" i="10"/>
  <c r="H46" i="10"/>
  <c r="H41" i="10"/>
  <c r="J40" i="10"/>
  <c r="H39" i="10"/>
  <c r="I42" i="10" s="1"/>
  <c r="H35" i="10"/>
  <c r="G24" i="10"/>
  <c r="S23" i="10"/>
  <c r="R23" i="10"/>
  <c r="G23" i="10"/>
  <c r="G22" i="10"/>
  <c r="G21" i="10"/>
  <c r="G20" i="10"/>
  <c r="H26" i="10" s="1"/>
  <c r="G16" i="10"/>
  <c r="G15" i="10"/>
  <c r="G14" i="10"/>
  <c r="G13" i="10"/>
  <c r="G12" i="10"/>
  <c r="G11" i="10"/>
  <c r="G10" i="10"/>
  <c r="G9" i="10"/>
  <c r="G8" i="10"/>
  <c r="J6" i="10"/>
  <c r="J1" i="10"/>
  <c r="H17" i="10" l="1"/>
  <c r="I27" i="10" s="1"/>
  <c r="I53" i="10" s="1"/>
  <c r="I55" i="15"/>
  <c r="I30" i="16"/>
  <c r="I52" i="16" s="1"/>
  <c r="I47" i="10"/>
  <c r="H49" i="10"/>
  <c r="I51" i="10" s="1"/>
  <c r="E11" i="9"/>
  <c r="G11" i="9" s="1"/>
  <c r="M114" i="9"/>
  <c r="H45" i="9" s="1"/>
  <c r="L114" i="9"/>
  <c r="L115" i="9" s="1"/>
  <c r="O106" i="9"/>
  <c r="H87" i="9"/>
  <c r="E87" i="9"/>
  <c r="H46" i="9" s="1"/>
  <c r="A87" i="9"/>
  <c r="H50" i="9" s="1"/>
  <c r="Q48" i="9"/>
  <c r="H41" i="9"/>
  <c r="J40" i="9"/>
  <c r="H39" i="9"/>
  <c r="I42" i="9" s="1"/>
  <c r="H35" i="9"/>
  <c r="G24" i="9"/>
  <c r="S23" i="9"/>
  <c r="R23" i="9"/>
  <c r="G23" i="9"/>
  <c r="G22" i="9"/>
  <c r="G21" i="9"/>
  <c r="G20" i="9"/>
  <c r="G16" i="9"/>
  <c r="G15" i="9"/>
  <c r="G14" i="9"/>
  <c r="G13" i="9"/>
  <c r="G12" i="9"/>
  <c r="G10" i="9"/>
  <c r="G9" i="9"/>
  <c r="G8" i="9"/>
  <c r="J6" i="9"/>
  <c r="J1" i="9"/>
  <c r="I47" i="9" l="1"/>
  <c r="I55" i="16"/>
  <c r="I30" i="17"/>
  <c r="I52" i="17" s="1"/>
  <c r="H26" i="9"/>
  <c r="H17" i="9"/>
  <c r="H49" i="9"/>
  <c r="I51" i="9" s="1"/>
  <c r="M114" i="8"/>
  <c r="H45" i="8" s="1"/>
  <c r="L114" i="8"/>
  <c r="L115" i="8" s="1"/>
  <c r="O106" i="8"/>
  <c r="H87" i="8"/>
  <c r="E87" i="8"/>
  <c r="H46" i="8" s="1"/>
  <c r="A87" i="8"/>
  <c r="H50" i="8" s="1"/>
  <c r="Q48" i="8"/>
  <c r="H41" i="8"/>
  <c r="J40" i="8"/>
  <c r="H39" i="8"/>
  <c r="I42" i="8" s="1"/>
  <c r="H35" i="8"/>
  <c r="G24" i="8"/>
  <c r="S23" i="8"/>
  <c r="R23" i="8"/>
  <c r="G23" i="8"/>
  <c r="G22" i="8"/>
  <c r="G21" i="8"/>
  <c r="G20" i="8"/>
  <c r="G16" i="8"/>
  <c r="G15" i="8"/>
  <c r="G14" i="8"/>
  <c r="G13" i="8"/>
  <c r="G12" i="8"/>
  <c r="G11" i="8"/>
  <c r="G10" i="8"/>
  <c r="G9" i="8"/>
  <c r="G8" i="8"/>
  <c r="J6" i="8"/>
  <c r="J1" i="8"/>
  <c r="I47" i="8" l="1"/>
  <c r="I55" i="17"/>
  <c r="I30" i="18"/>
  <c r="I52" i="18" s="1"/>
  <c r="I27" i="9"/>
  <c r="I53" i="9" s="1"/>
  <c r="H26" i="8"/>
  <c r="H17" i="8"/>
  <c r="H49" i="8"/>
  <c r="I51" i="8" s="1"/>
  <c r="M114" i="7"/>
  <c r="H45" i="7" s="1"/>
  <c r="L114" i="7"/>
  <c r="L115" i="7" s="1"/>
  <c r="O106" i="7"/>
  <c r="H87" i="7"/>
  <c r="E87" i="7"/>
  <c r="A87" i="7"/>
  <c r="H50" i="7"/>
  <c r="Q48" i="7"/>
  <c r="H46" i="7"/>
  <c r="H41" i="7"/>
  <c r="J40" i="7"/>
  <c r="H39" i="7"/>
  <c r="I42" i="7" s="1"/>
  <c r="H35" i="7"/>
  <c r="G24" i="7"/>
  <c r="S23" i="7"/>
  <c r="R23" i="7"/>
  <c r="G23" i="7"/>
  <c r="G22" i="7"/>
  <c r="G21" i="7"/>
  <c r="G20" i="7"/>
  <c r="G16" i="7"/>
  <c r="G15" i="7"/>
  <c r="G14" i="7"/>
  <c r="G13" i="7"/>
  <c r="G12" i="7"/>
  <c r="G11" i="7"/>
  <c r="G10" i="7"/>
  <c r="G9" i="7"/>
  <c r="G8" i="7"/>
  <c r="J6" i="7"/>
  <c r="J1" i="7"/>
  <c r="I47" i="7" l="1"/>
  <c r="I33" i="21"/>
  <c r="I59" i="21" s="1"/>
  <c r="I30" i="19"/>
  <c r="I52" i="19" s="1"/>
  <c r="I55" i="18"/>
  <c r="H26" i="7"/>
  <c r="I27" i="8"/>
  <c r="I53" i="8" s="1"/>
  <c r="H17" i="7"/>
  <c r="H49" i="7"/>
  <c r="I51" i="7" s="1"/>
  <c r="I27" i="7"/>
  <c r="I53" i="7" s="1"/>
  <c r="M114" i="6"/>
  <c r="H45" i="6" s="1"/>
  <c r="L114" i="6"/>
  <c r="L115" i="6" s="1"/>
  <c r="O106" i="6"/>
  <c r="H87" i="6"/>
  <c r="E87" i="6"/>
  <c r="A87" i="6"/>
  <c r="H50" i="6" s="1"/>
  <c r="Q48" i="6"/>
  <c r="H46" i="6"/>
  <c r="H41" i="6"/>
  <c r="J40" i="6"/>
  <c r="H39" i="6"/>
  <c r="I42" i="6" s="1"/>
  <c r="H35" i="6"/>
  <c r="G24" i="6"/>
  <c r="S23" i="6"/>
  <c r="R23" i="6"/>
  <c r="G23" i="6"/>
  <c r="G22" i="6"/>
  <c r="G21" i="6"/>
  <c r="H26" i="6" s="1"/>
  <c r="G20" i="6"/>
  <c r="G16" i="6"/>
  <c r="G15" i="6"/>
  <c r="G14" i="6"/>
  <c r="G13" i="6"/>
  <c r="G12" i="6"/>
  <c r="G11" i="6"/>
  <c r="G10" i="6"/>
  <c r="G9" i="6"/>
  <c r="G8" i="6"/>
  <c r="J6" i="6"/>
  <c r="J1" i="6"/>
  <c r="I29" i="5"/>
  <c r="J40" i="5"/>
  <c r="I55" i="19" l="1"/>
  <c r="I30" i="20"/>
  <c r="I52" i="20" s="1"/>
  <c r="I55" i="20" s="1"/>
  <c r="I47" i="6"/>
  <c r="I33" i="22"/>
  <c r="I59" i="22" s="1"/>
  <c r="I62" i="21"/>
  <c r="H17" i="6"/>
  <c r="H49" i="6"/>
  <c r="I51" i="6" s="1"/>
  <c r="I27" i="6"/>
  <c r="I53" i="6" s="1"/>
  <c r="M114" i="5"/>
  <c r="H45" i="5" s="1"/>
  <c r="L114" i="5"/>
  <c r="L115" i="5" s="1"/>
  <c r="O106" i="5"/>
  <c r="H87" i="5"/>
  <c r="E87" i="5"/>
  <c r="A87" i="5"/>
  <c r="H50" i="5" s="1"/>
  <c r="Q48" i="5"/>
  <c r="H46" i="5"/>
  <c r="H41" i="5"/>
  <c r="H39" i="5"/>
  <c r="H35" i="5"/>
  <c r="I37" i="5" s="1"/>
  <c r="I29" i="6" s="1"/>
  <c r="I37" i="6" s="1"/>
  <c r="G24" i="5"/>
  <c r="S23" i="5"/>
  <c r="R23" i="5"/>
  <c r="G23" i="5"/>
  <c r="G22" i="5"/>
  <c r="G21" i="5"/>
  <c r="G20" i="5"/>
  <c r="G16" i="5"/>
  <c r="G15" i="5"/>
  <c r="G14" i="5"/>
  <c r="G13" i="5"/>
  <c r="G12" i="5"/>
  <c r="G11" i="5"/>
  <c r="G10" i="5"/>
  <c r="G9" i="5"/>
  <c r="G8" i="5"/>
  <c r="H17" i="5" s="1"/>
  <c r="J6" i="5"/>
  <c r="J1" i="5"/>
  <c r="I29" i="9" l="1"/>
  <c r="I37" i="9" s="1"/>
  <c r="I29" i="7"/>
  <c r="I37" i="7" s="1"/>
  <c r="I43" i="7" s="1"/>
  <c r="I29" i="8"/>
  <c r="I37" i="8" s="1"/>
  <c r="I43" i="8" s="1"/>
  <c r="H26" i="5"/>
  <c r="I42" i="5"/>
  <c r="I47" i="5"/>
  <c r="I43" i="6"/>
  <c r="I33" i="23"/>
  <c r="I59" i="23" s="1"/>
  <c r="I62" i="22"/>
  <c r="H49" i="5"/>
  <c r="I51" i="5" s="1"/>
  <c r="I27" i="5"/>
  <c r="I53" i="5" s="1"/>
  <c r="I43" i="5"/>
  <c r="I43" i="9" l="1"/>
  <c r="I29" i="11"/>
  <c r="I37" i="11" s="1"/>
  <c r="I29" i="10"/>
  <c r="I37" i="10" s="1"/>
  <c r="I43" i="10" s="1"/>
  <c r="I33" i="24"/>
  <c r="I59" i="24" s="1"/>
  <c r="I62" i="23"/>
  <c r="M114" i="1"/>
  <c r="L114" i="1"/>
  <c r="L115" i="1" s="1"/>
  <c r="O106" i="1"/>
  <c r="H87" i="1"/>
  <c r="E87" i="1"/>
  <c r="A87" i="1"/>
  <c r="H50" i="1" s="1"/>
  <c r="Q48" i="1"/>
  <c r="H46" i="1"/>
  <c r="H45" i="1"/>
  <c r="I42" i="1"/>
  <c r="H41" i="1"/>
  <c r="J40" i="1"/>
  <c r="H39" i="1"/>
  <c r="H35" i="1"/>
  <c r="I29" i="1"/>
  <c r="I37" i="1" s="1"/>
  <c r="I43" i="1" s="1"/>
  <c r="G24" i="1"/>
  <c r="S23" i="1"/>
  <c r="R23" i="1"/>
  <c r="G23" i="1"/>
  <c r="G22" i="1"/>
  <c r="G21" i="1"/>
  <c r="G20" i="1"/>
  <c r="G16" i="1"/>
  <c r="G15" i="1"/>
  <c r="G14" i="1"/>
  <c r="G13" i="1"/>
  <c r="G12" i="1"/>
  <c r="G11" i="1"/>
  <c r="G10" i="1"/>
  <c r="G9" i="1"/>
  <c r="G8" i="1"/>
  <c r="H17" i="1" s="1"/>
  <c r="J6" i="1"/>
  <c r="J1" i="1"/>
  <c r="H26" i="1" l="1"/>
  <c r="I47" i="1"/>
  <c r="I33" i="25"/>
  <c r="I59" i="25" s="1"/>
  <c r="I62" i="24"/>
  <c r="I43" i="11"/>
  <c r="I29" i="12"/>
  <c r="I37" i="12" s="1"/>
  <c r="H49" i="1"/>
  <c r="I27" i="1"/>
  <c r="I53" i="1" s="1"/>
  <c r="I51" i="1"/>
  <c r="I32" i="26" l="1"/>
  <c r="I40" i="26" s="1"/>
  <c r="I46" i="26" s="1"/>
  <c r="I32" i="25"/>
  <c r="I40" i="25" s="1"/>
  <c r="I46" i="25" s="1"/>
  <c r="I32" i="24"/>
  <c r="I32" i="23"/>
  <c r="I40" i="23" s="1"/>
  <c r="I46" i="23" s="1"/>
  <c r="I32" i="22"/>
  <c r="I40" i="22" s="1"/>
  <c r="I46" i="22" s="1"/>
  <c r="I32" i="21"/>
  <c r="I40" i="21" s="1"/>
  <c r="I46" i="21" s="1"/>
  <c r="I29" i="20"/>
  <c r="I37" i="20" s="1"/>
  <c r="I43" i="20" s="1"/>
  <c r="I29" i="19"/>
  <c r="I37" i="19" s="1"/>
  <c r="I43" i="19" s="1"/>
  <c r="I29" i="18"/>
  <c r="I37" i="18" s="1"/>
  <c r="I43" i="18" s="1"/>
  <c r="I29" i="17"/>
  <c r="I37" i="17" s="1"/>
  <c r="I43" i="17" s="1"/>
  <c r="I29" i="16"/>
  <c r="I37" i="16" s="1"/>
  <c r="I43" i="16" s="1"/>
  <c r="I29" i="15"/>
  <c r="I37" i="15" s="1"/>
  <c r="I43" i="15" s="1"/>
  <c r="I29" i="14"/>
  <c r="I37" i="14" s="1"/>
  <c r="I43" i="14" s="1"/>
  <c r="I29" i="13"/>
  <c r="I37" i="13" s="1"/>
  <c r="I43" i="13" s="1"/>
  <c r="I43" i="12"/>
  <c r="J58" i="25"/>
  <c r="I33" i="26"/>
  <c r="I59" i="26" s="1"/>
  <c r="I62" i="25"/>
  <c r="I30" i="1"/>
  <c r="I52" i="1" s="1"/>
  <c r="I30" i="5" s="1"/>
  <c r="J58" i="26" l="1"/>
  <c r="I62" i="26"/>
  <c r="I40" i="24"/>
  <c r="I46" i="24" s="1"/>
  <c r="J58" i="24"/>
  <c r="I52" i="5"/>
  <c r="I55" i="1"/>
  <c r="I55" i="5" l="1"/>
  <c r="I30" i="6"/>
  <c r="I52" i="6" s="1"/>
  <c r="I30" i="7" l="1"/>
  <c r="I52" i="7" s="1"/>
  <c r="I55" i="6"/>
  <c r="I30" i="8" l="1"/>
  <c r="I52" i="8" s="1"/>
  <c r="I55" i="7"/>
  <c r="I30" i="9" l="1"/>
  <c r="I52" i="9" s="1"/>
  <c r="I55" i="8"/>
  <c r="I30" i="10" l="1"/>
  <c r="I52" i="10" s="1"/>
  <c r="I55" i="9"/>
  <c r="I55" i="10" l="1"/>
  <c r="I30" i="11"/>
  <c r="I52" i="11" s="1"/>
  <c r="I55" i="11" l="1"/>
  <c r="I30" i="12"/>
  <c r="I52" i="12" s="1"/>
  <c r="I55" i="12" s="1"/>
</calcChain>
</file>

<file path=xl/sharedStrings.xml><?xml version="1.0" encoding="utf-8"?>
<sst xmlns="http://schemas.openxmlformats.org/spreadsheetml/2006/main" count="1919" uniqueCount="82">
  <si>
    <t>CASH OPNAME</t>
  </si>
  <si>
    <t xml:space="preserve"> </t>
  </si>
  <si>
    <t>Hari             :</t>
  </si>
  <si>
    <t>Minggu</t>
  </si>
  <si>
    <t>Tanggal  :</t>
  </si>
  <si>
    <t>Pelaksana :</t>
  </si>
  <si>
    <t>Keuangan</t>
  </si>
  <si>
    <t>Pukul       :</t>
  </si>
  <si>
    <t>UANG KERTAS</t>
  </si>
  <si>
    <t>NOMINAL</t>
  </si>
  <si>
    <t>LEMBAR</t>
  </si>
  <si>
    <t>JUMLAH</t>
  </si>
  <si>
    <t>BPRSA</t>
  </si>
  <si>
    <t>Kasir</t>
  </si>
  <si>
    <t>in</t>
  </si>
  <si>
    <t>out</t>
  </si>
  <si>
    <t>NO</t>
  </si>
  <si>
    <t>lebih</t>
  </si>
  <si>
    <t>kurang</t>
  </si>
  <si>
    <t>MUTASI</t>
  </si>
  <si>
    <t>Roni Nugraha</t>
  </si>
  <si>
    <t xml:space="preserve">lebih </t>
  </si>
  <si>
    <t>Sub Total</t>
  </si>
  <si>
    <t>Silmi Nur Addini, ST</t>
  </si>
  <si>
    <t>KEPING</t>
  </si>
  <si>
    <t>penyesuaian</t>
  </si>
  <si>
    <t>Jumlah Kas Sebelumnya :</t>
  </si>
  <si>
    <t>Bank BPRSA</t>
  </si>
  <si>
    <t>Kas</t>
  </si>
  <si>
    <t xml:space="preserve">    </t>
  </si>
  <si>
    <t>Jumlah Kas Hari Ini :</t>
  </si>
  <si>
    <t>Bank:</t>
  </si>
  <si>
    <t>Penerimaan BPRSA</t>
  </si>
  <si>
    <t>,</t>
  </si>
  <si>
    <t>Pengeluaran</t>
  </si>
  <si>
    <t>Jumlah Kas di Bank</t>
  </si>
  <si>
    <t>BTN</t>
  </si>
  <si>
    <t>BNI</t>
  </si>
  <si>
    <t>BRI Syariah</t>
  </si>
  <si>
    <t>Kas:</t>
  </si>
  <si>
    <t>Realisasi Kurang</t>
  </si>
  <si>
    <t>Penerimaan</t>
  </si>
  <si>
    <t>Realisasi Lebih</t>
  </si>
  <si>
    <t xml:space="preserve">Penyesuaian </t>
  </si>
  <si>
    <t>Total</t>
  </si>
  <si>
    <t/>
  </si>
  <si>
    <t>Menurut kas hari ini (Kas Ditangan)</t>
  </si>
  <si>
    <t>Selisih</t>
  </si>
  <si>
    <t>Demikian berita acara ini dibuat dan dilaksanakan oleh:</t>
  </si>
  <si>
    <t>LP3I</t>
  </si>
  <si>
    <t>Tanda Tangan</t>
  </si>
  <si>
    <t>1. Nijar Kurnia Romdoni, A.Md</t>
  </si>
  <si>
    <t>1…………………..</t>
  </si>
  <si>
    <t>2. Dheri Febiyani Lestari, S.Pd., M.M</t>
  </si>
  <si>
    <t>2…………………..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</si>
  <si>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</si>
  <si>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</si>
  <si>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</si>
  <si>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>Kurang</t>
  </si>
  <si>
    <t xml:space="preserve">      </t>
  </si>
  <si>
    <t>Co tahunan</t>
  </si>
  <si>
    <t>Selasa</t>
  </si>
  <si>
    <t>Rabu</t>
  </si>
  <si>
    <t>Kamis</t>
  </si>
  <si>
    <t>Jum'at</t>
  </si>
  <si>
    <t xml:space="preserve">cb </t>
  </si>
  <si>
    <t>Senin</t>
  </si>
  <si>
    <t>Jumat</t>
  </si>
  <si>
    <t>Nijar Kurnia Romdoni, A.Md</t>
  </si>
  <si>
    <t xml:space="preserve">  </t>
  </si>
  <si>
    <t>\</t>
  </si>
  <si>
    <t>CB Uang palsu Silmi</t>
  </si>
  <si>
    <t>Sabtu</t>
  </si>
  <si>
    <t>kas Profesi</t>
  </si>
  <si>
    <t>kas kerjasama</t>
  </si>
  <si>
    <t>No Bukti</t>
  </si>
  <si>
    <t>Kas LP3I</t>
  </si>
  <si>
    <t>- Kas Kecil (10%)</t>
  </si>
  <si>
    <t>- Kas Besar (90%)</t>
  </si>
  <si>
    <t>Kas BPRSA</t>
  </si>
  <si>
    <t>- Profesi</t>
  </si>
  <si>
    <t>- Kelas Kerjasama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</si>
</sst>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</numFmts>
  <fonts count="2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Times New Roman"/>
      <family val="1"/>
    </font>
    <font>
      <b/>
      <sz val="10"/>
      <color rgb="FFFF0000"/>
      <name val="Arial"/>
      <family val="2"/>
    </font>
    <font>
      <b/>
      <sz val="11"/>
      <color theme="0"/>
      <name val="Arial"/>
      <family val="2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name val="Arial"/>
      <family val="2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rgb="FFFFFF00"/>
      <name val="Arial"/>
      <family val="2"/>
    </font>
    <font>
      <sz val="11"/>
      <color theme="0"/>
      <name val="Arial"/>
      <family val="2"/>
    </font>
    <font>
      <sz val="11"/>
      <color rgb="FF000000"/>
      <name val="Times New Roman"/>
      <family val="1"/>
    </font>
    <font>
      <u/>
      <sz val="11"/>
      <color theme="10"/>
      <name val="Calibri"/>
      <family val="2"/>
      <charset val="1"/>
      <scheme val="minor"/>
    </font>
    <font>
      <u/>
      <sz val="11"/>
      <color theme="10"/>
      <name val="Times New Roman"/>
      <family val="1"/>
    </font>
    <font>
      <sz val="11"/>
      <color theme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41" fontId="3" fillId="0" borderId="0" applyFont="0" applyFill="0" applyBorder="0" applyAlignment="0" applyProtection="0"/>
    <xf numFmtId="0" fontId="25" fillId="0" borderId="0" applyNumberFormat="0" applyFill="0" applyBorder="0" applyAlignment="0" applyProtection="0"/>
  </cellStyleXfs>
  <cellXfs count="175">
    <xf numFmtId="0" fontId="0" fillId="0" borderId="0" xfId="0"/>
    <xf numFmtId="0" fontId="4" fillId="0" borderId="0" xfId="3" applyFont="1" applyAlignment="1">
      <alignment horizontal="center"/>
    </xf>
    <xf numFmtId="0" fontId="5" fillId="0" borderId="0" xfId="4" applyFont="1"/>
    <xf numFmtId="0" fontId="6" fillId="0" borderId="0" xfId="4" applyFont="1" applyFill="1" applyAlignment="1">
      <alignment horizontal="right"/>
    </xf>
    <xf numFmtId="41" fontId="7" fillId="0" borderId="0" xfId="4" applyNumberFormat="1" applyFont="1" applyFill="1"/>
    <xf numFmtId="0" fontId="7" fillId="0" borderId="0" xfId="4" applyFont="1" applyAlignment="1">
      <alignment horizontal="center" wrapText="1"/>
    </xf>
    <xf numFmtId="0" fontId="7" fillId="0" borderId="0" xfId="4" applyFont="1"/>
    <xf numFmtId="0" fontId="5" fillId="0" borderId="0" xfId="0" applyFont="1"/>
    <xf numFmtId="0" fontId="3" fillId="0" borderId="0" xfId="3" applyFont="1" applyAlignment="1"/>
    <xf numFmtId="164" fontId="3" fillId="0" borderId="0" xfId="3" applyNumberFormat="1" applyFont="1" applyAlignment="1"/>
    <xf numFmtId="41" fontId="3" fillId="0" borderId="0" xfId="3" applyNumberFormat="1" applyFont="1"/>
    <xf numFmtId="41" fontId="3" fillId="0" borderId="0" xfId="3" applyNumberFormat="1" applyFont="1" applyAlignment="1">
      <alignment horizontal="left"/>
    </xf>
    <xf numFmtId="14" fontId="3" fillId="0" borderId="0" xfId="3" applyNumberFormat="1" applyFont="1" applyAlignment="1">
      <alignment horizontal="left"/>
    </xf>
    <xf numFmtId="41" fontId="3" fillId="0" borderId="0" xfId="1" applyFont="1" applyAlignment="1">
      <alignment horizontal="left"/>
    </xf>
    <xf numFmtId="41" fontId="8" fillId="0" borderId="0" xfId="3" applyNumberFormat="1" applyFont="1" applyFill="1" applyAlignment="1">
      <alignment horizontal="right"/>
    </xf>
    <xf numFmtId="20" fontId="3" fillId="0" borderId="0" xfId="3" applyNumberFormat="1" applyFont="1" applyAlignment="1">
      <alignment horizontal="left"/>
    </xf>
    <xf numFmtId="20" fontId="3" fillId="0" borderId="0" xfId="3" applyNumberFormat="1" applyFont="1" applyAlignment="1"/>
    <xf numFmtId="41" fontId="3" fillId="0" borderId="0" xfId="3" applyNumberFormat="1" applyFont="1" applyFill="1" applyAlignment="1"/>
    <xf numFmtId="0" fontId="7" fillId="0" borderId="0" xfId="0" applyFont="1" applyAlignment="1">
      <alignment horizontal="center" wrapText="1"/>
    </xf>
    <xf numFmtId="0" fontId="9" fillId="0" borderId="0" xfId="3" applyFont="1" applyAlignment="1"/>
    <xf numFmtId="0" fontId="10" fillId="0" borderId="0" xfId="3" applyFont="1" applyAlignment="1"/>
    <xf numFmtId="1" fontId="5" fillId="0" borderId="0" xfId="4" applyNumberFormat="1" applyFont="1"/>
    <xf numFmtId="0" fontId="3" fillId="0" borderId="0" xfId="3" applyFont="1" applyAlignment="1">
      <alignment horizontal="center"/>
    </xf>
    <xf numFmtId="0" fontId="3" fillId="0" borderId="0" xfId="3" applyFont="1" applyFill="1" applyAlignment="1"/>
    <xf numFmtId="41" fontId="3" fillId="0" borderId="0" xfId="3" applyNumberFormat="1" applyFont="1" applyAlignment="1"/>
    <xf numFmtId="0" fontId="9" fillId="0" borderId="0" xfId="3" applyFont="1" applyFill="1" applyAlignment="1"/>
    <xf numFmtId="0" fontId="3" fillId="0" borderId="0" xfId="3" applyNumberFormat="1" applyFont="1" applyFill="1" applyBorder="1"/>
    <xf numFmtId="0" fontId="3" fillId="0" borderId="0" xfId="3" applyFont="1" applyAlignment="1">
      <alignment horizontal="center" wrapText="1"/>
    </xf>
    <xf numFmtId="41" fontId="11" fillId="0" borderId="0" xfId="3" applyNumberFormat="1" applyFont="1" applyFill="1" applyBorder="1" applyAlignment="1">
      <alignment horizontal="center"/>
    </xf>
    <xf numFmtId="41" fontId="12" fillId="3" borderId="0" xfId="3" applyNumberFormat="1" applyFont="1" applyFill="1" applyAlignment="1">
      <alignment horizontal="center"/>
    </xf>
    <xf numFmtId="0" fontId="13" fillId="0" borderId="0" xfId="4" applyFont="1" applyAlignment="1">
      <alignment horizontal="center" wrapText="1"/>
    </xf>
    <xf numFmtId="0" fontId="9" fillId="0" borderId="0" xfId="3" applyFont="1" applyAlignment="1">
      <alignment horizontal="center"/>
    </xf>
    <xf numFmtId="0" fontId="14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/>
    </xf>
    <xf numFmtId="41" fontId="14" fillId="0" borderId="1" xfId="1" applyFont="1" applyBorder="1" applyAlignment="1">
      <alignment horizontal="right" vertical="center" wrapText="1"/>
    </xf>
    <xf numFmtId="41" fontId="14" fillId="0" borderId="1" xfId="1" applyFont="1" applyBorder="1" applyAlignment="1">
      <alignment vertical="center" wrapText="1"/>
    </xf>
    <xf numFmtId="0" fontId="7" fillId="0" borderId="0" xfId="0" applyFont="1" applyAlignment="1">
      <alignment wrapText="1"/>
    </xf>
    <xf numFmtId="165" fontId="5" fillId="0" borderId="0" xfId="4" applyNumberFormat="1" applyFont="1"/>
    <xf numFmtId="165" fontId="7" fillId="0" borderId="0" xfId="4" applyNumberFormat="1" applyFont="1" applyBorder="1"/>
    <xf numFmtId="41" fontId="15" fillId="4" borderId="1" xfId="1" applyFont="1" applyFill="1" applyBorder="1" applyAlignment="1">
      <alignment horizontal="right" vertical="center" wrapText="1"/>
    </xf>
    <xf numFmtId="41" fontId="9" fillId="0" borderId="0" xfId="1" applyFont="1" applyFill="1"/>
    <xf numFmtId="165" fontId="7" fillId="0" borderId="0" xfId="5" applyNumberFormat="1" applyFont="1" applyFill="1" applyBorder="1" applyAlignment="1"/>
    <xf numFmtId="41" fontId="16" fillId="0" borderId="0" xfId="1" quotePrefix="1" applyFont="1" applyFill="1" applyBorder="1" applyAlignment="1">
      <alignment horizontal="center" wrapText="1"/>
    </xf>
    <xf numFmtId="41" fontId="7" fillId="0" borderId="0" xfId="1" applyFont="1" applyFill="1" applyBorder="1" applyAlignment="1">
      <alignment horizontal="center" wrapText="1"/>
    </xf>
    <xf numFmtId="165" fontId="3" fillId="0" borderId="0" xfId="3" applyNumberFormat="1" applyFont="1" applyFill="1"/>
    <xf numFmtId="41" fontId="3" fillId="0" borderId="0" xfId="3" applyNumberFormat="1" applyFont="1" applyFill="1" applyBorder="1"/>
    <xf numFmtId="41" fontId="3" fillId="0" borderId="0" xfId="3" applyNumberFormat="1" applyFont="1" applyFill="1"/>
    <xf numFmtId="41" fontId="7" fillId="0" borderId="0" xfId="1" quotePrefix="1" applyFont="1" applyFill="1" applyBorder="1" applyAlignment="1">
      <alignment horizontal="center" wrapText="1"/>
    </xf>
    <xf numFmtId="41" fontId="3" fillId="0" borderId="0" xfId="4" applyNumberFormat="1" applyFont="1" applyFill="1" applyBorder="1"/>
    <xf numFmtId="0" fontId="3" fillId="0" borderId="0" xfId="3" applyFont="1" applyFill="1"/>
    <xf numFmtId="41" fontId="3" fillId="0" borderId="2" xfId="3" applyNumberFormat="1" applyFont="1" applyBorder="1" applyAlignment="1"/>
    <xf numFmtId="164" fontId="3" fillId="0" borderId="0" xfId="3" applyNumberFormat="1" applyFont="1" applyBorder="1" applyAlignment="1"/>
    <xf numFmtId="41" fontId="5" fillId="0" borderId="0" xfId="1" applyFont="1" applyFill="1"/>
    <xf numFmtId="41" fontId="7" fillId="0" borderId="0" xfId="4" applyNumberFormat="1" applyFont="1" applyFill="1" applyBorder="1"/>
    <xf numFmtId="41" fontId="3" fillId="0" borderId="0" xfId="1" applyFont="1" applyFill="1" applyBorder="1"/>
    <xf numFmtId="16" fontId="3" fillId="0" borderId="0" xfId="3" applyNumberFormat="1" applyFont="1" applyFill="1"/>
    <xf numFmtId="164" fontId="3" fillId="0" borderId="0" xfId="3" applyNumberFormat="1" applyFont="1" applyFill="1" applyAlignment="1"/>
    <xf numFmtId="3" fontId="0" fillId="0" borderId="0" xfId="0" applyNumberFormat="1" applyAlignment="1">
      <alignment horizontal="right" wrapText="1"/>
    </xf>
    <xf numFmtId="1" fontId="7" fillId="0" borderId="0" xfId="4" quotePrefix="1" applyNumberFormat="1" applyFont="1" applyFill="1" applyBorder="1" applyAlignment="1">
      <alignment horizontal="center" wrapText="1"/>
    </xf>
    <xf numFmtId="42" fontId="5" fillId="0" borderId="0" xfId="4" applyNumberFormat="1" applyFont="1"/>
    <xf numFmtId="164" fontId="3" fillId="0" borderId="2" xfId="3" applyNumberFormat="1" applyFont="1" applyBorder="1" applyAlignment="1"/>
    <xf numFmtId="41" fontId="7" fillId="3" borderId="0" xfId="0" applyNumberFormat="1" applyFont="1" applyFill="1"/>
    <xf numFmtId="164" fontId="17" fillId="0" borderId="0" xfId="3" applyNumberFormat="1" applyFont="1" applyBorder="1" applyAlignment="1"/>
    <xf numFmtId="164" fontId="17" fillId="0" borderId="0" xfId="3" applyNumberFormat="1" applyFont="1" applyAlignment="1"/>
    <xf numFmtId="164" fontId="9" fillId="0" borderId="0" xfId="3" applyNumberFormat="1" applyFont="1" applyAlignment="1"/>
    <xf numFmtId="0" fontId="5" fillId="0" borderId="0" xfId="0" applyFont="1" applyBorder="1"/>
    <xf numFmtId="0" fontId="5" fillId="0" borderId="0" xfId="4" applyFont="1" applyBorder="1"/>
    <xf numFmtId="41" fontId="3" fillId="0" borderId="0" xfId="3" applyNumberFormat="1" applyFont="1" applyBorder="1"/>
    <xf numFmtId="164" fontId="3" fillId="0" borderId="2" xfId="5" applyNumberFormat="1" applyFont="1" applyFill="1" applyBorder="1" applyAlignment="1">
      <alignment horizontal="left"/>
    </xf>
    <xf numFmtId="41" fontId="3" fillId="0" borderId="0" xfId="5" applyNumberFormat="1" applyFont="1" applyFill="1" applyBorder="1" applyAlignment="1"/>
    <xf numFmtId="41" fontId="3" fillId="0" borderId="0" xfId="5" applyNumberFormat="1" applyFont="1" applyFill="1" applyAlignment="1"/>
    <xf numFmtId="41" fontId="18" fillId="0" borderId="0" xfId="2" applyNumberFormat="1" applyFont="1" applyFill="1" applyBorder="1"/>
    <xf numFmtId="164" fontId="14" fillId="0" borderId="1" xfId="0" applyNumberFormat="1" applyFont="1" applyBorder="1" applyAlignment="1">
      <alignment vertical="center" wrapText="1"/>
    </xf>
    <xf numFmtId="41" fontId="3" fillId="3" borderId="0" xfId="3" applyNumberFormat="1" applyFont="1" applyFill="1"/>
    <xf numFmtId="0" fontId="5" fillId="0" borderId="0" xfId="4" applyFont="1" applyFill="1"/>
    <xf numFmtId="42" fontId="5" fillId="0" borderId="0" xfId="0" applyNumberFormat="1" applyFont="1"/>
    <xf numFmtId="0" fontId="14" fillId="0" borderId="1" xfId="0" applyFont="1" applyBorder="1" applyAlignment="1">
      <alignment wrapText="1"/>
    </xf>
    <xf numFmtId="41" fontId="7" fillId="3" borderId="0" xfId="4" applyNumberFormat="1" applyFont="1" applyFill="1"/>
    <xf numFmtId="0" fontId="3" fillId="0" borderId="0" xfId="3" quotePrefix="1" applyFont="1" applyAlignment="1"/>
    <xf numFmtId="41" fontId="7" fillId="0" borderId="0" xfId="0" applyNumberFormat="1" applyFont="1"/>
    <xf numFmtId="42" fontId="3" fillId="0" borderId="0" xfId="3" applyNumberFormat="1" applyFont="1"/>
    <xf numFmtId="0" fontId="19" fillId="0" borderId="0" xfId="3" applyFont="1" applyAlignment="1">
      <alignment horizontal="left"/>
    </xf>
    <xf numFmtId="0" fontId="19" fillId="0" borderId="0" xfId="3" applyFont="1"/>
    <xf numFmtId="0" fontId="3" fillId="0" borderId="0" xfId="3" applyFont="1"/>
    <xf numFmtId="0" fontId="7" fillId="0" borderId="0" xfId="3" applyFont="1" applyAlignment="1">
      <alignment horizontal="left"/>
    </xf>
    <xf numFmtId="0" fontId="0" fillId="0" borderId="0" xfId="0" applyAlignment="1">
      <alignment wrapText="1"/>
    </xf>
    <xf numFmtId="164" fontId="5" fillId="0" borderId="0" xfId="4" applyNumberFormat="1" applyFont="1"/>
    <xf numFmtId="0" fontId="20" fillId="0" borderId="0" xfId="3" applyFont="1" applyBorder="1"/>
    <xf numFmtId="164" fontId="21" fillId="0" borderId="0" xfId="3" applyNumberFormat="1" applyFont="1" applyBorder="1"/>
    <xf numFmtId="42" fontId="7" fillId="0" borderId="0" xfId="2" applyNumberFormat="1" applyFont="1" applyFill="1"/>
    <xf numFmtId="164" fontId="3" fillId="0" borderId="0" xfId="3" applyNumberFormat="1" applyFont="1"/>
    <xf numFmtId="41" fontId="22" fillId="0" borderId="0" xfId="0" applyNumberFormat="1" applyFont="1"/>
    <xf numFmtId="0" fontId="23" fillId="0" borderId="0" xfId="4" applyFont="1"/>
    <xf numFmtId="42" fontId="18" fillId="0" borderId="0" xfId="4" applyNumberFormat="1" applyFont="1"/>
    <xf numFmtId="41" fontId="18" fillId="0" borderId="0" xfId="0" applyNumberFormat="1" applyFont="1"/>
    <xf numFmtId="41" fontId="23" fillId="0" borderId="0" xfId="4" applyNumberFormat="1" applyFont="1"/>
    <xf numFmtId="0" fontId="23" fillId="0" borderId="0" xfId="0" applyFont="1"/>
    <xf numFmtId="42" fontId="23" fillId="0" borderId="0" xfId="4" applyNumberFormat="1" applyFont="1"/>
    <xf numFmtId="42" fontId="23" fillId="0" borderId="0" xfId="0" applyNumberFormat="1" applyFont="1"/>
    <xf numFmtId="42" fontId="7" fillId="0" borderId="0" xfId="0" applyNumberFormat="1" applyFont="1"/>
    <xf numFmtId="0" fontId="18" fillId="0" borderId="0" xfId="0" applyFont="1"/>
    <xf numFmtId="42" fontId="18" fillId="0" borderId="0" xfId="0" applyNumberFormat="1" applyFont="1"/>
    <xf numFmtId="41" fontId="7" fillId="0" borderId="0" xfId="2" applyNumberFormat="1" applyFont="1" applyFill="1"/>
    <xf numFmtId="41" fontId="5" fillId="0" borderId="0" xfId="0" applyNumberFormat="1" applyFont="1"/>
    <xf numFmtId="3" fontId="14" fillId="0" borderId="0" xfId="0" applyNumberFormat="1" applyFont="1" applyAlignment="1">
      <alignment horizontal="right" wrapText="1"/>
    </xf>
    <xf numFmtId="41" fontId="6" fillId="0" borderId="0" xfId="1" applyFont="1" applyFill="1" applyAlignment="1">
      <alignment horizontal="right"/>
    </xf>
    <xf numFmtId="0" fontId="7" fillId="0" borderId="0" xfId="0" applyFont="1"/>
    <xf numFmtId="41" fontId="6" fillId="0" borderId="0" xfId="0" applyNumberFormat="1" applyFont="1" applyFill="1" applyAlignment="1">
      <alignment horizontal="right"/>
    </xf>
    <xf numFmtId="41" fontId="7" fillId="3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3" applyFont="1" applyAlignment="1">
      <alignment horizontal="center"/>
    </xf>
    <xf numFmtId="3" fontId="14" fillId="0" borderId="1" xfId="0" applyNumberFormat="1" applyFont="1" applyBorder="1" applyAlignment="1">
      <alignment horizontal="right" vertical="center" wrapText="1"/>
    </xf>
    <xf numFmtId="0" fontId="4" fillId="0" borderId="0" xfId="3" applyFont="1" applyAlignment="1">
      <alignment horizontal="center"/>
    </xf>
    <xf numFmtId="41" fontId="9" fillId="0" borderId="1" xfId="1" applyFont="1" applyFill="1" applyBorder="1"/>
    <xf numFmtId="41" fontId="16" fillId="0" borderId="1" xfId="1" quotePrefix="1" applyFont="1" applyFill="1" applyBorder="1" applyAlignment="1">
      <alignment horizontal="center" wrapText="1"/>
    </xf>
    <xf numFmtId="41" fontId="7" fillId="0" borderId="1" xfId="1" applyFont="1" applyFill="1" applyBorder="1" applyAlignment="1">
      <alignment horizontal="center" wrapText="1"/>
    </xf>
    <xf numFmtId="41" fontId="7" fillId="0" borderId="1" xfId="1" quotePrefix="1" applyFont="1" applyFill="1" applyBorder="1" applyAlignment="1">
      <alignment horizontal="center" wrapText="1"/>
    </xf>
    <xf numFmtId="41" fontId="5" fillId="0" borderId="1" xfId="1" applyFont="1" applyFill="1" applyBorder="1"/>
    <xf numFmtId="41" fontId="3" fillId="0" borderId="1" xfId="1" applyFont="1" applyFill="1" applyBorder="1"/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3" fontId="14" fillId="0" borderId="1" xfId="0" applyNumberFormat="1" applyFont="1" applyBorder="1" applyAlignment="1">
      <alignment horizontal="right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24" fillId="0" borderId="3" xfId="0" applyFont="1" applyBorder="1" applyAlignment="1">
      <alignment vertical="center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5" fillId="0" borderId="0" xfId="1" applyFont="1"/>
    <xf numFmtId="41" fontId="5" fillId="0" borderId="1" xfId="1" applyFont="1" applyBorder="1"/>
    <xf numFmtId="0" fontId="24" fillId="0" borderId="1" xfId="0" applyFont="1" applyBorder="1" applyAlignment="1">
      <alignment vertical="center" wrapText="1"/>
    </xf>
    <xf numFmtId="0" fontId="5" fillId="0" borderId="1" xfId="0" applyFont="1" applyBorder="1"/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5" fillId="0" borderId="1" xfId="4" applyFont="1" applyBorder="1"/>
    <xf numFmtId="41" fontId="7" fillId="0" borderId="1" xfId="4" applyNumberFormat="1" applyFont="1" applyFill="1" applyBorder="1"/>
    <xf numFmtId="0" fontId="5" fillId="0" borderId="1" xfId="0" applyFont="1" applyBorder="1" applyAlignment="1">
      <alignment horizontal="center"/>
    </xf>
    <xf numFmtId="41" fontId="11" fillId="0" borderId="1" xfId="3" applyNumberFormat="1" applyFont="1" applyFill="1" applyBorder="1" applyAlignment="1">
      <alignment horizontal="center"/>
    </xf>
    <xf numFmtId="41" fontId="12" fillId="3" borderId="1" xfId="3" applyNumberFormat="1" applyFont="1" applyFill="1" applyBorder="1" applyAlignment="1">
      <alignment horizontal="center"/>
    </xf>
    <xf numFmtId="41" fontId="14" fillId="0" borderId="4" xfId="1" applyFont="1" applyBorder="1" applyAlignment="1">
      <alignment vertical="center" wrapText="1"/>
    </xf>
    <xf numFmtId="0" fontId="26" fillId="0" borderId="0" xfId="6" applyFont="1" applyAlignment="1">
      <alignment wrapText="1"/>
    </xf>
    <xf numFmtId="0" fontId="4" fillId="0" borderId="0" xfId="3" applyFont="1" applyAlignment="1">
      <alignment horizontal="center"/>
    </xf>
    <xf numFmtId="41" fontId="12" fillId="3" borderId="5" xfId="3" applyNumberFormat="1" applyFont="1" applyFill="1" applyBorder="1" applyAlignment="1">
      <alignment horizontal="center"/>
    </xf>
    <xf numFmtId="41" fontId="14" fillId="0" borderId="5" xfId="1" applyFont="1" applyBorder="1" applyAlignment="1">
      <alignment vertical="center" wrapText="1"/>
    </xf>
    <xf numFmtId="41" fontId="9" fillId="0" borderId="5" xfId="1" applyFont="1" applyFill="1" applyBorder="1"/>
    <xf numFmtId="41" fontId="16" fillId="0" borderId="5" xfId="1" quotePrefix="1" applyFont="1" applyFill="1" applyBorder="1" applyAlignment="1">
      <alignment horizontal="center" wrapText="1"/>
    </xf>
    <xf numFmtId="41" fontId="7" fillId="0" borderId="5" xfId="1" applyFont="1" applyFill="1" applyBorder="1" applyAlignment="1">
      <alignment horizontal="center" wrapText="1"/>
    </xf>
    <xf numFmtId="41" fontId="7" fillId="0" borderId="5" xfId="1" quotePrefix="1" applyFont="1" applyFill="1" applyBorder="1" applyAlignment="1">
      <alignment horizontal="center" wrapText="1"/>
    </xf>
    <xf numFmtId="41" fontId="5" fillId="0" borderId="5" xfId="1" applyFont="1" applyFill="1" applyBorder="1"/>
    <xf numFmtId="41" fontId="3" fillId="0" borderId="5" xfId="1" applyFont="1" applyFill="1" applyBorder="1"/>
    <xf numFmtId="3" fontId="14" fillId="0" borderId="4" xfId="0" applyNumberFormat="1" applyFont="1" applyBorder="1" applyAlignment="1">
      <alignment horizontal="right" wrapText="1"/>
    </xf>
    <xf numFmtId="0" fontId="26" fillId="0" borderId="1" xfId="6" applyFont="1" applyBorder="1" applyAlignment="1">
      <alignment wrapText="1"/>
    </xf>
    <xf numFmtId="0" fontId="9" fillId="0" borderId="0" xfId="3" quotePrefix="1" applyFont="1" applyAlignment="1"/>
    <xf numFmtId="41" fontId="9" fillId="0" borderId="0" xfId="1" applyFont="1" applyAlignment="1"/>
    <xf numFmtId="0" fontId="26" fillId="0" borderId="0" xfId="6" applyFont="1" applyBorder="1" applyAlignment="1">
      <alignment wrapText="1"/>
    </xf>
    <xf numFmtId="3" fontId="14" fillId="0" borderId="0" xfId="0" applyNumberFormat="1" applyFont="1" applyBorder="1" applyAlignment="1">
      <alignment horizontal="right" wrapText="1"/>
    </xf>
    <xf numFmtId="0" fontId="27" fillId="0" borderId="1" xfId="6" applyFont="1" applyBorder="1" applyAlignment="1">
      <alignment vertical="center" wrapText="1"/>
    </xf>
    <xf numFmtId="0" fontId="4" fillId="0" borderId="0" xfId="3" applyFont="1" applyAlignment="1">
      <alignment horizontal="center"/>
    </xf>
    <xf numFmtId="0" fontId="26" fillId="0" borderId="1" xfId="6" applyFont="1" applyBorder="1" applyAlignment="1">
      <alignment vertical="center" wrapText="1"/>
    </xf>
    <xf numFmtId="0" fontId="14" fillId="0" borderId="1" xfId="0" applyFont="1" applyBorder="1" applyAlignment="1">
      <alignment vertical="center"/>
    </xf>
    <xf numFmtId="164" fontId="14" fillId="0" borderId="1" xfId="0" applyNumberFormat="1" applyFont="1" applyBorder="1" applyAlignment="1">
      <alignment wrapText="1"/>
    </xf>
    <xf numFmtId="0" fontId="4" fillId="0" borderId="0" xfId="3" applyFont="1" applyAlignment="1">
      <alignment horizontal="center"/>
    </xf>
    <xf numFmtId="0" fontId="26" fillId="0" borderId="0" xfId="6" applyFont="1" applyBorder="1" applyAlignment="1">
      <alignment vertical="center" wrapText="1"/>
    </xf>
    <xf numFmtId="0" fontId="6" fillId="0" borderId="1" xfId="0" applyFont="1" applyFill="1" applyBorder="1" applyAlignment="1">
      <alignment horizontal="right"/>
    </xf>
    <xf numFmtId="41" fontId="14" fillId="0" borderId="0" xfId="1" applyFont="1" applyBorder="1" applyAlignment="1">
      <alignment horizontal="right" vertical="center" wrapText="1"/>
    </xf>
    <xf numFmtId="1" fontId="7" fillId="3" borderId="0" xfId="0" applyNumberFormat="1" applyFont="1" applyFill="1"/>
    <xf numFmtId="0" fontId="4" fillId="0" borderId="0" xfId="3" applyFont="1" applyAlignment="1">
      <alignment horizontal="center"/>
    </xf>
    <xf numFmtId="0" fontId="6" fillId="0" borderId="1" xfId="4" applyFont="1" applyFill="1" applyBorder="1" applyAlignment="1">
      <alignment horizontal="center"/>
    </xf>
    <xf numFmtId="41" fontId="7" fillId="0" borderId="1" xfId="4" applyNumberFormat="1" applyFont="1" applyFill="1" applyBorder="1" applyAlignment="1">
      <alignment horizontal="center"/>
    </xf>
  </cellXfs>
  <cellStyles count="7">
    <cellStyle name="Accent3" xfId="2" builtinId="37"/>
    <cellStyle name="Comma [0]" xfId="1" builtinId="6"/>
    <cellStyle name="Comma [0] 2" xfId="5"/>
    <cellStyle name="Hyperlink" xfId="6" builtinId="8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2.%20CASH%20OF%20NAME%20DAILY/12.%20Desember/CO%20Daily%20-%20Desember%20(Auto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 Nov"/>
      <sheetName val="2 Des"/>
      <sheetName val="3 Des "/>
      <sheetName val="5 Des"/>
      <sheetName val="69 Des"/>
      <sheetName val="7 Des"/>
      <sheetName val="8 des"/>
      <sheetName val="9 Des"/>
      <sheetName val="10 Des "/>
      <sheetName val="11 Des "/>
      <sheetName val="12 Des "/>
      <sheetName val="13 Des "/>
      <sheetName val="14 Des "/>
      <sheetName val="15 Des "/>
      <sheetName val="16 Des"/>
      <sheetName val="17 Des"/>
      <sheetName val="18 Des"/>
      <sheetName val="19 Des "/>
      <sheetName val="20 Des"/>
      <sheetName val="21 Des"/>
      <sheetName val="22 Des"/>
      <sheetName val="23 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37">
          <cell r="I37">
            <v>499384603</v>
          </cell>
        </row>
      </sheetData>
      <sheetData sheetId="21">
        <row r="52">
          <cell r="I52">
            <v>26650000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hyperlink" Target="cetak-kwitansi.php%3fid=1800207" TargetMode="External"/><Relationship Id="rId18" Type="http://schemas.openxmlformats.org/officeDocument/2006/relationships/hyperlink" Target="cetak-kwitansi.php%3fid=1800214" TargetMode="External"/><Relationship Id="rId26" Type="http://schemas.openxmlformats.org/officeDocument/2006/relationships/hyperlink" Target="cetak-kwitansi.php%3fid=1800223" TargetMode="External"/><Relationship Id="rId39" Type="http://schemas.openxmlformats.org/officeDocument/2006/relationships/hyperlink" Target="cetak-kwitansi.php%3fid=1800194" TargetMode="External"/><Relationship Id="rId3" Type="http://schemas.openxmlformats.org/officeDocument/2006/relationships/hyperlink" Target="cetak-kwitansi.php%3fid=1800175" TargetMode="External"/><Relationship Id="rId21" Type="http://schemas.openxmlformats.org/officeDocument/2006/relationships/hyperlink" Target="cetak-kwitansi.php%3fid=1800217" TargetMode="External"/><Relationship Id="rId34" Type="http://schemas.openxmlformats.org/officeDocument/2006/relationships/hyperlink" Target="cetak-kwitansi.php%3fid=1800179" TargetMode="External"/><Relationship Id="rId42" Type="http://schemas.openxmlformats.org/officeDocument/2006/relationships/hyperlink" Target="cetak-kwitansi.php%3fid=1800197" TargetMode="External"/><Relationship Id="rId47" Type="http://schemas.openxmlformats.org/officeDocument/2006/relationships/hyperlink" Target="cetak-kwitansi.php%3fid=1800191" TargetMode="External"/><Relationship Id="rId50" Type="http://schemas.openxmlformats.org/officeDocument/2006/relationships/hyperlink" Target="cetak-kwitansi.php%3fid=1800188" TargetMode="External"/><Relationship Id="rId7" Type="http://schemas.openxmlformats.org/officeDocument/2006/relationships/hyperlink" Target="cetak-kwitansi.php%3fid=1800200" TargetMode="External"/><Relationship Id="rId12" Type="http://schemas.openxmlformats.org/officeDocument/2006/relationships/hyperlink" Target="cetak-kwitansi.php%3fid=1800206" TargetMode="External"/><Relationship Id="rId17" Type="http://schemas.openxmlformats.org/officeDocument/2006/relationships/hyperlink" Target="cetak-kwitansi.php%3fid=1800213" TargetMode="External"/><Relationship Id="rId25" Type="http://schemas.openxmlformats.org/officeDocument/2006/relationships/hyperlink" Target="cetak-kwitansi.php%3fid=1800222" TargetMode="External"/><Relationship Id="rId33" Type="http://schemas.openxmlformats.org/officeDocument/2006/relationships/hyperlink" Target="cetak-kwitansi.php%3fid=1800209" TargetMode="External"/><Relationship Id="rId38" Type="http://schemas.openxmlformats.org/officeDocument/2006/relationships/hyperlink" Target="cetak-kwitansi.php%3fid=1800193" TargetMode="External"/><Relationship Id="rId46" Type="http://schemas.openxmlformats.org/officeDocument/2006/relationships/hyperlink" Target="cetak-kwitansi.php%3fid=1800190" TargetMode="External"/><Relationship Id="rId2" Type="http://schemas.openxmlformats.org/officeDocument/2006/relationships/hyperlink" Target="cetak-kwitansi.php%3fid=1800174" TargetMode="External"/><Relationship Id="rId16" Type="http://schemas.openxmlformats.org/officeDocument/2006/relationships/hyperlink" Target="cetak-kwitansi.php%3fid=1800212" TargetMode="External"/><Relationship Id="rId20" Type="http://schemas.openxmlformats.org/officeDocument/2006/relationships/hyperlink" Target="cetak-kwitansi.php%3fid=1800216" TargetMode="External"/><Relationship Id="rId29" Type="http://schemas.openxmlformats.org/officeDocument/2006/relationships/hyperlink" Target="cetak-kwitansi.php%3fid=1800181" TargetMode="External"/><Relationship Id="rId41" Type="http://schemas.openxmlformats.org/officeDocument/2006/relationships/hyperlink" Target="cetak-kwitansi.php%3fid=1800196" TargetMode="External"/><Relationship Id="rId1" Type="http://schemas.openxmlformats.org/officeDocument/2006/relationships/hyperlink" Target="cetak-kwitansi.php%3fid=1800173" TargetMode="External"/><Relationship Id="rId6" Type="http://schemas.openxmlformats.org/officeDocument/2006/relationships/hyperlink" Target="cetak-kwitansi.php%3fid=1800198" TargetMode="External"/><Relationship Id="rId11" Type="http://schemas.openxmlformats.org/officeDocument/2006/relationships/hyperlink" Target="cetak-kwitansi.php%3fid=1800205" TargetMode="External"/><Relationship Id="rId24" Type="http://schemas.openxmlformats.org/officeDocument/2006/relationships/hyperlink" Target="cetak-kwitansi.php%3fid=1800221" TargetMode="External"/><Relationship Id="rId32" Type="http://schemas.openxmlformats.org/officeDocument/2006/relationships/hyperlink" Target="cetak-kwitansi.php%3fid=1800208" TargetMode="External"/><Relationship Id="rId37" Type="http://schemas.openxmlformats.org/officeDocument/2006/relationships/hyperlink" Target="cetak-kwitansi.php%3fid=1800192" TargetMode="External"/><Relationship Id="rId40" Type="http://schemas.openxmlformats.org/officeDocument/2006/relationships/hyperlink" Target="cetak-kwitansi.php%3fid=1800195" TargetMode="External"/><Relationship Id="rId45" Type="http://schemas.openxmlformats.org/officeDocument/2006/relationships/hyperlink" Target="cetak-kwitansi.php%3fid=1800186" TargetMode="External"/><Relationship Id="rId53" Type="http://schemas.openxmlformats.org/officeDocument/2006/relationships/printerSettings" Target="../printerSettings/printerSettings18.bin"/><Relationship Id="rId5" Type="http://schemas.openxmlformats.org/officeDocument/2006/relationships/hyperlink" Target="cetak-kwitansi.php%3fid=1800177" TargetMode="External"/><Relationship Id="rId15" Type="http://schemas.openxmlformats.org/officeDocument/2006/relationships/hyperlink" Target="cetak-kwitansi.php%3fid=1800211" TargetMode="External"/><Relationship Id="rId23" Type="http://schemas.openxmlformats.org/officeDocument/2006/relationships/hyperlink" Target="cetak-kwitansi.php%3fid=1800220" TargetMode="External"/><Relationship Id="rId28" Type="http://schemas.openxmlformats.org/officeDocument/2006/relationships/hyperlink" Target="cetak-kwitansi.php%3fid=1800178" TargetMode="External"/><Relationship Id="rId36" Type="http://schemas.openxmlformats.org/officeDocument/2006/relationships/hyperlink" Target="cetak-kwitansi.php%3fid=1800183" TargetMode="External"/><Relationship Id="rId49" Type="http://schemas.openxmlformats.org/officeDocument/2006/relationships/hyperlink" Target="cetak-kwitansi.php%3fid=1800187" TargetMode="External"/><Relationship Id="rId10" Type="http://schemas.openxmlformats.org/officeDocument/2006/relationships/hyperlink" Target="cetak-kwitansi.php%3fid=1800204" TargetMode="External"/><Relationship Id="rId19" Type="http://schemas.openxmlformats.org/officeDocument/2006/relationships/hyperlink" Target="cetak-kwitansi.php%3fid=1800215" TargetMode="External"/><Relationship Id="rId31" Type="http://schemas.openxmlformats.org/officeDocument/2006/relationships/hyperlink" Target="cetak-kwitansi.php%3fid=1800201" TargetMode="External"/><Relationship Id="rId44" Type="http://schemas.openxmlformats.org/officeDocument/2006/relationships/hyperlink" Target="cetak-kwitansi.php%3fid=1800185" TargetMode="External"/><Relationship Id="rId52" Type="http://schemas.openxmlformats.org/officeDocument/2006/relationships/hyperlink" Target="cetak-kwitansi.php%3fid=1800219" TargetMode="External"/><Relationship Id="rId4" Type="http://schemas.openxmlformats.org/officeDocument/2006/relationships/hyperlink" Target="cetak-kwitansi.php%3fid=1800176" TargetMode="External"/><Relationship Id="rId9" Type="http://schemas.openxmlformats.org/officeDocument/2006/relationships/hyperlink" Target="cetak-kwitansi.php%3fid=1800203" TargetMode="External"/><Relationship Id="rId14" Type="http://schemas.openxmlformats.org/officeDocument/2006/relationships/hyperlink" Target="cetak-kwitansi.php%3fid=1800210" TargetMode="External"/><Relationship Id="rId22" Type="http://schemas.openxmlformats.org/officeDocument/2006/relationships/hyperlink" Target="cetak-kwitansi.php%3fid=1800218" TargetMode="External"/><Relationship Id="rId27" Type="http://schemas.openxmlformats.org/officeDocument/2006/relationships/hyperlink" Target="cetak-kwitansi.php?id=1800224" TargetMode="External"/><Relationship Id="rId30" Type="http://schemas.openxmlformats.org/officeDocument/2006/relationships/hyperlink" Target="cetak-kwitansi.php%3fid=1800182" TargetMode="External"/><Relationship Id="rId35" Type="http://schemas.openxmlformats.org/officeDocument/2006/relationships/hyperlink" Target="cetak-kwitansi.php%3fid=1800180" TargetMode="External"/><Relationship Id="rId43" Type="http://schemas.openxmlformats.org/officeDocument/2006/relationships/hyperlink" Target="cetak-kwitansi.php%3fid=1800184" TargetMode="External"/><Relationship Id="rId48" Type="http://schemas.openxmlformats.org/officeDocument/2006/relationships/hyperlink" Target="cetak-kwitansi.php%3fid=1800199" TargetMode="External"/><Relationship Id="rId8" Type="http://schemas.openxmlformats.org/officeDocument/2006/relationships/hyperlink" Target="cetak-kwitansi.php%3fid=1800202" TargetMode="External"/><Relationship Id="rId51" Type="http://schemas.openxmlformats.org/officeDocument/2006/relationships/hyperlink" Target="cetak-kwitansi.php%3fid=1800189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235" TargetMode="External"/><Relationship Id="rId13" Type="http://schemas.openxmlformats.org/officeDocument/2006/relationships/hyperlink" Target="cetak-kwitansi.php%3fid=1800241" TargetMode="External"/><Relationship Id="rId18" Type="http://schemas.openxmlformats.org/officeDocument/2006/relationships/hyperlink" Target="cetak-kwitansi.php%3fid=1800247" TargetMode="External"/><Relationship Id="rId3" Type="http://schemas.openxmlformats.org/officeDocument/2006/relationships/hyperlink" Target="cetak-kwitansi.php%3fid=1800228" TargetMode="External"/><Relationship Id="rId21" Type="http://schemas.openxmlformats.org/officeDocument/2006/relationships/hyperlink" Target="cetak-kwitansi.php%3fid=1800230" TargetMode="External"/><Relationship Id="rId7" Type="http://schemas.openxmlformats.org/officeDocument/2006/relationships/hyperlink" Target="cetak-kwitansi.php%3fid=1800233" TargetMode="External"/><Relationship Id="rId12" Type="http://schemas.openxmlformats.org/officeDocument/2006/relationships/hyperlink" Target="cetak-kwitansi.php%3fid=1800240" TargetMode="External"/><Relationship Id="rId17" Type="http://schemas.openxmlformats.org/officeDocument/2006/relationships/hyperlink" Target="cetak-kwitansi.php%3fid=1800246" TargetMode="External"/><Relationship Id="rId25" Type="http://schemas.openxmlformats.org/officeDocument/2006/relationships/printerSettings" Target="../printerSettings/printerSettings19.bin"/><Relationship Id="rId2" Type="http://schemas.openxmlformats.org/officeDocument/2006/relationships/hyperlink" Target="cetak-kwitansi.php%3fid=1800226" TargetMode="External"/><Relationship Id="rId16" Type="http://schemas.openxmlformats.org/officeDocument/2006/relationships/hyperlink" Target="cetak-kwitansi.php%3fid=1800245" TargetMode="External"/><Relationship Id="rId20" Type="http://schemas.openxmlformats.org/officeDocument/2006/relationships/hyperlink" Target="cetak-kwitansi.php%3fid=1800249" TargetMode="External"/><Relationship Id="rId1" Type="http://schemas.openxmlformats.org/officeDocument/2006/relationships/hyperlink" Target="cetak-kwitansi.php%3fid=1800225" TargetMode="External"/><Relationship Id="rId6" Type="http://schemas.openxmlformats.org/officeDocument/2006/relationships/hyperlink" Target="cetak-kwitansi.php%3fid=1800232" TargetMode="External"/><Relationship Id="rId11" Type="http://schemas.openxmlformats.org/officeDocument/2006/relationships/hyperlink" Target="cetak-kwitansi.php%3fid=1800239" TargetMode="External"/><Relationship Id="rId24" Type="http://schemas.openxmlformats.org/officeDocument/2006/relationships/hyperlink" Target="cetak-kwitansi.php%3fid=1800227" TargetMode="External"/><Relationship Id="rId5" Type="http://schemas.openxmlformats.org/officeDocument/2006/relationships/hyperlink" Target="cetak-kwitansi.php%3fid=1800231" TargetMode="External"/><Relationship Id="rId15" Type="http://schemas.openxmlformats.org/officeDocument/2006/relationships/hyperlink" Target="cetak-kwitansi.php%3fid=1800243" TargetMode="External"/><Relationship Id="rId23" Type="http://schemas.openxmlformats.org/officeDocument/2006/relationships/hyperlink" Target="cetak-kwitansi.php%3fid=1800250" TargetMode="External"/><Relationship Id="rId10" Type="http://schemas.openxmlformats.org/officeDocument/2006/relationships/hyperlink" Target="cetak-kwitansi.php%3fid=1800238" TargetMode="External"/><Relationship Id="rId19" Type="http://schemas.openxmlformats.org/officeDocument/2006/relationships/hyperlink" Target="cetak-kwitansi.php%3fid=1800248" TargetMode="External"/><Relationship Id="rId4" Type="http://schemas.openxmlformats.org/officeDocument/2006/relationships/hyperlink" Target="cetak-kwitansi.php%3fid=1800229" TargetMode="External"/><Relationship Id="rId9" Type="http://schemas.openxmlformats.org/officeDocument/2006/relationships/hyperlink" Target="cetak-kwitansi.php%3fid=1800237" TargetMode="External"/><Relationship Id="rId14" Type="http://schemas.openxmlformats.org/officeDocument/2006/relationships/hyperlink" Target="cetak-kwitansi.php%3fid=1800242" TargetMode="External"/><Relationship Id="rId22" Type="http://schemas.openxmlformats.org/officeDocument/2006/relationships/hyperlink" Target="cetak-kwitansi.php%3fid=180023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264" TargetMode="External"/><Relationship Id="rId13" Type="http://schemas.openxmlformats.org/officeDocument/2006/relationships/hyperlink" Target="cetak-kwitansi.php%3fid=1800269" TargetMode="External"/><Relationship Id="rId18" Type="http://schemas.openxmlformats.org/officeDocument/2006/relationships/hyperlink" Target="cetak-kwitansi.php%3fid=1800252" TargetMode="External"/><Relationship Id="rId3" Type="http://schemas.openxmlformats.org/officeDocument/2006/relationships/hyperlink" Target="cetak-kwitansi.php%3fid=1800258" TargetMode="External"/><Relationship Id="rId21" Type="http://schemas.openxmlformats.org/officeDocument/2006/relationships/hyperlink" Target="cetak-kwitansi.php%3fid=1800259" TargetMode="External"/><Relationship Id="rId7" Type="http://schemas.openxmlformats.org/officeDocument/2006/relationships/hyperlink" Target="cetak-kwitansi.php%3fid=1800263" TargetMode="External"/><Relationship Id="rId12" Type="http://schemas.openxmlformats.org/officeDocument/2006/relationships/hyperlink" Target="cetak-kwitansi.php%3fid=1800268" TargetMode="External"/><Relationship Id="rId17" Type="http://schemas.openxmlformats.org/officeDocument/2006/relationships/hyperlink" Target="cetak-kwitansi.php%3fid=1800251" TargetMode="External"/><Relationship Id="rId2" Type="http://schemas.openxmlformats.org/officeDocument/2006/relationships/hyperlink" Target="cetak-kwitansi.php%3fid=1800256" TargetMode="External"/><Relationship Id="rId16" Type="http://schemas.openxmlformats.org/officeDocument/2006/relationships/hyperlink" Target="cetak-kwitansi.php%3fid=1800254" TargetMode="External"/><Relationship Id="rId20" Type="http://schemas.openxmlformats.org/officeDocument/2006/relationships/hyperlink" Target="cetak-kwitansi.php%3fid=1800257" TargetMode="External"/><Relationship Id="rId1" Type="http://schemas.openxmlformats.org/officeDocument/2006/relationships/hyperlink" Target="cetak-kwitansi.php%3fid=1800255" TargetMode="External"/><Relationship Id="rId6" Type="http://schemas.openxmlformats.org/officeDocument/2006/relationships/hyperlink" Target="cetak-kwitansi.php%3fid=1800262" TargetMode="External"/><Relationship Id="rId11" Type="http://schemas.openxmlformats.org/officeDocument/2006/relationships/hyperlink" Target="cetak-kwitansi.php%3fid=1800267" TargetMode="External"/><Relationship Id="rId5" Type="http://schemas.openxmlformats.org/officeDocument/2006/relationships/hyperlink" Target="cetak-kwitansi.php%3fid=1800261" TargetMode="External"/><Relationship Id="rId15" Type="http://schemas.openxmlformats.org/officeDocument/2006/relationships/hyperlink" Target="cetak-kwitansi.php%3fid=1800271" TargetMode="External"/><Relationship Id="rId10" Type="http://schemas.openxmlformats.org/officeDocument/2006/relationships/hyperlink" Target="cetak-kwitansi.php%3fid=1800266" TargetMode="External"/><Relationship Id="rId19" Type="http://schemas.openxmlformats.org/officeDocument/2006/relationships/hyperlink" Target="cetak-kwitansi.php%3fid=1800253" TargetMode="External"/><Relationship Id="rId4" Type="http://schemas.openxmlformats.org/officeDocument/2006/relationships/hyperlink" Target="cetak-kwitansi.php%3fid=1800260" TargetMode="External"/><Relationship Id="rId9" Type="http://schemas.openxmlformats.org/officeDocument/2006/relationships/hyperlink" Target="cetak-kwitansi.php%3fid=1800265" TargetMode="External"/><Relationship Id="rId14" Type="http://schemas.openxmlformats.org/officeDocument/2006/relationships/hyperlink" Target="cetak-kwitansi.php%3fid=1800270" TargetMode="External"/><Relationship Id="rId22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288" TargetMode="External"/><Relationship Id="rId13" Type="http://schemas.openxmlformats.org/officeDocument/2006/relationships/hyperlink" Target="cetak-kwitansi.php%3fid=1800284" TargetMode="External"/><Relationship Id="rId18" Type="http://schemas.openxmlformats.org/officeDocument/2006/relationships/hyperlink" Target="cetak-kwitansi.php%3fid=1800292" TargetMode="External"/><Relationship Id="rId3" Type="http://schemas.openxmlformats.org/officeDocument/2006/relationships/hyperlink" Target="cetak-kwitansi.php%3fid=1800277" TargetMode="External"/><Relationship Id="rId7" Type="http://schemas.openxmlformats.org/officeDocument/2006/relationships/hyperlink" Target="cetak-kwitansi.php%3fid=1800285" TargetMode="External"/><Relationship Id="rId12" Type="http://schemas.openxmlformats.org/officeDocument/2006/relationships/hyperlink" Target="cetak-kwitansi.php%3fid=1800279" TargetMode="External"/><Relationship Id="rId17" Type="http://schemas.openxmlformats.org/officeDocument/2006/relationships/hyperlink" Target="cetak-kwitansi.php%3fid=1800287" TargetMode="External"/><Relationship Id="rId2" Type="http://schemas.openxmlformats.org/officeDocument/2006/relationships/hyperlink" Target="cetak-kwitansi.php%3fid=1800276" TargetMode="External"/><Relationship Id="rId16" Type="http://schemas.openxmlformats.org/officeDocument/2006/relationships/hyperlink" Target="cetak-kwitansi.php%3fid=1800286" TargetMode="External"/><Relationship Id="rId1" Type="http://schemas.openxmlformats.org/officeDocument/2006/relationships/hyperlink" Target="cetak-kwitansi.php%3fid=1800274" TargetMode="External"/><Relationship Id="rId6" Type="http://schemas.openxmlformats.org/officeDocument/2006/relationships/hyperlink" Target="cetak-kwitansi.php%3fid=1800282" TargetMode="External"/><Relationship Id="rId11" Type="http://schemas.openxmlformats.org/officeDocument/2006/relationships/hyperlink" Target="cetak-kwitansi.php%3fid=1800291" TargetMode="External"/><Relationship Id="rId5" Type="http://schemas.openxmlformats.org/officeDocument/2006/relationships/hyperlink" Target="cetak-kwitansi.php%3fid=1800281" TargetMode="External"/><Relationship Id="rId15" Type="http://schemas.openxmlformats.org/officeDocument/2006/relationships/hyperlink" Target="cetak-kwitansi.php%3fid=1800278" TargetMode="External"/><Relationship Id="rId10" Type="http://schemas.openxmlformats.org/officeDocument/2006/relationships/hyperlink" Target="cetak-kwitansi.php%3fid=1800290" TargetMode="External"/><Relationship Id="rId19" Type="http://schemas.openxmlformats.org/officeDocument/2006/relationships/printerSettings" Target="../printerSettings/printerSettings21.bin"/><Relationship Id="rId4" Type="http://schemas.openxmlformats.org/officeDocument/2006/relationships/hyperlink" Target="cetak-kwitansi.php%3fid=1800280" TargetMode="External"/><Relationship Id="rId9" Type="http://schemas.openxmlformats.org/officeDocument/2006/relationships/hyperlink" Target="cetak-kwitansi.php%3fid=1800289" TargetMode="External"/><Relationship Id="rId14" Type="http://schemas.openxmlformats.org/officeDocument/2006/relationships/hyperlink" Target="cetak-kwitansi.php%3fid=1800275" TargetMode="Externa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294" TargetMode="External"/><Relationship Id="rId13" Type="http://schemas.openxmlformats.org/officeDocument/2006/relationships/printerSettings" Target="../printerSettings/printerSettings22.bin"/><Relationship Id="rId3" Type="http://schemas.openxmlformats.org/officeDocument/2006/relationships/hyperlink" Target="cetak-kwitansi.php%3fid=1800297" TargetMode="External"/><Relationship Id="rId7" Type="http://schemas.openxmlformats.org/officeDocument/2006/relationships/hyperlink" Target="cetak-kwitansi.php%3fid=1800304" TargetMode="External"/><Relationship Id="rId12" Type="http://schemas.openxmlformats.org/officeDocument/2006/relationships/hyperlink" Target="cetak-kwitansi.php%3fid=1800303" TargetMode="External"/><Relationship Id="rId2" Type="http://schemas.openxmlformats.org/officeDocument/2006/relationships/hyperlink" Target="cetak-kwitansi.php%3fid=1800296" TargetMode="External"/><Relationship Id="rId1" Type="http://schemas.openxmlformats.org/officeDocument/2006/relationships/hyperlink" Target="cetak-kwitansi.php%3fid=1800293" TargetMode="External"/><Relationship Id="rId6" Type="http://schemas.openxmlformats.org/officeDocument/2006/relationships/hyperlink" Target="cetak-kwitansi.php%3fid=1800302" TargetMode="External"/><Relationship Id="rId11" Type="http://schemas.openxmlformats.org/officeDocument/2006/relationships/hyperlink" Target="cetak-kwitansi.php%3fid=1800301" TargetMode="External"/><Relationship Id="rId5" Type="http://schemas.openxmlformats.org/officeDocument/2006/relationships/hyperlink" Target="cetak-kwitansi.php%3fid=1800300" TargetMode="External"/><Relationship Id="rId10" Type="http://schemas.openxmlformats.org/officeDocument/2006/relationships/hyperlink" Target="cetak-kwitansi.php%3fid=1800299" TargetMode="External"/><Relationship Id="rId4" Type="http://schemas.openxmlformats.org/officeDocument/2006/relationships/hyperlink" Target="cetak-kwitansi.php%3fid=1800298" TargetMode="External"/><Relationship Id="rId9" Type="http://schemas.openxmlformats.org/officeDocument/2006/relationships/hyperlink" Target="cetak-kwitansi.php%3fid=1800295" TargetMode="Externa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262" TargetMode="External"/><Relationship Id="rId13" Type="http://schemas.openxmlformats.org/officeDocument/2006/relationships/hyperlink" Target="cetak-kwitansi.php%3fid=1800274" TargetMode="External"/><Relationship Id="rId18" Type="http://schemas.openxmlformats.org/officeDocument/2006/relationships/hyperlink" Target="cetak-kwitansi.php%3fid=1800280" TargetMode="External"/><Relationship Id="rId26" Type="http://schemas.openxmlformats.org/officeDocument/2006/relationships/hyperlink" Target="cetak-kwitansi.php%3fid=1800294" TargetMode="External"/><Relationship Id="rId3" Type="http://schemas.openxmlformats.org/officeDocument/2006/relationships/hyperlink" Target="cetak-kwitansi.php%3fid=1800270" TargetMode="External"/><Relationship Id="rId21" Type="http://schemas.openxmlformats.org/officeDocument/2006/relationships/hyperlink" Target="cetak-kwitansi.php%3fid=1800286" TargetMode="External"/><Relationship Id="rId34" Type="http://schemas.openxmlformats.org/officeDocument/2006/relationships/printerSettings" Target="../printerSettings/printerSettings23.bin"/><Relationship Id="rId7" Type="http://schemas.openxmlformats.org/officeDocument/2006/relationships/hyperlink" Target="cetak-kwitansi.php%3fid=1800283" TargetMode="External"/><Relationship Id="rId12" Type="http://schemas.openxmlformats.org/officeDocument/2006/relationships/hyperlink" Target="cetak-kwitansi.php%3fid=1800273" TargetMode="External"/><Relationship Id="rId17" Type="http://schemas.openxmlformats.org/officeDocument/2006/relationships/hyperlink" Target="cetak-kwitansi.php%3fid=1800279" TargetMode="External"/><Relationship Id="rId25" Type="http://schemas.openxmlformats.org/officeDocument/2006/relationships/hyperlink" Target="cetak-kwitansi.php%3fid=1800291" TargetMode="External"/><Relationship Id="rId33" Type="http://schemas.openxmlformats.org/officeDocument/2006/relationships/hyperlink" Target="cetak-kwitansi.php%3fid=1800293" TargetMode="External"/><Relationship Id="rId2" Type="http://schemas.openxmlformats.org/officeDocument/2006/relationships/hyperlink" Target="cetak-kwitansi.php%3fid=1800269" TargetMode="External"/><Relationship Id="rId16" Type="http://schemas.openxmlformats.org/officeDocument/2006/relationships/hyperlink" Target="cetak-kwitansi.php%3fid=1800278" TargetMode="External"/><Relationship Id="rId20" Type="http://schemas.openxmlformats.org/officeDocument/2006/relationships/hyperlink" Target="cetak-kwitansi.php%3fid=1800282" TargetMode="External"/><Relationship Id="rId29" Type="http://schemas.openxmlformats.org/officeDocument/2006/relationships/hyperlink" Target="cetak-kwitansi.php%3fid=1800285" TargetMode="External"/><Relationship Id="rId1" Type="http://schemas.openxmlformats.org/officeDocument/2006/relationships/hyperlink" Target="cetak-kwitansi.php%3fid=1800264" TargetMode="External"/><Relationship Id="rId6" Type="http://schemas.openxmlformats.org/officeDocument/2006/relationships/hyperlink" Target="cetak-kwitansi.php%3fid=1800276" TargetMode="External"/><Relationship Id="rId11" Type="http://schemas.openxmlformats.org/officeDocument/2006/relationships/hyperlink" Target="cetak-kwitansi.php%3fid=1800268" TargetMode="External"/><Relationship Id="rId24" Type="http://schemas.openxmlformats.org/officeDocument/2006/relationships/hyperlink" Target="cetak-kwitansi.php%3fid=1800290" TargetMode="External"/><Relationship Id="rId32" Type="http://schemas.openxmlformats.org/officeDocument/2006/relationships/hyperlink" Target="cetak-kwitansi.php%3fid=1800292" TargetMode="External"/><Relationship Id="rId5" Type="http://schemas.openxmlformats.org/officeDocument/2006/relationships/hyperlink" Target="cetak-kwitansi.php%3fid=1800272" TargetMode="External"/><Relationship Id="rId15" Type="http://schemas.openxmlformats.org/officeDocument/2006/relationships/hyperlink" Target="cetak-kwitansi.php%3fid=1800277" TargetMode="External"/><Relationship Id="rId23" Type="http://schemas.openxmlformats.org/officeDocument/2006/relationships/hyperlink" Target="cetak-kwitansi.php%3fid=1800288" TargetMode="External"/><Relationship Id="rId28" Type="http://schemas.openxmlformats.org/officeDocument/2006/relationships/hyperlink" Target="cetak-kwitansi.php%3fid=1800296" TargetMode="External"/><Relationship Id="rId10" Type="http://schemas.openxmlformats.org/officeDocument/2006/relationships/hyperlink" Target="cetak-kwitansi.php%3fid=1800267" TargetMode="External"/><Relationship Id="rId19" Type="http://schemas.openxmlformats.org/officeDocument/2006/relationships/hyperlink" Target="cetak-kwitansi.php%3fid=1800281" TargetMode="External"/><Relationship Id="rId31" Type="http://schemas.openxmlformats.org/officeDocument/2006/relationships/hyperlink" Target="cetak-kwitansi.php%3fid=1800289" TargetMode="External"/><Relationship Id="rId4" Type="http://schemas.openxmlformats.org/officeDocument/2006/relationships/hyperlink" Target="cetak-kwitansi.php%3fid=1800271" TargetMode="External"/><Relationship Id="rId9" Type="http://schemas.openxmlformats.org/officeDocument/2006/relationships/hyperlink" Target="cetak-kwitansi.php%3fid=1800263" TargetMode="External"/><Relationship Id="rId14" Type="http://schemas.openxmlformats.org/officeDocument/2006/relationships/hyperlink" Target="cetak-kwitansi.php%3fid=1800275" TargetMode="External"/><Relationship Id="rId22" Type="http://schemas.openxmlformats.org/officeDocument/2006/relationships/hyperlink" Target="cetak-kwitansi.php%3fid=1800287" TargetMode="External"/><Relationship Id="rId27" Type="http://schemas.openxmlformats.org/officeDocument/2006/relationships/hyperlink" Target="cetak-kwitansi.php%3fid=1800295" TargetMode="External"/><Relationship Id="rId30" Type="http://schemas.openxmlformats.org/officeDocument/2006/relationships/hyperlink" Target="cetak-kwitansi.php%3fid=180026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35" zoomScale="70" zoomScaleNormal="100" zoomScaleSheetLayoutView="70" workbookViewId="0">
      <selection activeCell="I43" sqref="I43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3</v>
      </c>
      <c r="C3" s="10"/>
      <c r="D3" s="8"/>
      <c r="E3" s="8"/>
      <c r="F3" s="8"/>
      <c r="G3" s="8"/>
      <c r="H3" s="8" t="s">
        <v>4</v>
      </c>
      <c r="I3" s="12">
        <v>43093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706</v>
      </c>
      <c r="F8" s="23"/>
      <c r="G8" s="17">
        <f>C8*E8</f>
        <v>70600000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416</v>
      </c>
      <c r="F9" s="23"/>
      <c r="G9" s="17">
        <f t="shared" ref="G9:G16" si="0">C9*E9</f>
        <v>20800000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134</v>
      </c>
      <c r="F10" s="23"/>
      <c r="G10" s="17">
        <f t="shared" si="0"/>
        <v>2680000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147</v>
      </c>
      <c r="F11" s="23"/>
      <c r="G11" s="17">
        <f t="shared" si="0"/>
        <v>1470000</v>
      </c>
      <c r="H11" s="9"/>
      <c r="I11" s="17"/>
      <c r="J11" s="17"/>
      <c r="K11" s="2"/>
      <c r="L11" s="3"/>
      <c r="M11" s="4"/>
      <c r="N11" s="27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3</v>
      </c>
      <c r="F12" s="23"/>
      <c r="G12" s="17">
        <f>C12*E12</f>
        <v>15000</v>
      </c>
      <c r="H12" s="9"/>
      <c r="I12" s="17"/>
      <c r="J12" s="17" t="s">
        <v>13</v>
      </c>
      <c r="L12" s="28" t="s">
        <v>14</v>
      </c>
      <c r="M12" s="29" t="s">
        <v>15</v>
      </c>
      <c r="N12" s="30" t="s">
        <v>16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2</v>
      </c>
      <c r="F13" s="23"/>
      <c r="G13" s="17">
        <f t="shared" si="0"/>
        <v>4000</v>
      </c>
      <c r="H13" s="9"/>
      <c r="I13" s="17"/>
      <c r="J13" s="32" t="s">
        <v>20</v>
      </c>
      <c r="K13" s="33">
        <v>44168</v>
      </c>
      <c r="L13" s="34">
        <v>600000</v>
      </c>
      <c r="M13" s="35">
        <v>2500000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2" t="s">
        <v>20</v>
      </c>
      <c r="K14" s="33">
        <v>44169</v>
      </c>
      <c r="L14" s="34">
        <v>600000</v>
      </c>
      <c r="M14" s="35">
        <v>70000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2" t="s">
        <v>20</v>
      </c>
      <c r="K15" s="33">
        <v>44170</v>
      </c>
      <c r="L15" s="34">
        <v>524000</v>
      </c>
      <c r="M15" s="35"/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2" t="s">
        <v>20</v>
      </c>
      <c r="K16" s="33">
        <v>44171</v>
      </c>
      <c r="L16" s="34">
        <v>1600000</v>
      </c>
      <c r="M16" s="35"/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95569000</v>
      </c>
      <c r="I17" s="10"/>
      <c r="J17" s="32" t="s">
        <v>20</v>
      </c>
      <c r="K17" s="33">
        <v>44172</v>
      </c>
      <c r="L17" s="39">
        <v>1477000</v>
      </c>
      <c r="M17" s="35"/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2" t="s">
        <v>23</v>
      </c>
      <c r="K18" s="33">
        <v>44173</v>
      </c>
      <c r="L18" s="34">
        <v>625000</v>
      </c>
      <c r="M18" s="40"/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32" t="s">
        <v>23</v>
      </c>
      <c r="K19" s="33">
        <v>44174</v>
      </c>
      <c r="L19" s="34">
        <v>600000</v>
      </c>
      <c r="M19" s="42"/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1</v>
      </c>
      <c r="F20" s="8"/>
      <c r="G20" s="24">
        <f>C20*E20</f>
        <v>1000</v>
      </c>
      <c r="H20" s="9"/>
      <c r="I20" s="24"/>
      <c r="J20" s="32" t="s">
        <v>23</v>
      </c>
      <c r="K20" s="33">
        <v>44175</v>
      </c>
      <c r="L20" s="34">
        <v>1000000</v>
      </c>
      <c r="M20" s="42"/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1</v>
      </c>
      <c r="F21" s="8"/>
      <c r="G21" s="24">
        <f>C21*E21</f>
        <v>500</v>
      </c>
      <c r="H21" s="9"/>
      <c r="I21" s="24"/>
      <c r="J21" s="32" t="s">
        <v>23</v>
      </c>
      <c r="K21" s="33">
        <v>44176</v>
      </c>
      <c r="L21" s="34">
        <v>710000</v>
      </c>
      <c r="M21" s="43"/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2"/>
      <c r="K22" s="33">
        <v>44177</v>
      </c>
      <c r="L22" s="34">
        <v>900000</v>
      </c>
      <c r="M22" s="43"/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5</v>
      </c>
      <c r="F23" s="8"/>
      <c r="G23" s="24">
        <f>C23*E23</f>
        <v>500</v>
      </c>
      <c r="H23" s="9"/>
      <c r="I23" s="10"/>
      <c r="J23" s="32"/>
      <c r="K23" s="33">
        <v>44178</v>
      </c>
      <c r="L23" s="34">
        <v>550000</v>
      </c>
      <c r="M23" s="47"/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2"/>
      <c r="K24" s="33">
        <v>44179</v>
      </c>
      <c r="L24" s="34">
        <v>550000</v>
      </c>
      <c r="M24" s="47"/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32"/>
      <c r="K25" s="33">
        <v>44180</v>
      </c>
      <c r="L25" s="34">
        <v>600000</v>
      </c>
      <c r="M25" s="47"/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2000</v>
      </c>
      <c r="I26" s="9"/>
      <c r="J26" s="32"/>
      <c r="K26" s="33">
        <v>44181</v>
      </c>
      <c r="L26" s="34">
        <v>660000</v>
      </c>
      <c r="M26" s="52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95571000</v>
      </c>
      <c r="J27" s="32"/>
      <c r="K27" s="33">
        <v>44182</v>
      </c>
      <c r="L27" s="34">
        <v>1000000</v>
      </c>
      <c r="M27" s="54"/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32"/>
      <c r="K28" s="33">
        <v>44183</v>
      </c>
      <c r="L28" s="34">
        <v>750000</v>
      </c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27</v>
      </c>
      <c r="D29" s="8"/>
      <c r="E29" s="8"/>
      <c r="F29" s="8"/>
      <c r="G29" s="8" t="s">
        <v>1</v>
      </c>
      <c r="H29" s="9"/>
      <c r="I29" s="9">
        <f>+'[1]22 Des'!I37</f>
        <v>499384603</v>
      </c>
      <c r="J29" s="32"/>
      <c r="K29" s="33">
        <v>44184</v>
      </c>
      <c r="L29" s="34">
        <v>675000</v>
      </c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+'[1]23 Des'!I52</f>
        <v>26650000</v>
      </c>
      <c r="J30" s="32"/>
      <c r="K30" s="33">
        <v>44185</v>
      </c>
      <c r="L30" s="34">
        <v>700000</v>
      </c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2"/>
      <c r="K31" s="33">
        <v>44186</v>
      </c>
      <c r="L31" s="34">
        <v>650000</v>
      </c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32"/>
      <c r="K32" s="33">
        <v>44187</v>
      </c>
      <c r="L32" s="34">
        <v>750000</v>
      </c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32"/>
      <c r="K33" s="33">
        <v>44188</v>
      </c>
      <c r="L33" s="34">
        <v>600000</v>
      </c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2"/>
      <c r="K34" s="33">
        <v>44189</v>
      </c>
      <c r="L34" s="34">
        <v>900000</v>
      </c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32"/>
      <c r="K35" s="33">
        <v>44190</v>
      </c>
      <c r="L35" s="34">
        <v>800000</v>
      </c>
      <c r="M35" s="57"/>
      <c r="N35" s="58"/>
      <c r="O35" s="53"/>
      <c r="P35" s="46"/>
      <c r="Q35" s="46"/>
      <c r="R35" s="2"/>
      <c r="S35" s="46"/>
    </row>
    <row r="36" spans="1:19" x14ac:dyDescent="0.2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32"/>
      <c r="K36" s="33">
        <v>44191</v>
      </c>
      <c r="L36" s="34">
        <v>800000</v>
      </c>
      <c r="N36" s="58"/>
      <c r="O36" s="53"/>
      <c r="P36" s="10"/>
      <c r="Q36" s="46"/>
      <c r="R36" s="2"/>
      <c r="S36" s="2"/>
    </row>
    <row r="37" spans="1:19" x14ac:dyDescent="0.2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499384603</v>
      </c>
      <c r="J37" s="32"/>
      <c r="K37" s="33">
        <v>44192</v>
      </c>
      <c r="L37" s="34">
        <v>700000</v>
      </c>
      <c r="N37" s="58"/>
      <c r="O37" s="53"/>
      <c r="Q37" s="46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2"/>
      <c r="K38" s="33">
        <v>44193</v>
      </c>
      <c r="L38" s="34">
        <v>700000</v>
      </c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K39" s="33">
        <v>44194</v>
      </c>
      <c r="L39" s="34">
        <v>300000</v>
      </c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>
        <f>12*2440</f>
        <v>29280</v>
      </c>
      <c r="K40" s="33">
        <v>44195</v>
      </c>
      <c r="L40" s="34">
        <v>400000</v>
      </c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K41" s="33">
        <v>44196</v>
      </c>
      <c r="L41" s="34">
        <v>1000000</v>
      </c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K42" s="33">
        <v>44197</v>
      </c>
      <c r="L42" s="34">
        <v>900000</v>
      </c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604675835</v>
      </c>
      <c r="J43" s="32"/>
      <c r="K43" s="33">
        <v>44198</v>
      </c>
      <c r="L43" s="34">
        <v>400000</v>
      </c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K44" s="33">
        <v>44199</v>
      </c>
      <c r="L44" s="34">
        <v>1000000</v>
      </c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2570000</v>
      </c>
      <c r="I45" s="9"/>
      <c r="J45" s="32"/>
      <c r="K45" s="33">
        <v>44200</v>
      </c>
      <c r="L45" s="34">
        <v>750000</v>
      </c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K46" s="33">
        <v>44201</v>
      </c>
      <c r="L46" s="34">
        <v>540000</v>
      </c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2570000</v>
      </c>
      <c r="J47" s="32"/>
      <c r="K47" s="33">
        <v>44202</v>
      </c>
      <c r="L47" s="34">
        <v>500000</v>
      </c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K48" s="33">
        <v>44203</v>
      </c>
      <c r="L48" s="34">
        <v>600000</v>
      </c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71491000</v>
      </c>
      <c r="I49" s="9">
        <v>0</v>
      </c>
      <c r="J49" s="72"/>
      <c r="K49" s="33">
        <v>44204</v>
      </c>
      <c r="L49" s="34">
        <v>1400000</v>
      </c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0</v>
      </c>
      <c r="I50" s="9"/>
      <c r="J50" s="72"/>
      <c r="K50" s="33">
        <v>44205</v>
      </c>
      <c r="L50" s="34">
        <v>570000</v>
      </c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71491000</v>
      </c>
      <c r="J51" s="32"/>
      <c r="K51" s="33">
        <v>44206</v>
      </c>
      <c r="L51" s="34">
        <v>700000</v>
      </c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95571000</v>
      </c>
      <c r="J52" s="76"/>
      <c r="K52" s="33">
        <v>44207</v>
      </c>
      <c r="L52" s="34">
        <v>700000</v>
      </c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95571000</v>
      </c>
      <c r="J53" s="76"/>
      <c r="K53" s="33">
        <v>44208</v>
      </c>
      <c r="L53" s="34">
        <v>900000</v>
      </c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K54" s="33">
        <v>44209</v>
      </c>
      <c r="L54" s="34">
        <v>1000000</v>
      </c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K55" s="33">
        <v>44210</v>
      </c>
      <c r="L55" s="34">
        <v>2350000</v>
      </c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K56" s="33">
        <v>44211</v>
      </c>
      <c r="L56" s="34">
        <v>500000</v>
      </c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K57" s="33">
        <v>44212</v>
      </c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K58" s="33">
        <v>44213</v>
      </c>
      <c r="L58" s="34">
        <v>400000</v>
      </c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K59" s="33">
        <v>44214</v>
      </c>
      <c r="L59" s="34">
        <v>50000</v>
      </c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K60" s="33">
        <v>44215</v>
      </c>
      <c r="L60" s="34">
        <v>800000</v>
      </c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K61" s="33">
        <v>44216</v>
      </c>
      <c r="L61" s="34">
        <v>4500000</v>
      </c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K62" s="33">
        <v>44217</v>
      </c>
      <c r="L62" s="34">
        <v>1000000</v>
      </c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K63" s="33">
        <v>44218</v>
      </c>
      <c r="L63" s="34">
        <v>2300000</v>
      </c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K64" s="33">
        <v>44219</v>
      </c>
      <c r="L64" s="34">
        <v>800000</v>
      </c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K65" s="33">
        <v>44220</v>
      </c>
      <c r="L65" s="34">
        <v>500000</v>
      </c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K66" s="33">
        <v>44221</v>
      </c>
      <c r="L66" s="34">
        <v>800000</v>
      </c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K67" s="33">
        <v>44222</v>
      </c>
      <c r="L67" s="34">
        <v>4500000</v>
      </c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K68" s="33">
        <v>44223</v>
      </c>
      <c r="L68" s="34">
        <v>1500000</v>
      </c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K69" s="33">
        <v>44224</v>
      </c>
      <c r="L69" s="34">
        <v>3600000</v>
      </c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K70" s="33">
        <v>44225</v>
      </c>
      <c r="L70" s="34">
        <v>600000</v>
      </c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K71" s="33">
        <v>44226</v>
      </c>
      <c r="L71" s="34">
        <v>1000000</v>
      </c>
      <c r="N71" s="58"/>
      <c r="O71" s="89"/>
    </row>
    <row r="72" spans="1:15" x14ac:dyDescent="0.25">
      <c r="A72" s="94"/>
      <c r="B72" s="95"/>
      <c r="C72" s="96"/>
      <c r="D72" s="92"/>
      <c r="E72" s="97"/>
      <c r="F72" s="2"/>
      <c r="G72" s="2"/>
      <c r="H72" s="59"/>
      <c r="I72" s="2"/>
      <c r="J72" s="85"/>
      <c r="K72" s="33">
        <v>44227</v>
      </c>
      <c r="L72" s="34">
        <v>550000</v>
      </c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K73" s="33">
        <v>44228</v>
      </c>
      <c r="L73" s="34">
        <v>600000</v>
      </c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K74" s="33">
        <v>44229</v>
      </c>
      <c r="L74" s="34">
        <v>1000000</v>
      </c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K75" s="33">
        <v>44230</v>
      </c>
      <c r="L75" s="34">
        <v>1000000</v>
      </c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K76" s="33">
        <v>44231</v>
      </c>
      <c r="L76" s="34">
        <v>500000</v>
      </c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K77" s="33">
        <v>44232</v>
      </c>
      <c r="L77" s="34">
        <v>500000</v>
      </c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K78" s="33">
        <v>44233</v>
      </c>
      <c r="L78" s="34">
        <v>660000</v>
      </c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K79" s="33">
        <v>44234</v>
      </c>
      <c r="L79" s="34">
        <v>2100000</v>
      </c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K80" s="33">
        <v>44235</v>
      </c>
      <c r="L80" s="34">
        <v>1400000</v>
      </c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K81" s="33">
        <v>44236</v>
      </c>
      <c r="L81" s="34">
        <v>750000</v>
      </c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K82" s="33">
        <v>44237</v>
      </c>
      <c r="L82" s="34">
        <v>200000</v>
      </c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K83" s="33">
        <v>44238</v>
      </c>
      <c r="L83" s="34">
        <v>500000</v>
      </c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K84" s="33">
        <v>44239</v>
      </c>
      <c r="L84" s="34">
        <v>600000</v>
      </c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K85" s="33">
        <v>44240</v>
      </c>
      <c r="L85" s="34">
        <v>1500000</v>
      </c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K86" s="33">
        <v>44241</v>
      </c>
      <c r="L86" s="34">
        <v>650000</v>
      </c>
      <c r="N86" s="58"/>
      <c r="O86" s="89"/>
    </row>
    <row r="87" spans="1:15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K87" s="33">
        <v>44242</v>
      </c>
      <c r="L87" s="34">
        <v>2100000</v>
      </c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71491000</v>
      </c>
      <c r="M114" s="108">
        <f>SUM(M13:M113)</f>
        <v>2570000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142982000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34" zoomScale="70" zoomScaleNormal="100" zoomScaleSheetLayoutView="70" workbookViewId="0">
      <selection activeCell="B58" sqref="B58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26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63</v>
      </c>
      <c r="C3" s="10"/>
      <c r="D3" s="8"/>
      <c r="E3" s="8"/>
      <c r="F3" s="8"/>
      <c r="G3" s="8"/>
      <c r="H3" s="8" t="s">
        <v>4</v>
      </c>
      <c r="I3" s="12">
        <v>43111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170</v>
      </c>
      <c r="F8" s="23"/>
      <c r="G8" s="17">
        <f>C8*E8</f>
        <v>17000000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f>296-9</f>
        <v>287</v>
      </c>
      <c r="F9" s="23"/>
      <c r="G9" s="17">
        <f t="shared" ref="G9:G16" si="0">C9*E9</f>
        <v>14350000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2</v>
      </c>
      <c r="F10" s="23"/>
      <c r="G10" s="17">
        <f t="shared" si="0"/>
        <v>40000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42</v>
      </c>
      <c r="F11" s="23"/>
      <c r="G11" s="17">
        <f t="shared" si="0"/>
        <v>420000</v>
      </c>
      <c r="H11" s="9"/>
      <c r="I11" s="17"/>
      <c r="J11" s="17"/>
      <c r="K11" s="2"/>
      <c r="L11" s="3"/>
      <c r="M11" s="4"/>
      <c r="N11" s="30" t="s">
        <v>16</v>
      </c>
      <c r="O11" s="9"/>
      <c r="P11" s="2"/>
      <c r="Q11" s="2"/>
      <c r="R11" s="2" t="s">
        <v>12</v>
      </c>
      <c r="S11" s="2"/>
    </row>
    <row r="12" spans="1:19" ht="14.25" x14ac:dyDescent="0.2">
      <c r="A12" s="8"/>
      <c r="B12" s="23"/>
      <c r="C12" s="24">
        <v>5000</v>
      </c>
      <c r="D12" s="8"/>
      <c r="E12" s="23">
        <v>0</v>
      </c>
      <c r="F12" s="23"/>
      <c r="G12" s="17">
        <f>C12*E12</f>
        <v>0</v>
      </c>
      <c r="H12" s="9"/>
      <c r="I12" s="17"/>
      <c r="J12" s="17" t="s">
        <v>13</v>
      </c>
      <c r="L12" s="28" t="s">
        <v>14</v>
      </c>
      <c r="M12" s="29" t="s">
        <v>15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0</v>
      </c>
      <c r="F13" s="23"/>
      <c r="G13" s="17">
        <f t="shared" si="0"/>
        <v>0</v>
      </c>
      <c r="H13" s="9"/>
      <c r="I13" s="17"/>
      <c r="J13" s="32"/>
      <c r="K13" s="33">
        <v>44320</v>
      </c>
      <c r="L13" s="114">
        <v>4000000</v>
      </c>
      <c r="M13" s="35">
        <v>400000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2"/>
      <c r="K14" s="33">
        <v>44321</v>
      </c>
      <c r="L14" s="114">
        <v>250000</v>
      </c>
      <c r="M14" s="35">
        <v>2000000</v>
      </c>
      <c r="N14" s="36" t="s">
        <v>60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2"/>
      <c r="K15" s="33">
        <v>44322</v>
      </c>
      <c r="L15" s="114">
        <v>700000</v>
      </c>
      <c r="M15" s="35">
        <v>10000</v>
      </c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2"/>
      <c r="K16" s="33">
        <v>44323</v>
      </c>
      <c r="L16" s="114">
        <v>0</v>
      </c>
      <c r="M16" s="35">
        <v>8800</v>
      </c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31810000</v>
      </c>
      <c r="I17" s="10"/>
      <c r="J17" s="32"/>
      <c r="K17" s="33">
        <v>44324</v>
      </c>
      <c r="L17" s="114">
        <v>500000</v>
      </c>
      <c r="M17" s="35">
        <v>205000</v>
      </c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2"/>
      <c r="K18" s="33">
        <v>44325</v>
      </c>
      <c r="L18" s="114">
        <v>200000</v>
      </c>
      <c r="M18" s="116">
        <v>680000</v>
      </c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32"/>
      <c r="K19" s="33">
        <v>44326</v>
      </c>
      <c r="L19" s="34"/>
      <c r="M19" s="117"/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1</v>
      </c>
      <c r="F20" s="8"/>
      <c r="G20" s="24">
        <f>C20*E20</f>
        <v>1000</v>
      </c>
      <c r="H20" s="9"/>
      <c r="I20" s="24"/>
      <c r="J20" s="32"/>
      <c r="K20" s="33">
        <v>44327</v>
      </c>
      <c r="L20" s="34"/>
      <c r="M20" s="117"/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1</v>
      </c>
      <c r="F21" s="8"/>
      <c r="G21" s="24">
        <f>C21*E21</f>
        <v>500</v>
      </c>
      <c r="H21" s="9"/>
      <c r="I21" s="24"/>
      <c r="J21" s="32"/>
      <c r="K21" s="33">
        <v>44328</v>
      </c>
      <c r="L21" s="34"/>
      <c r="M21" s="118"/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2"/>
      <c r="K22" s="33">
        <v>44329</v>
      </c>
      <c r="L22" s="34"/>
      <c r="M22" s="118"/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2</v>
      </c>
      <c r="F23" s="8"/>
      <c r="G23" s="24">
        <f>C23*E23</f>
        <v>200</v>
      </c>
      <c r="H23" s="9"/>
      <c r="I23" s="10"/>
      <c r="J23" s="32"/>
      <c r="K23" s="33">
        <v>44330</v>
      </c>
      <c r="L23" s="34"/>
      <c r="M23" s="119"/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2"/>
      <c r="K24" s="33"/>
      <c r="L24" s="34"/>
      <c r="M24" s="119"/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32"/>
      <c r="L25" s="114"/>
      <c r="M25" s="119"/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1700</v>
      </c>
      <c r="I26" s="9"/>
      <c r="J26" s="32"/>
      <c r="L26" s="114"/>
      <c r="M26" s="120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31811700</v>
      </c>
      <c r="J27" s="32"/>
      <c r="L27" s="114"/>
      <c r="M27" s="121"/>
      <c r="N27" s="36" t="s">
        <v>65</v>
      </c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32"/>
      <c r="L28" s="114"/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27</v>
      </c>
      <c r="D29" s="8"/>
      <c r="E29" s="8"/>
      <c r="F29" s="8"/>
      <c r="G29" s="8" t="s">
        <v>1</v>
      </c>
      <c r="H29" s="9"/>
      <c r="I29" s="9">
        <f>+'10 jan '!I37</f>
        <v>356874603</v>
      </c>
      <c r="J29" s="32"/>
      <c r="L29" s="114"/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+'10 jan '!I53</f>
        <v>29465500</v>
      </c>
      <c r="J30" s="32"/>
      <c r="L30" s="114"/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2"/>
      <c r="L31" s="114"/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32"/>
      <c r="L32" s="114"/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32"/>
      <c r="L33" s="114"/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2"/>
      <c r="L34" s="114"/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32"/>
      <c r="L35" s="124"/>
      <c r="M35" s="57"/>
      <c r="N35" s="58"/>
      <c r="O35" s="53"/>
      <c r="P35" s="46"/>
      <c r="Q35" s="46"/>
      <c r="R35" s="2"/>
      <c r="S35" s="46"/>
    </row>
    <row r="36" spans="1:19" x14ac:dyDescent="0.25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32"/>
      <c r="L36" s="124"/>
      <c r="N36" s="58"/>
      <c r="O36" s="53"/>
      <c r="P36" s="10"/>
      <c r="Q36" s="46"/>
      <c r="R36" s="2"/>
      <c r="S36" s="2"/>
    </row>
    <row r="37" spans="1:19" x14ac:dyDescent="0.25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356874603</v>
      </c>
      <c r="J37" s="32"/>
      <c r="L37" s="124"/>
      <c r="N37" s="58"/>
      <c r="O37" s="53"/>
      <c r="Q37" s="46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32"/>
      <c r="L38" s="12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>
        <f>12*2440</f>
        <v>29280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L42" s="34"/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462165835</v>
      </c>
      <c r="J43" s="32"/>
      <c r="L43" s="34"/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L44" s="34"/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3303800</v>
      </c>
      <c r="I45" s="9"/>
      <c r="J45" s="32"/>
      <c r="L45" s="34"/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L46" s="34"/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3303800</v>
      </c>
      <c r="J47" s="32"/>
      <c r="L47" s="34"/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L48" s="34"/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5650000</v>
      </c>
      <c r="I49" s="9">
        <v>0</v>
      </c>
      <c r="J49" s="72"/>
      <c r="L49" s="34"/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0</v>
      </c>
      <c r="I50" s="9"/>
      <c r="J50" s="72"/>
      <c r="L50" s="34"/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5650000</v>
      </c>
      <c r="J51" s="32"/>
      <c r="L51" s="34"/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31811700</v>
      </c>
      <c r="J52" s="76"/>
      <c r="L52" s="3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31811700</v>
      </c>
      <c r="J53" s="76"/>
      <c r="L53" s="3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L54" s="3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L71" s="34"/>
      <c r="N71" s="58"/>
      <c r="O71" s="89"/>
    </row>
    <row r="72" spans="1:15" x14ac:dyDescent="0.25">
      <c r="A72" s="94"/>
      <c r="B72" s="95"/>
      <c r="C72" s="96"/>
      <c r="D72" s="92"/>
      <c r="E72" s="97"/>
      <c r="F72" s="2"/>
      <c r="G72" s="2"/>
      <c r="H72" s="59"/>
      <c r="I72" s="2"/>
      <c r="J72" s="85"/>
      <c r="L72" s="34"/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L86" s="34"/>
      <c r="N86" s="58"/>
      <c r="O86" s="89"/>
    </row>
    <row r="87" spans="1:15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5650000</v>
      </c>
      <c r="M114" s="108">
        <f>SUM(M13:M113)</f>
        <v>3303800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11300000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7" zoomScale="70" zoomScaleNormal="100" zoomScaleSheetLayoutView="70" workbookViewId="0">
      <selection activeCell="M16" sqref="M16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27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67</v>
      </c>
      <c r="C3" s="10"/>
      <c r="D3" s="8"/>
      <c r="E3" s="8"/>
      <c r="F3" s="8"/>
      <c r="G3" s="8"/>
      <c r="H3" s="8" t="s">
        <v>4</v>
      </c>
      <c r="I3" s="12">
        <v>43112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86</v>
      </c>
      <c r="F8" s="23"/>
      <c r="G8" s="17">
        <f>C8*E8</f>
        <v>8600000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19</v>
      </c>
      <c r="F9" s="23"/>
      <c r="G9" s="17">
        <f t="shared" ref="G9:G16" si="0">C9*E9</f>
        <v>950000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0</v>
      </c>
      <c r="F10" s="23"/>
      <c r="G10" s="17">
        <f t="shared" si="0"/>
        <v>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3</v>
      </c>
      <c r="F11" s="23"/>
      <c r="G11" s="17">
        <f t="shared" si="0"/>
        <v>30000</v>
      </c>
      <c r="H11" s="9"/>
      <c r="I11" s="17"/>
      <c r="J11" s="17"/>
      <c r="K11" s="2"/>
      <c r="L11" s="3"/>
      <c r="M11" s="4"/>
      <c r="N11" s="30" t="s">
        <v>16</v>
      </c>
      <c r="O11" s="9"/>
      <c r="P11" s="2"/>
      <c r="Q11" s="2"/>
      <c r="R11" s="2" t="s">
        <v>12</v>
      </c>
      <c r="S11" s="2"/>
    </row>
    <row r="12" spans="1:19" ht="14.25" x14ac:dyDescent="0.2">
      <c r="A12" s="8"/>
      <c r="B12" s="23"/>
      <c r="C12" s="24">
        <v>5000</v>
      </c>
      <c r="D12" s="8"/>
      <c r="E12" s="23">
        <v>0</v>
      </c>
      <c r="F12" s="23"/>
      <c r="G12" s="17">
        <f>C12*E12</f>
        <v>0</v>
      </c>
      <c r="H12" s="9"/>
      <c r="I12" s="17"/>
      <c r="J12" s="17" t="s">
        <v>13</v>
      </c>
      <c r="L12" s="28" t="s">
        <v>14</v>
      </c>
      <c r="M12" s="29" t="s">
        <v>15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1</v>
      </c>
      <c r="F13" s="23"/>
      <c r="G13" s="17">
        <f t="shared" si="0"/>
        <v>2000</v>
      </c>
      <c r="H13" s="9"/>
      <c r="I13" s="17"/>
      <c r="J13" s="32"/>
      <c r="K13" s="33">
        <v>44323</v>
      </c>
      <c r="L13" s="114">
        <v>900000</v>
      </c>
      <c r="M13" s="35">
        <v>3172500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2"/>
      <c r="K14" s="33">
        <v>44326</v>
      </c>
      <c r="L14" s="114">
        <v>2000000</v>
      </c>
      <c r="M14" s="35">
        <v>2900000</v>
      </c>
      <c r="N14" s="36" t="s">
        <v>60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2"/>
      <c r="K15" s="33">
        <v>44327</v>
      </c>
      <c r="L15" s="114">
        <v>950000</v>
      </c>
      <c r="M15" s="35">
        <v>245000</v>
      </c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2"/>
      <c r="K16" s="33">
        <v>44328</v>
      </c>
      <c r="L16" s="114">
        <v>1500000</v>
      </c>
      <c r="M16" s="35">
        <v>32810000</v>
      </c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9582000</v>
      </c>
      <c r="I17" s="10"/>
      <c r="J17" s="32"/>
      <c r="K17" s="33">
        <v>44329</v>
      </c>
      <c r="L17" s="114">
        <v>800000</v>
      </c>
      <c r="M17" s="35">
        <v>399000</v>
      </c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2"/>
      <c r="K18" s="33">
        <v>44330</v>
      </c>
      <c r="L18" s="114">
        <v>900000</v>
      </c>
      <c r="M18" s="116"/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32"/>
      <c r="L19" s="34"/>
      <c r="M19" s="117"/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2</v>
      </c>
      <c r="F20" s="8"/>
      <c r="G20" s="24">
        <f>C20*E20</f>
        <v>2000</v>
      </c>
      <c r="H20" s="9"/>
      <c r="I20" s="24"/>
      <c r="J20" s="32"/>
      <c r="L20" s="34"/>
      <c r="M20" s="117"/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2</v>
      </c>
      <c r="F21" s="8"/>
      <c r="G21" s="24">
        <f>C21*E21</f>
        <v>1000</v>
      </c>
      <c r="H21" s="9"/>
      <c r="I21" s="24"/>
      <c r="J21" s="32"/>
      <c r="L21" s="34"/>
      <c r="M21" s="118"/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2"/>
      <c r="L22" s="34"/>
      <c r="M22" s="118"/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2</v>
      </c>
      <c r="F23" s="8"/>
      <c r="G23" s="24">
        <f>C23*E23</f>
        <v>200</v>
      </c>
      <c r="H23" s="9"/>
      <c r="I23" s="10"/>
      <c r="J23" s="32"/>
      <c r="L23" s="34"/>
      <c r="M23" s="119"/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2"/>
      <c r="K24" s="33"/>
      <c r="L24" s="34"/>
      <c r="M24" s="119"/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32"/>
      <c r="L25" s="114"/>
      <c r="M25" s="119"/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3200</v>
      </c>
      <c r="I26" s="9"/>
      <c r="J26" s="32"/>
      <c r="L26" s="114"/>
      <c r="M26" s="120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9585200</v>
      </c>
      <c r="J27" s="32"/>
      <c r="L27" s="114"/>
      <c r="M27" s="121"/>
      <c r="N27" s="36" t="s">
        <v>65</v>
      </c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32"/>
      <c r="L28" s="114"/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27</v>
      </c>
      <c r="D29" s="8"/>
      <c r="E29" s="8"/>
      <c r="F29" s="8"/>
      <c r="G29" s="8" t="s">
        <v>1</v>
      </c>
      <c r="H29" s="9"/>
      <c r="I29" s="9">
        <f>+'10 jan '!I37</f>
        <v>356874603</v>
      </c>
      <c r="J29" s="32"/>
      <c r="L29" s="114"/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+'11 jan '!I52</f>
        <v>31811700</v>
      </c>
      <c r="J30" s="32"/>
      <c r="L30" s="114"/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2"/>
      <c r="L31" s="114"/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32"/>
      <c r="L32" s="114"/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32"/>
      <c r="L33" s="114"/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2"/>
      <c r="L34" s="114"/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32"/>
      <c r="L35" s="124"/>
      <c r="M35" s="57"/>
      <c r="N35" s="58"/>
      <c r="O35" s="53"/>
      <c r="P35" s="46"/>
      <c r="Q35" s="46"/>
      <c r="R35" s="2"/>
      <c r="S35" s="46"/>
    </row>
    <row r="36" spans="1:19" x14ac:dyDescent="0.25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32"/>
      <c r="L36" s="124"/>
      <c r="N36" s="58"/>
      <c r="O36" s="53"/>
      <c r="P36" s="10"/>
      <c r="Q36" s="46"/>
      <c r="R36" s="2"/>
      <c r="S36" s="2"/>
    </row>
    <row r="37" spans="1:19" x14ac:dyDescent="0.25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356874603</v>
      </c>
      <c r="J37" s="32"/>
      <c r="L37" s="124"/>
      <c r="N37" s="58"/>
      <c r="O37" s="53"/>
      <c r="Q37" s="46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32"/>
      <c r="L38" s="12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>
        <f>12*2440</f>
        <v>29280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L42" s="34"/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462165835</v>
      </c>
      <c r="J43" s="32"/>
      <c r="L43" s="34"/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L44" s="34"/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39526500</v>
      </c>
      <c r="I45" s="9"/>
      <c r="J45" s="32"/>
      <c r="L45" s="34"/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L46" s="34"/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39526500</v>
      </c>
      <c r="J47" s="32"/>
      <c r="L47" s="34"/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L48" s="34"/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7050000</v>
      </c>
      <c r="I49" s="9">
        <v>0</v>
      </c>
      <c r="J49" s="72"/>
      <c r="L49" s="34"/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10250000</v>
      </c>
      <c r="I50" s="9"/>
      <c r="J50" s="72"/>
      <c r="L50" s="34"/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17300000</v>
      </c>
      <c r="J51" s="32"/>
      <c r="L51" s="34"/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9585200</v>
      </c>
      <c r="J52" s="76"/>
      <c r="L52" s="3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9585200</v>
      </c>
      <c r="J53" s="76"/>
      <c r="L53" s="3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L54" s="3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L71" s="34"/>
      <c r="N71" s="58"/>
      <c r="O71" s="89"/>
    </row>
    <row r="72" spans="1:15" x14ac:dyDescent="0.25">
      <c r="A72" s="94">
        <v>10000000</v>
      </c>
      <c r="B72" s="95"/>
      <c r="C72" s="96"/>
      <c r="D72" s="92"/>
      <c r="E72" s="97"/>
      <c r="F72" s="2"/>
      <c r="G72" s="2"/>
      <c r="H72" s="59"/>
      <c r="I72" s="2"/>
      <c r="J72" s="85"/>
      <c r="L72" s="34"/>
      <c r="N72" s="58"/>
      <c r="O72" s="89"/>
    </row>
    <row r="73" spans="1:15" x14ac:dyDescent="0.25">
      <c r="A73" s="93">
        <v>250000</v>
      </c>
      <c r="B73" s="92"/>
      <c r="C73" s="96"/>
      <c r="D73" s="96"/>
      <c r="E73" s="98"/>
      <c r="F73" s="74"/>
      <c r="H73" s="75"/>
      <c r="J73" s="85"/>
      <c r="L73" s="34"/>
      <c r="N73" s="58"/>
      <c r="O73" s="89"/>
    </row>
    <row r="74" spans="1:15" x14ac:dyDescent="0.25">
      <c r="A74" s="99">
        <v>0</v>
      </c>
      <c r="B74" s="92"/>
      <c r="C74" s="100"/>
      <c r="D74" s="100"/>
      <c r="E74" s="98"/>
      <c r="H74" s="75"/>
      <c r="J74" s="85"/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L86" s="34"/>
      <c r="N86" s="58"/>
      <c r="O86" s="89"/>
    </row>
    <row r="87" spans="1:15" x14ac:dyDescent="0.25">
      <c r="A87" s="103">
        <f>SUM(A69:A86)</f>
        <v>10250000</v>
      </c>
      <c r="E87" s="75">
        <f>SUM(E69:E86)</f>
        <v>0</v>
      </c>
      <c r="H87" s="75">
        <f>SUM(H69:H86)</f>
        <v>0</v>
      </c>
      <c r="J87" s="85"/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7050000</v>
      </c>
      <c r="M114" s="108">
        <f>SUM(M13:M113)</f>
        <v>39526500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14100000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7" zoomScale="70" zoomScaleNormal="100" zoomScaleSheetLayoutView="70" workbookViewId="0">
      <selection activeCell="M15" sqref="M15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28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66</v>
      </c>
      <c r="C3" s="10"/>
      <c r="D3" s="8"/>
      <c r="E3" s="8"/>
      <c r="F3" s="8"/>
      <c r="G3" s="8"/>
      <c r="H3" s="8" t="s">
        <v>4</v>
      </c>
      <c r="I3" s="12">
        <v>43115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16</v>
      </c>
      <c r="F8" s="23"/>
      <c r="G8" s="17">
        <f>C8*E8</f>
        <v>1600000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f>36+12</f>
        <v>48</v>
      </c>
      <c r="F9" s="23"/>
      <c r="G9" s="17">
        <f t="shared" ref="G9:G16" si="0">C9*E9</f>
        <v>2400000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0</v>
      </c>
      <c r="F10" s="23"/>
      <c r="G10" s="17">
        <f t="shared" si="0"/>
        <v>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4</v>
      </c>
      <c r="F11" s="23"/>
      <c r="G11" s="17">
        <f t="shared" si="0"/>
        <v>40000</v>
      </c>
      <c r="H11" s="9"/>
      <c r="I11" s="17"/>
      <c r="J11" s="17"/>
      <c r="K11" s="2"/>
      <c r="L11" s="3"/>
      <c r="M11" s="4"/>
      <c r="N11" s="30" t="s">
        <v>16</v>
      </c>
      <c r="O11" s="9"/>
      <c r="P11" s="2"/>
      <c r="Q11" s="2"/>
      <c r="R11" s="2" t="s">
        <v>12</v>
      </c>
      <c r="S11" s="2"/>
    </row>
    <row r="12" spans="1:19" ht="14.25" x14ac:dyDescent="0.2">
      <c r="A12" s="8"/>
      <c r="B12" s="23"/>
      <c r="C12" s="24">
        <v>5000</v>
      </c>
      <c r="D12" s="8"/>
      <c r="E12" s="23">
        <v>0</v>
      </c>
      <c r="F12" s="23"/>
      <c r="G12" s="17">
        <f>C12*E12</f>
        <v>0</v>
      </c>
      <c r="H12" s="9"/>
      <c r="I12" s="17"/>
      <c r="J12" s="17" t="s">
        <v>13</v>
      </c>
      <c r="L12" s="28" t="s">
        <v>14</v>
      </c>
      <c r="M12" s="29" t="s">
        <v>15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2</v>
      </c>
      <c r="F13" s="23"/>
      <c r="G13" s="17">
        <f t="shared" si="0"/>
        <v>4000</v>
      </c>
      <c r="H13" s="9"/>
      <c r="I13" s="17"/>
      <c r="K13" s="33">
        <v>44331</v>
      </c>
      <c r="L13" s="114">
        <v>900000</v>
      </c>
      <c r="M13" s="35">
        <v>4770200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K14" s="33">
        <v>44332</v>
      </c>
      <c r="L14" s="114">
        <v>300000</v>
      </c>
      <c r="M14" s="35">
        <v>1160000</v>
      </c>
      <c r="N14" s="36" t="s">
        <v>60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K15" s="33">
        <v>44333</v>
      </c>
      <c r="L15" s="114">
        <v>175000</v>
      </c>
      <c r="M15" s="35">
        <v>5860000</v>
      </c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K16" s="33">
        <v>44334</v>
      </c>
      <c r="L16" s="114">
        <v>950000</v>
      </c>
      <c r="M16" s="35">
        <v>700000</v>
      </c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4044000</v>
      </c>
      <c r="I17" s="10"/>
      <c r="K17" s="33">
        <v>44335</v>
      </c>
      <c r="L17" s="114">
        <v>3200000</v>
      </c>
      <c r="M17" s="35">
        <v>1500000</v>
      </c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K18" s="33">
        <v>44336</v>
      </c>
      <c r="L18" s="114">
        <v>585000</v>
      </c>
      <c r="M18" s="116">
        <v>500000</v>
      </c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K19" s="33">
        <v>44337</v>
      </c>
      <c r="L19" s="114">
        <v>800000</v>
      </c>
      <c r="M19" s="117">
        <v>50000</v>
      </c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3</v>
      </c>
      <c r="F20" s="8"/>
      <c r="G20" s="24">
        <f>C20*E20</f>
        <v>3000</v>
      </c>
      <c r="H20" s="9"/>
      <c r="I20" s="24"/>
      <c r="K20" s="33">
        <v>44338</v>
      </c>
      <c r="L20" s="114">
        <v>700000</v>
      </c>
      <c r="M20" s="117">
        <v>250000</v>
      </c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2</v>
      </c>
      <c r="F21" s="8"/>
      <c r="G21" s="24">
        <f>C21*E21</f>
        <v>1000</v>
      </c>
      <c r="H21" s="9"/>
      <c r="I21" s="24"/>
      <c r="K21" s="33">
        <v>44339</v>
      </c>
      <c r="L21" s="114">
        <v>850000</v>
      </c>
      <c r="M21" s="118">
        <v>5100000</v>
      </c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K22" s="33">
        <v>44340</v>
      </c>
      <c r="L22" s="114">
        <v>1500000</v>
      </c>
      <c r="M22" s="118">
        <v>330000</v>
      </c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129" t="s">
        <v>23</v>
      </c>
      <c r="K23" s="33">
        <v>44341</v>
      </c>
      <c r="L23" s="114">
        <v>1500000</v>
      </c>
      <c r="M23" s="119">
        <v>60000</v>
      </c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129" t="s">
        <v>23</v>
      </c>
      <c r="K24" s="33">
        <v>44342</v>
      </c>
      <c r="L24" s="114">
        <v>500000</v>
      </c>
      <c r="M24" s="119">
        <v>500000</v>
      </c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129" t="s">
        <v>23</v>
      </c>
      <c r="K25" s="33">
        <v>44343</v>
      </c>
      <c r="L25" s="114">
        <v>700000</v>
      </c>
      <c r="M25" s="119">
        <v>27000</v>
      </c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4000</v>
      </c>
      <c r="I26" s="9"/>
      <c r="J26" s="129" t="s">
        <v>23</v>
      </c>
      <c r="K26" s="33">
        <v>44344</v>
      </c>
      <c r="L26" s="114">
        <v>1000000</v>
      </c>
      <c r="M26" s="120">
        <v>200000</v>
      </c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4048000</v>
      </c>
      <c r="J27" s="129" t="s">
        <v>23</v>
      </c>
      <c r="K27" s="33">
        <v>44345</v>
      </c>
      <c r="L27" s="114">
        <v>1000000</v>
      </c>
      <c r="M27" s="121">
        <v>850000</v>
      </c>
      <c r="N27" s="36" t="s">
        <v>65</v>
      </c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129" t="s">
        <v>23</v>
      </c>
      <c r="K28" s="33">
        <v>44346</v>
      </c>
      <c r="L28" s="114">
        <v>500000</v>
      </c>
      <c r="M28" s="54">
        <v>10000000</v>
      </c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27</v>
      </c>
      <c r="D29" s="8"/>
      <c r="E29" s="8"/>
      <c r="F29" s="8"/>
      <c r="G29" s="8" t="s">
        <v>1</v>
      </c>
      <c r="H29" s="9"/>
      <c r="I29" s="9">
        <f>+'10 jan '!I37</f>
        <v>356874603</v>
      </c>
      <c r="J29" s="129" t="s">
        <v>23</v>
      </c>
      <c r="K29" s="33">
        <v>44347</v>
      </c>
      <c r="L29" s="114">
        <v>650000</v>
      </c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+'12 Jan'!I52</f>
        <v>9585200</v>
      </c>
      <c r="K30" s="33">
        <v>44348</v>
      </c>
      <c r="L30" s="114">
        <v>900000</v>
      </c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29" t="s">
        <v>68</v>
      </c>
      <c r="K31" s="33">
        <v>44349</v>
      </c>
      <c r="L31" s="114">
        <v>1100000</v>
      </c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129" t="s">
        <v>68</v>
      </c>
      <c r="K32" s="33">
        <v>44350</v>
      </c>
      <c r="L32" s="114">
        <v>800000</v>
      </c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129" t="s">
        <v>68</v>
      </c>
      <c r="K33" s="33">
        <v>44351</v>
      </c>
      <c r="L33" s="114">
        <v>2000000</v>
      </c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29" t="s">
        <v>68</v>
      </c>
      <c r="K34" s="33">
        <v>44352</v>
      </c>
      <c r="L34" s="114">
        <v>900000</v>
      </c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129" t="s">
        <v>68</v>
      </c>
      <c r="K35" s="33">
        <v>44353</v>
      </c>
      <c r="L35" s="114">
        <v>2500000</v>
      </c>
      <c r="M35" s="57"/>
      <c r="N35" s="58"/>
      <c r="O35" s="53"/>
      <c r="P35" s="46"/>
      <c r="Q35" s="46"/>
      <c r="R35" s="2"/>
      <c r="S35" s="46"/>
    </row>
    <row r="36" spans="1:19" x14ac:dyDescent="0.2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129" t="s">
        <v>68</v>
      </c>
      <c r="K36" s="33">
        <v>44354</v>
      </c>
      <c r="L36" s="114">
        <v>1600000</v>
      </c>
      <c r="N36" s="58"/>
      <c r="O36" s="53"/>
      <c r="P36" s="10"/>
      <c r="Q36" s="46"/>
      <c r="R36" s="2"/>
      <c r="S36" s="2"/>
    </row>
    <row r="37" spans="1:19" x14ac:dyDescent="0.2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356874603</v>
      </c>
      <c r="K37" s="33">
        <v>44355</v>
      </c>
      <c r="L37" s="114">
        <v>710000</v>
      </c>
      <c r="N37" s="58"/>
      <c r="O37" s="53"/>
      <c r="Q37" s="46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32"/>
      <c r="K38" s="33">
        <v>44356</v>
      </c>
      <c r="L38" s="12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K39" s="33">
        <v>44357</v>
      </c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/>
      <c r="K40" s="33">
        <v>44358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K41" s="33">
        <v>44359</v>
      </c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K42" s="33">
        <v>44360</v>
      </c>
      <c r="L42" s="34"/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462165835</v>
      </c>
      <c r="J43" s="32"/>
      <c r="K43" s="33">
        <v>44361</v>
      </c>
      <c r="L43" s="34"/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K44" s="33">
        <v>44362</v>
      </c>
      <c r="L44" s="34"/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31857200</v>
      </c>
      <c r="I45" s="9"/>
      <c r="J45" s="32"/>
      <c r="K45" s="33">
        <v>44363</v>
      </c>
      <c r="L45" s="34"/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K46" s="33">
        <v>44364</v>
      </c>
      <c r="L46" s="34"/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31857200</v>
      </c>
      <c r="J47" s="32"/>
      <c r="K47" s="33">
        <v>44365</v>
      </c>
      <c r="L47" s="34"/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K48" s="33">
        <v>44366</v>
      </c>
      <c r="L48" s="34"/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26320000</v>
      </c>
      <c r="I49" s="9">
        <v>0</v>
      </c>
      <c r="J49" s="72"/>
      <c r="K49" s="33">
        <v>44367</v>
      </c>
      <c r="L49" s="34"/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0</v>
      </c>
      <c r="I50" s="9"/>
      <c r="J50" s="72"/>
      <c r="K50" s="33">
        <v>44368</v>
      </c>
      <c r="L50" s="34"/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26320000</v>
      </c>
      <c r="J51" s="32"/>
      <c r="K51" s="33">
        <v>44369</v>
      </c>
      <c r="L51" s="34"/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4048000</v>
      </c>
      <c r="J52" s="76"/>
      <c r="L52" s="3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4048000</v>
      </c>
      <c r="J53" s="76"/>
      <c r="L53" s="3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L54" s="3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L71" s="34"/>
      <c r="N71" s="58"/>
      <c r="O71" s="89"/>
    </row>
    <row r="72" spans="1:15" x14ac:dyDescent="0.25">
      <c r="A72" s="94"/>
      <c r="B72" s="95"/>
      <c r="C72" s="96"/>
      <c r="D72" s="92"/>
      <c r="E72" s="97"/>
      <c r="F72" s="2"/>
      <c r="G72" s="2"/>
      <c r="H72" s="59"/>
      <c r="I72" s="2"/>
      <c r="J72" s="85"/>
      <c r="L72" s="34"/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L86" s="34"/>
      <c r="N86" s="58"/>
      <c r="O86" s="89"/>
    </row>
    <row r="87" spans="1:15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26320000</v>
      </c>
      <c r="M114" s="108">
        <f>SUM(M13:M113)</f>
        <v>31857200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52640000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2" zoomScale="70" zoomScaleNormal="100" zoomScaleSheetLayoutView="70" workbookViewId="0">
      <selection activeCell="J62" sqref="J62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30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61</v>
      </c>
      <c r="C3" s="10"/>
      <c r="D3" s="8"/>
      <c r="E3" s="8"/>
      <c r="F3" s="8"/>
      <c r="G3" s="8"/>
      <c r="H3" s="8" t="s">
        <v>4</v>
      </c>
      <c r="I3" s="12">
        <v>43116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110</v>
      </c>
      <c r="F8" s="23"/>
      <c r="G8" s="17">
        <f>C8*E8</f>
        <v>11000000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101</v>
      </c>
      <c r="F9" s="23"/>
      <c r="G9" s="17">
        <f t="shared" ref="G9:G16" si="0">C9*E9</f>
        <v>5050000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2</v>
      </c>
      <c r="F10" s="23"/>
      <c r="G10" s="17">
        <f t="shared" si="0"/>
        <v>40000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4</v>
      </c>
      <c r="F11" s="23"/>
      <c r="G11" s="17">
        <f t="shared" si="0"/>
        <v>40000</v>
      </c>
      <c r="H11" s="9"/>
      <c r="I11" s="17"/>
      <c r="J11" s="17"/>
      <c r="K11" s="2"/>
      <c r="L11" s="3"/>
      <c r="M11" s="4"/>
      <c r="N11" s="30" t="s">
        <v>16</v>
      </c>
      <c r="O11" s="9"/>
      <c r="P11" s="2"/>
      <c r="Q11" s="2"/>
      <c r="R11" s="2" t="s">
        <v>12</v>
      </c>
      <c r="S11" s="2"/>
    </row>
    <row r="12" spans="1:19" ht="14.25" x14ac:dyDescent="0.2">
      <c r="A12" s="8"/>
      <c r="B12" s="23"/>
      <c r="C12" s="24">
        <v>5000</v>
      </c>
      <c r="D12" s="8"/>
      <c r="E12" s="23">
        <v>2</v>
      </c>
      <c r="F12" s="23"/>
      <c r="G12" s="17">
        <f>C12*E12</f>
        <v>10000</v>
      </c>
      <c r="H12" s="9"/>
      <c r="I12" s="17"/>
      <c r="J12" s="17" t="s">
        <v>13</v>
      </c>
      <c r="L12" s="28" t="s">
        <v>14</v>
      </c>
      <c r="M12" s="29" t="s">
        <v>15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2</v>
      </c>
      <c r="F13" s="23"/>
      <c r="G13" s="17">
        <f t="shared" si="0"/>
        <v>4000</v>
      </c>
      <c r="H13" s="9"/>
      <c r="I13" s="17"/>
      <c r="J13" s="132">
        <v>200000</v>
      </c>
      <c r="K13" s="33">
        <v>44356</v>
      </c>
      <c r="L13" s="132">
        <v>200000</v>
      </c>
      <c r="M13" s="35">
        <v>1400000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132">
        <v>800000</v>
      </c>
      <c r="K14" s="33">
        <v>44357</v>
      </c>
      <c r="L14" s="132">
        <v>800000</v>
      </c>
      <c r="M14" s="35">
        <v>20000</v>
      </c>
      <c r="N14" s="36" t="s">
        <v>60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132"/>
      <c r="K15" s="33">
        <v>44358</v>
      </c>
      <c r="L15" s="114">
        <v>800000</v>
      </c>
      <c r="M15" s="35">
        <v>460000</v>
      </c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32"/>
      <c r="K16" s="33">
        <v>44359</v>
      </c>
      <c r="L16" s="114">
        <v>200000</v>
      </c>
      <c r="M16" s="35">
        <v>300000</v>
      </c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16144000</v>
      </c>
      <c r="I17" s="10"/>
      <c r="J17" s="132"/>
      <c r="K17" s="33">
        <v>44360</v>
      </c>
      <c r="L17" s="114">
        <v>900000</v>
      </c>
      <c r="M17" s="35">
        <v>200000</v>
      </c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132">
        <v>1500000</v>
      </c>
      <c r="K18" s="33">
        <v>44361</v>
      </c>
      <c r="L18" s="132">
        <v>1500000</v>
      </c>
      <c r="M18" s="116">
        <v>50000</v>
      </c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132"/>
      <c r="K19" s="33">
        <v>44362</v>
      </c>
      <c r="L19" s="114">
        <v>12150000</v>
      </c>
      <c r="M19" s="117">
        <v>1550000</v>
      </c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3</v>
      </c>
      <c r="F20" s="8"/>
      <c r="G20" s="24">
        <f>C20*E20</f>
        <v>3000</v>
      </c>
      <c r="H20" s="9"/>
      <c r="I20" s="24"/>
      <c r="J20" s="132"/>
      <c r="K20" s="33">
        <v>44363</v>
      </c>
      <c r="L20" s="114">
        <v>950000</v>
      </c>
      <c r="M20" s="117"/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2</v>
      </c>
      <c r="F21" s="8"/>
      <c r="G21" s="24">
        <f>C21*E21</f>
        <v>1000</v>
      </c>
      <c r="H21" s="9"/>
      <c r="I21" s="24"/>
      <c r="J21" s="132"/>
      <c r="K21" s="33">
        <v>44364</v>
      </c>
      <c r="L21" s="114">
        <v>1000000</v>
      </c>
      <c r="M21" s="118"/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132">
        <v>580000</v>
      </c>
      <c r="K22" s="33">
        <v>44365</v>
      </c>
      <c r="L22" s="132">
        <v>580000</v>
      </c>
      <c r="M22" s="118"/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129" t="s">
        <v>23</v>
      </c>
      <c r="K23" s="33">
        <v>44366</v>
      </c>
      <c r="L23" s="114">
        <v>800000</v>
      </c>
      <c r="M23" s="119"/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129" t="s">
        <v>23</v>
      </c>
      <c r="K24" s="33">
        <v>44367</v>
      </c>
      <c r="L24" s="114">
        <v>750000</v>
      </c>
      <c r="M24" s="119"/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129" t="s">
        <v>23</v>
      </c>
      <c r="K25" s="33">
        <v>44368</v>
      </c>
      <c r="L25" s="114">
        <v>950000</v>
      </c>
      <c r="M25" s="119"/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4000</v>
      </c>
      <c r="I26" s="9"/>
      <c r="J26" s="129" t="s">
        <v>23</v>
      </c>
      <c r="K26" s="33">
        <v>44369</v>
      </c>
      <c r="L26" s="114">
        <v>3000000</v>
      </c>
      <c r="M26" s="120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16148000</v>
      </c>
      <c r="J27" s="129" t="s">
        <v>23</v>
      </c>
      <c r="K27" s="33">
        <v>44370</v>
      </c>
      <c r="L27" s="114">
        <v>1500000</v>
      </c>
      <c r="M27" s="121"/>
      <c r="N27" s="36" t="s">
        <v>65</v>
      </c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129" t="s">
        <v>23</v>
      </c>
      <c r="K28" s="33">
        <v>44371</v>
      </c>
      <c r="L28" s="114"/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69</v>
      </c>
      <c r="D29" s="8"/>
      <c r="E29" s="8"/>
      <c r="F29" s="8"/>
      <c r="G29" s="8" t="s">
        <v>1</v>
      </c>
      <c r="H29" s="9"/>
      <c r="I29" s="9">
        <f>+'10 jan '!I37</f>
        <v>356874603</v>
      </c>
      <c r="J29" s="129" t="s">
        <v>23</v>
      </c>
      <c r="K29" s="33">
        <v>44372</v>
      </c>
      <c r="L29" s="114"/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+'13 Jan '!I52</f>
        <v>4048000</v>
      </c>
      <c r="K30" s="33">
        <v>44373</v>
      </c>
      <c r="L30" s="114"/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29" t="s">
        <v>68</v>
      </c>
      <c r="K31" s="33">
        <v>44374</v>
      </c>
      <c r="L31" s="114"/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129" t="s">
        <v>68</v>
      </c>
      <c r="K32" s="33">
        <v>44375</v>
      </c>
      <c r="L32" s="114"/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129" t="s">
        <v>68</v>
      </c>
      <c r="K33" s="33">
        <v>44376</v>
      </c>
      <c r="L33" s="114"/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29" t="s">
        <v>68</v>
      </c>
      <c r="K34" s="33">
        <v>44377</v>
      </c>
      <c r="L34" s="114"/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129" t="s">
        <v>68</v>
      </c>
      <c r="K35" s="33">
        <v>44378</v>
      </c>
      <c r="L35" s="114"/>
      <c r="M35" s="57"/>
      <c r="N35" s="58"/>
      <c r="O35" s="53"/>
      <c r="P35" s="46"/>
      <c r="Q35" s="46"/>
      <c r="R35" s="2"/>
      <c r="S35" s="46"/>
    </row>
    <row r="36" spans="1:19" x14ac:dyDescent="0.2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129" t="s">
        <v>68</v>
      </c>
      <c r="K36" s="33">
        <v>44379</v>
      </c>
      <c r="L36" s="114"/>
      <c r="N36" s="58"/>
      <c r="O36" s="53"/>
      <c r="P36" s="10"/>
      <c r="Q36" s="46"/>
      <c r="R36" s="2"/>
      <c r="S36" s="2"/>
    </row>
    <row r="37" spans="1:19" x14ac:dyDescent="0.2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356874603</v>
      </c>
      <c r="K37" s="33">
        <v>44380</v>
      </c>
      <c r="L37" s="114"/>
      <c r="N37" s="58"/>
      <c r="O37" s="53"/>
      <c r="Q37" s="46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32"/>
      <c r="K38" s="33">
        <v>44381</v>
      </c>
      <c r="L38" s="12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K39" s="33">
        <v>44382</v>
      </c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/>
      <c r="K40" s="33">
        <v>44383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K41" s="33">
        <v>44384</v>
      </c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K42" s="33">
        <v>44385</v>
      </c>
      <c r="L42" s="34"/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462165835</v>
      </c>
      <c r="J43" s="32"/>
      <c r="K43" s="33">
        <v>44386</v>
      </c>
      <c r="L43" s="34"/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K44" s="33">
        <v>44387</v>
      </c>
      <c r="L44" s="34"/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3980000</v>
      </c>
      <c r="I45" s="9"/>
      <c r="J45" s="32"/>
      <c r="K45" s="33">
        <v>44388</v>
      </c>
      <c r="L45" s="34"/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10000000</v>
      </c>
      <c r="I46" s="9" t="s">
        <v>1</v>
      </c>
      <c r="J46" s="32" t="s">
        <v>29</v>
      </c>
      <c r="K46" s="33">
        <v>44389</v>
      </c>
      <c r="L46" s="34"/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13980000</v>
      </c>
      <c r="J47" s="32"/>
      <c r="K47" s="33">
        <v>44390</v>
      </c>
      <c r="L47" s="34"/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K48" s="33">
        <v>44391</v>
      </c>
      <c r="L48" s="34"/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26080000</v>
      </c>
      <c r="I49" s="9">
        <v>0</v>
      </c>
      <c r="J49" s="72"/>
      <c r="K49" s="33">
        <v>44392</v>
      </c>
      <c r="L49" s="34"/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0</v>
      </c>
      <c r="I50" s="9"/>
      <c r="J50" s="72"/>
      <c r="K50" s="33">
        <v>44393</v>
      </c>
      <c r="L50" s="34"/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26080000</v>
      </c>
      <c r="J51" s="32"/>
      <c r="K51" s="33">
        <v>44394</v>
      </c>
      <c r="L51" s="34"/>
      <c r="M51" s="73" t="s">
        <v>70</v>
      </c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16148000</v>
      </c>
      <c r="J52" s="76"/>
      <c r="K52" s="33">
        <v>44395</v>
      </c>
      <c r="L52" s="3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16148000</v>
      </c>
      <c r="J53" s="76"/>
      <c r="L53" s="3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L54" s="3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L71" s="34"/>
      <c r="N71" s="58"/>
      <c r="O71" s="89"/>
    </row>
    <row r="72" spans="1:15" x14ac:dyDescent="0.25">
      <c r="A72" s="94"/>
      <c r="B72" s="95"/>
      <c r="C72" s="96"/>
      <c r="D72" s="92"/>
      <c r="E72" s="97">
        <v>10000000</v>
      </c>
      <c r="F72" s="2"/>
      <c r="G72" s="2"/>
      <c r="H72" s="59"/>
      <c r="I72" s="2"/>
      <c r="J72" s="85"/>
      <c r="L72" s="34"/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L86" s="34"/>
      <c r="N86" s="58"/>
      <c r="O86" s="89"/>
    </row>
    <row r="87" spans="1:15" x14ac:dyDescent="0.25">
      <c r="A87" s="103">
        <f>SUM(A69:A86)</f>
        <v>0</v>
      </c>
      <c r="E87" s="75">
        <f>SUM(E69:E86)</f>
        <v>10000000</v>
      </c>
      <c r="H87" s="75">
        <f>SUM(H69:H86)</f>
        <v>0</v>
      </c>
      <c r="J87" s="85"/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26080000</v>
      </c>
      <c r="M114" s="108">
        <f>SUM(M13:M113)</f>
        <v>3980000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52160000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4" zoomScale="70" zoomScaleNormal="100" zoomScaleSheetLayoutView="70" workbookViewId="0">
      <selection activeCell="J63" sqref="J63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31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61</v>
      </c>
      <c r="C3" s="10"/>
      <c r="D3" s="8"/>
      <c r="E3" s="8"/>
      <c r="F3" s="8"/>
      <c r="G3" s="8"/>
      <c r="H3" s="8" t="s">
        <v>4</v>
      </c>
      <c r="I3" s="12">
        <v>43116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218</v>
      </c>
      <c r="F8" s="23"/>
      <c r="G8" s="17">
        <f>C8*E8</f>
        <v>21800000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160</v>
      </c>
      <c r="F9" s="23"/>
      <c r="G9" s="17">
        <f t="shared" ref="G9:G16" si="0">C9*E9</f>
        <v>8000000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2</v>
      </c>
      <c r="F10" s="23"/>
      <c r="G10" s="17">
        <f t="shared" si="0"/>
        <v>40000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8</v>
      </c>
      <c r="F11" s="23"/>
      <c r="G11" s="17">
        <f t="shared" si="0"/>
        <v>80000</v>
      </c>
      <c r="H11" s="9"/>
      <c r="I11" s="17"/>
      <c r="J11" s="17"/>
      <c r="K11" s="2"/>
      <c r="L11" s="3"/>
      <c r="M11" s="4"/>
      <c r="N11" s="30" t="s">
        <v>16</v>
      </c>
      <c r="O11" s="9"/>
      <c r="P11" s="2"/>
      <c r="Q11" s="2"/>
      <c r="R11" s="2" t="s">
        <v>12</v>
      </c>
      <c r="S11" s="2"/>
    </row>
    <row r="12" spans="1:19" ht="14.25" x14ac:dyDescent="0.2">
      <c r="A12" s="8"/>
      <c r="B12" s="23"/>
      <c r="C12" s="24">
        <v>5000</v>
      </c>
      <c r="D12" s="8"/>
      <c r="E12" s="23">
        <v>2</v>
      </c>
      <c r="F12" s="23"/>
      <c r="G12" s="17">
        <f>C12*E12</f>
        <v>10000</v>
      </c>
      <c r="H12" s="9"/>
      <c r="I12" s="17"/>
      <c r="J12" s="17"/>
      <c r="L12" s="28" t="s">
        <v>14</v>
      </c>
      <c r="M12" s="29" t="s">
        <v>15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7</v>
      </c>
      <c r="F13" s="23"/>
      <c r="G13" s="17">
        <f t="shared" si="0"/>
        <v>14000</v>
      </c>
      <c r="H13" s="9"/>
      <c r="I13" s="17"/>
      <c r="J13" s="133"/>
      <c r="K13" s="33">
        <v>44371</v>
      </c>
      <c r="L13" s="133"/>
      <c r="M13" s="35">
        <v>800000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133"/>
      <c r="K14" s="33">
        <v>44372</v>
      </c>
      <c r="L14" s="133"/>
      <c r="M14" s="35">
        <v>1790000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133"/>
      <c r="K15" s="33">
        <v>44373</v>
      </c>
      <c r="L15" s="114"/>
      <c r="M15" s="35"/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33"/>
      <c r="K16" s="33">
        <v>44374</v>
      </c>
      <c r="L16" s="114"/>
      <c r="M16" s="35"/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29944000</v>
      </c>
      <c r="I17" s="10"/>
      <c r="J17" s="133"/>
      <c r="K17" s="33">
        <v>44375</v>
      </c>
      <c r="L17" s="114"/>
      <c r="M17" s="35"/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133"/>
      <c r="K18" s="33">
        <v>44376</v>
      </c>
      <c r="L18" s="133"/>
      <c r="M18" s="116"/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133"/>
      <c r="K19" s="33">
        <v>44377</v>
      </c>
      <c r="L19" s="114"/>
      <c r="M19" s="117"/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4</v>
      </c>
      <c r="F20" s="8"/>
      <c r="G20" s="24">
        <f>C20*E20</f>
        <v>4000</v>
      </c>
      <c r="H20" s="9"/>
      <c r="I20" s="24"/>
      <c r="J20" s="133"/>
      <c r="K20" s="33">
        <v>44378</v>
      </c>
      <c r="L20" s="114"/>
      <c r="M20" s="117"/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1</v>
      </c>
      <c r="F21" s="8"/>
      <c r="G21" s="24">
        <f>C21*E21</f>
        <v>500</v>
      </c>
      <c r="H21" s="9"/>
      <c r="I21" s="24"/>
      <c r="J21" s="133"/>
      <c r="K21" s="33">
        <v>44379</v>
      </c>
      <c r="L21" s="114"/>
      <c r="M21" s="118"/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133"/>
      <c r="K22" s="33">
        <v>44380</v>
      </c>
      <c r="L22" s="133"/>
      <c r="M22" s="118"/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134"/>
      <c r="K23" s="33">
        <v>44381</v>
      </c>
      <c r="L23" s="114"/>
      <c r="M23" s="119"/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134"/>
      <c r="K24" s="33">
        <v>44382</v>
      </c>
      <c r="L24" s="114"/>
      <c r="M24" s="119"/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134"/>
      <c r="K25" s="33">
        <v>44383</v>
      </c>
      <c r="L25" s="114"/>
      <c r="M25" s="119"/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4500</v>
      </c>
      <c r="I26" s="9"/>
      <c r="J26" s="134"/>
      <c r="K26" s="33">
        <v>44384</v>
      </c>
      <c r="L26" s="114"/>
      <c r="M26" s="120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29948500</v>
      </c>
      <c r="J27" s="134"/>
      <c r="K27" s="33">
        <v>44385</v>
      </c>
      <c r="L27" s="114"/>
      <c r="M27" s="121"/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134"/>
      <c r="K28" s="33">
        <v>44386</v>
      </c>
      <c r="L28" s="114"/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69</v>
      </c>
      <c r="D29" s="8"/>
      <c r="E29" s="8"/>
      <c r="F29" s="8"/>
      <c r="G29" s="8" t="s">
        <v>1</v>
      </c>
      <c r="H29" s="9"/>
      <c r="I29" s="9">
        <f>+'10 jan '!I37</f>
        <v>356874603</v>
      </c>
      <c r="J29" s="134"/>
      <c r="K29" s="33">
        <v>44387</v>
      </c>
      <c r="L29" s="114"/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+'14 Jan '!I52</f>
        <v>16148000</v>
      </c>
      <c r="J30" s="135"/>
      <c r="K30" s="33">
        <v>44388</v>
      </c>
      <c r="L30" s="114"/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34"/>
      <c r="K31" s="33">
        <v>44389</v>
      </c>
      <c r="L31" s="114"/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134"/>
      <c r="K32" s="33">
        <v>44390</v>
      </c>
      <c r="L32" s="114"/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134"/>
      <c r="K33" s="33">
        <v>44391</v>
      </c>
      <c r="L33" s="114"/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34"/>
      <c r="K34" s="33">
        <v>44392</v>
      </c>
      <c r="L34" s="114"/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134"/>
      <c r="K35" s="33">
        <v>44393</v>
      </c>
      <c r="L35" s="114"/>
      <c r="M35" s="57"/>
      <c r="N35" s="58"/>
      <c r="O35" s="53"/>
      <c r="P35" s="46"/>
      <c r="Q35" s="46"/>
      <c r="R35" s="2"/>
      <c r="S35" s="46"/>
    </row>
    <row r="36" spans="1:19" x14ac:dyDescent="0.2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134"/>
      <c r="K36" s="33">
        <v>44394</v>
      </c>
      <c r="L36" s="114"/>
      <c r="N36" s="58"/>
      <c r="O36" s="53"/>
      <c r="P36" s="10"/>
      <c r="Q36" s="46"/>
      <c r="R36" s="2"/>
      <c r="S36" s="2"/>
    </row>
    <row r="37" spans="1:19" x14ac:dyDescent="0.2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356874603</v>
      </c>
      <c r="J37" s="135"/>
      <c r="K37" s="33">
        <v>44395</v>
      </c>
      <c r="L37" s="114"/>
      <c r="N37" s="58"/>
      <c r="O37" s="53"/>
      <c r="Q37" s="46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32"/>
      <c r="L38" s="12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/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L42" s="34"/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462165835</v>
      </c>
      <c r="J43" s="32"/>
      <c r="L43" s="34"/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L44" s="34"/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2590000</v>
      </c>
      <c r="I45" s="9"/>
      <c r="J45" s="32"/>
      <c r="L45" s="34"/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L46" s="34"/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2590000</v>
      </c>
      <c r="J47" s="32"/>
      <c r="L47" s="34"/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L48" s="34"/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0</v>
      </c>
      <c r="I49" s="9">
        <v>0</v>
      </c>
      <c r="J49" s="72"/>
      <c r="L49" s="34"/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16390500</v>
      </c>
      <c r="I50" s="9"/>
      <c r="J50" s="72"/>
      <c r="L50" s="34"/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16390500</v>
      </c>
      <c r="J51" s="32"/>
      <c r="L51" s="34"/>
      <c r="M51" s="73" t="s">
        <v>70</v>
      </c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29948500</v>
      </c>
      <c r="J52" s="76"/>
      <c r="L52" s="3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29948500</v>
      </c>
      <c r="J53" s="76"/>
      <c r="L53" s="3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L54" s="3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L71" s="34"/>
      <c r="N71" s="58"/>
      <c r="O71" s="89"/>
    </row>
    <row r="72" spans="1:15" x14ac:dyDescent="0.25">
      <c r="A72" s="94">
        <v>16390500</v>
      </c>
      <c r="B72" s="95"/>
      <c r="C72" s="96"/>
      <c r="D72" s="92"/>
      <c r="E72" s="97"/>
      <c r="F72" s="2"/>
      <c r="G72" s="2"/>
      <c r="H72" s="59"/>
      <c r="I72" s="2"/>
      <c r="J72" s="85"/>
      <c r="L72" s="34"/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L86" s="34"/>
      <c r="N86" s="58"/>
      <c r="O86" s="89"/>
    </row>
    <row r="87" spans="1:15" x14ac:dyDescent="0.25">
      <c r="A87" s="103">
        <f>SUM(A69:A86)</f>
        <v>16390500</v>
      </c>
      <c r="E87" s="75">
        <f>SUM(E69:E86)</f>
        <v>0</v>
      </c>
      <c r="H87" s="75">
        <f>SUM(H69:H86)</f>
        <v>0</v>
      </c>
      <c r="J87" s="85"/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0</v>
      </c>
      <c r="M114" s="108">
        <f>SUM(M13:M113)</f>
        <v>2590000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0" zoomScale="70" zoomScaleNormal="100" zoomScaleSheetLayoutView="70" workbookViewId="0">
      <selection activeCell="I10" sqref="I10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36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67</v>
      </c>
      <c r="C3" s="10"/>
      <c r="D3" s="8"/>
      <c r="E3" s="8"/>
      <c r="F3" s="8"/>
      <c r="G3" s="8"/>
      <c r="H3" s="8" t="s">
        <v>4</v>
      </c>
      <c r="I3" s="12">
        <v>43119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245</v>
      </c>
      <c r="F8" s="23"/>
      <c r="G8" s="17">
        <f>C8*E8</f>
        <v>24500000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225</v>
      </c>
      <c r="F9" s="23"/>
      <c r="G9" s="17">
        <f t="shared" ref="G9:G16" si="0">C9*E9</f>
        <v>11250000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2</v>
      </c>
      <c r="F10" s="23"/>
      <c r="G10" s="17">
        <f t="shared" si="0"/>
        <v>40000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12</v>
      </c>
      <c r="F11" s="23"/>
      <c r="G11" s="17">
        <f t="shared" si="0"/>
        <v>120000</v>
      </c>
      <c r="H11" s="9"/>
      <c r="I11" s="17"/>
      <c r="J11" s="17"/>
      <c r="K11" s="2"/>
      <c r="L11" s="3"/>
      <c r="M11" s="4"/>
      <c r="N11" s="30" t="s">
        <v>16</v>
      </c>
      <c r="O11" s="9"/>
      <c r="P11" s="2"/>
      <c r="Q11" s="2"/>
      <c r="R11" s="2" t="s">
        <v>12</v>
      </c>
      <c r="S11" s="2"/>
    </row>
    <row r="12" spans="1:19" ht="14.25" x14ac:dyDescent="0.2">
      <c r="A12" s="8"/>
      <c r="B12" s="23"/>
      <c r="C12" s="24">
        <v>5000</v>
      </c>
      <c r="D12" s="8"/>
      <c r="E12" s="23">
        <v>2</v>
      </c>
      <c r="F12" s="23"/>
      <c r="G12" s="17">
        <f>C12*E12</f>
        <v>10000</v>
      </c>
      <c r="H12" s="9"/>
      <c r="I12" s="17"/>
      <c r="J12" s="17"/>
      <c r="L12" s="28" t="s">
        <v>14</v>
      </c>
      <c r="M12" s="29" t="s">
        <v>15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9</v>
      </c>
      <c r="F13" s="23"/>
      <c r="G13" s="17">
        <f t="shared" si="0"/>
        <v>18000</v>
      </c>
      <c r="H13" s="9"/>
      <c r="I13" s="17"/>
      <c r="J13" s="133"/>
      <c r="K13" s="33">
        <v>44371</v>
      </c>
      <c r="L13" s="34">
        <v>900000</v>
      </c>
      <c r="M13" s="35">
        <v>650000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1</v>
      </c>
      <c r="F14" s="23"/>
      <c r="G14" s="17">
        <f t="shared" si="0"/>
        <v>1000</v>
      </c>
      <c r="H14" s="9"/>
      <c r="I14" s="17"/>
      <c r="J14" s="133"/>
      <c r="K14" s="33">
        <v>44372</v>
      </c>
      <c r="L14" s="34">
        <v>900000</v>
      </c>
      <c r="M14" s="35">
        <v>192000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133"/>
      <c r="K15" s="33">
        <v>44373</v>
      </c>
      <c r="L15" s="34">
        <v>800000</v>
      </c>
      <c r="M15" s="35">
        <v>6500000</v>
      </c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33"/>
      <c r="K16" s="33">
        <v>44374</v>
      </c>
      <c r="L16" s="34">
        <v>950000</v>
      </c>
      <c r="M16" s="35">
        <v>1500000</v>
      </c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35939000</v>
      </c>
      <c r="I17" s="10"/>
      <c r="J17" s="133"/>
      <c r="K17" s="33">
        <v>44375</v>
      </c>
      <c r="L17" s="34">
        <v>1150000</v>
      </c>
      <c r="M17" s="35">
        <v>750000</v>
      </c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133"/>
      <c r="K18" s="33">
        <v>44376</v>
      </c>
      <c r="L18" s="34">
        <v>2500000</v>
      </c>
      <c r="M18" s="116">
        <v>200000</v>
      </c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133"/>
      <c r="K19" s="33">
        <v>44377</v>
      </c>
      <c r="L19" s="34">
        <v>900000</v>
      </c>
      <c r="M19" s="117">
        <v>469000</v>
      </c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4</v>
      </c>
      <c r="F20" s="8"/>
      <c r="G20" s="24">
        <f>C20*E20</f>
        <v>4000</v>
      </c>
      <c r="H20" s="9"/>
      <c r="I20" s="24"/>
      <c r="J20" s="133"/>
      <c r="K20" s="33">
        <v>44378</v>
      </c>
      <c r="L20" s="34">
        <v>850000</v>
      </c>
      <c r="M20" s="117">
        <v>95000</v>
      </c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6</v>
      </c>
      <c r="F21" s="8"/>
      <c r="G21" s="24">
        <f>C21*E21</f>
        <v>3000</v>
      </c>
      <c r="H21" s="9"/>
      <c r="I21" s="24"/>
      <c r="J21" s="133"/>
      <c r="K21" s="33">
        <v>44379</v>
      </c>
      <c r="L21" s="34">
        <v>1050000</v>
      </c>
      <c r="M21" s="118">
        <v>200000</v>
      </c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133"/>
      <c r="K22" s="33">
        <v>44380</v>
      </c>
      <c r="L22" s="34">
        <v>480000</v>
      </c>
      <c r="M22" s="118">
        <v>27000</v>
      </c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134"/>
      <c r="K23" s="33">
        <v>44381</v>
      </c>
      <c r="L23" s="34">
        <v>950000</v>
      </c>
      <c r="M23" s="119">
        <v>50000</v>
      </c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134"/>
      <c r="K24" s="33">
        <v>44382</v>
      </c>
      <c r="L24" s="34">
        <v>750000</v>
      </c>
      <c r="M24" s="119">
        <v>7165000</v>
      </c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134"/>
      <c r="K25" s="33">
        <v>44383</v>
      </c>
      <c r="L25" s="34">
        <v>1100000</v>
      </c>
      <c r="M25" s="119">
        <v>400000</v>
      </c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7000</v>
      </c>
      <c r="I26" s="9"/>
      <c r="J26" s="134"/>
      <c r="K26" s="33">
        <v>44384</v>
      </c>
      <c r="L26" s="34">
        <v>1000000</v>
      </c>
      <c r="M26" s="120">
        <v>62000</v>
      </c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35946000</v>
      </c>
      <c r="J27" s="134"/>
      <c r="K27" s="33">
        <v>44385</v>
      </c>
      <c r="L27" s="34">
        <v>800000</v>
      </c>
      <c r="M27" s="121">
        <v>99000</v>
      </c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134"/>
      <c r="K28" s="33">
        <v>44386</v>
      </c>
      <c r="L28" s="34">
        <v>2500000</v>
      </c>
      <c r="M28" s="54">
        <v>50000</v>
      </c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69</v>
      </c>
      <c r="D29" s="8"/>
      <c r="E29" s="8"/>
      <c r="F29" s="8"/>
      <c r="G29" s="8" t="s">
        <v>1</v>
      </c>
      <c r="H29" s="9"/>
      <c r="I29" s="9">
        <f>+'10 jan '!I37</f>
        <v>356874603</v>
      </c>
      <c r="J29" s="134"/>
      <c r="K29" s="33">
        <v>44387</v>
      </c>
      <c r="L29" s="34">
        <v>1000000</v>
      </c>
      <c r="M29" s="54">
        <v>300000</v>
      </c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+'15 Januari'!I52</f>
        <v>29948500</v>
      </c>
      <c r="J30" s="135"/>
      <c r="K30" s="33">
        <v>44388</v>
      </c>
      <c r="L30" s="34">
        <v>800000</v>
      </c>
      <c r="M30" s="57">
        <v>6000000</v>
      </c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34"/>
      <c r="K31" s="33">
        <v>44389</v>
      </c>
      <c r="L31" s="34">
        <v>1000000</v>
      </c>
      <c r="M31" s="57">
        <v>520000</v>
      </c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134"/>
      <c r="K32" s="33">
        <v>44390</v>
      </c>
      <c r="L32" s="34">
        <v>750000</v>
      </c>
      <c r="M32" s="57">
        <v>125000</v>
      </c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134"/>
      <c r="K33" s="33">
        <v>44391</v>
      </c>
      <c r="L33" s="34">
        <v>800000</v>
      </c>
      <c r="M33" s="57">
        <v>600000</v>
      </c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34"/>
      <c r="K34" s="33">
        <v>44392</v>
      </c>
      <c r="L34" s="34">
        <v>1000000</v>
      </c>
      <c r="M34" s="57">
        <v>350000</v>
      </c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134"/>
      <c r="K35" s="33">
        <v>44393</v>
      </c>
      <c r="L35" s="34">
        <v>600000</v>
      </c>
      <c r="M35" s="57">
        <v>11736500</v>
      </c>
      <c r="N35" s="58"/>
      <c r="O35" s="53"/>
      <c r="P35" s="46"/>
      <c r="Q35" s="46"/>
      <c r="R35" s="2"/>
      <c r="S35" s="46"/>
    </row>
    <row r="36" spans="1:19" x14ac:dyDescent="0.2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134"/>
      <c r="K36" s="33">
        <v>44394</v>
      </c>
      <c r="L36" s="34">
        <v>520000</v>
      </c>
      <c r="M36" s="61">
        <v>3375000</v>
      </c>
      <c r="N36" s="58"/>
      <c r="O36" s="53"/>
      <c r="P36" s="10"/>
      <c r="Q36" s="46"/>
      <c r="R36" s="2"/>
      <c r="S36" s="2"/>
    </row>
    <row r="37" spans="1:19" x14ac:dyDescent="0.2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356874603</v>
      </c>
      <c r="J37" s="135"/>
      <c r="K37" s="33">
        <v>44395</v>
      </c>
      <c r="L37" s="34">
        <v>950000</v>
      </c>
      <c r="M37" s="61">
        <v>225000</v>
      </c>
      <c r="N37" s="58"/>
      <c r="O37" s="53"/>
      <c r="Q37" s="46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2"/>
      <c r="K38" s="33">
        <v>44396</v>
      </c>
      <c r="L38" s="34">
        <v>1020000</v>
      </c>
      <c r="M38" s="61">
        <v>1000000</v>
      </c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K39" s="33">
        <v>44397</v>
      </c>
      <c r="L39" s="34">
        <v>950000</v>
      </c>
      <c r="M39" s="61">
        <v>500000</v>
      </c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/>
      <c r="K40" s="33">
        <v>44398</v>
      </c>
      <c r="L40" s="34">
        <v>1540000</v>
      </c>
      <c r="M40" s="61">
        <v>300000</v>
      </c>
      <c r="N40" s="58"/>
      <c r="O40" s="53"/>
      <c r="Q40" s="46"/>
      <c r="R40" s="2"/>
      <c r="S40" s="2"/>
    </row>
    <row r="41" spans="1:19" ht="30.75" x14ac:dyDescent="0.35">
      <c r="A41" s="8"/>
      <c r="B41" s="8"/>
      <c r="C41" s="19" t="s">
        <v>38</v>
      </c>
      <c r="D41" s="8"/>
      <c r="E41" s="8"/>
      <c r="F41" s="8"/>
      <c r="G41" s="8"/>
      <c r="H41" s="62">
        <f>301500000-292500000</f>
        <v>9000000</v>
      </c>
      <c r="I41" s="9"/>
      <c r="J41" s="32"/>
      <c r="K41" s="33">
        <v>44399</v>
      </c>
      <c r="L41" s="34">
        <v>1000000</v>
      </c>
      <c r="N41" s="58" t="s">
        <v>71</v>
      </c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18521807</v>
      </c>
      <c r="J42" s="32"/>
      <c r="K42" s="33">
        <v>44400</v>
      </c>
      <c r="L42" s="124">
        <v>1500000</v>
      </c>
      <c r="N42" s="58"/>
      <c r="O42" s="53"/>
      <c r="Q42" s="46"/>
      <c r="R42" s="2"/>
      <c r="S42" s="2"/>
    </row>
    <row r="43" spans="1:19" x14ac:dyDescent="0.25">
      <c r="A43" s="8"/>
      <c r="B43" s="8"/>
      <c r="C43" s="8"/>
      <c r="D43" s="8"/>
      <c r="E43" s="8"/>
      <c r="F43" s="8"/>
      <c r="G43" s="8"/>
      <c r="H43" s="9"/>
      <c r="I43" s="64">
        <f>SUM(I37:I42)</f>
        <v>375396410</v>
      </c>
      <c r="J43" s="32"/>
      <c r="K43" s="33">
        <v>44401</v>
      </c>
      <c r="L43" s="124">
        <v>1000000</v>
      </c>
      <c r="N43" s="58"/>
      <c r="O43" s="53"/>
      <c r="Q43" s="46"/>
      <c r="R43" s="2"/>
      <c r="S43" s="2"/>
    </row>
    <row r="44" spans="1:19" x14ac:dyDescent="0.25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K44" s="33">
        <v>44402</v>
      </c>
      <c r="L44" s="124">
        <v>800000</v>
      </c>
      <c r="N44" s="58"/>
      <c r="O44" s="53"/>
      <c r="P44" s="65"/>
      <c r="Q44" s="45"/>
      <c r="R44" s="66"/>
      <c r="S44" s="66"/>
    </row>
    <row r="45" spans="1:19" x14ac:dyDescent="0.25">
      <c r="A45" s="8"/>
      <c r="B45" s="8"/>
      <c r="C45" s="8" t="s">
        <v>34</v>
      </c>
      <c r="D45" s="8"/>
      <c r="E45" s="8"/>
      <c r="F45" s="8"/>
      <c r="G45" s="17"/>
      <c r="H45" s="9">
        <f>M114</f>
        <v>43440500</v>
      </c>
      <c r="I45" s="9"/>
      <c r="J45" s="32"/>
      <c r="K45" s="33">
        <v>44403</v>
      </c>
      <c r="L45" s="124">
        <v>900000</v>
      </c>
      <c r="N45" s="58"/>
      <c r="O45" s="53"/>
      <c r="P45" s="65"/>
      <c r="Q45" s="45"/>
      <c r="R45" s="67"/>
      <c r="S45" s="66"/>
    </row>
    <row r="46" spans="1:19" x14ac:dyDescent="0.25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K46" s="33">
        <v>44404</v>
      </c>
      <c r="L46" s="124">
        <v>2550000</v>
      </c>
      <c r="N46" s="58"/>
      <c r="O46" s="53"/>
      <c r="P46" s="65"/>
      <c r="Q46" s="45"/>
      <c r="R46" s="65"/>
      <c r="S46" s="66"/>
    </row>
    <row r="47" spans="1:19" x14ac:dyDescent="0.25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43440500</v>
      </c>
      <c r="J47" s="32"/>
      <c r="K47" s="33">
        <v>44405</v>
      </c>
      <c r="L47" s="124">
        <v>5000000</v>
      </c>
      <c r="N47" s="58"/>
      <c r="O47" s="53"/>
      <c r="P47" s="65"/>
      <c r="Q47" s="66"/>
      <c r="R47" s="65"/>
      <c r="S47" s="66"/>
    </row>
    <row r="48" spans="1:19" x14ac:dyDescent="0.25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K48" s="33">
        <v>44406</v>
      </c>
      <c r="L48" s="124">
        <v>620000</v>
      </c>
      <c r="N48" s="58"/>
      <c r="O48" s="53"/>
      <c r="P48" s="71"/>
      <c r="Q48" s="71">
        <f>SUM(Q13:Q46)</f>
        <v>0</v>
      </c>
      <c r="R48" s="65"/>
      <c r="S48" s="66"/>
    </row>
    <row r="49" spans="1:19" x14ac:dyDescent="0.25">
      <c r="A49" s="8"/>
      <c r="B49" s="8"/>
      <c r="C49" s="8" t="s">
        <v>41</v>
      </c>
      <c r="D49" s="8"/>
      <c r="E49" s="8"/>
      <c r="F49" s="8"/>
      <c r="G49" s="17"/>
      <c r="H49" s="51">
        <f>+L114</f>
        <v>49380000</v>
      </c>
      <c r="I49" s="9">
        <v>0</v>
      </c>
      <c r="J49" s="72"/>
      <c r="K49" s="33">
        <v>44407</v>
      </c>
      <c r="L49" s="124">
        <v>950000</v>
      </c>
      <c r="M49" s="73"/>
      <c r="N49" s="58"/>
      <c r="O49" s="53"/>
      <c r="Q49" s="2"/>
      <c r="S49" s="2"/>
    </row>
    <row r="50" spans="1:19" x14ac:dyDescent="0.25">
      <c r="A50" s="8"/>
      <c r="B50" s="8"/>
      <c r="C50" s="8" t="s">
        <v>42</v>
      </c>
      <c r="D50" s="8"/>
      <c r="E50" s="8"/>
      <c r="F50" s="8"/>
      <c r="G50" s="8"/>
      <c r="H50" s="60">
        <f>A87</f>
        <v>58000</v>
      </c>
      <c r="I50" s="9"/>
      <c r="J50" s="72"/>
      <c r="K50" s="33">
        <v>44408</v>
      </c>
      <c r="L50" s="124">
        <v>800000</v>
      </c>
      <c r="M50" s="73"/>
      <c r="N50" s="58"/>
      <c r="O50" s="53"/>
      <c r="P50" s="74"/>
      <c r="Q50" s="2" t="s">
        <v>43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60">
        <f>SUM(H49:H50)</f>
        <v>49438000</v>
      </c>
      <c r="J51" s="32"/>
      <c r="K51" s="33">
        <v>44409</v>
      </c>
      <c r="L51" s="124">
        <v>1500000</v>
      </c>
      <c r="M51" s="73" t="s">
        <v>70</v>
      </c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35946000</v>
      </c>
      <c r="J52" s="76"/>
      <c r="K52" s="33">
        <v>44410</v>
      </c>
      <c r="L52" s="124">
        <v>2700000</v>
      </c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35946000</v>
      </c>
      <c r="J53" s="76"/>
      <c r="K53" s="33">
        <v>44411</v>
      </c>
      <c r="L53" s="124">
        <v>550000</v>
      </c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K54" s="33">
        <v>44412</v>
      </c>
      <c r="L54" s="124">
        <v>1000000</v>
      </c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K55" s="33">
        <v>44413</v>
      </c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K56" s="33">
        <v>44414</v>
      </c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K57" s="33">
        <v>44415</v>
      </c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K58" s="33">
        <v>44416</v>
      </c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K59" s="33">
        <v>44417</v>
      </c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L71" s="34"/>
      <c r="N71" s="58"/>
      <c r="O71" s="89"/>
    </row>
    <row r="72" spans="1:15" x14ac:dyDescent="0.25">
      <c r="A72" s="94">
        <v>55000</v>
      </c>
      <c r="B72" s="95"/>
      <c r="C72" s="96"/>
      <c r="D72" s="92"/>
      <c r="E72" s="97"/>
      <c r="F72" s="2"/>
      <c r="G72" s="2"/>
      <c r="H72" s="59"/>
      <c r="I72" s="2"/>
      <c r="J72" s="85"/>
      <c r="L72" s="34"/>
      <c r="N72" s="58"/>
      <c r="O72" s="89"/>
    </row>
    <row r="73" spans="1:15" x14ac:dyDescent="0.25">
      <c r="A73" s="93">
        <v>3000</v>
      </c>
      <c r="B73" s="92"/>
      <c r="C73" s="96"/>
      <c r="D73" s="96"/>
      <c r="E73" s="98"/>
      <c r="F73" s="74"/>
      <c r="H73" s="75"/>
      <c r="J73" s="85"/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L86" s="34"/>
      <c r="N86" s="58"/>
      <c r="O86" s="89"/>
    </row>
    <row r="87" spans="1:15" x14ac:dyDescent="0.25">
      <c r="A87" s="103">
        <f>SUM(A69:A86)</f>
        <v>58000</v>
      </c>
      <c r="E87" s="75">
        <f>SUM(E69:E86)</f>
        <v>0</v>
      </c>
      <c r="H87" s="75">
        <f>SUM(H69:H86)</f>
        <v>0</v>
      </c>
      <c r="J87" s="85"/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49380000</v>
      </c>
      <c r="M114" s="108">
        <f>SUM(M13:M113)</f>
        <v>43440500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98760000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6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zoomScale="70" zoomScaleNormal="100" zoomScaleSheetLayoutView="70" workbookViewId="0">
      <selection activeCell="M1" sqref="M1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37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72</v>
      </c>
      <c r="C3" s="10"/>
      <c r="D3" s="8"/>
      <c r="E3" s="8"/>
      <c r="F3" s="8"/>
      <c r="G3" s="8"/>
      <c r="H3" s="8" t="s">
        <v>4</v>
      </c>
      <c r="I3" s="12">
        <v>43120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f>412+9</f>
        <v>421</v>
      </c>
      <c r="F8" s="23"/>
      <c r="G8" s="17">
        <f>C8*E8</f>
        <v>42100000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356</v>
      </c>
      <c r="F9" s="23"/>
      <c r="G9" s="17">
        <f t="shared" ref="G9:G16" si="0">C9*E9</f>
        <v>17800000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8</v>
      </c>
      <c r="F10" s="23"/>
      <c r="G10" s="17">
        <f t="shared" si="0"/>
        <v>160000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24</v>
      </c>
      <c r="F11" s="23"/>
      <c r="G11" s="17">
        <f t="shared" si="0"/>
        <v>240000</v>
      </c>
      <c r="H11" s="9"/>
      <c r="I11" s="17"/>
      <c r="J11" s="17"/>
      <c r="K11" s="2"/>
      <c r="L11" s="3"/>
      <c r="M11" s="4"/>
      <c r="N11" s="30" t="s">
        <v>16</v>
      </c>
      <c r="O11" s="9"/>
      <c r="P11" s="2"/>
      <c r="Q11" s="2"/>
      <c r="R11" s="2" t="s">
        <v>12</v>
      </c>
      <c r="S11" s="2"/>
    </row>
    <row r="12" spans="1:19" ht="14.25" x14ac:dyDescent="0.2">
      <c r="A12" s="8"/>
      <c r="B12" s="23"/>
      <c r="C12" s="24">
        <v>5000</v>
      </c>
      <c r="D12" s="8"/>
      <c r="E12" s="23">
        <v>1</v>
      </c>
      <c r="F12" s="23"/>
      <c r="G12" s="17">
        <f>C12*E12</f>
        <v>5000</v>
      </c>
      <c r="H12" s="9"/>
      <c r="I12" s="17"/>
      <c r="J12" s="17"/>
      <c r="L12" s="28" t="s">
        <v>14</v>
      </c>
      <c r="M12" s="29" t="s">
        <v>15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9</v>
      </c>
      <c r="F13" s="23"/>
      <c r="G13" s="17">
        <f t="shared" si="0"/>
        <v>18000</v>
      </c>
      <c r="H13" s="9"/>
      <c r="I13" s="17"/>
      <c r="J13" s="133"/>
      <c r="K13" s="33">
        <v>44413</v>
      </c>
      <c r="L13" s="34"/>
      <c r="M13" s="35">
        <v>150000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1</v>
      </c>
      <c r="F14" s="23"/>
      <c r="G14" s="17">
        <f t="shared" si="0"/>
        <v>1000</v>
      </c>
      <c r="H14" s="9"/>
      <c r="I14" s="17"/>
      <c r="J14" s="133"/>
      <c r="K14" s="33">
        <v>44414</v>
      </c>
      <c r="L14" s="34"/>
      <c r="M14" s="35">
        <v>275000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133"/>
      <c r="K15" s="33">
        <v>44415</v>
      </c>
      <c r="L15" s="34">
        <v>2400000</v>
      </c>
      <c r="M15" s="35">
        <v>620000</v>
      </c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33"/>
      <c r="K16" s="33">
        <v>44416</v>
      </c>
      <c r="L16" s="34">
        <v>3580000</v>
      </c>
      <c r="M16" s="35">
        <v>1750000</v>
      </c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60324000</v>
      </c>
      <c r="I17" s="10"/>
      <c r="J17" s="133"/>
      <c r="K17" s="33">
        <v>44417</v>
      </c>
      <c r="L17" s="34">
        <v>600000</v>
      </c>
      <c r="M17" s="35">
        <v>300000</v>
      </c>
      <c r="O17" s="34"/>
      <c r="P17" s="38"/>
    </row>
    <row r="18" spans="1:19" ht="28.5" x14ac:dyDescent="0.2">
      <c r="A18" s="8"/>
      <c r="B18" s="8"/>
      <c r="C18" s="8"/>
      <c r="D18" s="8"/>
      <c r="E18" s="8"/>
      <c r="F18" s="8"/>
      <c r="G18" s="8"/>
      <c r="H18" s="9"/>
      <c r="I18" s="10"/>
      <c r="J18" s="133"/>
      <c r="K18" s="33">
        <v>44418</v>
      </c>
      <c r="L18" s="34">
        <v>8000000</v>
      </c>
      <c r="M18" s="116">
        <v>50000</v>
      </c>
      <c r="N18" s="36" t="s">
        <v>71</v>
      </c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133"/>
      <c r="K19" s="33">
        <v>44419</v>
      </c>
      <c r="L19" s="34">
        <v>500000</v>
      </c>
      <c r="M19" s="117"/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4</v>
      </c>
      <c r="F20" s="8"/>
      <c r="G20" s="24">
        <f>C20*E20</f>
        <v>4000</v>
      </c>
      <c r="H20" s="9"/>
      <c r="I20" s="24"/>
      <c r="J20" s="133"/>
      <c r="K20" s="33">
        <v>44420</v>
      </c>
      <c r="L20" s="34">
        <v>1000000</v>
      </c>
      <c r="M20" s="117"/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6</v>
      </c>
      <c r="F21" s="8"/>
      <c r="G21" s="24">
        <f>C21*E21</f>
        <v>3000</v>
      </c>
      <c r="H21" s="9"/>
      <c r="I21" s="24"/>
      <c r="J21" s="133"/>
      <c r="K21" s="33">
        <v>44421</v>
      </c>
      <c r="L21" s="34">
        <v>2500000</v>
      </c>
      <c r="M21" s="118"/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133"/>
      <c r="K22" s="33">
        <v>44422</v>
      </c>
      <c r="L22" s="34">
        <v>5000000</v>
      </c>
      <c r="M22" s="118"/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134"/>
      <c r="K23" s="33">
        <v>44423</v>
      </c>
      <c r="L23" s="34">
        <v>400000</v>
      </c>
      <c r="M23" s="119"/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134"/>
      <c r="K24" s="33">
        <v>44424</v>
      </c>
      <c r="L24" s="34">
        <v>1750000</v>
      </c>
      <c r="M24" s="119"/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134"/>
      <c r="K25" s="33">
        <v>44425</v>
      </c>
      <c r="L25" s="34">
        <v>900000</v>
      </c>
      <c r="M25" s="119"/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7000</v>
      </c>
      <c r="I26" s="9"/>
      <c r="J26" s="134"/>
      <c r="K26" s="33">
        <v>44426</v>
      </c>
      <c r="L26" s="34">
        <v>900000</v>
      </c>
      <c r="M26" s="120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60331000</v>
      </c>
      <c r="J27" s="134"/>
      <c r="K27" s="33">
        <v>44427</v>
      </c>
      <c r="L27" s="34"/>
      <c r="M27" s="121"/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134"/>
      <c r="K28" s="33">
        <v>44428</v>
      </c>
      <c r="L28" s="34"/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69</v>
      </c>
      <c r="D29" s="8"/>
      <c r="E29" s="8"/>
      <c r="F29" s="8"/>
      <c r="G29" s="8" t="s">
        <v>1</v>
      </c>
      <c r="H29" s="9"/>
      <c r="I29" s="9">
        <f>+'10 jan '!I37</f>
        <v>356874603</v>
      </c>
      <c r="J29" s="134"/>
      <c r="K29" s="33">
        <v>44429</v>
      </c>
      <c r="L29" s="34"/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+'19 Jan'!I52</f>
        <v>35946000</v>
      </c>
      <c r="J30" s="135"/>
      <c r="K30" s="33">
        <v>44430</v>
      </c>
      <c r="L30" s="34"/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34"/>
      <c r="K31" s="33">
        <v>44431</v>
      </c>
      <c r="L31" s="34"/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134"/>
      <c r="K32" s="33">
        <v>44432</v>
      </c>
      <c r="L32" s="34"/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134"/>
      <c r="K33" s="33">
        <v>44433</v>
      </c>
      <c r="L33" s="34"/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34"/>
      <c r="K34" s="33">
        <v>44434</v>
      </c>
      <c r="L34" s="34"/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134"/>
      <c r="K35" s="33">
        <v>44435</v>
      </c>
      <c r="L35" s="34"/>
      <c r="M35" s="57"/>
      <c r="N35" s="58"/>
      <c r="O35" s="53"/>
      <c r="P35" s="46"/>
      <c r="Q35" s="46"/>
      <c r="R35" s="2"/>
      <c r="S35" s="46"/>
    </row>
    <row r="36" spans="1:19" x14ac:dyDescent="0.2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134"/>
      <c r="K36" s="33">
        <v>44436</v>
      </c>
      <c r="L36" s="34"/>
      <c r="N36" s="58"/>
      <c r="O36" s="53"/>
      <c r="P36" s="10"/>
      <c r="Q36" s="46"/>
      <c r="R36" s="2"/>
      <c r="S36" s="2"/>
    </row>
    <row r="37" spans="1:19" x14ac:dyDescent="0.2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356874603</v>
      </c>
      <c r="J37" s="135"/>
      <c r="K37" s="33">
        <v>44437</v>
      </c>
      <c r="L37" s="34"/>
      <c r="N37" s="58"/>
      <c r="O37" s="53"/>
      <c r="Q37" s="46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2"/>
      <c r="K38" s="33">
        <v>44438</v>
      </c>
      <c r="L38" s="3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K39" s="33">
        <v>44439</v>
      </c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/>
      <c r="K40" s="33">
        <v>44440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301500000-292500000</f>
        <v>9000000</v>
      </c>
      <c r="I41" s="9"/>
      <c r="J41" s="32"/>
      <c r="K41" s="33">
        <v>44441</v>
      </c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18521807</v>
      </c>
      <c r="J42" s="32"/>
      <c r="K42" s="33">
        <v>44442</v>
      </c>
      <c r="L42" s="124"/>
      <c r="N42" s="58"/>
      <c r="O42" s="53"/>
      <c r="Q42" s="46"/>
      <c r="R42" s="2"/>
      <c r="S42" s="2"/>
    </row>
    <row r="43" spans="1:19" x14ac:dyDescent="0.25">
      <c r="A43" s="8"/>
      <c r="B43" s="8"/>
      <c r="C43" s="8"/>
      <c r="D43" s="8"/>
      <c r="E43" s="8"/>
      <c r="F43" s="8"/>
      <c r="G43" s="8"/>
      <c r="H43" s="9"/>
      <c r="I43" s="64">
        <f>SUM(I37:I42)</f>
        <v>375396410</v>
      </c>
      <c r="J43" s="32"/>
      <c r="K43" s="33">
        <v>44443</v>
      </c>
      <c r="L43" s="124"/>
      <c r="N43" s="58"/>
      <c r="O43" s="53"/>
      <c r="Q43" s="46"/>
      <c r="R43" s="2"/>
      <c r="S43" s="2"/>
    </row>
    <row r="44" spans="1:19" x14ac:dyDescent="0.25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K44" s="33">
        <v>44444</v>
      </c>
      <c r="L44" s="124"/>
      <c r="N44" s="58"/>
      <c r="O44" s="53"/>
      <c r="P44" s="65"/>
      <c r="Q44" s="45"/>
      <c r="R44" s="66"/>
      <c r="S44" s="66"/>
    </row>
    <row r="45" spans="1:19" x14ac:dyDescent="0.25">
      <c r="A45" s="8"/>
      <c r="B45" s="8"/>
      <c r="C45" s="8" t="s">
        <v>34</v>
      </c>
      <c r="D45" s="8"/>
      <c r="E45" s="8"/>
      <c r="F45" s="8"/>
      <c r="G45" s="17"/>
      <c r="H45" s="9">
        <f>M114</f>
        <v>3145000</v>
      </c>
      <c r="I45" s="9"/>
      <c r="J45" s="32"/>
      <c r="K45" s="33">
        <v>44445</v>
      </c>
      <c r="L45" s="124"/>
      <c r="N45" s="58"/>
      <c r="O45" s="53"/>
      <c r="P45" s="65"/>
      <c r="Q45" s="45"/>
      <c r="R45" s="67"/>
      <c r="S45" s="66"/>
    </row>
    <row r="46" spans="1:19" x14ac:dyDescent="0.25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K46" s="33">
        <v>44446</v>
      </c>
      <c r="L46" s="124"/>
      <c r="N46" s="58"/>
      <c r="O46" s="53"/>
      <c r="P46" s="65"/>
      <c r="Q46" s="45"/>
      <c r="R46" s="65"/>
      <c r="S46" s="66"/>
    </row>
    <row r="47" spans="1:19" x14ac:dyDescent="0.25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3145000</v>
      </c>
      <c r="J47" s="32"/>
      <c r="K47" s="33">
        <v>44447</v>
      </c>
      <c r="L47" s="124"/>
      <c r="N47" s="58"/>
      <c r="O47" s="53"/>
      <c r="P47" s="65"/>
      <c r="Q47" s="66"/>
      <c r="R47" s="65"/>
      <c r="S47" s="66"/>
    </row>
    <row r="48" spans="1:19" x14ac:dyDescent="0.25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K48" s="33">
        <v>44448</v>
      </c>
      <c r="L48" s="124"/>
      <c r="N48" s="58"/>
      <c r="O48" s="53"/>
      <c r="P48" s="71"/>
      <c r="Q48" s="71">
        <f>SUM(Q13:Q46)</f>
        <v>0</v>
      </c>
      <c r="R48" s="65"/>
      <c r="S48" s="66"/>
    </row>
    <row r="49" spans="1:19" x14ac:dyDescent="0.25">
      <c r="A49" s="8"/>
      <c r="B49" s="8"/>
      <c r="C49" s="8" t="s">
        <v>41</v>
      </c>
      <c r="D49" s="8"/>
      <c r="E49" s="8"/>
      <c r="F49" s="8"/>
      <c r="G49" s="17"/>
      <c r="H49" s="51">
        <f>+L114</f>
        <v>27530000</v>
      </c>
      <c r="I49" s="9">
        <v>0</v>
      </c>
      <c r="J49" s="72"/>
      <c r="K49" s="33">
        <v>44449</v>
      </c>
      <c r="L49" s="124"/>
      <c r="M49" s="73"/>
      <c r="N49" s="58"/>
      <c r="O49" s="53"/>
      <c r="Q49" s="2"/>
      <c r="S49" s="2"/>
    </row>
    <row r="50" spans="1:19" x14ac:dyDescent="0.25">
      <c r="A50" s="8"/>
      <c r="B50" s="8"/>
      <c r="C50" s="8" t="s">
        <v>42</v>
      </c>
      <c r="D50" s="8"/>
      <c r="E50" s="8"/>
      <c r="F50" s="8"/>
      <c r="G50" s="8"/>
      <c r="H50" s="60">
        <f>A87</f>
        <v>0</v>
      </c>
      <c r="I50" s="9"/>
      <c r="J50" s="72"/>
      <c r="K50" s="33">
        <v>44450</v>
      </c>
      <c r="L50" s="124"/>
      <c r="M50" s="73"/>
      <c r="N50" s="58"/>
      <c r="O50" s="53"/>
      <c r="P50" s="74"/>
      <c r="Q50" s="2" t="s">
        <v>43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60">
        <f>SUM(H49:H50)</f>
        <v>27530000</v>
      </c>
      <c r="J51" s="32"/>
      <c r="K51" s="33">
        <v>44451</v>
      </c>
      <c r="L51" s="124"/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60331000</v>
      </c>
      <c r="J52" s="76"/>
      <c r="K52" s="33">
        <v>44452</v>
      </c>
      <c r="L52" s="12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60331000</v>
      </c>
      <c r="J53" s="76"/>
      <c r="K53" s="33">
        <v>44453</v>
      </c>
      <c r="L53" s="12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K54" s="33">
        <v>44454</v>
      </c>
      <c r="L54" s="12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L71" s="34"/>
      <c r="N71" s="58"/>
      <c r="O71" s="89"/>
    </row>
    <row r="72" spans="1:15" x14ac:dyDescent="0.25">
      <c r="A72" s="94"/>
      <c r="B72" s="95"/>
      <c r="C72" s="96"/>
      <c r="D72" s="92"/>
      <c r="E72" s="97"/>
      <c r="F72" s="2"/>
      <c r="G72" s="2"/>
      <c r="H72" s="59"/>
      <c r="I72" s="2"/>
      <c r="J72" s="85"/>
      <c r="L72" s="34"/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L86" s="34"/>
      <c r="N86" s="58"/>
      <c r="O86" s="89"/>
    </row>
    <row r="87" spans="1:15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27530000</v>
      </c>
      <c r="M114" s="108">
        <f>SUM(M13:M113)</f>
        <v>3145000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55060000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6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6" zoomScale="80" zoomScaleNormal="100" zoomScaleSheetLayoutView="80" workbookViewId="0">
      <selection activeCell="E6" sqref="E6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38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3</v>
      </c>
      <c r="C3" s="10"/>
      <c r="D3" s="8"/>
      <c r="E3" s="8"/>
      <c r="F3" s="8"/>
      <c r="G3" s="8"/>
      <c r="H3" s="8" t="s">
        <v>4</v>
      </c>
      <c r="I3" s="12">
        <v>43121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f>412+9+66+1</f>
        <v>488</v>
      </c>
      <c r="F8" s="23"/>
      <c r="G8" s="17">
        <f>C8*E8</f>
        <v>48800000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f>356+59+8</f>
        <v>423</v>
      </c>
      <c r="F9" s="23"/>
      <c r="G9" s="17">
        <f t="shared" ref="G9:G16" si="0">C9*E9</f>
        <v>21150000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f>8+4+2</f>
        <v>14</v>
      </c>
      <c r="F10" s="23"/>
      <c r="G10" s="17">
        <f t="shared" si="0"/>
        <v>280000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f>24+7</f>
        <v>31</v>
      </c>
      <c r="F11" s="23"/>
      <c r="G11" s="17">
        <f t="shared" si="0"/>
        <v>310000</v>
      </c>
      <c r="H11" s="9"/>
      <c r="I11" s="17"/>
      <c r="J11" s="17"/>
      <c r="K11" s="2"/>
      <c r="L11" s="3"/>
      <c r="M11" s="4"/>
      <c r="N11" s="30" t="s">
        <v>16</v>
      </c>
      <c r="O11" s="9"/>
      <c r="P11" s="2"/>
      <c r="Q11" s="2"/>
      <c r="R11" s="2" t="s">
        <v>12</v>
      </c>
      <c r="S11" s="2"/>
    </row>
    <row r="12" spans="1:19" ht="14.25" x14ac:dyDescent="0.2">
      <c r="A12" s="8"/>
      <c r="B12" s="23"/>
      <c r="C12" s="24">
        <v>5000</v>
      </c>
      <c r="D12" s="8"/>
      <c r="E12" s="23">
        <f>1+4</f>
        <v>5</v>
      </c>
      <c r="F12" s="23"/>
      <c r="G12" s="17">
        <f>C12*E12</f>
        <v>25000</v>
      </c>
      <c r="H12" s="9"/>
      <c r="I12" s="17"/>
      <c r="J12" s="17"/>
      <c r="L12" s="28" t="s">
        <v>14</v>
      </c>
      <c r="M12" s="29" t="s">
        <v>15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f>9+15+1</f>
        <v>25</v>
      </c>
      <c r="F13" s="23"/>
      <c r="G13" s="17">
        <f t="shared" si="0"/>
        <v>50000</v>
      </c>
      <c r="H13" s="9"/>
      <c r="I13" s="17"/>
      <c r="J13" s="133"/>
      <c r="K13" s="33">
        <v>44413</v>
      </c>
      <c r="L13" s="34"/>
      <c r="M13" s="35"/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1</v>
      </c>
      <c r="F14" s="23"/>
      <c r="G14" s="17">
        <f t="shared" si="0"/>
        <v>1000</v>
      </c>
      <c r="H14" s="9"/>
      <c r="I14" s="17"/>
      <c r="J14" s="133"/>
      <c r="K14" s="33">
        <v>44414</v>
      </c>
      <c r="L14" s="34"/>
      <c r="M14" s="35"/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133"/>
      <c r="K15" s="33">
        <v>44427</v>
      </c>
      <c r="L15" s="34">
        <v>1200000</v>
      </c>
      <c r="M15" s="35"/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33"/>
      <c r="K16" s="33">
        <v>44428</v>
      </c>
      <c r="L16" s="34">
        <v>1600000</v>
      </c>
      <c r="M16" s="35"/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70616000</v>
      </c>
      <c r="I17" s="10"/>
      <c r="J17" s="133"/>
      <c r="K17" s="33">
        <v>44429</v>
      </c>
      <c r="L17" s="34">
        <v>1500000</v>
      </c>
      <c r="M17" s="35"/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133"/>
      <c r="K18" s="33">
        <v>44430</v>
      </c>
      <c r="L18" s="34">
        <v>1400000</v>
      </c>
      <c r="M18" s="116"/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133"/>
      <c r="K19" s="33">
        <v>44431</v>
      </c>
      <c r="L19" s="34">
        <v>550000</v>
      </c>
      <c r="M19" s="117"/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4</v>
      </c>
      <c r="F20" s="8"/>
      <c r="G20" s="24">
        <f>C20*E20</f>
        <v>4000</v>
      </c>
      <c r="H20" s="9"/>
      <c r="I20" s="24"/>
      <c r="J20" s="133"/>
      <c r="K20" s="33">
        <v>44432</v>
      </c>
      <c r="L20" s="34">
        <v>850000</v>
      </c>
      <c r="M20" s="117"/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6</v>
      </c>
      <c r="F21" s="8"/>
      <c r="G21" s="24">
        <f>C21*E21</f>
        <v>3000</v>
      </c>
      <c r="H21" s="9"/>
      <c r="I21" s="24"/>
      <c r="J21" s="133"/>
      <c r="K21" s="33">
        <v>44433</v>
      </c>
      <c r="L21" s="34">
        <v>550000</v>
      </c>
      <c r="M21" s="118"/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133"/>
      <c r="K22" s="33">
        <v>44434</v>
      </c>
      <c r="L22" s="34">
        <v>700000</v>
      </c>
      <c r="M22" s="118"/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134"/>
      <c r="K23" s="33">
        <v>44435</v>
      </c>
      <c r="L23" s="34">
        <v>500000</v>
      </c>
      <c r="M23" s="119"/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134"/>
      <c r="K24" s="33">
        <v>44436</v>
      </c>
      <c r="L24" s="34">
        <v>900000</v>
      </c>
      <c r="M24" s="119"/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134"/>
      <c r="K25" s="33">
        <v>44437</v>
      </c>
      <c r="L25" s="34">
        <v>542000</v>
      </c>
      <c r="M25" s="119"/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7000</v>
      </c>
      <c r="I26" s="9"/>
      <c r="J26" s="134"/>
      <c r="K26" s="33">
        <v>44438</v>
      </c>
      <c r="L26" s="34"/>
      <c r="M26" s="120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70623000</v>
      </c>
      <c r="J27" s="134"/>
      <c r="K27" s="33">
        <v>44439</v>
      </c>
      <c r="L27" s="34"/>
      <c r="M27" s="121"/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134"/>
      <c r="K28" s="33">
        <v>44440</v>
      </c>
      <c r="L28" s="34"/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69</v>
      </c>
      <c r="D29" s="8"/>
      <c r="E29" s="8"/>
      <c r="F29" s="8"/>
      <c r="G29" s="8" t="s">
        <v>1</v>
      </c>
      <c r="H29" s="9"/>
      <c r="I29" s="9">
        <f>+'10 jan '!I37</f>
        <v>356874603</v>
      </c>
      <c r="J29" s="134"/>
      <c r="K29" s="33">
        <v>44441</v>
      </c>
      <c r="L29" s="34"/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+'20 Jan'!I52</f>
        <v>60331000</v>
      </c>
      <c r="J30" s="135"/>
      <c r="K30" s="33">
        <v>44442</v>
      </c>
      <c r="L30" s="34"/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34"/>
      <c r="K31" s="33">
        <v>44443</v>
      </c>
      <c r="L31" s="34"/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134"/>
      <c r="K32" s="33">
        <v>44444</v>
      </c>
      <c r="L32" s="34"/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134"/>
      <c r="K33" s="33">
        <v>44445</v>
      </c>
      <c r="L33" s="34"/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34"/>
      <c r="K34" s="33">
        <v>44446</v>
      </c>
      <c r="L34" s="34"/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134"/>
      <c r="K35" s="33">
        <v>44447</v>
      </c>
      <c r="L35" s="34"/>
      <c r="M35" s="57"/>
      <c r="N35" s="58"/>
      <c r="O35" s="53"/>
      <c r="P35" s="46"/>
      <c r="Q35" s="46"/>
      <c r="R35" s="2"/>
      <c r="S35" s="46"/>
    </row>
    <row r="36" spans="1:19" x14ac:dyDescent="0.2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134"/>
      <c r="K36" s="33">
        <v>44448</v>
      </c>
      <c r="L36" s="34"/>
      <c r="N36" s="58"/>
      <c r="O36" s="53"/>
      <c r="P36" s="10"/>
      <c r="Q36" s="46"/>
      <c r="R36" s="2"/>
      <c r="S36" s="2"/>
    </row>
    <row r="37" spans="1:19" x14ac:dyDescent="0.2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356874603</v>
      </c>
      <c r="J37" s="135"/>
      <c r="K37" s="33">
        <v>44449</v>
      </c>
      <c r="L37" s="34"/>
      <c r="N37" s="58"/>
      <c r="O37" s="53"/>
      <c r="Q37" s="46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2"/>
      <c r="K38" s="33">
        <v>44450</v>
      </c>
      <c r="L38" s="3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K39" s="33">
        <v>44451</v>
      </c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/>
      <c r="K40" s="33">
        <v>44452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301500000-292500000</f>
        <v>9000000</v>
      </c>
      <c r="I41" s="9"/>
      <c r="J41" s="32"/>
      <c r="K41" s="33">
        <v>44453</v>
      </c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18521807</v>
      </c>
      <c r="J42" s="32"/>
      <c r="K42" s="33">
        <v>44454</v>
      </c>
      <c r="L42" s="124"/>
      <c r="N42" s="58"/>
      <c r="O42" s="53"/>
      <c r="Q42" s="46"/>
      <c r="R42" s="2"/>
      <c r="S42" s="2"/>
    </row>
    <row r="43" spans="1:19" x14ac:dyDescent="0.25">
      <c r="A43" s="8"/>
      <c r="B43" s="8"/>
      <c r="C43" s="8"/>
      <c r="D43" s="8"/>
      <c r="E43" s="8"/>
      <c r="F43" s="8"/>
      <c r="G43" s="8"/>
      <c r="H43" s="9"/>
      <c r="I43" s="64">
        <f>SUM(I37:I42)</f>
        <v>375396410</v>
      </c>
      <c r="J43" s="32"/>
      <c r="L43" s="124"/>
      <c r="N43" s="58"/>
      <c r="O43" s="53"/>
      <c r="Q43" s="46"/>
      <c r="R43" s="2"/>
      <c r="S43" s="2"/>
    </row>
    <row r="44" spans="1:19" x14ac:dyDescent="0.25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L44" s="124"/>
      <c r="N44" s="58"/>
      <c r="O44" s="53"/>
      <c r="P44" s="65"/>
      <c r="Q44" s="45"/>
      <c r="R44" s="66"/>
      <c r="S44" s="66"/>
    </row>
    <row r="45" spans="1:19" x14ac:dyDescent="0.25">
      <c r="A45" s="8"/>
      <c r="B45" s="8"/>
      <c r="C45" s="8" t="s">
        <v>34</v>
      </c>
      <c r="D45" s="8"/>
      <c r="E45" s="8"/>
      <c r="F45" s="8"/>
      <c r="G45" s="17"/>
      <c r="H45" s="9">
        <f>M114</f>
        <v>0</v>
      </c>
      <c r="I45" s="9"/>
      <c r="J45" s="32"/>
      <c r="L45" s="124"/>
      <c r="N45" s="58"/>
      <c r="O45" s="53"/>
      <c r="P45" s="65"/>
      <c r="Q45" s="45"/>
      <c r="R45" s="67"/>
      <c r="S45" s="66"/>
    </row>
    <row r="46" spans="1:19" x14ac:dyDescent="0.25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L46" s="124"/>
      <c r="N46" s="58"/>
      <c r="O46" s="53"/>
      <c r="P46" s="65"/>
      <c r="Q46" s="45"/>
      <c r="R46" s="65"/>
      <c r="S46" s="66"/>
    </row>
    <row r="47" spans="1:19" x14ac:dyDescent="0.25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0</v>
      </c>
      <c r="J47" s="32"/>
      <c r="L47" s="124"/>
      <c r="N47" s="58"/>
      <c r="O47" s="53"/>
      <c r="P47" s="65"/>
      <c r="Q47" s="66"/>
      <c r="R47" s="65"/>
      <c r="S47" s="66"/>
    </row>
    <row r="48" spans="1:19" x14ac:dyDescent="0.25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L48" s="124"/>
      <c r="N48" s="58"/>
      <c r="O48" s="53"/>
      <c r="P48" s="71"/>
      <c r="Q48" s="71">
        <f>SUM(Q13:Q46)</f>
        <v>0</v>
      </c>
      <c r="R48" s="65"/>
      <c r="S48" s="66"/>
    </row>
    <row r="49" spans="1:19" x14ac:dyDescent="0.25">
      <c r="A49" s="8"/>
      <c r="B49" s="8"/>
      <c r="C49" s="8" t="s">
        <v>41</v>
      </c>
      <c r="D49" s="8"/>
      <c r="E49" s="8"/>
      <c r="F49" s="8"/>
      <c r="G49" s="17"/>
      <c r="H49" s="51">
        <f>+L114</f>
        <v>10292000</v>
      </c>
      <c r="I49" s="9">
        <v>0</v>
      </c>
      <c r="J49" s="72"/>
      <c r="L49" s="124"/>
      <c r="M49" s="73"/>
      <c r="N49" s="58"/>
      <c r="O49" s="53"/>
      <c r="Q49" s="2"/>
      <c r="S49" s="2"/>
    </row>
    <row r="50" spans="1:19" x14ac:dyDescent="0.25">
      <c r="A50" s="8"/>
      <c r="B50" s="8"/>
      <c r="C50" s="8" t="s">
        <v>42</v>
      </c>
      <c r="D50" s="8"/>
      <c r="E50" s="8"/>
      <c r="F50" s="8"/>
      <c r="G50" s="8"/>
      <c r="H50" s="60">
        <f>A87</f>
        <v>0</v>
      </c>
      <c r="I50" s="9"/>
      <c r="J50" s="72"/>
      <c r="L50" s="124"/>
      <c r="M50" s="73"/>
      <c r="N50" s="58"/>
      <c r="O50" s="53"/>
      <c r="P50" s="74"/>
      <c r="Q50" s="2" t="s">
        <v>43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60">
        <f>SUM(H49:H50)</f>
        <v>10292000</v>
      </c>
      <c r="J51" s="32"/>
      <c r="L51" s="124"/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70623000</v>
      </c>
      <c r="J52" s="76"/>
      <c r="L52" s="12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70623000</v>
      </c>
      <c r="J53" s="76"/>
      <c r="L53" s="12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L54" s="12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L71" s="34"/>
      <c r="N71" s="58"/>
      <c r="O71" s="89"/>
    </row>
    <row r="72" spans="1:15" x14ac:dyDescent="0.25">
      <c r="A72" s="94"/>
      <c r="B72" s="95"/>
      <c r="C72" s="96"/>
      <c r="D72" s="92"/>
      <c r="E72" s="97"/>
      <c r="F72" s="2"/>
      <c r="G72" s="2"/>
      <c r="H72" s="59"/>
      <c r="I72" s="2"/>
      <c r="J72" s="85"/>
      <c r="L72" s="34"/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L86" s="34"/>
      <c r="N86" s="58"/>
      <c r="O86" s="89"/>
    </row>
    <row r="87" spans="1:15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10292000</v>
      </c>
      <c r="M114" s="108">
        <f>SUM(M13:M113)</f>
        <v>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20584000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C11" zoomScale="80" zoomScaleNormal="100" zoomScaleSheetLayoutView="80" workbookViewId="0">
      <selection activeCell="N11" sqref="N11:O11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20.4257812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4" width="20.7109375" style="61" customWidth="1"/>
    <col min="15" max="15" width="18.5703125" style="109" bestFit="1" customWidth="1"/>
    <col min="16" max="16" width="20.7109375" style="61" customWidth="1"/>
    <col min="17" max="17" width="21.5703125" style="106" bestFit="1" customWidth="1"/>
    <col min="18" max="18" width="21.5703125" style="7" bestFit="1" customWidth="1"/>
    <col min="19" max="19" width="12.42578125" style="7" bestFit="1" customWidth="1"/>
    <col min="20" max="20" width="22.42578125" style="7" customWidth="1"/>
    <col min="21" max="21" width="20.140625" style="7" customWidth="1"/>
    <col min="22" max="16384" width="9.140625" style="7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38">
        <f>67500+70000-30000</f>
        <v>107500</v>
      </c>
      <c r="K1" s="2"/>
      <c r="L1" s="3"/>
      <c r="M1" s="4"/>
      <c r="N1" s="4"/>
      <c r="O1" s="3"/>
      <c r="P1" s="4"/>
      <c r="Q1" s="6"/>
      <c r="R1" s="2"/>
      <c r="S1" s="2"/>
      <c r="T1" s="2"/>
      <c r="U1" s="2"/>
    </row>
    <row r="2" spans="1:21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4"/>
      <c r="O2" s="3"/>
      <c r="P2" s="4"/>
      <c r="Q2" s="10"/>
      <c r="R2" s="2"/>
      <c r="S2" s="2"/>
      <c r="T2" s="2"/>
      <c r="U2" s="2"/>
    </row>
    <row r="3" spans="1:21" ht="14.25" x14ac:dyDescent="0.2">
      <c r="A3" s="8" t="s">
        <v>2</v>
      </c>
      <c r="B3" s="11" t="s">
        <v>66</v>
      </c>
      <c r="C3" s="10"/>
      <c r="D3" s="8"/>
      <c r="E3" s="8"/>
      <c r="F3" s="8"/>
      <c r="G3" s="8"/>
      <c r="H3" s="8" t="s">
        <v>4</v>
      </c>
      <c r="I3" s="12">
        <v>43122</v>
      </c>
      <c r="J3" s="13"/>
      <c r="K3" s="2"/>
      <c r="L3" s="14"/>
      <c r="M3" s="4"/>
      <c r="N3" s="4"/>
      <c r="O3" s="14"/>
      <c r="P3" s="4"/>
      <c r="Q3" s="10"/>
      <c r="R3" s="2"/>
      <c r="S3" s="2"/>
      <c r="T3" s="2"/>
      <c r="U3" s="2"/>
    </row>
    <row r="4" spans="1:21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4"/>
      <c r="O4" s="14"/>
      <c r="P4" s="4"/>
      <c r="Q4" s="10"/>
      <c r="R4" s="2"/>
      <c r="S4" s="2"/>
      <c r="T4" s="2"/>
      <c r="U4" s="2"/>
    </row>
    <row r="5" spans="1:21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7"/>
      <c r="O5" s="14"/>
      <c r="P5" s="17"/>
      <c r="Q5" s="6"/>
      <c r="R5" s="2"/>
      <c r="S5" s="2"/>
      <c r="T5" s="2"/>
      <c r="U5" s="2"/>
    </row>
    <row r="6" spans="1:21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4"/>
      <c r="O6" s="14"/>
      <c r="P6" s="4"/>
      <c r="Q6" s="8"/>
      <c r="R6" s="2"/>
      <c r="S6" s="2"/>
      <c r="T6" s="2"/>
      <c r="U6" s="2"/>
    </row>
    <row r="7" spans="1:21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4"/>
      <c r="O7" s="14"/>
      <c r="P7" s="4"/>
      <c r="Q7" s="8"/>
      <c r="R7" s="2"/>
      <c r="S7" s="2"/>
      <c r="T7" s="2"/>
      <c r="U7" s="2"/>
    </row>
    <row r="8" spans="1:21" ht="14.25" x14ac:dyDescent="0.2">
      <c r="A8" s="8"/>
      <c r="B8" s="23"/>
      <c r="C8" s="24">
        <v>100000</v>
      </c>
      <c r="D8" s="8"/>
      <c r="E8" s="25">
        <f>705+206</f>
        <v>911</v>
      </c>
      <c r="F8" s="23"/>
      <c r="G8" s="17">
        <f>C8*E8</f>
        <v>91100000</v>
      </c>
      <c r="H8" s="9"/>
      <c r="I8" s="17"/>
      <c r="J8" s="17"/>
      <c r="K8" s="2"/>
      <c r="L8" s="14"/>
      <c r="M8" s="4"/>
      <c r="N8" s="4"/>
      <c r="O8" s="14"/>
      <c r="P8" s="4"/>
      <c r="Q8" s="8"/>
      <c r="R8" s="2"/>
      <c r="S8" s="2"/>
      <c r="T8" s="2"/>
      <c r="U8" s="2"/>
    </row>
    <row r="9" spans="1:21" x14ac:dyDescent="0.25">
      <c r="A9" s="8"/>
      <c r="B9" s="23"/>
      <c r="C9" s="24">
        <v>50000</v>
      </c>
      <c r="D9" s="8"/>
      <c r="E9" s="25">
        <f>604+101</f>
        <v>705</v>
      </c>
      <c r="F9" s="23"/>
      <c r="G9" s="17">
        <f t="shared" ref="G9:G16" si="0">C9*E9</f>
        <v>35250000</v>
      </c>
      <c r="H9" s="9"/>
      <c r="I9" s="17"/>
      <c r="J9" s="17"/>
      <c r="K9" s="2"/>
      <c r="L9" s="3"/>
      <c r="M9" s="4"/>
      <c r="N9" s="4"/>
      <c r="O9" s="3"/>
      <c r="P9" s="4"/>
      <c r="Q9" s="6"/>
      <c r="R9" s="2"/>
      <c r="S9" s="2"/>
      <c r="T9" s="2"/>
      <c r="U9" s="2"/>
    </row>
    <row r="10" spans="1:21" x14ac:dyDescent="0.25">
      <c r="A10" s="8"/>
      <c r="B10" s="23"/>
      <c r="C10" s="24">
        <v>20000</v>
      </c>
      <c r="D10" s="8"/>
      <c r="E10" s="25">
        <v>4</v>
      </c>
      <c r="F10" s="23"/>
      <c r="G10" s="17">
        <f t="shared" si="0"/>
        <v>80000</v>
      </c>
      <c r="H10" s="9"/>
      <c r="I10" s="9"/>
      <c r="J10" s="17">
        <v>23372500</v>
      </c>
      <c r="K10" s="26"/>
      <c r="L10" s="3"/>
      <c r="M10" s="4"/>
      <c r="N10" s="4"/>
      <c r="O10" s="3"/>
      <c r="P10" s="4"/>
      <c r="Q10" s="8"/>
      <c r="R10" s="2"/>
      <c r="S10" s="2"/>
      <c r="T10" s="2"/>
      <c r="U10" s="2"/>
    </row>
    <row r="11" spans="1:21" x14ac:dyDescent="0.25">
      <c r="A11" s="8"/>
      <c r="B11" s="23"/>
      <c r="C11" s="24">
        <v>10000</v>
      </c>
      <c r="D11" s="8"/>
      <c r="E11" s="25">
        <v>12</v>
      </c>
      <c r="F11" s="23"/>
      <c r="G11" s="17">
        <f t="shared" si="0"/>
        <v>120000</v>
      </c>
      <c r="H11" s="9"/>
      <c r="I11" s="17"/>
      <c r="J11" s="17"/>
      <c r="K11" s="140"/>
      <c r="L11" s="173" t="s">
        <v>73</v>
      </c>
      <c r="M11" s="173"/>
      <c r="N11" s="174" t="s">
        <v>74</v>
      </c>
      <c r="O11" s="174"/>
      <c r="P11" s="141"/>
      <c r="Q11" s="9"/>
      <c r="R11" s="2"/>
      <c r="S11" s="2"/>
      <c r="T11" s="2" t="s">
        <v>12</v>
      </c>
      <c r="U11" s="2"/>
    </row>
    <row r="12" spans="1:21" ht="14.25" x14ac:dyDescent="0.2">
      <c r="A12" s="8"/>
      <c r="B12" s="23"/>
      <c r="C12" s="24">
        <v>5000</v>
      </c>
      <c r="D12" s="8"/>
      <c r="E12" s="23">
        <v>2</v>
      </c>
      <c r="F12" s="23"/>
      <c r="G12" s="17">
        <f>C12*E12</f>
        <v>10000</v>
      </c>
      <c r="H12" s="9"/>
      <c r="I12" s="17"/>
      <c r="J12" s="17"/>
      <c r="K12" s="142" t="s">
        <v>75</v>
      </c>
      <c r="L12" s="143" t="s">
        <v>14</v>
      </c>
      <c r="M12" s="148" t="s">
        <v>15</v>
      </c>
      <c r="N12" s="144" t="s">
        <v>75</v>
      </c>
      <c r="O12" s="143" t="s">
        <v>14</v>
      </c>
      <c r="P12" s="144" t="s">
        <v>15</v>
      </c>
      <c r="Q12" s="31" t="s">
        <v>12</v>
      </c>
      <c r="R12" s="2" t="s">
        <v>17</v>
      </c>
      <c r="S12" s="2" t="s">
        <v>18</v>
      </c>
      <c r="T12" s="2" t="s">
        <v>19</v>
      </c>
      <c r="U12" s="2"/>
    </row>
    <row r="13" spans="1:21" x14ac:dyDescent="0.25">
      <c r="A13" s="8"/>
      <c r="B13" s="23"/>
      <c r="C13" s="24">
        <v>2000</v>
      </c>
      <c r="D13" s="8"/>
      <c r="E13" s="23">
        <v>2</v>
      </c>
      <c r="F13" s="23"/>
      <c r="G13" s="17">
        <f t="shared" si="0"/>
        <v>4000</v>
      </c>
      <c r="H13" s="9"/>
      <c r="I13" s="17"/>
      <c r="J13" s="133"/>
      <c r="K13" s="157">
        <v>44413</v>
      </c>
      <c r="L13" s="124">
        <v>800000</v>
      </c>
      <c r="M13" s="149">
        <v>150000</v>
      </c>
      <c r="N13" s="146">
        <v>44419</v>
      </c>
      <c r="O13" s="104">
        <v>500000</v>
      </c>
      <c r="P13" s="145"/>
      <c r="Q13" s="2" t="s">
        <v>21</v>
      </c>
      <c r="R13" s="2"/>
    </row>
    <row r="14" spans="1:21" x14ac:dyDescent="0.25">
      <c r="A14" s="8"/>
      <c r="B14" s="23"/>
      <c r="C14" s="24">
        <v>1000</v>
      </c>
      <c r="D14" s="8"/>
      <c r="E14" s="23">
        <v>1</v>
      </c>
      <c r="F14" s="23"/>
      <c r="G14" s="17">
        <f t="shared" si="0"/>
        <v>1000</v>
      </c>
      <c r="H14" s="9"/>
      <c r="I14" s="17"/>
      <c r="J14" s="133"/>
      <c r="K14" s="157">
        <v>44414</v>
      </c>
      <c r="L14" s="124">
        <v>450000</v>
      </c>
      <c r="M14" s="149">
        <v>275000</v>
      </c>
      <c r="N14" s="146">
        <v>44420</v>
      </c>
      <c r="O14" s="104">
        <v>1000000</v>
      </c>
      <c r="P14" s="35"/>
      <c r="Q14" s="37"/>
      <c r="R14" s="38"/>
    </row>
    <row r="15" spans="1:21" x14ac:dyDescent="0.25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133"/>
      <c r="K15" s="157">
        <v>44415</v>
      </c>
      <c r="L15" s="124">
        <v>2400000</v>
      </c>
      <c r="M15" s="149">
        <v>620000</v>
      </c>
      <c r="N15" s="146">
        <v>44423</v>
      </c>
      <c r="O15" s="104">
        <v>400000</v>
      </c>
      <c r="P15" s="35"/>
      <c r="Q15" s="34"/>
      <c r="R15" s="38"/>
    </row>
    <row r="16" spans="1:21" x14ac:dyDescent="0.25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33"/>
      <c r="K16" s="157">
        <v>44416</v>
      </c>
      <c r="L16" s="124">
        <v>3580000</v>
      </c>
      <c r="M16" s="149">
        <v>1750000</v>
      </c>
      <c r="N16" s="146">
        <v>44432</v>
      </c>
      <c r="O16" s="104">
        <v>850000</v>
      </c>
      <c r="P16" s="35"/>
      <c r="Q16" s="34"/>
      <c r="R16" s="38"/>
    </row>
    <row r="17" spans="1:21" x14ac:dyDescent="0.25">
      <c r="A17" s="8"/>
      <c r="B17" s="8"/>
      <c r="C17" s="19" t="s">
        <v>22</v>
      </c>
      <c r="D17" s="8"/>
      <c r="E17" s="23"/>
      <c r="F17" s="8"/>
      <c r="G17" s="8"/>
      <c r="H17" s="9">
        <f>SUM(G8:G16)</f>
        <v>126565000</v>
      </c>
      <c r="I17" s="10"/>
      <c r="J17" s="133"/>
      <c r="K17" s="157">
        <v>44417</v>
      </c>
      <c r="L17" s="124">
        <v>600000</v>
      </c>
      <c r="M17" s="149">
        <v>300000</v>
      </c>
      <c r="N17" s="146">
        <v>44433</v>
      </c>
      <c r="O17" s="104">
        <v>550000</v>
      </c>
      <c r="P17" s="35"/>
      <c r="Q17" s="34"/>
      <c r="R17" s="38"/>
    </row>
    <row r="18" spans="1:21" x14ac:dyDescent="0.25">
      <c r="A18" s="8"/>
      <c r="B18" s="8"/>
      <c r="C18" s="8"/>
      <c r="D18" s="8"/>
      <c r="E18" s="8"/>
      <c r="F18" s="8"/>
      <c r="G18" s="8"/>
      <c r="H18" s="9"/>
      <c r="I18" s="10"/>
      <c r="J18" s="133"/>
      <c r="K18" s="157">
        <v>44418</v>
      </c>
      <c r="L18" s="124">
        <v>8000000</v>
      </c>
      <c r="M18" s="150">
        <v>50000</v>
      </c>
      <c r="N18" s="146">
        <v>44434</v>
      </c>
      <c r="O18" s="104">
        <v>700000</v>
      </c>
      <c r="P18" s="116"/>
      <c r="Q18" s="34"/>
      <c r="R18" s="41"/>
    </row>
    <row r="19" spans="1:21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133"/>
      <c r="K19" s="157">
        <v>44421</v>
      </c>
      <c r="L19" s="124">
        <v>2500000</v>
      </c>
      <c r="M19" s="151">
        <v>280000</v>
      </c>
      <c r="N19" s="146">
        <v>44435</v>
      </c>
      <c r="O19" s="104">
        <v>500000</v>
      </c>
      <c r="P19" s="117"/>
      <c r="Q19" s="34"/>
      <c r="R19" s="41"/>
    </row>
    <row r="20" spans="1:21" x14ac:dyDescent="0.25">
      <c r="A20" s="8"/>
      <c r="B20" s="8"/>
      <c r="C20" s="24">
        <v>1000</v>
      </c>
      <c r="D20" s="8"/>
      <c r="E20" s="8">
        <v>4</v>
      </c>
      <c r="F20" s="8"/>
      <c r="G20" s="24">
        <f>C20*E20</f>
        <v>4000</v>
      </c>
      <c r="H20" s="9"/>
      <c r="I20" s="24"/>
      <c r="J20" s="133"/>
      <c r="K20" s="157">
        <v>44422</v>
      </c>
      <c r="L20" s="124">
        <v>5000000</v>
      </c>
      <c r="M20" s="151">
        <v>100000</v>
      </c>
      <c r="N20" s="146">
        <v>44436</v>
      </c>
      <c r="O20" s="104">
        <v>900000</v>
      </c>
      <c r="P20" s="117"/>
      <c r="Q20" s="34"/>
      <c r="R20" s="41"/>
    </row>
    <row r="21" spans="1:21" x14ac:dyDescent="0.25">
      <c r="A21" s="8"/>
      <c r="B21" s="8"/>
      <c r="C21" s="24">
        <v>500</v>
      </c>
      <c r="D21" s="8"/>
      <c r="E21" s="8">
        <v>6</v>
      </c>
      <c r="F21" s="8"/>
      <c r="G21" s="24">
        <f>C21*E21</f>
        <v>3000</v>
      </c>
      <c r="H21" s="9"/>
      <c r="I21" s="24"/>
      <c r="J21" s="133"/>
      <c r="K21" s="157">
        <v>44438</v>
      </c>
      <c r="L21" s="124">
        <v>950000</v>
      </c>
      <c r="M21" s="152">
        <v>35000</v>
      </c>
      <c r="N21" s="146">
        <v>44437</v>
      </c>
      <c r="O21" s="104">
        <v>542000</v>
      </c>
      <c r="P21" s="118"/>
      <c r="Q21" s="34"/>
      <c r="R21" s="44"/>
    </row>
    <row r="22" spans="1:21" x14ac:dyDescent="0.25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133"/>
      <c r="K22" s="157">
        <v>44440</v>
      </c>
      <c r="L22" s="124">
        <v>1000000</v>
      </c>
      <c r="M22" s="152">
        <v>1500000</v>
      </c>
      <c r="N22" s="146">
        <v>44424</v>
      </c>
      <c r="O22" s="104">
        <v>1750000</v>
      </c>
      <c r="P22" s="118"/>
      <c r="Q22" s="34"/>
      <c r="R22" s="45"/>
      <c r="S22" s="46"/>
      <c r="T22" s="44"/>
      <c r="U22" s="44"/>
    </row>
    <row r="23" spans="1:21" x14ac:dyDescent="0.25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134"/>
      <c r="K23" s="157">
        <v>44441</v>
      </c>
      <c r="L23" s="124">
        <v>12150000</v>
      </c>
      <c r="M23" s="153"/>
      <c r="N23" s="146">
        <v>44425</v>
      </c>
      <c r="O23" s="104">
        <v>900000</v>
      </c>
      <c r="P23" s="119"/>
      <c r="Q23" s="34"/>
      <c r="R23" s="45"/>
      <c r="S23" s="46"/>
      <c r="T23" s="44">
        <f>SUM(T14:T22)</f>
        <v>0</v>
      </c>
      <c r="U23" s="44">
        <f>SUM(U14:U22)</f>
        <v>0</v>
      </c>
    </row>
    <row r="24" spans="1:21" x14ac:dyDescent="0.25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134"/>
      <c r="K24" s="157">
        <v>44442</v>
      </c>
      <c r="L24" s="124">
        <v>1000000</v>
      </c>
      <c r="M24" s="153"/>
      <c r="N24" s="146">
        <v>44426</v>
      </c>
      <c r="O24" s="104">
        <v>900000</v>
      </c>
      <c r="P24" s="119"/>
      <c r="Q24" s="48"/>
      <c r="R24" s="45"/>
      <c r="S24" s="46"/>
      <c r="T24" s="49" t="s">
        <v>25</v>
      </c>
      <c r="U24" s="46"/>
    </row>
    <row r="25" spans="1:21" x14ac:dyDescent="0.25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134"/>
      <c r="K25" s="157">
        <v>44443</v>
      </c>
      <c r="L25" s="124">
        <v>1000000</v>
      </c>
      <c r="M25" s="153"/>
      <c r="N25" s="146">
        <v>44430</v>
      </c>
      <c r="O25" s="104">
        <v>1400000</v>
      </c>
      <c r="P25" s="119"/>
      <c r="Q25" s="48"/>
      <c r="R25" s="45"/>
      <c r="S25" s="46"/>
      <c r="T25" s="49"/>
      <c r="U25" s="46"/>
    </row>
    <row r="26" spans="1:21" x14ac:dyDescent="0.25">
      <c r="A26" s="8"/>
      <c r="B26" s="8"/>
      <c r="C26" s="19" t="s">
        <v>22</v>
      </c>
      <c r="D26" s="8"/>
      <c r="E26" s="8"/>
      <c r="F26" s="8"/>
      <c r="G26" s="8"/>
      <c r="H26" s="51">
        <f>SUM(G20:G25)</f>
        <v>7000</v>
      </c>
      <c r="I26" s="9"/>
      <c r="J26" s="134"/>
      <c r="K26" s="157">
        <v>44444</v>
      </c>
      <c r="L26" s="124">
        <v>2700000</v>
      </c>
      <c r="M26" s="154"/>
      <c r="N26" s="146">
        <v>44431</v>
      </c>
      <c r="O26" s="104">
        <v>550000</v>
      </c>
      <c r="P26" s="120"/>
      <c r="Q26" s="53"/>
      <c r="R26" s="45"/>
      <c r="S26" s="46"/>
      <c r="T26" s="49"/>
      <c r="U26" s="46"/>
    </row>
    <row r="27" spans="1:21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126572000</v>
      </c>
      <c r="J27" s="134"/>
      <c r="K27" s="157">
        <v>44445</v>
      </c>
      <c r="L27" s="124">
        <v>1000000</v>
      </c>
      <c r="M27" s="155"/>
      <c r="N27" s="146">
        <v>44439</v>
      </c>
      <c r="O27" s="104">
        <v>650000</v>
      </c>
      <c r="P27" s="121"/>
      <c r="Q27" s="53"/>
      <c r="R27" s="45"/>
      <c r="S27" s="46"/>
      <c r="T27" s="49"/>
      <c r="U27" s="46"/>
    </row>
    <row r="28" spans="1:21" x14ac:dyDescent="0.25">
      <c r="A28" s="8"/>
      <c r="B28" s="8"/>
      <c r="C28" s="158" t="s">
        <v>77</v>
      </c>
      <c r="D28" s="8"/>
      <c r="E28" s="8"/>
      <c r="F28" s="8"/>
      <c r="G28" s="159">
        <f>+I27*10%</f>
        <v>12657200</v>
      </c>
      <c r="H28" s="9"/>
      <c r="I28" s="9"/>
      <c r="J28" s="134"/>
      <c r="K28" s="157">
        <v>44446</v>
      </c>
      <c r="L28" s="124">
        <v>1000000</v>
      </c>
      <c r="M28" s="54"/>
      <c r="N28" s="146">
        <v>44427</v>
      </c>
      <c r="O28" s="104">
        <v>1200000</v>
      </c>
      <c r="P28" s="54"/>
      <c r="Q28" s="53"/>
      <c r="R28" s="45"/>
      <c r="S28" s="46"/>
      <c r="T28" s="49"/>
      <c r="U28" s="46"/>
    </row>
    <row r="29" spans="1:21" x14ac:dyDescent="0.25">
      <c r="A29" s="8"/>
      <c r="B29" s="8"/>
      <c r="C29" s="158" t="s">
        <v>78</v>
      </c>
      <c r="D29" s="8"/>
      <c r="E29" s="8"/>
      <c r="F29" s="8"/>
      <c r="G29" s="159">
        <f>+I27*90%</f>
        <v>113914800</v>
      </c>
      <c r="H29" s="9"/>
      <c r="I29" s="9"/>
      <c r="J29" s="134"/>
      <c r="K29" s="157">
        <v>44447</v>
      </c>
      <c r="L29" s="124">
        <v>850000</v>
      </c>
      <c r="M29" s="54"/>
      <c r="N29" s="146">
        <v>44428</v>
      </c>
      <c r="O29" s="104">
        <v>1600000</v>
      </c>
      <c r="P29" s="54"/>
      <c r="Q29" s="53"/>
      <c r="R29" s="45"/>
      <c r="S29" s="46"/>
      <c r="T29" s="55"/>
      <c r="U29" s="46"/>
    </row>
    <row r="30" spans="1:21" x14ac:dyDescent="0.25">
      <c r="A30" s="8"/>
      <c r="B30" s="8"/>
      <c r="C30" s="8"/>
      <c r="D30" s="8"/>
      <c r="E30" s="8"/>
      <c r="F30" s="8"/>
      <c r="G30" s="8"/>
      <c r="H30" s="9"/>
      <c r="I30" s="9"/>
      <c r="J30" s="135"/>
      <c r="K30" s="157">
        <v>44448</v>
      </c>
      <c r="L30" s="124">
        <v>7150000</v>
      </c>
      <c r="M30" s="57"/>
      <c r="N30" s="146">
        <v>44429</v>
      </c>
      <c r="O30" s="104">
        <v>1500000</v>
      </c>
      <c r="P30" s="57"/>
      <c r="Q30" s="53"/>
      <c r="R30" s="45"/>
      <c r="S30" s="46"/>
      <c r="T30" s="49"/>
      <c r="U30" s="46"/>
    </row>
    <row r="31" spans="1:21" x14ac:dyDescent="0.25">
      <c r="A31" s="8"/>
      <c r="B31" s="8"/>
      <c r="C31" s="19" t="s">
        <v>26</v>
      </c>
      <c r="D31" s="8"/>
      <c r="E31" s="8"/>
      <c r="F31" s="8"/>
      <c r="G31" s="8"/>
      <c r="H31" s="9"/>
      <c r="I31" s="9"/>
      <c r="J31" s="134"/>
      <c r="K31" s="157">
        <v>44449</v>
      </c>
      <c r="L31" s="124">
        <v>300000</v>
      </c>
      <c r="M31" s="57"/>
      <c r="N31" s="146">
        <v>44459</v>
      </c>
      <c r="O31" s="104">
        <v>9262500</v>
      </c>
      <c r="P31" s="57"/>
      <c r="Q31" s="53"/>
      <c r="R31" s="2"/>
      <c r="S31" s="46"/>
      <c r="T31" s="2"/>
      <c r="U31" s="46"/>
    </row>
    <row r="32" spans="1:21" x14ac:dyDescent="0.25">
      <c r="A32" s="8"/>
      <c r="B32" s="8"/>
      <c r="C32" s="8" t="s">
        <v>79</v>
      </c>
      <c r="D32" s="8"/>
      <c r="E32" s="8"/>
      <c r="F32" s="8"/>
      <c r="G32" s="8" t="s">
        <v>1</v>
      </c>
      <c r="H32" s="9"/>
      <c r="I32" s="9">
        <f>+'10 jan '!I37</f>
        <v>356874603</v>
      </c>
      <c r="J32" s="134"/>
      <c r="K32" s="157">
        <v>44450</v>
      </c>
      <c r="L32" s="124">
        <v>800000</v>
      </c>
      <c r="M32" s="57"/>
      <c r="N32" s="57"/>
      <c r="O32" s="34"/>
      <c r="P32" s="57"/>
      <c r="Q32" s="53"/>
      <c r="R32" s="2"/>
      <c r="S32" s="46"/>
      <c r="T32" s="2"/>
      <c r="U32" s="46"/>
    </row>
    <row r="33" spans="1:21" x14ac:dyDescent="0.25">
      <c r="A33" s="8"/>
      <c r="B33" s="8"/>
      <c r="C33" s="8" t="s">
        <v>28</v>
      </c>
      <c r="D33" s="8"/>
      <c r="E33" s="8"/>
      <c r="F33" s="8"/>
      <c r="G33" s="8"/>
      <c r="H33" s="9" t="s">
        <v>29</v>
      </c>
      <c r="I33" s="56">
        <f>+'19 Jan'!I52</f>
        <v>35946000</v>
      </c>
      <c r="J33" s="134"/>
      <c r="K33" s="157">
        <v>44451</v>
      </c>
      <c r="L33" s="124">
        <v>950000</v>
      </c>
      <c r="M33" s="57"/>
      <c r="N33" s="57"/>
      <c r="O33" s="34"/>
      <c r="P33" s="57"/>
      <c r="Q33" s="53"/>
      <c r="R33" s="2"/>
      <c r="S33" s="46"/>
      <c r="T33" s="2"/>
      <c r="U33" s="46"/>
    </row>
    <row r="34" spans="1:21" x14ac:dyDescent="0.25">
      <c r="A34" s="8"/>
      <c r="B34" s="8"/>
      <c r="C34" s="8"/>
      <c r="D34" s="8"/>
      <c r="E34" s="8"/>
      <c r="F34" s="8"/>
      <c r="G34" s="8"/>
      <c r="H34" s="9"/>
      <c r="I34" s="9"/>
      <c r="J34" s="134"/>
      <c r="K34" s="157">
        <v>44452</v>
      </c>
      <c r="L34" s="124">
        <v>1000000</v>
      </c>
      <c r="M34" s="57"/>
      <c r="N34" s="57"/>
      <c r="O34" s="34"/>
      <c r="P34" s="57"/>
      <c r="Q34" s="53"/>
      <c r="R34" s="2"/>
      <c r="S34" s="46"/>
      <c r="T34" s="59"/>
      <c r="U34" s="46"/>
    </row>
    <row r="35" spans="1:21" x14ac:dyDescent="0.25">
      <c r="A35" s="8"/>
      <c r="B35" s="8"/>
      <c r="C35" s="19" t="s">
        <v>30</v>
      </c>
      <c r="D35" s="8"/>
      <c r="E35" s="8"/>
      <c r="F35" s="8"/>
      <c r="G35" s="8"/>
      <c r="H35" s="9"/>
      <c r="I35" s="45"/>
      <c r="J35" s="134"/>
      <c r="K35" s="157">
        <v>44453</v>
      </c>
      <c r="L35" s="124">
        <v>3060000</v>
      </c>
      <c r="M35" s="57"/>
      <c r="N35" s="57"/>
      <c r="O35" s="34"/>
      <c r="P35" s="57"/>
      <c r="Q35" s="53"/>
      <c r="R35" s="46"/>
      <c r="S35" s="46"/>
      <c r="T35" s="2"/>
      <c r="U35" s="46"/>
    </row>
    <row r="36" spans="1:21" x14ac:dyDescent="0.25">
      <c r="A36" s="8"/>
      <c r="B36" s="19">
        <v>1</v>
      </c>
      <c r="C36" s="19" t="s">
        <v>31</v>
      </c>
      <c r="D36" s="8"/>
      <c r="E36" s="8"/>
      <c r="F36" s="8"/>
      <c r="G36" s="8"/>
      <c r="H36" s="9"/>
      <c r="I36" s="9"/>
      <c r="J36" s="134"/>
      <c r="K36" s="157">
        <v>44454</v>
      </c>
      <c r="L36" s="124">
        <v>1500000</v>
      </c>
      <c r="O36" s="34"/>
      <c r="Q36" s="53"/>
      <c r="R36" s="10"/>
      <c r="S36" s="46"/>
      <c r="T36" s="2"/>
      <c r="U36" s="2"/>
    </row>
    <row r="37" spans="1:21" x14ac:dyDescent="0.25">
      <c r="A37" s="8"/>
      <c r="B37" s="19"/>
      <c r="C37" s="19" t="s">
        <v>12</v>
      </c>
      <c r="D37" s="8"/>
      <c r="E37" s="8"/>
      <c r="F37" s="8"/>
      <c r="G37" s="8"/>
      <c r="H37" s="9"/>
      <c r="I37" s="9"/>
      <c r="J37" s="135"/>
      <c r="K37" s="157">
        <v>44455</v>
      </c>
      <c r="L37" s="124">
        <v>1000000</v>
      </c>
      <c r="O37" s="34"/>
      <c r="Q37" s="53"/>
      <c r="S37" s="46"/>
      <c r="T37" s="2"/>
      <c r="U37" s="2"/>
    </row>
    <row r="38" spans="1:21" x14ac:dyDescent="0.25">
      <c r="A38" s="8"/>
      <c r="B38" s="8"/>
      <c r="C38" s="8" t="s">
        <v>32</v>
      </c>
      <c r="D38" s="8"/>
      <c r="E38" s="8" t="s">
        <v>33</v>
      </c>
      <c r="F38" s="8"/>
      <c r="G38" s="24"/>
      <c r="H38" s="51">
        <f>Q14</f>
        <v>0</v>
      </c>
      <c r="I38" s="9"/>
      <c r="J38" s="32"/>
      <c r="K38" s="157">
        <v>44456</v>
      </c>
      <c r="L38" s="124">
        <v>2000000</v>
      </c>
      <c r="O38" s="34"/>
      <c r="Q38" s="53"/>
      <c r="S38" s="46"/>
      <c r="T38" s="2"/>
      <c r="U38" s="2"/>
    </row>
    <row r="39" spans="1:21" x14ac:dyDescent="0.25">
      <c r="A39" s="8"/>
      <c r="B39" s="8"/>
      <c r="C39" s="8" t="s">
        <v>34</v>
      </c>
      <c r="D39" s="8"/>
      <c r="E39" s="8"/>
      <c r="F39" s="8"/>
      <c r="G39" s="8"/>
      <c r="H39" s="60"/>
      <c r="I39" s="8" t="s">
        <v>1</v>
      </c>
      <c r="J39" s="32"/>
      <c r="K39" s="157">
        <v>44457</v>
      </c>
      <c r="L39" s="124">
        <v>900000</v>
      </c>
      <c r="O39" s="34"/>
      <c r="Q39" s="53"/>
      <c r="S39" s="46"/>
      <c r="T39" s="2"/>
      <c r="U39" s="2"/>
    </row>
    <row r="40" spans="1:21" x14ac:dyDescent="0.25">
      <c r="A40" s="8"/>
      <c r="B40" s="8"/>
      <c r="C40" s="8" t="s">
        <v>35</v>
      </c>
      <c r="D40" s="8"/>
      <c r="E40" s="8"/>
      <c r="F40" s="8"/>
      <c r="G40" s="8"/>
      <c r="H40" s="9"/>
      <c r="I40" s="9">
        <f>+I32+H38-H39</f>
        <v>356874603</v>
      </c>
      <c r="J40" s="32"/>
      <c r="K40" s="157">
        <v>44458</v>
      </c>
      <c r="L40" s="124">
        <v>750000</v>
      </c>
      <c r="O40" s="34"/>
      <c r="Q40" s="53"/>
      <c r="S40" s="46"/>
      <c r="T40" s="2"/>
      <c r="U40" s="2"/>
    </row>
    <row r="41" spans="1:21" x14ac:dyDescent="0.25">
      <c r="A41" s="8"/>
      <c r="B41" s="8"/>
      <c r="C41" s="8"/>
      <c r="D41" s="8"/>
      <c r="E41" s="8"/>
      <c r="F41" s="8"/>
      <c r="G41" s="8"/>
      <c r="H41" s="9"/>
      <c r="I41" s="9"/>
      <c r="J41" s="32"/>
      <c r="K41" s="157">
        <v>44460</v>
      </c>
      <c r="L41" s="124">
        <v>1000000</v>
      </c>
      <c r="O41" s="34"/>
      <c r="Q41" s="53"/>
      <c r="S41" s="46"/>
      <c r="T41" s="2"/>
      <c r="U41" s="2"/>
    </row>
    <row r="42" spans="1:21" x14ac:dyDescent="0.25">
      <c r="A42" s="8"/>
      <c r="B42" s="8"/>
      <c r="C42" s="19" t="s">
        <v>36</v>
      </c>
      <c r="D42" s="8"/>
      <c r="E42" s="8"/>
      <c r="F42" s="8"/>
      <c r="G42" s="8"/>
      <c r="H42" s="51">
        <f>99933507-96500000</f>
        <v>3433507</v>
      </c>
      <c r="J42" s="32"/>
      <c r="K42" s="157">
        <v>44461</v>
      </c>
      <c r="L42" s="124">
        <v>950000</v>
      </c>
      <c r="O42" s="124"/>
      <c r="Q42" s="53"/>
      <c r="S42" s="46"/>
      <c r="T42" s="2"/>
      <c r="U42" s="2"/>
    </row>
    <row r="43" spans="1:21" x14ac:dyDescent="0.25">
      <c r="A43" s="8"/>
      <c r="B43" s="8"/>
      <c r="C43" s="19" t="s">
        <v>37</v>
      </c>
      <c r="D43" s="8"/>
      <c r="E43" s="8"/>
      <c r="F43" s="8"/>
      <c r="G43" s="8"/>
      <c r="H43" s="9">
        <v>6088300</v>
      </c>
      <c r="I43" s="9"/>
      <c r="J43" s="32"/>
      <c r="K43" s="157">
        <v>44462</v>
      </c>
      <c r="L43" s="124">
        <v>1000000</v>
      </c>
      <c r="O43" s="124"/>
      <c r="Q43" s="53"/>
      <c r="S43" s="46"/>
      <c r="T43" s="2"/>
      <c r="U43" s="2"/>
    </row>
    <row r="44" spans="1:21" ht="16.5" x14ac:dyDescent="0.35">
      <c r="A44" s="8"/>
      <c r="B44" s="8"/>
      <c r="C44" s="19" t="s">
        <v>38</v>
      </c>
      <c r="D44" s="8"/>
      <c r="E44" s="8"/>
      <c r="F44" s="8"/>
      <c r="G44" s="8"/>
      <c r="H44" s="62">
        <f>301500000-292500000</f>
        <v>9000000</v>
      </c>
      <c r="I44" s="9"/>
      <c r="J44" s="32"/>
      <c r="K44" s="157">
        <v>44463</v>
      </c>
      <c r="L44" s="124">
        <v>800000</v>
      </c>
      <c r="O44" s="124"/>
      <c r="Q44" s="53"/>
      <c r="R44" s="65"/>
      <c r="S44" s="45"/>
      <c r="T44" s="66"/>
      <c r="U44" s="66"/>
    </row>
    <row r="45" spans="1:21" ht="16.5" x14ac:dyDescent="0.35">
      <c r="A45" s="8"/>
      <c r="B45" s="8"/>
      <c r="C45" s="8"/>
      <c r="D45" s="8"/>
      <c r="E45" s="8"/>
      <c r="F45" s="8"/>
      <c r="G45" s="8"/>
      <c r="H45" s="9"/>
      <c r="I45" s="63">
        <f>SUM(H42:H44)</f>
        <v>18521807</v>
      </c>
      <c r="J45" s="32"/>
      <c r="K45" s="157">
        <v>44464</v>
      </c>
      <c r="L45" s="124">
        <v>985000</v>
      </c>
      <c r="O45" s="124"/>
      <c r="Q45" s="53"/>
      <c r="R45" s="65"/>
      <c r="S45" s="45"/>
      <c r="T45" s="67"/>
      <c r="U45" s="66"/>
    </row>
    <row r="46" spans="1:21" x14ac:dyDescent="0.25">
      <c r="A46" s="8"/>
      <c r="B46" s="8"/>
      <c r="C46" s="8"/>
      <c r="D46" s="8"/>
      <c r="E46" s="8"/>
      <c r="F46" s="8"/>
      <c r="G46" s="8"/>
      <c r="H46" s="9"/>
      <c r="I46" s="64">
        <f>SUM(I40:I45)</f>
        <v>375396410</v>
      </c>
      <c r="J46" s="32" t="s">
        <v>29</v>
      </c>
      <c r="K46" s="33"/>
      <c r="L46" s="156"/>
      <c r="O46" s="124"/>
      <c r="Q46" s="53"/>
      <c r="R46" s="65"/>
      <c r="S46" s="45"/>
      <c r="T46" s="65"/>
      <c r="U46" s="66"/>
    </row>
    <row r="47" spans="1:21" x14ac:dyDescent="0.25">
      <c r="A47" s="8"/>
      <c r="B47" s="19">
        <v>2</v>
      </c>
      <c r="C47" s="19" t="s">
        <v>76</v>
      </c>
      <c r="D47" s="8"/>
      <c r="E47" s="8"/>
      <c r="F47" s="8"/>
      <c r="G47" s="8"/>
      <c r="H47" s="9"/>
      <c r="I47" s="9"/>
      <c r="J47" s="32"/>
      <c r="K47" s="33"/>
      <c r="L47" s="124"/>
      <c r="O47" s="124"/>
      <c r="Q47" s="53"/>
      <c r="R47" s="65"/>
      <c r="S47" s="66"/>
      <c r="T47" s="65"/>
      <c r="U47" s="66"/>
    </row>
    <row r="48" spans="1:21" x14ac:dyDescent="0.25">
      <c r="A48" s="8"/>
      <c r="B48" s="8"/>
      <c r="C48" s="8" t="s">
        <v>34</v>
      </c>
      <c r="D48" s="8"/>
      <c r="E48" s="8"/>
      <c r="F48" s="8"/>
      <c r="G48" s="17"/>
      <c r="H48" s="9">
        <f>M121</f>
        <v>5060000</v>
      </c>
      <c r="I48" s="9"/>
      <c r="J48" s="32"/>
      <c r="K48" s="33"/>
      <c r="L48" s="124"/>
      <c r="O48" s="124"/>
      <c r="Q48" s="53"/>
      <c r="R48" s="71"/>
      <c r="S48" s="71">
        <f>SUM(S13:S46)</f>
        <v>0</v>
      </c>
      <c r="T48" s="65"/>
      <c r="U48" s="66"/>
    </row>
    <row r="49" spans="1:21" x14ac:dyDescent="0.25">
      <c r="A49" s="8"/>
      <c r="B49" s="8"/>
      <c r="C49" s="8" t="s">
        <v>40</v>
      </c>
      <c r="D49" s="8"/>
      <c r="E49" s="8"/>
      <c r="F49" s="8"/>
      <c r="G49" s="23"/>
      <c r="H49" s="68">
        <f>+E94</f>
        <v>0</v>
      </c>
      <c r="I49" s="9" t="s">
        <v>1</v>
      </c>
      <c r="J49" s="72"/>
      <c r="K49" s="33"/>
      <c r="L49" s="124"/>
      <c r="M49" s="73"/>
      <c r="N49" s="73"/>
      <c r="O49" s="124"/>
      <c r="P49" s="73"/>
      <c r="Q49" s="53"/>
      <c r="S49" s="2"/>
      <c r="U49" s="2"/>
    </row>
    <row r="50" spans="1:21" x14ac:dyDescent="0.25">
      <c r="A50" s="8"/>
      <c r="B50" s="8"/>
      <c r="C50" s="8"/>
      <c r="D50" s="8"/>
      <c r="E50" s="8"/>
      <c r="F50" s="8"/>
      <c r="G50" s="23" t="s">
        <v>1</v>
      </c>
      <c r="H50" s="69"/>
      <c r="I50" s="9">
        <f>H48+H49</f>
        <v>5060000</v>
      </c>
      <c r="J50" s="72"/>
      <c r="K50" s="33"/>
      <c r="L50" s="124"/>
      <c r="M50" s="73"/>
      <c r="N50" s="73"/>
      <c r="O50" s="124"/>
      <c r="P50" s="73"/>
      <c r="Q50" s="53"/>
      <c r="R50" s="74"/>
      <c r="S50" s="2" t="s">
        <v>43</v>
      </c>
      <c r="U50" s="2"/>
    </row>
    <row r="51" spans="1:21" x14ac:dyDescent="0.25">
      <c r="A51" s="8"/>
      <c r="B51" s="8"/>
      <c r="C51" s="8"/>
      <c r="D51" s="8"/>
      <c r="E51" s="8"/>
      <c r="F51" s="8"/>
      <c r="G51" s="23"/>
      <c r="H51" s="70"/>
      <c r="I51" s="9" t="s">
        <v>1</v>
      </c>
      <c r="J51" s="32"/>
      <c r="K51" s="33"/>
      <c r="L51" s="124"/>
      <c r="M51" s="73"/>
      <c r="N51" s="73"/>
      <c r="O51" s="124"/>
      <c r="P51" s="73"/>
      <c r="Q51" s="53"/>
      <c r="R51" s="74"/>
      <c r="S51" s="2"/>
      <c r="U51" s="2"/>
    </row>
    <row r="52" spans="1:21" x14ac:dyDescent="0.25">
      <c r="A52" s="8"/>
      <c r="B52" s="8"/>
      <c r="C52" s="8" t="s">
        <v>41</v>
      </c>
      <c r="D52" s="8"/>
      <c r="E52" s="8"/>
      <c r="F52" s="8"/>
      <c r="G52" s="17"/>
      <c r="I52" s="9">
        <v>0</v>
      </c>
      <c r="J52" s="76"/>
      <c r="K52" s="33"/>
      <c r="L52" s="124"/>
      <c r="M52" s="73"/>
      <c r="N52" s="73"/>
      <c r="O52" s="124"/>
      <c r="P52" s="73"/>
      <c r="Q52" s="53"/>
      <c r="R52" s="74"/>
      <c r="S52" s="2"/>
      <c r="U52" s="2"/>
    </row>
    <row r="53" spans="1:21" x14ac:dyDescent="0.25">
      <c r="A53" s="8"/>
      <c r="B53" s="8"/>
      <c r="C53" s="78" t="s">
        <v>80</v>
      </c>
      <c r="D53" s="8"/>
      <c r="E53" s="8"/>
      <c r="F53" s="8"/>
      <c r="G53" s="17"/>
      <c r="H53" s="51">
        <f>+L121</f>
        <v>69125000</v>
      </c>
      <c r="I53" s="9"/>
      <c r="J53" s="76"/>
      <c r="K53" s="33"/>
      <c r="L53" s="124"/>
      <c r="M53" s="73"/>
      <c r="N53" s="73"/>
      <c r="O53" s="124"/>
      <c r="P53" s="73"/>
      <c r="Q53" s="53"/>
      <c r="R53" s="74"/>
      <c r="S53" s="2"/>
      <c r="U53" s="2"/>
    </row>
    <row r="54" spans="1:21" x14ac:dyDescent="0.25">
      <c r="A54" s="8"/>
      <c r="B54" s="8"/>
      <c r="C54" s="78" t="s">
        <v>81</v>
      </c>
      <c r="D54" s="8"/>
      <c r="E54" s="8"/>
      <c r="F54" s="8"/>
      <c r="G54" s="17"/>
      <c r="H54" s="51">
        <f>+O121</f>
        <v>25654500</v>
      </c>
      <c r="I54" s="9"/>
      <c r="J54" s="76"/>
      <c r="K54" s="33"/>
      <c r="L54" s="124"/>
      <c r="M54" s="73"/>
      <c r="N54" s="73"/>
      <c r="O54" s="124"/>
      <c r="P54" s="73"/>
      <c r="Q54" s="53"/>
      <c r="R54" s="74"/>
      <c r="S54" s="2"/>
      <c r="U54" s="2"/>
    </row>
    <row r="55" spans="1:21" x14ac:dyDescent="0.25">
      <c r="A55" s="8"/>
      <c r="B55" s="8"/>
      <c r="C55" s="8" t="s">
        <v>42</v>
      </c>
      <c r="D55" s="8"/>
      <c r="E55" s="8"/>
      <c r="F55" s="8"/>
      <c r="G55" s="8"/>
      <c r="H55" s="60">
        <v>906500</v>
      </c>
      <c r="I55" s="9"/>
      <c r="J55" s="76"/>
      <c r="K55" s="33"/>
      <c r="L55" s="124"/>
      <c r="M55" s="73"/>
      <c r="N55" s="73"/>
      <c r="O55" s="124"/>
      <c r="P55" s="73"/>
      <c r="Q55" s="53"/>
      <c r="R55" s="74"/>
      <c r="S55" s="2"/>
      <c r="U55" s="2"/>
    </row>
    <row r="56" spans="1:21" x14ac:dyDescent="0.25">
      <c r="A56" s="8"/>
      <c r="B56" s="8"/>
      <c r="C56" s="8"/>
      <c r="D56" s="8"/>
      <c r="E56" s="8"/>
      <c r="F56" s="8"/>
      <c r="G56" s="8"/>
      <c r="H56" s="51"/>
      <c r="I56" s="9"/>
      <c r="J56" s="76"/>
      <c r="K56" s="33"/>
      <c r="L56" s="124"/>
      <c r="M56" s="73"/>
      <c r="N56" s="73"/>
      <c r="O56" s="124"/>
      <c r="P56" s="73"/>
      <c r="Q56" s="53"/>
      <c r="R56" s="74"/>
      <c r="S56" s="2"/>
      <c r="U56" s="2"/>
    </row>
    <row r="57" spans="1:21" x14ac:dyDescent="0.25">
      <c r="A57" s="8"/>
      <c r="B57" s="8"/>
      <c r="C57" s="8"/>
      <c r="D57" s="8"/>
      <c r="E57" s="8"/>
      <c r="F57" s="8"/>
      <c r="G57" s="8"/>
      <c r="H57" s="51"/>
      <c r="I57" s="9"/>
      <c r="J57" s="76"/>
      <c r="K57" s="33"/>
      <c r="L57" s="124"/>
      <c r="M57" s="73"/>
      <c r="N57" s="73"/>
      <c r="O57" s="124"/>
      <c r="P57" s="73"/>
      <c r="Q57" s="53"/>
      <c r="R57" s="74"/>
      <c r="S57" s="2"/>
      <c r="U57" s="2"/>
    </row>
    <row r="58" spans="1:21" x14ac:dyDescent="0.25">
      <c r="A58" s="8"/>
      <c r="B58" s="8"/>
      <c r="C58" s="8" t="s">
        <v>44</v>
      </c>
      <c r="D58" s="8"/>
      <c r="E58" s="8"/>
      <c r="F58" s="8"/>
      <c r="G58" s="8"/>
      <c r="H58" s="17"/>
      <c r="I58" s="60">
        <f>SUM(H53:H55)</f>
        <v>95686000</v>
      </c>
      <c r="J58" s="76"/>
      <c r="K58" s="33"/>
      <c r="L58" s="124"/>
      <c r="M58" s="73"/>
      <c r="N58" s="73"/>
      <c r="O58" s="124"/>
      <c r="P58" s="73"/>
      <c r="Q58" s="53"/>
      <c r="R58" s="75"/>
      <c r="S58" s="59"/>
      <c r="T58" s="75"/>
      <c r="U58" s="59"/>
    </row>
    <row r="59" spans="1:21" x14ac:dyDescent="0.25">
      <c r="A59" s="8"/>
      <c r="B59" s="8"/>
      <c r="C59" s="19" t="s">
        <v>44</v>
      </c>
      <c r="D59" s="8"/>
      <c r="E59" s="8"/>
      <c r="F59" s="8"/>
      <c r="G59" s="8"/>
      <c r="H59" s="9"/>
      <c r="I59" s="9">
        <f>+I33-I50+I58</f>
        <v>126572000</v>
      </c>
      <c r="J59" s="76"/>
      <c r="K59" s="33"/>
      <c r="L59" s="124"/>
      <c r="M59" s="77"/>
      <c r="N59" s="77"/>
      <c r="O59" s="124"/>
      <c r="P59" s="77"/>
      <c r="Q59" s="53"/>
      <c r="R59" s="75"/>
      <c r="S59" s="59"/>
      <c r="T59" s="75"/>
      <c r="U59" s="59"/>
    </row>
    <row r="60" spans="1:21" x14ac:dyDescent="0.25">
      <c r="A60" s="78" t="s">
        <v>45</v>
      </c>
      <c r="B60" s="8"/>
      <c r="C60" s="8" t="s">
        <v>46</v>
      </c>
      <c r="D60" s="8"/>
      <c r="E60" s="8"/>
      <c r="F60" s="8"/>
      <c r="G60" s="8"/>
      <c r="H60" s="9"/>
      <c r="I60" s="9">
        <f>+I27</f>
        <v>126572000</v>
      </c>
      <c r="J60" s="76"/>
      <c r="K60" s="33"/>
      <c r="L60" s="124"/>
      <c r="M60" s="77"/>
      <c r="N60" s="77"/>
      <c r="O60" s="124"/>
      <c r="P60" s="77"/>
      <c r="Q60" s="53"/>
      <c r="R60" s="75"/>
      <c r="S60" s="59"/>
      <c r="T60" s="75"/>
      <c r="U60" s="59"/>
    </row>
    <row r="61" spans="1:21" x14ac:dyDescent="0.25">
      <c r="A61" s="8"/>
      <c r="B61" s="8"/>
      <c r="C61" s="8"/>
      <c r="D61" s="8"/>
      <c r="E61" s="8"/>
      <c r="F61" s="8"/>
      <c r="G61" s="8"/>
      <c r="H61" s="9" t="s">
        <v>1</v>
      </c>
      <c r="I61" s="60">
        <v>0</v>
      </c>
      <c r="J61" s="76"/>
      <c r="K61" s="33"/>
      <c r="L61" s="124"/>
      <c r="M61" s="79"/>
      <c r="N61" s="79"/>
      <c r="O61" s="124"/>
      <c r="P61" s="79"/>
      <c r="Q61" s="53"/>
      <c r="R61" s="75"/>
      <c r="S61" s="59"/>
      <c r="T61" s="75"/>
      <c r="U61" s="80"/>
    </row>
    <row r="62" spans="1:21" x14ac:dyDescent="0.25">
      <c r="A62" s="8"/>
      <c r="B62" s="8"/>
      <c r="C62" s="8"/>
      <c r="D62" s="8"/>
      <c r="E62" s="8" t="s">
        <v>47</v>
      </c>
      <c r="F62" s="8"/>
      <c r="G62" s="8"/>
      <c r="H62" s="9"/>
      <c r="I62" s="9">
        <f>+I60-I59</f>
        <v>0</v>
      </c>
      <c r="J62" s="85"/>
      <c r="K62" s="33"/>
      <c r="L62" s="34"/>
      <c r="M62" s="73"/>
      <c r="N62" s="73"/>
      <c r="O62" s="34"/>
      <c r="P62" s="73"/>
      <c r="Q62" s="53"/>
      <c r="R62" s="75"/>
      <c r="S62" s="59"/>
      <c r="T62" s="75"/>
      <c r="U62" s="75"/>
    </row>
    <row r="63" spans="1:21" x14ac:dyDescent="0.25">
      <c r="A63" s="8"/>
      <c r="B63" s="8"/>
      <c r="C63" s="8"/>
      <c r="D63" s="8"/>
      <c r="E63" s="8"/>
      <c r="F63" s="8"/>
      <c r="G63" s="8"/>
      <c r="H63" s="9"/>
      <c r="I63" s="9"/>
      <c r="J63" s="85"/>
      <c r="K63" s="33"/>
      <c r="L63" s="34"/>
      <c r="M63" s="79"/>
      <c r="N63" s="79"/>
      <c r="O63" s="34"/>
      <c r="P63" s="79"/>
      <c r="Q63" s="53"/>
      <c r="R63" s="75"/>
      <c r="S63" s="59"/>
      <c r="T63" s="75"/>
      <c r="U63" s="75"/>
    </row>
    <row r="64" spans="1:21" x14ac:dyDescent="0.25">
      <c r="A64" s="8" t="s">
        <v>48</v>
      </c>
      <c r="B64" s="8"/>
      <c r="C64" s="8"/>
      <c r="D64" s="8"/>
      <c r="E64" s="8"/>
      <c r="F64" s="8"/>
      <c r="G64" s="8"/>
      <c r="H64" s="9"/>
      <c r="I64" s="56"/>
      <c r="J64" s="85"/>
      <c r="K64" s="33"/>
      <c r="L64" s="34"/>
      <c r="M64" s="79"/>
      <c r="N64" s="79"/>
      <c r="O64" s="34"/>
      <c r="P64" s="79"/>
      <c r="Q64" s="53"/>
      <c r="R64" s="75"/>
      <c r="S64" s="59"/>
      <c r="T64" s="75"/>
      <c r="U64" s="75"/>
    </row>
    <row r="65" spans="1:21" x14ac:dyDescent="0.25">
      <c r="A65" s="8" t="s">
        <v>49</v>
      </c>
      <c r="B65" s="8"/>
      <c r="C65" s="8"/>
      <c r="D65" s="8"/>
      <c r="E65" s="8" t="s">
        <v>1</v>
      </c>
      <c r="F65" s="8"/>
      <c r="G65" s="8" t="s">
        <v>50</v>
      </c>
      <c r="H65" s="9"/>
      <c r="I65" s="24"/>
      <c r="J65" s="85"/>
      <c r="K65" s="33"/>
      <c r="L65" s="34"/>
      <c r="M65" s="79"/>
      <c r="N65" s="79"/>
      <c r="O65" s="34"/>
      <c r="P65" s="79"/>
      <c r="Q65" s="53"/>
      <c r="R65" s="75"/>
      <c r="S65" s="59"/>
      <c r="T65" s="75"/>
      <c r="U65" s="75"/>
    </row>
    <row r="66" spans="1:21" x14ac:dyDescent="0.25">
      <c r="A66" s="8"/>
      <c r="B66" s="8"/>
      <c r="C66" s="8"/>
      <c r="D66" s="8"/>
      <c r="E66" s="8"/>
      <c r="F66" s="8"/>
      <c r="G66" s="8"/>
      <c r="H66" s="9" t="s">
        <v>1</v>
      </c>
      <c r="I66" s="24"/>
      <c r="J66" s="85"/>
      <c r="K66" s="33"/>
      <c r="L66" s="34"/>
      <c r="M66" s="79"/>
      <c r="N66" s="79"/>
      <c r="O66" s="34"/>
      <c r="P66" s="79"/>
      <c r="Q66" s="53"/>
      <c r="S66" s="46"/>
    </row>
    <row r="67" spans="1:21" x14ac:dyDescent="0.25">
      <c r="A67" s="81"/>
      <c r="B67" s="82"/>
      <c r="C67" s="82"/>
      <c r="D67" s="83"/>
      <c r="E67" s="83"/>
      <c r="F67" s="83"/>
      <c r="G67" s="83"/>
      <c r="H67" s="83"/>
      <c r="J67" s="85"/>
      <c r="K67" s="33"/>
      <c r="L67" s="34"/>
      <c r="O67" s="34"/>
      <c r="Q67" s="53"/>
    </row>
    <row r="68" spans="1:21" x14ac:dyDescent="0.25">
      <c r="A68" s="2"/>
      <c r="B68" s="2"/>
      <c r="C68" s="2"/>
      <c r="D68" s="2"/>
      <c r="E68" s="2"/>
      <c r="F68" s="2"/>
      <c r="G68" s="10"/>
      <c r="I68" s="2"/>
      <c r="J68" s="85"/>
      <c r="K68" s="33"/>
      <c r="L68" s="34"/>
      <c r="O68" s="34"/>
      <c r="Q68" s="53"/>
      <c r="S68" s="74"/>
    </row>
    <row r="69" spans="1:21" x14ac:dyDescent="0.25">
      <c r="A69" s="84" t="s">
        <v>51</v>
      </c>
      <c r="B69" s="82"/>
      <c r="C69" s="82"/>
      <c r="D69" s="83"/>
      <c r="E69" s="83"/>
      <c r="F69" s="83"/>
      <c r="G69" s="10" t="s">
        <v>52</v>
      </c>
      <c r="J69" s="85"/>
      <c r="K69" s="33"/>
      <c r="L69" s="34"/>
      <c r="O69" s="34"/>
      <c r="Q69" s="53"/>
      <c r="S69" s="74"/>
    </row>
    <row r="70" spans="1:21" x14ac:dyDescent="0.25">
      <c r="A70" s="81"/>
      <c r="B70" s="82"/>
      <c r="C70" s="82"/>
      <c r="D70" s="83"/>
      <c r="E70" s="83"/>
      <c r="F70" s="83"/>
      <c r="G70" s="83"/>
      <c r="H70" s="83"/>
      <c r="J70" s="85"/>
      <c r="K70" s="33"/>
      <c r="L70" s="34"/>
      <c r="O70" s="34"/>
      <c r="Q70" s="53"/>
    </row>
    <row r="71" spans="1:21" x14ac:dyDescent="0.25">
      <c r="A71" s="2" t="s">
        <v>53</v>
      </c>
      <c r="B71" s="2"/>
      <c r="C71" s="2"/>
      <c r="D71" s="2"/>
      <c r="E71" s="2"/>
      <c r="F71" s="2"/>
      <c r="H71" s="10" t="s">
        <v>54</v>
      </c>
      <c r="I71" s="2"/>
      <c r="J71" s="85"/>
      <c r="K71" s="33"/>
      <c r="L71" s="34"/>
      <c r="O71" s="34"/>
      <c r="Q71" s="53"/>
    </row>
    <row r="72" spans="1:21" x14ac:dyDescent="0.25">
      <c r="A72" s="2"/>
      <c r="B72" s="2"/>
      <c r="C72" s="2"/>
      <c r="D72" s="2"/>
      <c r="E72" s="2"/>
      <c r="F72" s="2"/>
      <c r="G72" s="83" t="s">
        <v>55</v>
      </c>
      <c r="H72" s="2"/>
      <c r="I72" s="2"/>
      <c r="J72" s="85"/>
      <c r="K72" s="33"/>
      <c r="L72" s="34"/>
      <c r="M72" s="79"/>
      <c r="N72" s="79"/>
      <c r="O72" s="34"/>
      <c r="P72" s="79"/>
      <c r="Q72" s="53"/>
    </row>
    <row r="73" spans="1:21" x14ac:dyDescent="0.25">
      <c r="A73" s="2"/>
      <c r="B73" s="2"/>
      <c r="C73" s="2"/>
      <c r="D73" s="2"/>
      <c r="E73" s="2"/>
      <c r="F73" s="2"/>
      <c r="G73" s="83"/>
      <c r="H73" s="2"/>
      <c r="I73" s="2"/>
      <c r="J73" s="85"/>
      <c r="K73" s="33"/>
      <c r="L73" s="34"/>
      <c r="O73" s="34"/>
      <c r="Q73" s="53"/>
    </row>
    <row r="74" spans="1:21" x14ac:dyDescent="0.25">
      <c r="A74" s="2"/>
      <c r="B74" s="2"/>
      <c r="C74" s="2"/>
      <c r="D74" s="2"/>
      <c r="E74" s="2" t="s">
        <v>56</v>
      </c>
      <c r="F74" s="2"/>
      <c r="G74" s="2"/>
      <c r="H74" s="2"/>
      <c r="I74" s="2"/>
      <c r="J74" s="85"/>
      <c r="K74" s="33"/>
      <c r="L74" s="34"/>
      <c r="O74" s="34"/>
      <c r="Q74" s="53"/>
    </row>
    <row r="75" spans="1:21" x14ac:dyDescent="0.25">
      <c r="A75" s="2"/>
      <c r="B75" s="2"/>
      <c r="C75" s="2"/>
      <c r="D75" s="2"/>
      <c r="E75" s="2" t="s">
        <v>56</v>
      </c>
      <c r="F75" s="2"/>
      <c r="G75" s="2"/>
      <c r="H75" s="2"/>
      <c r="I75" s="86"/>
      <c r="J75" s="85"/>
      <c r="K75" s="33"/>
      <c r="L75" s="34"/>
      <c r="O75" s="34"/>
      <c r="Q75" s="53"/>
    </row>
    <row r="76" spans="1:21" x14ac:dyDescent="0.25">
      <c r="A76" s="83"/>
      <c r="B76" s="83"/>
      <c r="C76" s="83"/>
      <c r="D76" s="83"/>
      <c r="E76" s="83"/>
      <c r="F76" s="83"/>
      <c r="G76" s="87"/>
      <c r="H76" s="88"/>
      <c r="I76" s="83"/>
      <c r="J76" s="85"/>
      <c r="K76" s="33"/>
      <c r="L76" s="34"/>
      <c r="O76" s="34"/>
      <c r="Q76" s="89"/>
    </row>
    <row r="77" spans="1:21" x14ac:dyDescent="0.25">
      <c r="A77" s="83"/>
      <c r="B77" s="83"/>
      <c r="C77" s="83"/>
      <c r="D77" s="83"/>
      <c r="E77" s="83"/>
      <c r="F77" s="83"/>
      <c r="G77" s="87" t="s">
        <v>57</v>
      </c>
      <c r="H77" s="90"/>
      <c r="I77" s="83"/>
      <c r="J77" s="85"/>
      <c r="K77" s="33"/>
      <c r="L77" s="34"/>
      <c r="O77" s="34"/>
      <c r="Q77" s="89"/>
    </row>
    <row r="78" spans="1:21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K78" s="33"/>
      <c r="L78" s="34"/>
      <c r="O78" s="34"/>
      <c r="Q78" s="89"/>
    </row>
    <row r="79" spans="1:21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K79" s="33"/>
      <c r="L79" s="34"/>
      <c r="O79" s="34"/>
      <c r="Q79" s="89"/>
    </row>
    <row r="80" spans="1:21" x14ac:dyDescent="0.25">
      <c r="A80" s="93">
        <v>906500</v>
      </c>
      <c r="B80" s="92"/>
      <c r="C80" s="96"/>
      <c r="D80" s="96"/>
      <c r="E80" s="98"/>
      <c r="F80" s="74"/>
      <c r="H80" s="75"/>
      <c r="J80" s="85"/>
      <c r="K80" s="33"/>
      <c r="L80" s="34"/>
      <c r="O80" s="34"/>
      <c r="Q80" s="89"/>
    </row>
    <row r="81" spans="1:17" x14ac:dyDescent="0.25">
      <c r="A81" s="99"/>
      <c r="B81" s="92"/>
      <c r="C81" s="100"/>
      <c r="D81" s="100"/>
      <c r="E81" s="98"/>
      <c r="H81" s="75"/>
      <c r="J81" s="85"/>
      <c r="K81" s="33"/>
      <c r="L81" s="34"/>
      <c r="O81" s="34"/>
      <c r="Q81" s="89"/>
    </row>
    <row r="82" spans="1:17" x14ac:dyDescent="0.25">
      <c r="A82" s="101"/>
      <c r="B82" s="92"/>
      <c r="C82" s="100"/>
      <c r="D82" s="100"/>
      <c r="E82" s="98"/>
      <c r="H82" s="75"/>
      <c r="J82" s="85"/>
      <c r="K82" s="33"/>
      <c r="L82" s="34"/>
      <c r="O82" s="34"/>
      <c r="Q82" s="102"/>
    </row>
    <row r="83" spans="1:17" x14ac:dyDescent="0.25">
      <c r="A83" s="101"/>
      <c r="B83" s="92"/>
      <c r="C83" s="100"/>
      <c r="D83" s="100"/>
      <c r="E83" s="98"/>
      <c r="H83" s="75"/>
      <c r="J83" s="85"/>
      <c r="K83" s="33"/>
      <c r="L83" s="34"/>
      <c r="O83" s="34"/>
      <c r="Q83" s="102"/>
    </row>
    <row r="84" spans="1:17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K84" s="33"/>
      <c r="L84" s="34"/>
      <c r="O84" s="34"/>
      <c r="Q84" s="102"/>
    </row>
    <row r="85" spans="1:17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K85" s="33"/>
      <c r="L85" s="34"/>
      <c r="O85" s="34"/>
      <c r="Q85" s="102"/>
    </row>
    <row r="86" spans="1:17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K86" s="33"/>
      <c r="L86" s="34"/>
      <c r="O86" s="34"/>
      <c r="Q86" s="102"/>
    </row>
    <row r="87" spans="1:17" x14ac:dyDescent="0.25">
      <c r="A87" s="103">
        <f>SUM(A69:A86)</f>
        <v>906500</v>
      </c>
      <c r="E87" s="75">
        <f>SUM(E69:E86)</f>
        <v>0</v>
      </c>
      <c r="H87" s="75">
        <f>SUM(H69:H86)</f>
        <v>0</v>
      </c>
      <c r="J87" s="85"/>
      <c r="K87" s="33"/>
      <c r="L87" s="34"/>
      <c r="O87" s="34"/>
      <c r="Q87" s="102"/>
    </row>
    <row r="88" spans="1:17" x14ac:dyDescent="0.25">
      <c r="J88" s="85"/>
      <c r="K88" s="33"/>
      <c r="L88" s="34"/>
      <c r="O88" s="34"/>
      <c r="Q88" s="89"/>
    </row>
    <row r="89" spans="1:17" x14ac:dyDescent="0.25">
      <c r="J89" s="85"/>
      <c r="K89" s="33"/>
      <c r="L89" s="34"/>
      <c r="O89" s="34"/>
      <c r="Q89" s="89"/>
    </row>
    <row r="90" spans="1:17" x14ac:dyDescent="0.25">
      <c r="H90" s="7">
        <v>2</v>
      </c>
      <c r="J90" s="85"/>
      <c r="K90" s="33"/>
      <c r="L90" s="34"/>
      <c r="O90" s="34"/>
      <c r="Q90" s="89"/>
    </row>
    <row r="91" spans="1:17" x14ac:dyDescent="0.25">
      <c r="J91" s="85"/>
      <c r="K91" s="33"/>
      <c r="L91" s="34"/>
      <c r="O91" s="34"/>
      <c r="Q91" s="89"/>
    </row>
    <row r="92" spans="1:17" x14ac:dyDescent="0.25">
      <c r="J92" s="85"/>
      <c r="K92" s="33"/>
      <c r="L92" s="34"/>
      <c r="O92" s="34"/>
      <c r="Q92" s="89"/>
    </row>
    <row r="93" spans="1:17" x14ac:dyDescent="0.25">
      <c r="J93" s="85"/>
      <c r="K93" s="33"/>
      <c r="L93" s="34"/>
      <c r="O93" s="34"/>
      <c r="Q93" s="89"/>
    </row>
    <row r="94" spans="1:17" x14ac:dyDescent="0.2">
      <c r="K94" s="33"/>
      <c r="L94" s="34"/>
      <c r="O94" s="34"/>
      <c r="Q94" s="89"/>
    </row>
    <row r="95" spans="1:17" x14ac:dyDescent="0.2">
      <c r="K95" s="33"/>
      <c r="L95" s="34"/>
      <c r="O95" s="34"/>
      <c r="Q95" s="89"/>
    </row>
    <row r="96" spans="1:17" x14ac:dyDescent="0.2">
      <c r="K96" s="33"/>
      <c r="L96" s="34"/>
      <c r="O96" s="34"/>
      <c r="Q96" s="89"/>
    </row>
    <row r="97" spans="1:21" x14ac:dyDescent="0.2">
      <c r="K97" s="33"/>
      <c r="L97" s="34"/>
      <c r="O97" s="34"/>
      <c r="Q97" s="89"/>
    </row>
    <row r="98" spans="1:21" x14ac:dyDescent="0.2">
      <c r="K98" s="33"/>
      <c r="L98" s="34"/>
      <c r="O98" s="34"/>
      <c r="Q98" s="89"/>
    </row>
    <row r="99" spans="1:21" x14ac:dyDescent="0.2">
      <c r="K99" s="33"/>
      <c r="L99" s="34"/>
      <c r="O99" s="34"/>
      <c r="Q99" s="89"/>
    </row>
    <row r="100" spans="1:21" x14ac:dyDescent="0.25">
      <c r="K100" s="33"/>
      <c r="L100" s="104"/>
      <c r="O100" s="104"/>
      <c r="Q100" s="89"/>
    </row>
    <row r="101" spans="1:21" x14ac:dyDescent="0.25">
      <c r="K101" s="33"/>
      <c r="L101" s="104"/>
      <c r="O101" s="104"/>
      <c r="Q101" s="89"/>
    </row>
    <row r="102" spans="1:21" x14ac:dyDescent="0.25">
      <c r="K102" s="33"/>
      <c r="L102" s="105"/>
      <c r="O102" s="105"/>
      <c r="Q102" s="89"/>
    </row>
    <row r="103" spans="1:21" x14ac:dyDescent="0.25">
      <c r="K103" s="33"/>
      <c r="L103" s="105"/>
      <c r="O103" s="105"/>
      <c r="Q103" s="89"/>
    </row>
    <row r="104" spans="1:21" x14ac:dyDescent="0.25">
      <c r="K104" s="33"/>
      <c r="L104" s="105"/>
      <c r="O104" s="105"/>
      <c r="Q104" s="89"/>
    </row>
    <row r="105" spans="1:21" x14ac:dyDescent="0.25">
      <c r="K105" s="33"/>
      <c r="L105" s="105"/>
      <c r="O105" s="105"/>
      <c r="Q105" s="89"/>
    </row>
    <row r="106" spans="1:21" x14ac:dyDescent="0.25">
      <c r="K106" s="33"/>
      <c r="L106" s="105"/>
      <c r="O106" s="105"/>
      <c r="Q106" s="89"/>
    </row>
    <row r="107" spans="1:21" x14ac:dyDescent="0.25">
      <c r="K107" s="33"/>
      <c r="L107" s="105"/>
      <c r="O107" s="105"/>
      <c r="Q107" s="89"/>
    </row>
    <row r="108" spans="1:21" x14ac:dyDescent="0.25">
      <c r="K108" s="33"/>
      <c r="L108" s="105"/>
      <c r="O108" s="105"/>
      <c r="Q108" s="89"/>
    </row>
    <row r="109" spans="1:21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O109" s="105"/>
      <c r="Q109" s="89"/>
      <c r="R109" s="7"/>
      <c r="S109" s="7"/>
      <c r="T109" s="7"/>
      <c r="U109" s="7"/>
    </row>
    <row r="110" spans="1:21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O110" s="105"/>
      <c r="Q110" s="106"/>
      <c r="R110" s="7"/>
      <c r="S110" s="7"/>
      <c r="T110" s="7"/>
      <c r="U110" s="7"/>
    </row>
    <row r="111" spans="1:21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O111" s="105"/>
      <c r="Q111" s="106"/>
      <c r="R111" s="7"/>
      <c r="S111" s="7"/>
      <c r="T111" s="7"/>
      <c r="U111" s="7"/>
    </row>
    <row r="112" spans="1:21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O112" s="105"/>
      <c r="Q112" s="106"/>
      <c r="R112" s="7"/>
      <c r="S112" s="7"/>
      <c r="T112" s="7"/>
      <c r="U112" s="7"/>
    </row>
    <row r="113" spans="1:21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O113" s="105"/>
      <c r="Q113" s="79">
        <f>SUM(Q13:Q112)</f>
        <v>0</v>
      </c>
      <c r="R113" s="7"/>
      <c r="S113" s="7"/>
      <c r="T113" s="7"/>
      <c r="U113" s="7"/>
    </row>
    <row r="114" spans="1:21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5"/>
      <c r="O114" s="105"/>
      <c r="Q114" s="106"/>
      <c r="R114" s="7"/>
      <c r="S114" s="7"/>
      <c r="T114" s="7"/>
      <c r="U114" s="7"/>
    </row>
    <row r="115" spans="1:21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3"/>
      <c r="L115" s="105"/>
      <c r="O115" s="105"/>
      <c r="Q115" s="106"/>
      <c r="R115" s="7"/>
      <c r="S115" s="7"/>
      <c r="T115" s="7"/>
      <c r="U115" s="7"/>
    </row>
    <row r="116" spans="1:21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3"/>
      <c r="L116" s="105"/>
      <c r="O116" s="105"/>
      <c r="Q116" s="106"/>
      <c r="R116" s="7"/>
      <c r="S116" s="7"/>
      <c r="T116" s="7"/>
      <c r="U116" s="7"/>
    </row>
    <row r="117" spans="1:21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3"/>
      <c r="L117" s="105"/>
      <c r="O117" s="105"/>
      <c r="Q117" s="106"/>
      <c r="R117" s="7"/>
      <c r="S117" s="7"/>
      <c r="T117" s="7"/>
      <c r="U117" s="7"/>
    </row>
    <row r="118" spans="1:21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3"/>
      <c r="L118" s="105"/>
      <c r="O118" s="105"/>
      <c r="Q118" s="106"/>
      <c r="R118" s="7"/>
      <c r="S118" s="7"/>
      <c r="T118" s="7"/>
      <c r="U118" s="7"/>
    </row>
    <row r="119" spans="1:21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3"/>
      <c r="L119" s="105"/>
      <c r="O119" s="105"/>
      <c r="Q119" s="106"/>
      <c r="R119" s="7"/>
      <c r="S119" s="7"/>
      <c r="T119" s="7"/>
      <c r="U119" s="7"/>
    </row>
    <row r="120" spans="1:21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3"/>
      <c r="L120" s="105"/>
      <c r="O120" s="105"/>
      <c r="Q120" s="106"/>
      <c r="R120" s="7"/>
      <c r="S120" s="7"/>
      <c r="T120" s="7"/>
      <c r="U120" s="7"/>
    </row>
    <row r="121" spans="1:21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3"/>
      <c r="L121" s="107">
        <f>SUM(L13:L120)</f>
        <v>69125000</v>
      </c>
      <c r="M121" s="107">
        <f t="shared" ref="M121:P121" si="1">SUM(M13:M120)</f>
        <v>5060000</v>
      </c>
      <c r="N121" s="107">
        <f t="shared" si="1"/>
        <v>844187</v>
      </c>
      <c r="O121" s="107">
        <f t="shared" si="1"/>
        <v>25654500</v>
      </c>
      <c r="P121" s="107">
        <f t="shared" si="1"/>
        <v>0</v>
      </c>
      <c r="Q121" s="106"/>
      <c r="R121" s="7"/>
      <c r="S121" s="7"/>
      <c r="T121" s="7"/>
      <c r="U121" s="7"/>
    </row>
    <row r="122" spans="1:21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7">
        <f>SUM(L13:L121)</f>
        <v>138250000</v>
      </c>
      <c r="O122" s="107">
        <f>SUM(O13:O121)</f>
        <v>51309000</v>
      </c>
      <c r="Q122" s="106"/>
      <c r="R122" s="7"/>
      <c r="S122" s="7"/>
      <c r="T122" s="7"/>
      <c r="U122" s="7"/>
    </row>
    <row r="123" spans="1:21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O123" s="109"/>
      <c r="Q123" s="106"/>
      <c r="R123" s="7"/>
      <c r="S123" s="7"/>
      <c r="T123" s="7"/>
      <c r="U123" s="7"/>
    </row>
    <row r="124" spans="1:21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O124" s="109"/>
      <c r="Q124" s="106"/>
      <c r="R124" s="7"/>
      <c r="S124" s="7"/>
      <c r="T124" s="7"/>
      <c r="U124" s="7"/>
    </row>
    <row r="125" spans="1:21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O125" s="109"/>
      <c r="Q125" s="106"/>
      <c r="R125" s="7"/>
      <c r="S125" s="7"/>
      <c r="T125" s="7"/>
      <c r="U125" s="7"/>
    </row>
    <row r="126" spans="1:21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O126" s="109"/>
      <c r="Q126" s="106"/>
      <c r="R126" s="7"/>
      <c r="S126" s="7"/>
      <c r="T126" s="7"/>
      <c r="U126" s="7"/>
    </row>
    <row r="127" spans="1:21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O127" s="109"/>
      <c r="Q127" s="106"/>
      <c r="R127" s="7"/>
      <c r="S127" s="7"/>
      <c r="T127" s="7"/>
      <c r="U127" s="7"/>
    </row>
    <row r="128" spans="1:21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O128" s="109"/>
      <c r="Q128" s="106"/>
      <c r="R128" s="7"/>
      <c r="S128" s="7"/>
      <c r="T128" s="7"/>
      <c r="U128" s="7"/>
    </row>
    <row r="129" spans="1:21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O129" s="109"/>
      <c r="Q129" s="106"/>
      <c r="R129" s="7"/>
      <c r="S129" s="7"/>
      <c r="T129" s="7"/>
      <c r="U129" s="7"/>
    </row>
    <row r="130" spans="1:21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O130" s="109"/>
      <c r="Q130" s="106"/>
      <c r="R130" s="7"/>
      <c r="S130" s="7"/>
      <c r="T130" s="7"/>
      <c r="U130" s="7"/>
    </row>
    <row r="131" spans="1:21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O131" s="109"/>
      <c r="Q131" s="106"/>
      <c r="R131" s="7"/>
      <c r="S131" s="7"/>
      <c r="T131" s="7"/>
      <c r="U131" s="7"/>
    </row>
    <row r="132" spans="1:21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O132" s="109"/>
      <c r="Q132" s="106"/>
      <c r="R132" s="7"/>
      <c r="S132" s="7"/>
      <c r="T132" s="7"/>
      <c r="U132" s="7"/>
    </row>
  </sheetData>
  <sortState ref="K13:L45">
    <sortCondition ref="K12"/>
  </sortState>
  <mergeCells count="3">
    <mergeCell ref="A1:I1"/>
    <mergeCell ref="L11:M11"/>
    <mergeCell ref="N11:O11"/>
  </mergeCells>
  <hyperlinks>
    <hyperlink ref="K13" r:id="rId1" display="cetak-kwitansi.php%3fid=1800173"/>
    <hyperlink ref="K14" r:id="rId2" display="cetak-kwitansi.php%3fid=1800174"/>
    <hyperlink ref="K15" r:id="rId3" display="cetak-kwitansi.php%3fid=1800175"/>
    <hyperlink ref="K16" r:id="rId4" display="cetak-kwitansi.php%3fid=1800176"/>
    <hyperlink ref="K17" r:id="rId5" display="cetak-kwitansi.php%3fid=1800177"/>
    <hyperlink ref="K21" r:id="rId6" display="cetak-kwitansi.php%3fid=1800198"/>
    <hyperlink ref="K22" r:id="rId7" display="cetak-kwitansi.php%3fid=1800200"/>
    <hyperlink ref="K24" r:id="rId8" display="cetak-kwitansi.php%3fid=1800202"/>
    <hyperlink ref="K25" r:id="rId9" display="cetak-kwitansi.php%3fid=1800203"/>
    <hyperlink ref="K26" r:id="rId10" display="cetak-kwitansi.php%3fid=1800204"/>
    <hyperlink ref="K27" r:id="rId11" display="cetak-kwitansi.php%3fid=1800205"/>
    <hyperlink ref="K28" r:id="rId12" display="cetak-kwitansi.php%3fid=1800206"/>
    <hyperlink ref="K29" r:id="rId13" display="cetak-kwitansi.php%3fid=1800207"/>
    <hyperlink ref="K32" r:id="rId14" display="cetak-kwitansi.php%3fid=1800210"/>
    <hyperlink ref="K33" r:id="rId15" display="cetak-kwitansi.php%3fid=1800211"/>
    <hyperlink ref="K34" r:id="rId16" display="cetak-kwitansi.php%3fid=1800212"/>
    <hyperlink ref="K35" r:id="rId17" display="cetak-kwitansi.php%3fid=1800213"/>
    <hyperlink ref="K36" r:id="rId18" display="cetak-kwitansi.php%3fid=1800214"/>
    <hyperlink ref="K37" r:id="rId19" display="cetak-kwitansi.php%3fid=1800215"/>
    <hyperlink ref="K38" r:id="rId20" display="cetak-kwitansi.php%3fid=1800216"/>
    <hyperlink ref="K39" r:id="rId21" display="cetak-kwitansi.php%3fid=1800217"/>
    <hyperlink ref="K40" r:id="rId22" display="cetak-kwitansi.php%3fid=1800218"/>
    <hyperlink ref="K41" r:id="rId23" display="cetak-kwitansi.php%3fid=1800220"/>
    <hyperlink ref="K42" r:id="rId24" display="cetak-kwitansi.php%3fid=1800221"/>
    <hyperlink ref="K43" r:id="rId25" display="cetak-kwitansi.php%3fid=1800222"/>
    <hyperlink ref="K44" r:id="rId26" display="cetak-kwitansi.php%3fid=1800223"/>
    <hyperlink ref="K45" r:id="rId27" display="cetak-kwitansi.php?id=1800224"/>
    <hyperlink ref="K18" r:id="rId28" display="cetak-kwitansi.php%3fid=1800178"/>
    <hyperlink ref="K19" r:id="rId29" display="cetak-kwitansi.php%3fid=1800181"/>
    <hyperlink ref="K20" r:id="rId30" display="cetak-kwitansi.php%3fid=1800182"/>
    <hyperlink ref="K23" r:id="rId31" display="cetak-kwitansi.php%3fid=1800201"/>
    <hyperlink ref="K30" r:id="rId32" display="cetak-kwitansi.php%3fid=1800208"/>
    <hyperlink ref="K31" r:id="rId33" display="cetak-kwitansi.php%3fid=1800209"/>
    <hyperlink ref="N13" r:id="rId34" display="cetak-kwitansi.php%3fid=1800179"/>
    <hyperlink ref="N14" r:id="rId35" display="cetak-kwitansi.php%3fid=1800180"/>
    <hyperlink ref="N15" r:id="rId36" display="cetak-kwitansi.php%3fid=1800183"/>
    <hyperlink ref="N16" r:id="rId37" display="cetak-kwitansi.php%3fid=1800192"/>
    <hyperlink ref="N17" r:id="rId38" display="cetak-kwitansi.php%3fid=1800193"/>
    <hyperlink ref="N18" r:id="rId39" display="cetak-kwitansi.php%3fid=1800194"/>
    <hyperlink ref="N19" r:id="rId40" display="cetak-kwitansi.php%3fid=1800195"/>
    <hyperlink ref="N20" r:id="rId41" display="cetak-kwitansi.php%3fid=1800196"/>
    <hyperlink ref="N21" r:id="rId42" display="cetak-kwitansi.php%3fid=1800197"/>
    <hyperlink ref="N22" r:id="rId43" display="cetak-kwitansi.php%3fid=1800184"/>
    <hyperlink ref="N23" r:id="rId44" display="cetak-kwitansi.php%3fid=1800185"/>
    <hyperlink ref="N24" r:id="rId45" display="cetak-kwitansi.php%3fid=1800186"/>
    <hyperlink ref="N25" r:id="rId46" display="cetak-kwitansi.php%3fid=1800190"/>
    <hyperlink ref="N26" r:id="rId47" display="cetak-kwitansi.php%3fid=1800191"/>
    <hyperlink ref="N27" r:id="rId48" display="cetak-kwitansi.php%3fid=1800199"/>
    <hyperlink ref="N28" r:id="rId49" display="cetak-kwitansi.php%3fid=1800187"/>
    <hyperlink ref="N29" r:id="rId50" display="cetak-kwitansi.php%3fid=1800188"/>
    <hyperlink ref="N30" r:id="rId51" display="cetak-kwitansi.php%3fid=1800189"/>
    <hyperlink ref="N31" r:id="rId52" display="cetak-kwitansi.php%3fid=1800219"/>
  </hyperlinks>
  <pageMargins left="0.7" right="0.7" top="0.75" bottom="0.75" header="0.3" footer="0.3"/>
  <pageSetup scale="61" orientation="portrait" r:id="rId5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9" zoomScale="80" zoomScaleNormal="100" zoomScaleSheetLayoutView="80" workbookViewId="0">
      <selection activeCell="M16" sqref="M16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20.4257812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4" width="20.7109375" style="61" customWidth="1"/>
    <col min="15" max="15" width="18.5703125" style="109" bestFit="1" customWidth="1"/>
    <col min="16" max="16" width="20.7109375" style="61" customWidth="1"/>
    <col min="17" max="17" width="21.5703125" style="106" bestFit="1" customWidth="1"/>
    <col min="18" max="18" width="21.5703125" style="7" bestFit="1" customWidth="1"/>
    <col min="19" max="19" width="12.42578125" style="7" bestFit="1" customWidth="1"/>
    <col min="20" max="20" width="22.42578125" style="7" customWidth="1"/>
    <col min="21" max="21" width="20.140625" style="7" customWidth="1"/>
    <col min="22" max="16384" width="9.140625" style="7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39">
        <f>67500+70000-30000</f>
        <v>107500</v>
      </c>
      <c r="K1" s="2"/>
      <c r="L1" s="3"/>
      <c r="M1" s="4"/>
      <c r="N1" s="4"/>
      <c r="O1" s="3"/>
      <c r="P1" s="4"/>
      <c r="Q1" s="6"/>
      <c r="R1" s="2"/>
      <c r="S1" s="2"/>
      <c r="T1" s="2"/>
      <c r="U1" s="2"/>
    </row>
    <row r="2" spans="1:21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4"/>
      <c r="O2" s="3"/>
      <c r="P2" s="4"/>
      <c r="Q2" s="10"/>
      <c r="R2" s="2"/>
      <c r="S2" s="2"/>
      <c r="T2" s="2"/>
      <c r="U2" s="2"/>
    </row>
    <row r="3" spans="1:21" ht="14.25" x14ac:dyDescent="0.2">
      <c r="A3" s="8" t="s">
        <v>2</v>
      </c>
      <c r="B3" s="11" t="s">
        <v>61</v>
      </c>
      <c r="C3" s="10"/>
      <c r="D3" s="8"/>
      <c r="E3" s="8"/>
      <c r="F3" s="8"/>
      <c r="G3" s="8"/>
      <c r="H3" s="8" t="s">
        <v>4</v>
      </c>
      <c r="I3" s="12">
        <v>43123</v>
      </c>
      <c r="J3" s="13"/>
      <c r="K3" s="2"/>
      <c r="L3" s="14"/>
      <c r="M3" s="4"/>
      <c r="N3" s="4"/>
      <c r="O3" s="14"/>
      <c r="P3" s="4"/>
      <c r="Q3" s="10"/>
      <c r="R3" s="2"/>
      <c r="S3" s="2"/>
      <c r="T3" s="2"/>
      <c r="U3" s="2"/>
    </row>
    <row r="4" spans="1:21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4"/>
      <c r="O4" s="14"/>
      <c r="P4" s="4"/>
      <c r="Q4" s="10"/>
      <c r="R4" s="2"/>
      <c r="S4" s="2"/>
      <c r="T4" s="2"/>
      <c r="U4" s="2"/>
    </row>
    <row r="5" spans="1:21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7"/>
      <c r="O5" s="14"/>
      <c r="P5" s="17"/>
      <c r="Q5" s="6"/>
      <c r="R5" s="2"/>
      <c r="S5" s="2"/>
      <c r="T5" s="2"/>
      <c r="U5" s="2"/>
    </row>
    <row r="6" spans="1:21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4"/>
      <c r="O6" s="14"/>
      <c r="P6" s="4"/>
      <c r="Q6" s="8"/>
      <c r="R6" s="2"/>
      <c r="S6" s="2"/>
      <c r="T6" s="2"/>
      <c r="U6" s="2"/>
    </row>
    <row r="7" spans="1:21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4"/>
      <c r="O7" s="14"/>
      <c r="P7" s="4"/>
      <c r="Q7" s="8"/>
      <c r="R7" s="2"/>
      <c r="S7" s="2"/>
      <c r="T7" s="2"/>
      <c r="U7" s="2"/>
    </row>
    <row r="8" spans="1:21" ht="14.25" x14ac:dyDescent="0.2">
      <c r="A8" s="8"/>
      <c r="B8" s="23"/>
      <c r="C8" s="24">
        <v>100000</v>
      </c>
      <c r="D8" s="8"/>
      <c r="E8" s="25">
        <v>865</v>
      </c>
      <c r="F8" s="23"/>
      <c r="G8" s="17">
        <f>C8*E8</f>
        <v>86500000</v>
      </c>
      <c r="H8" s="9"/>
      <c r="I8" s="17"/>
      <c r="J8" s="17"/>
      <c r="K8" s="2"/>
      <c r="L8" s="14"/>
      <c r="M8" s="4"/>
      <c r="N8" s="4"/>
      <c r="O8" s="14"/>
      <c r="P8" s="4"/>
      <c r="Q8" s="8"/>
      <c r="R8" s="2"/>
      <c r="S8" s="2"/>
      <c r="T8" s="2"/>
      <c r="U8" s="2"/>
    </row>
    <row r="9" spans="1:21" x14ac:dyDescent="0.25">
      <c r="A9" s="8"/>
      <c r="B9" s="23"/>
      <c r="C9" s="24">
        <v>50000</v>
      </c>
      <c r="D9" s="8"/>
      <c r="E9" s="25">
        <v>670</v>
      </c>
      <c r="F9" s="23"/>
      <c r="G9" s="17">
        <f t="shared" ref="G9:G16" si="0">C9*E9</f>
        <v>33500000</v>
      </c>
      <c r="H9" s="9"/>
      <c r="I9" s="17"/>
      <c r="J9" s="17"/>
      <c r="K9" s="2"/>
      <c r="L9" s="3"/>
      <c r="M9" s="4"/>
      <c r="N9" s="4"/>
      <c r="O9" s="3"/>
      <c r="P9" s="4"/>
      <c r="Q9" s="6"/>
      <c r="R9" s="2"/>
      <c r="S9" s="2"/>
      <c r="T9" s="2"/>
      <c r="U9" s="2"/>
    </row>
    <row r="10" spans="1:21" x14ac:dyDescent="0.25">
      <c r="A10" s="8"/>
      <c r="B10" s="23"/>
      <c r="C10" s="24">
        <v>20000</v>
      </c>
      <c r="D10" s="8"/>
      <c r="E10" s="25">
        <v>15</v>
      </c>
      <c r="F10" s="23"/>
      <c r="G10" s="17">
        <f t="shared" si="0"/>
        <v>300000</v>
      </c>
      <c r="H10" s="9"/>
      <c r="I10" s="9"/>
      <c r="J10" s="17">
        <v>23372500</v>
      </c>
      <c r="K10" s="26"/>
      <c r="L10" s="3"/>
      <c r="M10" s="4"/>
      <c r="N10" s="4"/>
      <c r="O10" s="3"/>
      <c r="P10" s="4"/>
      <c r="Q10" s="8"/>
      <c r="R10" s="2"/>
      <c r="S10" s="2"/>
      <c r="T10" s="2"/>
      <c r="U10" s="2"/>
    </row>
    <row r="11" spans="1:21" x14ac:dyDescent="0.25">
      <c r="A11" s="8"/>
      <c r="B11" s="23"/>
      <c r="C11" s="24">
        <v>10000</v>
      </c>
      <c r="D11" s="8"/>
      <c r="E11" s="25">
        <v>8</v>
      </c>
      <c r="F11" s="23"/>
      <c r="G11" s="17">
        <f t="shared" si="0"/>
        <v>80000</v>
      </c>
      <c r="H11" s="9"/>
      <c r="I11" s="17"/>
      <c r="J11" s="17"/>
      <c r="K11" s="140"/>
      <c r="L11" s="173" t="s">
        <v>73</v>
      </c>
      <c r="M11" s="173"/>
      <c r="N11" s="174" t="s">
        <v>74</v>
      </c>
      <c r="O11" s="174"/>
      <c r="P11" s="141"/>
      <c r="Q11" s="9"/>
      <c r="R11" s="2"/>
      <c r="S11" s="2"/>
      <c r="T11" s="2" t="s">
        <v>12</v>
      </c>
      <c r="U11" s="2"/>
    </row>
    <row r="12" spans="1:21" ht="14.25" x14ac:dyDescent="0.2">
      <c r="A12" s="8"/>
      <c r="B12" s="23"/>
      <c r="C12" s="24">
        <v>5000</v>
      </c>
      <c r="D12" s="8"/>
      <c r="E12" s="23">
        <v>1</v>
      </c>
      <c r="F12" s="23"/>
      <c r="G12" s="17">
        <f>C12*E12</f>
        <v>5000</v>
      </c>
      <c r="H12" s="9"/>
      <c r="I12" s="17"/>
      <c r="J12" s="17"/>
      <c r="K12" s="142" t="s">
        <v>75</v>
      </c>
      <c r="L12" s="143" t="s">
        <v>14</v>
      </c>
      <c r="M12" s="148" t="s">
        <v>15</v>
      </c>
      <c r="N12" s="144" t="s">
        <v>75</v>
      </c>
      <c r="O12" s="143" t="s">
        <v>14</v>
      </c>
      <c r="P12" s="144" t="s">
        <v>15</v>
      </c>
      <c r="Q12" s="31" t="s">
        <v>12</v>
      </c>
      <c r="R12" s="2" t="s">
        <v>17</v>
      </c>
      <c r="S12" s="2" t="s">
        <v>18</v>
      </c>
      <c r="T12" s="2" t="s">
        <v>19</v>
      </c>
      <c r="U12" s="2"/>
    </row>
    <row r="13" spans="1:21" x14ac:dyDescent="0.25">
      <c r="A13" s="8"/>
      <c r="B13" s="23"/>
      <c r="C13" s="24">
        <v>2000</v>
      </c>
      <c r="D13" s="8"/>
      <c r="E13" s="23">
        <v>4</v>
      </c>
      <c r="F13" s="23"/>
      <c r="G13" s="17">
        <f t="shared" si="0"/>
        <v>8000</v>
      </c>
      <c r="H13" s="9"/>
      <c r="I13" s="17"/>
      <c r="J13" s="133"/>
      <c r="K13" s="146">
        <v>44465</v>
      </c>
      <c r="L13" s="104">
        <v>1000000</v>
      </c>
      <c r="M13" s="149">
        <v>200000</v>
      </c>
      <c r="N13" s="146">
        <v>44467</v>
      </c>
      <c r="O13" s="104">
        <v>2500000</v>
      </c>
      <c r="P13" s="145"/>
      <c r="Q13" s="2" t="s">
        <v>21</v>
      </c>
      <c r="R13" s="2"/>
    </row>
    <row r="14" spans="1:21" x14ac:dyDescent="0.25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133"/>
      <c r="K14" s="146">
        <v>44466</v>
      </c>
      <c r="L14" s="104">
        <v>1500000</v>
      </c>
      <c r="M14" s="149">
        <v>100000</v>
      </c>
      <c r="N14" s="146"/>
      <c r="O14" s="104"/>
      <c r="P14" s="35"/>
      <c r="Q14" s="37"/>
      <c r="R14" s="38"/>
    </row>
    <row r="15" spans="1:21" x14ac:dyDescent="0.25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133"/>
      <c r="K15" s="146">
        <v>44468</v>
      </c>
      <c r="L15" s="104">
        <v>1000000</v>
      </c>
      <c r="M15" s="149">
        <v>150000</v>
      </c>
      <c r="N15" s="146"/>
      <c r="O15" s="104"/>
      <c r="P15" s="35"/>
      <c r="Q15" s="34"/>
      <c r="R15" s="38"/>
    </row>
    <row r="16" spans="1:21" x14ac:dyDescent="0.25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33"/>
      <c r="K16" s="146">
        <v>44469</v>
      </c>
      <c r="L16" s="104">
        <v>1200000</v>
      </c>
      <c r="M16" s="149">
        <v>13345000</v>
      </c>
      <c r="N16" s="146"/>
      <c r="O16" s="104"/>
      <c r="P16" s="35"/>
      <c r="Q16" s="34"/>
      <c r="R16" s="38"/>
    </row>
    <row r="17" spans="1:21" x14ac:dyDescent="0.25">
      <c r="A17" s="8"/>
      <c r="B17" s="8"/>
      <c r="C17" s="19" t="s">
        <v>22</v>
      </c>
      <c r="D17" s="8"/>
      <c r="E17" s="23"/>
      <c r="F17" s="8"/>
      <c r="G17" s="8"/>
      <c r="H17" s="9">
        <f>SUM(G8:G16)</f>
        <v>120393000</v>
      </c>
      <c r="I17" s="10"/>
      <c r="J17" s="133"/>
      <c r="K17" s="146">
        <v>44470</v>
      </c>
      <c r="L17" s="104">
        <v>12150000</v>
      </c>
      <c r="M17" s="149">
        <v>840000</v>
      </c>
      <c r="N17" s="146"/>
      <c r="O17" s="104"/>
      <c r="P17" s="35"/>
      <c r="Q17" s="34"/>
      <c r="R17" s="38"/>
    </row>
    <row r="18" spans="1:21" x14ac:dyDescent="0.25">
      <c r="A18" s="8"/>
      <c r="B18" s="8"/>
      <c r="C18" s="8"/>
      <c r="D18" s="8"/>
      <c r="E18" s="8"/>
      <c r="F18" s="8"/>
      <c r="G18" s="8"/>
      <c r="H18" s="9"/>
      <c r="I18" s="10"/>
      <c r="J18" s="133"/>
      <c r="K18" s="146">
        <v>44471</v>
      </c>
      <c r="L18" s="104">
        <v>820000</v>
      </c>
      <c r="M18" s="150">
        <v>83000</v>
      </c>
      <c r="N18" s="146"/>
      <c r="O18" s="104"/>
      <c r="P18" s="116"/>
      <c r="Q18" s="34"/>
      <c r="R18" s="41"/>
    </row>
    <row r="19" spans="1:21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133"/>
      <c r="K19" s="146">
        <v>44472</v>
      </c>
      <c r="L19" s="104">
        <v>950000</v>
      </c>
      <c r="M19" s="151">
        <v>150000</v>
      </c>
      <c r="N19" s="146"/>
      <c r="O19" s="104"/>
      <c r="P19" s="117"/>
      <c r="Q19" s="34"/>
      <c r="R19" s="41"/>
    </row>
    <row r="20" spans="1:21" x14ac:dyDescent="0.25">
      <c r="A20" s="8"/>
      <c r="B20" s="8"/>
      <c r="C20" s="24">
        <v>1000</v>
      </c>
      <c r="D20" s="8"/>
      <c r="E20" s="8">
        <v>4</v>
      </c>
      <c r="F20" s="8"/>
      <c r="G20" s="24">
        <f>C20*E20</f>
        <v>4000</v>
      </c>
      <c r="H20" s="9"/>
      <c r="I20" s="24"/>
      <c r="J20" s="133"/>
      <c r="K20" s="146">
        <v>44473</v>
      </c>
      <c r="L20" s="104">
        <v>1000000</v>
      </c>
      <c r="M20" s="151">
        <v>280000</v>
      </c>
      <c r="N20" s="146"/>
      <c r="O20" s="104"/>
      <c r="P20" s="117"/>
      <c r="Q20" s="34"/>
      <c r="R20" s="41"/>
    </row>
    <row r="21" spans="1:21" x14ac:dyDescent="0.25">
      <c r="A21" s="8"/>
      <c r="B21" s="8"/>
      <c r="C21" s="24">
        <v>500</v>
      </c>
      <c r="D21" s="8"/>
      <c r="E21" s="8">
        <v>7</v>
      </c>
      <c r="F21" s="8"/>
      <c r="G21" s="24">
        <f>C21*E21</f>
        <v>3500</v>
      </c>
      <c r="H21" s="9"/>
      <c r="I21" s="24"/>
      <c r="J21" s="133"/>
      <c r="K21" s="160">
        <v>44474</v>
      </c>
      <c r="L21" s="161">
        <v>500000</v>
      </c>
      <c r="M21" s="152">
        <v>150000</v>
      </c>
      <c r="N21" s="146"/>
      <c r="O21" s="104"/>
      <c r="P21" s="118"/>
      <c r="Q21" s="34"/>
      <c r="R21" s="44"/>
    </row>
    <row r="22" spans="1:21" x14ac:dyDescent="0.25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133"/>
      <c r="K22" s="146">
        <v>44475</v>
      </c>
      <c r="L22" s="104">
        <v>950000</v>
      </c>
      <c r="M22" s="152">
        <v>34676000</v>
      </c>
      <c r="N22" s="146"/>
      <c r="O22" s="104"/>
      <c r="P22" s="118"/>
      <c r="Q22" s="34"/>
      <c r="R22" s="45"/>
      <c r="S22" s="46"/>
      <c r="T22" s="44"/>
      <c r="U22" s="44"/>
    </row>
    <row r="23" spans="1:21" x14ac:dyDescent="0.25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134"/>
      <c r="K23" s="146">
        <v>44476</v>
      </c>
      <c r="L23" s="104">
        <v>2500000</v>
      </c>
      <c r="M23" s="153">
        <v>6000</v>
      </c>
      <c r="N23" s="146"/>
      <c r="O23" s="104"/>
      <c r="P23" s="119"/>
      <c r="Q23" s="34"/>
      <c r="R23" s="45"/>
      <c r="S23" s="46"/>
      <c r="T23" s="44">
        <f>SUM(T14:T22)</f>
        <v>0</v>
      </c>
      <c r="U23" s="44">
        <f>SUM(U14:U22)</f>
        <v>0</v>
      </c>
    </row>
    <row r="24" spans="1:21" x14ac:dyDescent="0.25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134"/>
      <c r="K24" s="146">
        <v>44477</v>
      </c>
      <c r="L24" s="104">
        <v>1000000</v>
      </c>
      <c r="M24" s="153">
        <v>500000</v>
      </c>
      <c r="N24" s="146"/>
      <c r="O24" s="104"/>
      <c r="P24" s="119"/>
      <c r="Q24" s="48"/>
      <c r="R24" s="45"/>
      <c r="S24" s="46"/>
      <c r="T24" s="49" t="s">
        <v>25</v>
      </c>
      <c r="U24" s="46"/>
    </row>
    <row r="25" spans="1:21" x14ac:dyDescent="0.25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134"/>
      <c r="K25" s="146">
        <v>44478</v>
      </c>
      <c r="L25" s="104">
        <v>950000</v>
      </c>
      <c r="M25" s="153"/>
      <c r="N25" s="146"/>
      <c r="O25" s="104"/>
      <c r="P25" s="119"/>
      <c r="Q25" s="48"/>
      <c r="R25" s="45"/>
      <c r="S25" s="46"/>
      <c r="T25" s="49"/>
      <c r="U25" s="46"/>
    </row>
    <row r="26" spans="1:21" x14ac:dyDescent="0.25">
      <c r="A26" s="8"/>
      <c r="B26" s="8"/>
      <c r="C26" s="19" t="s">
        <v>22</v>
      </c>
      <c r="D26" s="8"/>
      <c r="E26" s="8"/>
      <c r="F26" s="8"/>
      <c r="G26" s="8"/>
      <c r="H26" s="51">
        <f>SUM(G20:G25)</f>
        <v>7500</v>
      </c>
      <c r="I26" s="9"/>
      <c r="J26" s="134"/>
      <c r="K26" s="146">
        <v>44479</v>
      </c>
      <c r="L26" s="104">
        <v>950000</v>
      </c>
      <c r="M26" s="154"/>
      <c r="N26" s="146"/>
      <c r="O26" s="104"/>
      <c r="P26" s="120"/>
      <c r="Q26" s="53"/>
      <c r="R26" s="45"/>
      <c r="S26" s="46"/>
      <c r="T26" s="49"/>
      <c r="U26" s="46"/>
    </row>
    <row r="27" spans="1:21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120400500</v>
      </c>
      <c r="J27" s="134"/>
      <c r="K27" s="146">
        <v>44480</v>
      </c>
      <c r="L27" s="104">
        <v>650000</v>
      </c>
      <c r="M27" s="155"/>
      <c r="N27" s="146"/>
      <c r="O27" s="104"/>
      <c r="P27" s="121"/>
      <c r="Q27" s="53"/>
      <c r="R27" s="45"/>
      <c r="S27" s="46"/>
      <c r="T27" s="49"/>
      <c r="U27" s="46"/>
    </row>
    <row r="28" spans="1:21" x14ac:dyDescent="0.25">
      <c r="A28" s="8"/>
      <c r="B28" s="8"/>
      <c r="C28" s="158" t="s">
        <v>77</v>
      </c>
      <c r="D28" s="8"/>
      <c r="E28" s="8"/>
      <c r="F28" s="8"/>
      <c r="G28" s="159">
        <f>+I27-G29</f>
        <v>10400500</v>
      </c>
      <c r="H28" s="9"/>
      <c r="I28" s="9"/>
      <c r="J28" s="134"/>
      <c r="K28" s="146">
        <v>44481</v>
      </c>
      <c r="L28" s="104">
        <v>2400000</v>
      </c>
      <c r="M28" s="54"/>
      <c r="N28" s="146"/>
      <c r="O28" s="104"/>
      <c r="P28" s="54"/>
      <c r="Q28" s="53"/>
      <c r="R28" s="45"/>
      <c r="S28" s="46"/>
      <c r="T28" s="49"/>
      <c r="U28" s="46"/>
    </row>
    <row r="29" spans="1:21" x14ac:dyDescent="0.25">
      <c r="A29" s="8"/>
      <c r="B29" s="8"/>
      <c r="C29" s="158" t="s">
        <v>78</v>
      </c>
      <c r="D29" s="8"/>
      <c r="E29" s="8"/>
      <c r="F29" s="8"/>
      <c r="G29" s="159">
        <v>110000000</v>
      </c>
      <c r="H29" s="9"/>
      <c r="I29" s="9"/>
      <c r="J29" s="134"/>
      <c r="K29" s="146">
        <v>44482</v>
      </c>
      <c r="L29" s="104">
        <v>1150000</v>
      </c>
      <c r="M29" s="54"/>
      <c r="N29" s="146"/>
      <c r="O29" s="104"/>
      <c r="P29" s="54"/>
      <c r="Q29" s="53"/>
      <c r="R29" s="45"/>
      <c r="S29" s="46"/>
      <c r="T29" s="55"/>
      <c r="U29" s="46"/>
    </row>
    <row r="30" spans="1:21" x14ac:dyDescent="0.25">
      <c r="A30" s="8"/>
      <c r="B30" s="8"/>
      <c r="C30" s="8"/>
      <c r="D30" s="8"/>
      <c r="E30" s="8"/>
      <c r="F30" s="8"/>
      <c r="G30" s="8"/>
      <c r="H30" s="9"/>
      <c r="I30" s="9"/>
      <c r="J30" s="135"/>
      <c r="K30" s="146">
        <v>44483</v>
      </c>
      <c r="L30" s="104">
        <v>1000000</v>
      </c>
      <c r="M30" s="57"/>
      <c r="N30" s="146"/>
      <c r="O30" s="104"/>
      <c r="P30" s="57"/>
      <c r="Q30" s="53"/>
      <c r="R30" s="45"/>
      <c r="S30" s="46"/>
      <c r="T30" s="49"/>
      <c r="U30" s="46"/>
    </row>
    <row r="31" spans="1:21" x14ac:dyDescent="0.25">
      <c r="A31" s="8"/>
      <c r="B31" s="8"/>
      <c r="C31" s="19" t="s">
        <v>26</v>
      </c>
      <c r="D31" s="8"/>
      <c r="E31" s="8"/>
      <c r="F31" s="8"/>
      <c r="G31" s="8"/>
      <c r="H31" s="9"/>
      <c r="I31" s="9"/>
      <c r="J31" s="134"/>
      <c r="K31" s="146">
        <v>44484</v>
      </c>
      <c r="L31" s="104">
        <v>1000000</v>
      </c>
      <c r="M31" s="57"/>
      <c r="N31" s="146"/>
      <c r="O31" s="104"/>
      <c r="P31" s="57"/>
      <c r="Q31" s="53"/>
      <c r="R31" s="2"/>
      <c r="S31" s="46"/>
      <c r="T31" s="2"/>
      <c r="U31" s="46"/>
    </row>
    <row r="32" spans="1:21" x14ac:dyDescent="0.25">
      <c r="A32" s="8"/>
      <c r="B32" s="8"/>
      <c r="C32" s="8" t="s">
        <v>79</v>
      </c>
      <c r="D32" s="8"/>
      <c r="E32" s="8"/>
      <c r="F32" s="8"/>
      <c r="G32" s="8" t="s">
        <v>1</v>
      </c>
      <c r="H32" s="9"/>
      <c r="I32" s="9">
        <f>+'10 jan '!I37</f>
        <v>356874603</v>
      </c>
      <c r="J32" s="134"/>
      <c r="K32" s="146">
        <v>44485</v>
      </c>
      <c r="L32" s="104">
        <v>950000</v>
      </c>
      <c r="M32" s="57"/>
      <c r="N32" s="57"/>
      <c r="O32" s="34"/>
      <c r="P32" s="57"/>
      <c r="Q32" s="53"/>
      <c r="R32" s="2"/>
      <c r="S32" s="46"/>
      <c r="T32" s="2"/>
      <c r="U32" s="46"/>
    </row>
    <row r="33" spans="1:21" x14ac:dyDescent="0.25">
      <c r="A33" s="8"/>
      <c r="B33" s="8"/>
      <c r="C33" s="8" t="s">
        <v>28</v>
      </c>
      <c r="D33" s="8"/>
      <c r="E33" s="8"/>
      <c r="F33" s="8"/>
      <c r="G33" s="8"/>
      <c r="H33" s="9" t="s">
        <v>29</v>
      </c>
      <c r="I33" s="56">
        <f>+'22 jan'!I59</f>
        <v>126572000</v>
      </c>
      <c r="J33" s="134"/>
      <c r="K33" s="146">
        <v>44486</v>
      </c>
      <c r="L33" s="104">
        <v>900000</v>
      </c>
      <c r="M33" s="57"/>
      <c r="N33" s="57"/>
      <c r="O33" s="34"/>
      <c r="P33" s="57"/>
      <c r="Q33" s="53"/>
      <c r="R33" s="2"/>
      <c r="S33" s="46"/>
      <c r="T33" s="2"/>
      <c r="U33" s="46"/>
    </row>
    <row r="34" spans="1:21" x14ac:dyDescent="0.25">
      <c r="A34" s="8"/>
      <c r="B34" s="8"/>
      <c r="C34" s="8"/>
      <c r="D34" s="8"/>
      <c r="E34" s="8"/>
      <c r="F34" s="8"/>
      <c r="G34" s="8"/>
      <c r="H34" s="9"/>
      <c r="I34" s="9"/>
      <c r="J34" s="134"/>
      <c r="K34" s="146">
        <v>44487</v>
      </c>
      <c r="L34" s="104">
        <v>950000</v>
      </c>
      <c r="M34" s="57"/>
      <c r="N34" s="57"/>
      <c r="O34" s="34"/>
      <c r="P34" s="57"/>
      <c r="Q34" s="53"/>
      <c r="R34" s="2"/>
      <c r="S34" s="46"/>
      <c r="T34" s="59"/>
      <c r="U34" s="46"/>
    </row>
    <row r="35" spans="1:21" x14ac:dyDescent="0.25">
      <c r="A35" s="8"/>
      <c r="B35" s="8"/>
      <c r="C35" s="19" t="s">
        <v>30</v>
      </c>
      <c r="D35" s="8"/>
      <c r="E35" s="8"/>
      <c r="F35" s="8"/>
      <c r="G35" s="8"/>
      <c r="H35" s="9"/>
      <c r="I35" s="45"/>
      <c r="J35" s="134"/>
      <c r="K35" s="146">
        <v>44488</v>
      </c>
      <c r="L35" s="104">
        <v>950000</v>
      </c>
      <c r="M35" s="57"/>
      <c r="N35" s="57"/>
      <c r="O35" s="34"/>
      <c r="P35" s="57"/>
      <c r="Q35" s="53"/>
      <c r="R35" s="46"/>
      <c r="S35" s="46"/>
      <c r="T35" s="2"/>
      <c r="U35" s="46"/>
    </row>
    <row r="36" spans="1:21" x14ac:dyDescent="0.25">
      <c r="A36" s="8"/>
      <c r="B36" s="19">
        <v>1</v>
      </c>
      <c r="C36" s="19" t="s">
        <v>31</v>
      </c>
      <c r="D36" s="8"/>
      <c r="E36" s="8"/>
      <c r="F36" s="8"/>
      <c r="G36" s="8"/>
      <c r="H36" s="9"/>
      <c r="I36" s="9"/>
      <c r="J36" s="134"/>
      <c r="K36" s="157">
        <v>44489</v>
      </c>
      <c r="L36" s="124">
        <v>5000000</v>
      </c>
      <c r="O36" s="34"/>
      <c r="Q36" s="53"/>
      <c r="R36" s="10"/>
      <c r="S36" s="46"/>
      <c r="T36" s="2"/>
      <c r="U36" s="2"/>
    </row>
    <row r="37" spans="1:21" x14ac:dyDescent="0.25">
      <c r="A37" s="8"/>
      <c r="B37" s="19"/>
      <c r="C37" s="19" t="s">
        <v>12</v>
      </c>
      <c r="D37" s="8"/>
      <c r="E37" s="8"/>
      <c r="F37" s="8"/>
      <c r="G37" s="8"/>
      <c r="H37" s="9"/>
      <c r="I37" s="9"/>
      <c r="J37" s="135"/>
      <c r="K37" s="157"/>
      <c r="L37" s="124"/>
      <c r="O37" s="34"/>
      <c r="Q37" s="53"/>
      <c r="S37" s="46"/>
      <c r="T37" s="2"/>
      <c r="U37" s="2"/>
    </row>
    <row r="38" spans="1:21" x14ac:dyDescent="0.25">
      <c r="A38" s="8"/>
      <c r="B38" s="8"/>
      <c r="C38" s="8" t="s">
        <v>32</v>
      </c>
      <c r="D38" s="8"/>
      <c r="E38" s="8" t="s">
        <v>33</v>
      </c>
      <c r="F38" s="8"/>
      <c r="G38" s="24"/>
      <c r="H38" s="51">
        <f>Q14</f>
        <v>0</v>
      </c>
      <c r="I38" s="9"/>
      <c r="J38" s="32"/>
      <c r="K38" s="157"/>
      <c r="L38" s="124"/>
      <c r="O38" s="34"/>
      <c r="Q38" s="53"/>
      <c r="S38" s="46"/>
      <c r="T38" s="2"/>
      <c r="U38" s="2"/>
    </row>
    <row r="39" spans="1:21" x14ac:dyDescent="0.25">
      <c r="A39" s="8"/>
      <c r="B39" s="8"/>
      <c r="C39" s="8" t="s">
        <v>34</v>
      </c>
      <c r="D39" s="8"/>
      <c r="E39" s="8"/>
      <c r="F39" s="8"/>
      <c r="G39" s="8"/>
      <c r="H39" s="60"/>
      <c r="I39" s="8" t="s">
        <v>1</v>
      </c>
      <c r="J39" s="32"/>
      <c r="K39" s="157"/>
      <c r="L39" s="124"/>
      <c r="O39" s="34"/>
      <c r="Q39" s="53"/>
      <c r="S39" s="46"/>
      <c r="T39" s="2"/>
      <c r="U39" s="2"/>
    </row>
    <row r="40" spans="1:21" x14ac:dyDescent="0.25">
      <c r="A40" s="8"/>
      <c r="B40" s="8"/>
      <c r="C40" s="8" t="s">
        <v>35</v>
      </c>
      <c r="D40" s="8"/>
      <c r="E40" s="8"/>
      <c r="F40" s="8"/>
      <c r="G40" s="8"/>
      <c r="H40" s="9"/>
      <c r="I40" s="9">
        <f>+I32+H38-H39</f>
        <v>356874603</v>
      </c>
      <c r="J40" s="32"/>
      <c r="K40" s="157"/>
      <c r="L40" s="124"/>
      <c r="O40" s="34"/>
      <c r="Q40" s="53"/>
      <c r="S40" s="46"/>
      <c r="T40" s="2"/>
      <c r="U40" s="2"/>
    </row>
    <row r="41" spans="1:21" x14ac:dyDescent="0.25">
      <c r="A41" s="8"/>
      <c r="B41" s="8"/>
      <c r="C41" s="8"/>
      <c r="D41" s="8"/>
      <c r="E41" s="8"/>
      <c r="F41" s="8"/>
      <c r="G41" s="8"/>
      <c r="H41" s="9"/>
      <c r="I41" s="9"/>
      <c r="J41" s="32"/>
      <c r="K41" s="157"/>
      <c r="L41" s="124"/>
      <c r="O41" s="34"/>
      <c r="Q41" s="53"/>
      <c r="S41" s="46"/>
      <c r="T41" s="2"/>
      <c r="U41" s="2"/>
    </row>
    <row r="42" spans="1:21" x14ac:dyDescent="0.25">
      <c r="A42" s="8"/>
      <c r="B42" s="8"/>
      <c r="C42" s="19" t="s">
        <v>36</v>
      </c>
      <c r="D42" s="8"/>
      <c r="E42" s="8"/>
      <c r="F42" s="8"/>
      <c r="G42" s="8"/>
      <c r="H42" s="51">
        <f>99933507-96500000</f>
        <v>3433507</v>
      </c>
      <c r="J42" s="32"/>
      <c r="K42" s="157"/>
      <c r="L42" s="124"/>
      <c r="O42" s="124"/>
      <c r="Q42" s="53"/>
      <c r="S42" s="46"/>
      <c r="T42" s="2"/>
      <c r="U42" s="2"/>
    </row>
    <row r="43" spans="1:21" x14ac:dyDescent="0.25">
      <c r="A43" s="8"/>
      <c r="B43" s="8"/>
      <c r="C43" s="19" t="s">
        <v>37</v>
      </c>
      <c r="D43" s="8"/>
      <c r="E43" s="8"/>
      <c r="F43" s="8"/>
      <c r="G43" s="8"/>
      <c r="H43" s="9">
        <v>6088300</v>
      </c>
      <c r="I43" s="9"/>
      <c r="J43" s="32"/>
      <c r="K43" s="157"/>
      <c r="L43" s="124"/>
      <c r="O43" s="124"/>
      <c r="Q43" s="53"/>
      <c r="S43" s="46"/>
      <c r="T43" s="2"/>
      <c r="U43" s="2"/>
    </row>
    <row r="44" spans="1:21" ht="16.5" x14ac:dyDescent="0.35">
      <c r="A44" s="8"/>
      <c r="B44" s="8"/>
      <c r="C44" s="19" t="s">
        <v>38</v>
      </c>
      <c r="D44" s="8"/>
      <c r="E44" s="8"/>
      <c r="F44" s="8"/>
      <c r="G44" s="8"/>
      <c r="H44" s="62">
        <f>301500000-292500000</f>
        <v>9000000</v>
      </c>
      <c r="I44" s="9"/>
      <c r="J44" s="32"/>
      <c r="K44" s="157"/>
      <c r="L44" s="124"/>
      <c r="O44" s="124"/>
      <c r="Q44" s="53"/>
      <c r="R44" s="65"/>
      <c r="S44" s="45"/>
      <c r="T44" s="66"/>
      <c r="U44" s="66"/>
    </row>
    <row r="45" spans="1:21" ht="16.5" x14ac:dyDescent="0.35">
      <c r="A45" s="8"/>
      <c r="B45" s="8"/>
      <c r="C45" s="8"/>
      <c r="D45" s="8"/>
      <c r="E45" s="8"/>
      <c r="F45" s="8"/>
      <c r="G45" s="8"/>
      <c r="H45" s="9"/>
      <c r="I45" s="63">
        <f>SUM(H42:H44)</f>
        <v>18521807</v>
      </c>
      <c r="J45" s="32"/>
      <c r="K45" s="157"/>
      <c r="L45" s="124"/>
      <c r="O45" s="124"/>
      <c r="Q45" s="53"/>
      <c r="R45" s="65"/>
      <c r="S45" s="45"/>
      <c r="T45" s="67"/>
      <c r="U45" s="66"/>
    </row>
    <row r="46" spans="1:21" x14ac:dyDescent="0.25">
      <c r="A46" s="8"/>
      <c r="B46" s="8"/>
      <c r="C46" s="8"/>
      <c r="D46" s="8"/>
      <c r="E46" s="8"/>
      <c r="F46" s="8"/>
      <c r="G46" s="8"/>
      <c r="H46" s="9"/>
      <c r="I46" s="64">
        <f>SUM(I40:I45)</f>
        <v>375396410</v>
      </c>
      <c r="J46" s="32" t="s">
        <v>29</v>
      </c>
      <c r="K46" s="33"/>
      <c r="L46" s="156"/>
      <c r="O46" s="124"/>
      <c r="Q46" s="53"/>
      <c r="R46" s="65"/>
      <c r="S46" s="45"/>
      <c r="T46" s="65"/>
      <c r="U46" s="66"/>
    </row>
    <row r="47" spans="1:21" x14ac:dyDescent="0.25">
      <c r="A47" s="8"/>
      <c r="B47" s="19">
        <v>2</v>
      </c>
      <c r="C47" s="19" t="s">
        <v>76</v>
      </c>
      <c r="D47" s="8"/>
      <c r="E47" s="8"/>
      <c r="F47" s="8"/>
      <c r="G47" s="8"/>
      <c r="H47" s="9"/>
      <c r="I47" s="9"/>
      <c r="J47" s="32"/>
      <c r="K47" s="33"/>
      <c r="L47" s="124"/>
      <c r="O47" s="124"/>
      <c r="Q47" s="53"/>
      <c r="R47" s="65"/>
      <c r="S47" s="66"/>
      <c r="T47" s="65"/>
      <c r="U47" s="66"/>
    </row>
    <row r="48" spans="1:21" x14ac:dyDescent="0.25">
      <c r="A48" s="8"/>
      <c r="B48" s="8"/>
      <c r="C48" s="8" t="s">
        <v>34</v>
      </c>
      <c r="D48" s="8"/>
      <c r="E48" s="8"/>
      <c r="F48" s="8"/>
      <c r="G48" s="17"/>
      <c r="H48" s="9">
        <f>M121</f>
        <v>50480000</v>
      </c>
      <c r="I48" s="9"/>
      <c r="J48" s="32"/>
      <c r="K48" s="33"/>
      <c r="L48" s="124"/>
      <c r="O48" s="124"/>
      <c r="Q48" s="53"/>
      <c r="R48" s="71"/>
      <c r="S48" s="71">
        <f>SUM(S13:S46)</f>
        <v>0</v>
      </c>
      <c r="T48" s="65"/>
      <c r="U48" s="66"/>
    </row>
    <row r="49" spans="1:21" x14ac:dyDescent="0.25">
      <c r="A49" s="8"/>
      <c r="B49" s="8"/>
      <c r="C49" s="8" t="s">
        <v>40</v>
      </c>
      <c r="D49" s="8"/>
      <c r="E49" s="8"/>
      <c r="F49" s="8"/>
      <c r="G49" s="23"/>
      <c r="H49" s="68">
        <f>+E94</f>
        <v>0</v>
      </c>
      <c r="I49" s="9" t="s">
        <v>1</v>
      </c>
      <c r="J49" s="72"/>
      <c r="K49" s="33"/>
      <c r="L49" s="124"/>
      <c r="M49" s="73"/>
      <c r="N49" s="73"/>
      <c r="O49" s="124"/>
      <c r="P49" s="73"/>
      <c r="Q49" s="53"/>
      <c r="S49" s="2"/>
      <c r="U49" s="2"/>
    </row>
    <row r="50" spans="1:21" x14ac:dyDescent="0.25">
      <c r="A50" s="8"/>
      <c r="B50" s="8"/>
      <c r="C50" s="8"/>
      <c r="D50" s="8"/>
      <c r="E50" s="8"/>
      <c r="F50" s="8"/>
      <c r="G50" s="23" t="s">
        <v>1</v>
      </c>
      <c r="H50" s="69"/>
      <c r="I50" s="9">
        <f>H48+H49</f>
        <v>50480000</v>
      </c>
      <c r="J50" s="72"/>
      <c r="K50" s="33"/>
      <c r="L50" s="124"/>
      <c r="M50" s="73"/>
      <c r="N50" s="73"/>
      <c r="O50" s="124"/>
      <c r="P50" s="73"/>
      <c r="Q50" s="53"/>
      <c r="R50" s="74"/>
      <c r="S50" s="2" t="s">
        <v>43</v>
      </c>
      <c r="U50" s="2"/>
    </row>
    <row r="51" spans="1:21" x14ac:dyDescent="0.25">
      <c r="A51" s="8"/>
      <c r="B51" s="8"/>
      <c r="C51" s="8"/>
      <c r="D51" s="8"/>
      <c r="E51" s="8"/>
      <c r="F51" s="8"/>
      <c r="G51" s="23"/>
      <c r="H51" s="70"/>
      <c r="I51" s="9" t="s">
        <v>1</v>
      </c>
      <c r="J51" s="32"/>
      <c r="K51" s="33"/>
      <c r="L51" s="124"/>
      <c r="M51" s="73"/>
      <c r="N51" s="73"/>
      <c r="O51" s="124"/>
      <c r="P51" s="73"/>
      <c r="Q51" s="53"/>
      <c r="R51" s="74"/>
      <c r="S51" s="2"/>
      <c r="U51" s="2"/>
    </row>
    <row r="52" spans="1:21" x14ac:dyDescent="0.25">
      <c r="A52" s="8"/>
      <c r="B52" s="8"/>
      <c r="C52" s="8" t="s">
        <v>41</v>
      </c>
      <c r="D52" s="8"/>
      <c r="E52" s="8"/>
      <c r="F52" s="8"/>
      <c r="G52" s="17"/>
      <c r="I52" s="9">
        <v>0</v>
      </c>
      <c r="J52" s="76"/>
      <c r="K52" s="33"/>
      <c r="L52" s="124"/>
      <c r="M52" s="73"/>
      <c r="N52" s="73"/>
      <c r="O52" s="124"/>
      <c r="P52" s="73"/>
      <c r="Q52" s="53"/>
      <c r="R52" s="74"/>
      <c r="S52" s="2"/>
      <c r="U52" s="2"/>
    </row>
    <row r="53" spans="1:21" x14ac:dyDescent="0.25">
      <c r="A53" s="8"/>
      <c r="B53" s="8"/>
      <c r="C53" s="78" t="s">
        <v>80</v>
      </c>
      <c r="D53" s="8"/>
      <c r="E53" s="8"/>
      <c r="F53" s="8"/>
      <c r="G53" s="17"/>
      <c r="H53" s="51">
        <f>+L121</f>
        <v>41420000</v>
      </c>
      <c r="I53" s="9"/>
      <c r="J53" s="76"/>
      <c r="K53" s="33"/>
      <c r="L53" s="124"/>
      <c r="M53" s="73"/>
      <c r="N53" s="73"/>
      <c r="O53" s="124"/>
      <c r="P53" s="73"/>
      <c r="Q53" s="53"/>
      <c r="R53" s="74"/>
      <c r="S53" s="2"/>
      <c r="U53" s="2"/>
    </row>
    <row r="54" spans="1:21" x14ac:dyDescent="0.25">
      <c r="A54" s="8"/>
      <c r="B54" s="8"/>
      <c r="C54" s="78" t="s">
        <v>81</v>
      </c>
      <c r="D54" s="8"/>
      <c r="E54" s="8"/>
      <c r="F54" s="8"/>
      <c r="G54" s="17"/>
      <c r="H54" s="51">
        <f>+O121</f>
        <v>2500000</v>
      </c>
      <c r="I54" s="9"/>
      <c r="J54" s="76"/>
      <c r="K54" s="33"/>
      <c r="L54" s="124"/>
      <c r="M54" s="73"/>
      <c r="N54" s="73"/>
      <c r="O54" s="124"/>
      <c r="P54" s="73"/>
      <c r="Q54" s="53"/>
      <c r="R54" s="74"/>
      <c r="S54" s="2"/>
      <c r="U54" s="2"/>
    </row>
    <row r="55" spans="1:21" x14ac:dyDescent="0.25">
      <c r="A55" s="8"/>
      <c r="B55" s="8"/>
      <c r="C55" s="8" t="s">
        <v>42</v>
      </c>
      <c r="D55" s="8"/>
      <c r="E55" s="8"/>
      <c r="F55" s="8"/>
      <c r="G55" s="8"/>
      <c r="H55" s="60">
        <v>388500</v>
      </c>
      <c r="I55" s="9"/>
      <c r="J55" s="76"/>
      <c r="K55" s="33"/>
      <c r="L55" s="124"/>
      <c r="M55" s="73"/>
      <c r="N55" s="73"/>
      <c r="O55" s="124"/>
      <c r="P55" s="73"/>
      <c r="Q55" s="53"/>
      <c r="R55" s="74"/>
      <c r="S55" s="2"/>
      <c r="U55" s="2"/>
    </row>
    <row r="56" spans="1:21" x14ac:dyDescent="0.25">
      <c r="A56" s="8"/>
      <c r="B56" s="8"/>
      <c r="C56" s="8"/>
      <c r="D56" s="8"/>
      <c r="E56" s="8"/>
      <c r="F56" s="8"/>
      <c r="G56" s="8"/>
      <c r="H56" s="51"/>
      <c r="I56" s="9"/>
      <c r="J56" s="76"/>
      <c r="K56" s="33"/>
      <c r="L56" s="124"/>
      <c r="M56" s="73"/>
      <c r="N56" s="73"/>
      <c r="O56" s="124"/>
      <c r="P56" s="73"/>
      <c r="Q56" s="53"/>
      <c r="R56" s="74"/>
      <c r="S56" s="2"/>
      <c r="U56" s="2"/>
    </row>
    <row r="57" spans="1:21" x14ac:dyDescent="0.25">
      <c r="A57" s="8"/>
      <c r="B57" s="8"/>
      <c r="C57" s="8"/>
      <c r="D57" s="8"/>
      <c r="E57" s="8"/>
      <c r="F57" s="8"/>
      <c r="G57" s="8"/>
      <c r="H57" s="51"/>
      <c r="I57" s="9"/>
      <c r="J57" s="76"/>
      <c r="K57" s="33"/>
      <c r="L57" s="124"/>
      <c r="M57" s="73"/>
      <c r="N57" s="73"/>
      <c r="O57" s="124"/>
      <c r="P57" s="73"/>
      <c r="Q57" s="53"/>
      <c r="R57" s="74"/>
      <c r="S57" s="2"/>
      <c r="U57" s="2"/>
    </row>
    <row r="58" spans="1:21" x14ac:dyDescent="0.25">
      <c r="A58" s="8"/>
      <c r="B58" s="8"/>
      <c r="C58" s="8" t="s">
        <v>44</v>
      </c>
      <c r="D58" s="8"/>
      <c r="E58" s="8"/>
      <c r="F58" s="8"/>
      <c r="G58" s="8"/>
      <c r="H58" s="17"/>
      <c r="I58" s="60">
        <f>SUM(H53:H55)</f>
        <v>44308500</v>
      </c>
      <c r="J58" s="76"/>
      <c r="K58" s="33"/>
      <c r="L58" s="124"/>
      <c r="M58" s="73"/>
      <c r="N58" s="73"/>
      <c r="O58" s="124"/>
      <c r="P58" s="73"/>
      <c r="Q58" s="53"/>
      <c r="R58" s="75"/>
      <c r="S58" s="59"/>
      <c r="T58" s="75"/>
      <c r="U58" s="59"/>
    </row>
    <row r="59" spans="1:21" x14ac:dyDescent="0.25">
      <c r="A59" s="8"/>
      <c r="B59" s="8"/>
      <c r="C59" s="19" t="s">
        <v>44</v>
      </c>
      <c r="D59" s="8"/>
      <c r="E59" s="8"/>
      <c r="F59" s="8"/>
      <c r="G59" s="8"/>
      <c r="H59" s="9"/>
      <c r="I59" s="9">
        <f>+I33-I50+I58</f>
        <v>120400500</v>
      </c>
      <c r="J59" s="76"/>
      <c r="K59" s="33"/>
      <c r="L59" s="124"/>
      <c r="M59" s="77"/>
      <c r="N59" s="77"/>
      <c r="O59" s="124"/>
      <c r="P59" s="77"/>
      <c r="Q59" s="53"/>
      <c r="R59" s="75"/>
      <c r="S59" s="59"/>
      <c r="T59" s="75"/>
      <c r="U59" s="59"/>
    </row>
    <row r="60" spans="1:21" x14ac:dyDescent="0.25">
      <c r="A60" s="78" t="s">
        <v>45</v>
      </c>
      <c r="B60" s="8"/>
      <c r="C60" s="8" t="s">
        <v>46</v>
      </c>
      <c r="D60" s="8"/>
      <c r="E60" s="8"/>
      <c r="F60" s="8"/>
      <c r="G60" s="8"/>
      <c r="H60" s="9"/>
      <c r="I60" s="9">
        <f>+I27</f>
        <v>120400500</v>
      </c>
      <c r="J60" s="76"/>
      <c r="K60" s="33"/>
      <c r="L60" s="124"/>
      <c r="M60" s="77"/>
      <c r="N60" s="77"/>
      <c r="O60" s="124"/>
      <c r="P60" s="77"/>
      <c r="Q60" s="53"/>
      <c r="R60" s="75"/>
      <c r="S60" s="59"/>
      <c r="T60" s="75"/>
      <c r="U60" s="59"/>
    </row>
    <row r="61" spans="1:21" x14ac:dyDescent="0.25">
      <c r="A61" s="8"/>
      <c r="B61" s="8"/>
      <c r="C61" s="8"/>
      <c r="D61" s="8"/>
      <c r="E61" s="8"/>
      <c r="F61" s="8"/>
      <c r="G61" s="8"/>
      <c r="H61" s="9" t="s">
        <v>1</v>
      </c>
      <c r="I61" s="60">
        <v>0</v>
      </c>
      <c r="J61" s="76"/>
      <c r="K61" s="33"/>
      <c r="L61" s="124"/>
      <c r="M61" s="79"/>
      <c r="N61" s="79"/>
      <c r="O61" s="124"/>
      <c r="P61" s="79"/>
      <c r="Q61" s="53"/>
      <c r="R61" s="75"/>
      <c r="S61" s="59"/>
      <c r="T61" s="75"/>
      <c r="U61" s="80"/>
    </row>
    <row r="62" spans="1:21" x14ac:dyDescent="0.25">
      <c r="A62" s="8"/>
      <c r="B62" s="8"/>
      <c r="C62" s="8"/>
      <c r="D62" s="8"/>
      <c r="E62" s="8" t="s">
        <v>47</v>
      </c>
      <c r="F62" s="8"/>
      <c r="G62" s="8"/>
      <c r="H62" s="9"/>
      <c r="I62" s="9">
        <f>+I60-I59</f>
        <v>0</v>
      </c>
      <c r="J62" s="85"/>
      <c r="K62" s="33"/>
      <c r="L62" s="34"/>
      <c r="M62" s="73"/>
      <c r="N62" s="73"/>
      <c r="O62" s="34"/>
      <c r="P62" s="73"/>
      <c r="Q62" s="53"/>
      <c r="R62" s="75"/>
      <c r="S62" s="59"/>
      <c r="T62" s="75"/>
      <c r="U62" s="75"/>
    </row>
    <row r="63" spans="1:21" x14ac:dyDescent="0.25">
      <c r="A63" s="8"/>
      <c r="B63" s="8"/>
      <c r="C63" s="8"/>
      <c r="D63" s="8"/>
      <c r="E63" s="8"/>
      <c r="F63" s="8"/>
      <c r="G63" s="8"/>
      <c r="H63" s="9"/>
      <c r="I63" s="9"/>
      <c r="J63" s="85"/>
      <c r="K63" s="33"/>
      <c r="L63" s="34"/>
      <c r="M63" s="79"/>
      <c r="N63" s="79"/>
      <c r="O63" s="34"/>
      <c r="P63" s="79"/>
      <c r="Q63" s="53"/>
      <c r="R63" s="75"/>
      <c r="S63" s="59"/>
      <c r="T63" s="75"/>
      <c r="U63" s="75"/>
    </row>
    <row r="64" spans="1:21" x14ac:dyDescent="0.25">
      <c r="A64" s="8" t="s">
        <v>48</v>
      </c>
      <c r="B64" s="8"/>
      <c r="C64" s="8"/>
      <c r="D64" s="8"/>
      <c r="E64" s="8"/>
      <c r="F64" s="8"/>
      <c r="G64" s="8"/>
      <c r="H64" s="9"/>
      <c r="I64" s="56"/>
      <c r="J64" s="85"/>
      <c r="K64" s="33"/>
      <c r="L64" s="34"/>
      <c r="M64" s="79"/>
      <c r="N64" s="79"/>
      <c r="O64" s="34"/>
      <c r="P64" s="79"/>
      <c r="Q64" s="53"/>
      <c r="R64" s="75"/>
      <c r="S64" s="59"/>
      <c r="T64" s="75"/>
      <c r="U64" s="75"/>
    </row>
    <row r="65" spans="1:21" x14ac:dyDescent="0.25">
      <c r="A65" s="8" t="s">
        <v>49</v>
      </c>
      <c r="B65" s="8"/>
      <c r="C65" s="8"/>
      <c r="D65" s="8"/>
      <c r="E65" s="8" t="s">
        <v>1</v>
      </c>
      <c r="F65" s="8"/>
      <c r="G65" s="8" t="s">
        <v>50</v>
      </c>
      <c r="H65" s="9"/>
      <c r="I65" s="24"/>
      <c r="J65" s="85"/>
      <c r="K65" s="33"/>
      <c r="L65" s="34"/>
      <c r="M65" s="79"/>
      <c r="N65" s="79"/>
      <c r="O65" s="34"/>
      <c r="P65" s="79"/>
      <c r="Q65" s="53"/>
      <c r="R65" s="75"/>
      <c r="S65" s="59"/>
      <c r="T65" s="75"/>
      <c r="U65" s="75"/>
    </row>
    <row r="66" spans="1:21" x14ac:dyDescent="0.25">
      <c r="A66" s="8"/>
      <c r="B66" s="8"/>
      <c r="C66" s="8"/>
      <c r="D66" s="8"/>
      <c r="E66" s="8"/>
      <c r="F66" s="8"/>
      <c r="G66" s="8"/>
      <c r="H66" s="9" t="s">
        <v>1</v>
      </c>
      <c r="I66" s="24"/>
      <c r="J66" s="85"/>
      <c r="K66" s="33"/>
      <c r="L66" s="34"/>
      <c r="M66" s="79"/>
      <c r="N66" s="79"/>
      <c r="O66" s="34"/>
      <c r="P66" s="79"/>
      <c r="Q66" s="53"/>
      <c r="S66" s="46"/>
    </row>
    <row r="67" spans="1:21" x14ac:dyDescent="0.25">
      <c r="A67" s="81"/>
      <c r="B67" s="82"/>
      <c r="C67" s="82"/>
      <c r="D67" s="83"/>
      <c r="E67" s="83"/>
      <c r="F67" s="83"/>
      <c r="G67" s="83"/>
      <c r="H67" s="83"/>
      <c r="J67" s="85"/>
      <c r="K67" s="33"/>
      <c r="L67" s="34"/>
      <c r="O67" s="34"/>
      <c r="Q67" s="53"/>
    </row>
    <row r="68" spans="1:21" x14ac:dyDescent="0.25">
      <c r="A68" s="2"/>
      <c r="B68" s="2"/>
      <c r="C68" s="2"/>
      <c r="D68" s="2"/>
      <c r="E68" s="2"/>
      <c r="F68" s="2"/>
      <c r="G68" s="10"/>
      <c r="I68" s="2"/>
      <c r="J68" s="85"/>
      <c r="K68" s="33"/>
      <c r="L68" s="34"/>
      <c r="O68" s="34"/>
      <c r="Q68" s="53"/>
      <c r="S68" s="74"/>
    </row>
    <row r="69" spans="1:21" x14ac:dyDescent="0.25">
      <c r="A69" s="84" t="s">
        <v>51</v>
      </c>
      <c r="B69" s="82"/>
      <c r="C69" s="82"/>
      <c r="D69" s="83"/>
      <c r="E69" s="83"/>
      <c r="F69" s="83"/>
      <c r="G69" s="10" t="s">
        <v>52</v>
      </c>
      <c r="J69" s="85"/>
      <c r="K69" s="33"/>
      <c r="L69" s="34"/>
      <c r="O69" s="34"/>
      <c r="Q69" s="53"/>
      <c r="S69" s="74"/>
    </row>
    <row r="70" spans="1:21" x14ac:dyDescent="0.25">
      <c r="A70" s="81"/>
      <c r="B70" s="82"/>
      <c r="C70" s="82"/>
      <c r="D70" s="83"/>
      <c r="E70" s="83"/>
      <c r="F70" s="83"/>
      <c r="G70" s="83"/>
      <c r="H70" s="83"/>
      <c r="J70" s="85"/>
      <c r="K70" s="33"/>
      <c r="L70" s="34"/>
      <c r="O70" s="34"/>
      <c r="Q70" s="53"/>
    </row>
    <row r="71" spans="1:21" x14ac:dyDescent="0.25">
      <c r="A71" s="2" t="s">
        <v>53</v>
      </c>
      <c r="B71" s="2"/>
      <c r="C71" s="2"/>
      <c r="D71" s="2"/>
      <c r="E71" s="2"/>
      <c r="F71" s="2"/>
      <c r="H71" s="10" t="s">
        <v>54</v>
      </c>
      <c r="I71" s="2"/>
      <c r="J71" s="85"/>
      <c r="K71" s="33"/>
      <c r="L71" s="34"/>
      <c r="O71" s="34"/>
      <c r="Q71" s="53"/>
    </row>
    <row r="72" spans="1:21" x14ac:dyDescent="0.25">
      <c r="A72" s="2"/>
      <c r="B72" s="2"/>
      <c r="C72" s="2"/>
      <c r="D72" s="2"/>
      <c r="E72" s="2"/>
      <c r="F72" s="2"/>
      <c r="G72" s="83" t="s">
        <v>55</v>
      </c>
      <c r="H72" s="2"/>
      <c r="I72" s="2"/>
      <c r="J72" s="85"/>
      <c r="K72" s="33"/>
      <c r="L72" s="34"/>
      <c r="M72" s="79"/>
      <c r="N72" s="79"/>
      <c r="O72" s="34"/>
      <c r="P72" s="79"/>
      <c r="Q72" s="53"/>
    </row>
    <row r="73" spans="1:21" x14ac:dyDescent="0.25">
      <c r="A73" s="2"/>
      <c r="B73" s="2"/>
      <c r="C73" s="2"/>
      <c r="D73" s="2"/>
      <c r="E73" s="2"/>
      <c r="F73" s="2"/>
      <c r="G73" s="83"/>
      <c r="H73" s="2"/>
      <c r="I73" s="2"/>
      <c r="J73" s="85"/>
      <c r="K73" s="33"/>
      <c r="L73" s="34"/>
      <c r="O73" s="34"/>
      <c r="Q73" s="53"/>
    </row>
    <row r="74" spans="1:21" x14ac:dyDescent="0.25">
      <c r="A74" s="2"/>
      <c r="B74" s="2"/>
      <c r="C74" s="2"/>
      <c r="D74" s="2"/>
      <c r="E74" s="2" t="s">
        <v>56</v>
      </c>
      <c r="F74" s="2"/>
      <c r="G74" s="2"/>
      <c r="H74" s="2"/>
      <c r="I74" s="2"/>
      <c r="J74" s="85"/>
      <c r="K74" s="33"/>
      <c r="L74" s="34"/>
      <c r="O74" s="34"/>
      <c r="Q74" s="53"/>
    </row>
    <row r="75" spans="1:21" x14ac:dyDescent="0.25">
      <c r="A75" s="2"/>
      <c r="B75" s="2"/>
      <c r="C75" s="2"/>
      <c r="D75" s="2"/>
      <c r="E75" s="2" t="s">
        <v>56</v>
      </c>
      <c r="F75" s="2"/>
      <c r="G75" s="2"/>
      <c r="H75" s="2"/>
      <c r="I75" s="86"/>
      <c r="J75" s="85"/>
      <c r="K75" s="33"/>
      <c r="L75" s="34"/>
      <c r="O75" s="34"/>
      <c r="Q75" s="53"/>
    </row>
    <row r="76" spans="1:21" x14ac:dyDescent="0.25">
      <c r="A76" s="83"/>
      <c r="B76" s="83"/>
      <c r="C76" s="83"/>
      <c r="D76" s="83"/>
      <c r="E76" s="83"/>
      <c r="F76" s="83"/>
      <c r="G76" s="87"/>
      <c r="H76" s="88"/>
      <c r="I76" s="83"/>
      <c r="J76" s="85"/>
      <c r="K76" s="33"/>
      <c r="L76" s="34"/>
      <c r="O76" s="34"/>
      <c r="Q76" s="89"/>
    </row>
    <row r="77" spans="1:21" x14ac:dyDescent="0.25">
      <c r="A77" s="83"/>
      <c r="B77" s="83"/>
      <c r="C77" s="83"/>
      <c r="D77" s="83"/>
      <c r="E77" s="83"/>
      <c r="F77" s="83"/>
      <c r="G77" s="87" t="s">
        <v>57</v>
      </c>
      <c r="H77" s="90"/>
      <c r="I77" s="83"/>
      <c r="J77" s="85"/>
      <c r="K77" s="33"/>
      <c r="L77" s="34"/>
      <c r="O77" s="34"/>
      <c r="Q77" s="89"/>
    </row>
    <row r="78" spans="1:21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K78" s="33"/>
      <c r="L78" s="34"/>
      <c r="O78" s="34"/>
      <c r="Q78" s="89"/>
    </row>
    <row r="79" spans="1:21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K79" s="33"/>
      <c r="L79" s="34"/>
      <c r="O79" s="34"/>
      <c r="Q79" s="89"/>
    </row>
    <row r="80" spans="1:21" x14ac:dyDescent="0.25">
      <c r="A80" s="93"/>
      <c r="B80" s="92"/>
      <c r="C80" s="96"/>
      <c r="D80" s="96"/>
      <c r="E80" s="98"/>
      <c r="F80" s="74"/>
      <c r="H80" s="75"/>
      <c r="J80" s="85"/>
      <c r="K80" s="33"/>
      <c r="L80" s="34"/>
      <c r="O80" s="34"/>
      <c r="Q80" s="89"/>
    </row>
    <row r="81" spans="1:17" x14ac:dyDescent="0.25">
      <c r="A81" s="99"/>
      <c r="B81" s="92"/>
      <c r="C81" s="100"/>
      <c r="D81" s="100"/>
      <c r="E81" s="98"/>
      <c r="H81" s="75"/>
      <c r="J81" s="85"/>
      <c r="K81" s="33"/>
      <c r="L81" s="34"/>
      <c r="O81" s="34"/>
      <c r="Q81" s="89"/>
    </row>
    <row r="82" spans="1:17" x14ac:dyDescent="0.25">
      <c r="A82" s="101"/>
      <c r="B82" s="92"/>
      <c r="C82" s="100"/>
      <c r="D82" s="100"/>
      <c r="E82" s="98"/>
      <c r="H82" s="75"/>
      <c r="J82" s="85"/>
      <c r="K82" s="33"/>
      <c r="L82" s="34"/>
      <c r="O82" s="34"/>
      <c r="Q82" s="102"/>
    </row>
    <row r="83" spans="1:17" x14ac:dyDescent="0.25">
      <c r="A83" s="101"/>
      <c r="B83" s="92"/>
      <c r="C83" s="100"/>
      <c r="D83" s="100"/>
      <c r="E83" s="98"/>
      <c r="H83" s="75"/>
      <c r="J83" s="85"/>
      <c r="K83" s="33"/>
      <c r="L83" s="34"/>
      <c r="O83" s="34"/>
      <c r="Q83" s="102"/>
    </row>
    <row r="84" spans="1:17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K84" s="33"/>
      <c r="L84" s="34"/>
      <c r="O84" s="34"/>
      <c r="Q84" s="102"/>
    </row>
    <row r="85" spans="1:17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K85" s="33"/>
      <c r="L85" s="34"/>
      <c r="O85" s="34"/>
      <c r="Q85" s="102"/>
    </row>
    <row r="86" spans="1:17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K86" s="33"/>
      <c r="L86" s="34"/>
      <c r="O86" s="34"/>
      <c r="Q86" s="102"/>
    </row>
    <row r="87" spans="1:17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K87" s="33"/>
      <c r="L87" s="34"/>
      <c r="O87" s="34"/>
      <c r="Q87" s="102"/>
    </row>
    <row r="88" spans="1:17" x14ac:dyDescent="0.25">
      <c r="J88" s="85"/>
      <c r="K88" s="33"/>
      <c r="L88" s="34"/>
      <c r="O88" s="34"/>
      <c r="Q88" s="89"/>
    </row>
    <row r="89" spans="1:17" x14ac:dyDescent="0.25">
      <c r="J89" s="85"/>
      <c r="K89" s="33"/>
      <c r="L89" s="34"/>
      <c r="O89" s="34"/>
      <c r="Q89" s="89"/>
    </row>
    <row r="90" spans="1:17" x14ac:dyDescent="0.25">
      <c r="H90" s="7">
        <v>2</v>
      </c>
      <c r="J90" s="85"/>
      <c r="K90" s="33"/>
      <c r="L90" s="34"/>
      <c r="O90" s="34"/>
      <c r="Q90" s="89"/>
    </row>
    <row r="91" spans="1:17" x14ac:dyDescent="0.25">
      <c r="J91" s="85"/>
      <c r="K91" s="33"/>
      <c r="L91" s="34"/>
      <c r="O91" s="34"/>
      <c r="Q91" s="89"/>
    </row>
    <row r="92" spans="1:17" x14ac:dyDescent="0.25">
      <c r="J92" s="85"/>
      <c r="K92" s="33"/>
      <c r="L92" s="34"/>
      <c r="O92" s="34"/>
      <c r="Q92" s="89"/>
    </row>
    <row r="93" spans="1:17" x14ac:dyDescent="0.25">
      <c r="J93" s="85"/>
      <c r="K93" s="33"/>
      <c r="L93" s="34"/>
      <c r="O93" s="34"/>
      <c r="Q93" s="89"/>
    </row>
    <row r="94" spans="1:17" x14ac:dyDescent="0.2">
      <c r="K94" s="33"/>
      <c r="L94" s="34"/>
      <c r="O94" s="34"/>
      <c r="Q94" s="89"/>
    </row>
    <row r="95" spans="1:17" x14ac:dyDescent="0.2">
      <c r="K95" s="33"/>
      <c r="L95" s="34"/>
      <c r="O95" s="34"/>
      <c r="Q95" s="89"/>
    </row>
    <row r="96" spans="1:17" x14ac:dyDescent="0.2">
      <c r="K96" s="33"/>
      <c r="L96" s="34"/>
      <c r="O96" s="34"/>
      <c r="Q96" s="89"/>
    </row>
    <row r="97" spans="1:21" x14ac:dyDescent="0.2">
      <c r="K97" s="33"/>
      <c r="L97" s="34"/>
      <c r="O97" s="34"/>
      <c r="Q97" s="89"/>
    </row>
    <row r="98" spans="1:21" x14ac:dyDescent="0.2">
      <c r="K98" s="33"/>
      <c r="L98" s="34"/>
      <c r="O98" s="34"/>
      <c r="Q98" s="89"/>
    </row>
    <row r="99" spans="1:21" x14ac:dyDescent="0.2">
      <c r="K99" s="33"/>
      <c r="L99" s="34"/>
      <c r="O99" s="34"/>
      <c r="Q99" s="89"/>
    </row>
    <row r="100" spans="1:21" x14ac:dyDescent="0.25">
      <c r="K100" s="33"/>
      <c r="L100" s="104"/>
      <c r="O100" s="104"/>
      <c r="Q100" s="89"/>
    </row>
    <row r="101" spans="1:21" x14ac:dyDescent="0.25">
      <c r="K101" s="33"/>
      <c r="L101" s="104"/>
      <c r="O101" s="104"/>
      <c r="Q101" s="89"/>
    </row>
    <row r="102" spans="1:21" x14ac:dyDescent="0.25">
      <c r="K102" s="33"/>
      <c r="L102" s="105"/>
      <c r="O102" s="105"/>
      <c r="Q102" s="89"/>
    </row>
    <row r="103" spans="1:21" x14ac:dyDescent="0.25">
      <c r="K103" s="33"/>
      <c r="L103" s="105"/>
      <c r="O103" s="105"/>
      <c r="Q103" s="89"/>
    </row>
    <row r="104" spans="1:21" x14ac:dyDescent="0.25">
      <c r="K104" s="33"/>
      <c r="L104" s="105"/>
      <c r="O104" s="105"/>
      <c r="Q104" s="89"/>
    </row>
    <row r="105" spans="1:21" x14ac:dyDescent="0.25">
      <c r="K105" s="33"/>
      <c r="L105" s="105"/>
      <c r="O105" s="105"/>
      <c r="Q105" s="89"/>
    </row>
    <row r="106" spans="1:21" x14ac:dyDescent="0.25">
      <c r="K106" s="33"/>
      <c r="L106" s="105"/>
      <c r="O106" s="105"/>
      <c r="Q106" s="89"/>
    </row>
    <row r="107" spans="1:21" x14ac:dyDescent="0.25">
      <c r="K107" s="33"/>
      <c r="L107" s="105"/>
      <c r="O107" s="105"/>
      <c r="Q107" s="89"/>
    </row>
    <row r="108" spans="1:21" x14ac:dyDescent="0.25">
      <c r="K108" s="33"/>
      <c r="L108" s="105"/>
      <c r="O108" s="105"/>
      <c r="Q108" s="89"/>
    </row>
    <row r="109" spans="1:21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O109" s="105"/>
      <c r="Q109" s="89"/>
      <c r="R109" s="7"/>
      <c r="S109" s="7"/>
      <c r="T109" s="7"/>
      <c r="U109" s="7"/>
    </row>
    <row r="110" spans="1:21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O110" s="105"/>
      <c r="Q110" s="106"/>
      <c r="R110" s="7"/>
      <c r="S110" s="7"/>
      <c r="T110" s="7"/>
      <c r="U110" s="7"/>
    </row>
    <row r="111" spans="1:21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O111" s="105"/>
      <c r="Q111" s="106"/>
      <c r="R111" s="7"/>
      <c r="S111" s="7"/>
      <c r="T111" s="7"/>
      <c r="U111" s="7"/>
    </row>
    <row r="112" spans="1:21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O112" s="105"/>
      <c r="Q112" s="106"/>
      <c r="R112" s="7"/>
      <c r="S112" s="7"/>
      <c r="T112" s="7"/>
      <c r="U112" s="7"/>
    </row>
    <row r="113" spans="1:21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O113" s="105"/>
      <c r="Q113" s="79">
        <f>SUM(Q13:Q112)</f>
        <v>0</v>
      </c>
      <c r="R113" s="7"/>
      <c r="S113" s="7"/>
      <c r="T113" s="7"/>
      <c r="U113" s="7"/>
    </row>
    <row r="114" spans="1:21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5"/>
      <c r="O114" s="105"/>
      <c r="Q114" s="106"/>
      <c r="R114" s="7"/>
      <c r="S114" s="7"/>
      <c r="T114" s="7"/>
      <c r="U114" s="7"/>
    </row>
    <row r="115" spans="1:21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3"/>
      <c r="L115" s="105"/>
      <c r="O115" s="105"/>
      <c r="Q115" s="106"/>
      <c r="R115" s="7"/>
      <c r="S115" s="7"/>
      <c r="T115" s="7"/>
      <c r="U115" s="7"/>
    </row>
    <row r="116" spans="1:21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3"/>
      <c r="L116" s="105"/>
      <c r="O116" s="105"/>
      <c r="Q116" s="106"/>
      <c r="R116" s="7"/>
      <c r="S116" s="7"/>
      <c r="T116" s="7"/>
      <c r="U116" s="7"/>
    </row>
    <row r="117" spans="1:21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3"/>
      <c r="L117" s="105"/>
      <c r="O117" s="105"/>
      <c r="Q117" s="106"/>
      <c r="R117" s="7"/>
      <c r="S117" s="7"/>
      <c r="T117" s="7"/>
      <c r="U117" s="7"/>
    </row>
    <row r="118" spans="1:21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3"/>
      <c r="L118" s="105"/>
      <c r="O118" s="105"/>
      <c r="Q118" s="106"/>
      <c r="R118" s="7"/>
      <c r="S118" s="7"/>
      <c r="T118" s="7"/>
      <c r="U118" s="7"/>
    </row>
    <row r="119" spans="1:21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3"/>
      <c r="L119" s="105"/>
      <c r="O119" s="105"/>
      <c r="Q119" s="106"/>
      <c r="R119" s="7"/>
      <c r="S119" s="7"/>
      <c r="T119" s="7"/>
      <c r="U119" s="7"/>
    </row>
    <row r="120" spans="1:21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3"/>
      <c r="L120" s="105"/>
      <c r="O120" s="105"/>
      <c r="Q120" s="106"/>
      <c r="R120" s="7"/>
      <c r="S120" s="7"/>
      <c r="T120" s="7"/>
      <c r="U120" s="7"/>
    </row>
    <row r="121" spans="1:21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3"/>
      <c r="L121" s="107">
        <f>SUM(L13:L120)</f>
        <v>41420000</v>
      </c>
      <c r="M121" s="107">
        <f t="shared" ref="M121:P121" si="1">SUM(M13:M120)</f>
        <v>50480000</v>
      </c>
      <c r="N121" s="107">
        <f t="shared" si="1"/>
        <v>44467</v>
      </c>
      <c r="O121" s="107">
        <f t="shared" si="1"/>
        <v>2500000</v>
      </c>
      <c r="P121" s="107">
        <f t="shared" si="1"/>
        <v>0</v>
      </c>
      <c r="Q121" s="106"/>
      <c r="R121" s="7"/>
      <c r="S121" s="7"/>
      <c r="T121" s="7"/>
      <c r="U121" s="7"/>
    </row>
    <row r="122" spans="1:21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7">
        <f>SUM(L13:L121)</f>
        <v>82840000</v>
      </c>
      <c r="O122" s="107">
        <f>SUM(O13:O121)</f>
        <v>5000000</v>
      </c>
      <c r="Q122" s="106"/>
      <c r="R122" s="7"/>
      <c r="S122" s="7"/>
      <c r="T122" s="7"/>
      <c r="U122" s="7"/>
    </row>
    <row r="123" spans="1:21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O123" s="109"/>
      <c r="Q123" s="106"/>
      <c r="R123" s="7"/>
      <c r="S123" s="7"/>
      <c r="T123" s="7"/>
      <c r="U123" s="7"/>
    </row>
    <row r="124" spans="1:21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O124" s="109"/>
      <c r="Q124" s="106"/>
      <c r="R124" s="7"/>
      <c r="S124" s="7"/>
      <c r="T124" s="7"/>
      <c r="U124" s="7"/>
    </row>
    <row r="125" spans="1:21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O125" s="109"/>
      <c r="Q125" s="106"/>
      <c r="R125" s="7"/>
      <c r="S125" s="7"/>
      <c r="T125" s="7"/>
      <c r="U125" s="7"/>
    </row>
    <row r="126" spans="1:21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O126" s="109"/>
      <c r="Q126" s="106"/>
      <c r="R126" s="7"/>
      <c r="S126" s="7"/>
      <c r="T126" s="7"/>
      <c r="U126" s="7"/>
    </row>
    <row r="127" spans="1:21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O127" s="109"/>
      <c r="Q127" s="106"/>
      <c r="R127" s="7"/>
      <c r="S127" s="7"/>
      <c r="T127" s="7"/>
      <c r="U127" s="7"/>
    </row>
    <row r="128" spans="1:21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O128" s="109"/>
      <c r="Q128" s="106"/>
      <c r="R128" s="7"/>
      <c r="S128" s="7"/>
      <c r="T128" s="7"/>
      <c r="U128" s="7"/>
    </row>
    <row r="129" spans="1:21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O129" s="109"/>
      <c r="Q129" s="106"/>
      <c r="R129" s="7"/>
      <c r="S129" s="7"/>
      <c r="T129" s="7"/>
      <c r="U129" s="7"/>
    </row>
    <row r="130" spans="1:21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O130" s="109"/>
      <c r="Q130" s="106"/>
      <c r="R130" s="7"/>
      <c r="S130" s="7"/>
      <c r="T130" s="7"/>
      <c r="U130" s="7"/>
    </row>
    <row r="131" spans="1:21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O131" s="109"/>
      <c r="Q131" s="106"/>
      <c r="R131" s="7"/>
      <c r="S131" s="7"/>
      <c r="T131" s="7"/>
      <c r="U131" s="7"/>
    </row>
    <row r="132" spans="1:21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O132" s="109"/>
      <c r="Q132" s="106"/>
      <c r="R132" s="7"/>
      <c r="S132" s="7"/>
      <c r="T132" s="7"/>
      <c r="U132" s="7"/>
    </row>
  </sheetData>
  <sortState ref="K13:L37">
    <sortCondition ref="K12"/>
  </sortState>
  <mergeCells count="3">
    <mergeCell ref="A1:I1"/>
    <mergeCell ref="L11:M11"/>
    <mergeCell ref="N11:O11"/>
  </mergeCells>
  <hyperlinks>
    <hyperlink ref="K13" r:id="rId1" display="cetak-kwitansi.php%3fid=1800225"/>
    <hyperlink ref="K14" r:id="rId2" display="cetak-kwitansi.php%3fid=1800226"/>
    <hyperlink ref="K15" r:id="rId3" display="cetak-kwitansi.php%3fid=1800228"/>
    <hyperlink ref="K16" r:id="rId4" display="cetak-kwitansi.php%3fid=1800229"/>
    <hyperlink ref="K18" r:id="rId5" display="cetak-kwitansi.php%3fid=1800231"/>
    <hyperlink ref="K19" r:id="rId6" display="cetak-kwitansi.php%3fid=1800232"/>
    <hyperlink ref="K20" r:id="rId7" display="cetak-kwitansi.php%3fid=1800233"/>
    <hyperlink ref="K22" r:id="rId8" display="cetak-kwitansi.php%3fid=1800235"/>
    <hyperlink ref="K24" r:id="rId9" display="cetak-kwitansi.php%3fid=1800237"/>
    <hyperlink ref="K25" r:id="rId10" display="cetak-kwitansi.php%3fid=1800238"/>
    <hyperlink ref="K26" r:id="rId11" display="cetak-kwitansi.php%3fid=1800239"/>
    <hyperlink ref="K27" r:id="rId12" display="cetak-kwitansi.php%3fid=1800240"/>
    <hyperlink ref="K28" r:id="rId13" display="cetak-kwitansi.php%3fid=1800241"/>
    <hyperlink ref="K29" r:id="rId14" display="cetak-kwitansi.php%3fid=1800242"/>
    <hyperlink ref="K30" r:id="rId15" display="cetak-kwitansi.php%3fid=1800243"/>
    <hyperlink ref="K32" r:id="rId16" display="cetak-kwitansi.php%3fid=1800245"/>
    <hyperlink ref="K33" r:id="rId17" display="cetak-kwitansi.php%3fid=1800246"/>
    <hyperlink ref="K34" r:id="rId18" display="cetak-kwitansi.php%3fid=1800247"/>
    <hyperlink ref="K35" r:id="rId19" display="cetak-kwitansi.php%3fid=1800248"/>
    <hyperlink ref="K31" r:id="rId20" display="cetak-kwitansi.php%3fid=1800249"/>
    <hyperlink ref="K17" r:id="rId21" display="cetak-kwitansi.php%3fid=1800230"/>
    <hyperlink ref="K23" r:id="rId22" display="cetak-kwitansi.php%3fid=1800236"/>
    <hyperlink ref="K36" r:id="rId23" display="cetak-kwitansi.php%3fid=1800250"/>
    <hyperlink ref="N13" r:id="rId24" display="cetak-kwitansi.php%3fid=1800227"/>
  </hyperlinks>
  <pageMargins left="0.7" right="0.7" top="0.75" bottom="0.75" header="0.3" footer="0.3"/>
  <pageSetup scale="61" orientation="portrait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22" zoomScale="70" zoomScaleNormal="100" zoomScaleSheetLayoutView="70" workbookViewId="0">
      <selection activeCell="L13" sqref="L13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3</v>
      </c>
      <c r="C3" s="10"/>
      <c r="D3" s="8"/>
      <c r="E3" s="8"/>
      <c r="F3" s="8"/>
      <c r="G3" s="8"/>
      <c r="H3" s="8" t="s">
        <v>4</v>
      </c>
      <c r="I3" s="12">
        <v>43093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129</v>
      </c>
      <c r="F8" s="23"/>
      <c r="G8" s="17">
        <f>C8*E8</f>
        <v>12900000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424</v>
      </c>
      <c r="F9" s="23"/>
      <c r="G9" s="17">
        <f t="shared" ref="G9:G16" si="0">C9*E9</f>
        <v>21200000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119</v>
      </c>
      <c r="F10" s="23"/>
      <c r="G10" s="17">
        <f t="shared" si="0"/>
        <v>2380000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106</v>
      </c>
      <c r="F11" s="23"/>
      <c r="G11" s="17">
        <f t="shared" si="0"/>
        <v>1060000</v>
      </c>
      <c r="H11" s="9"/>
      <c r="I11" s="17"/>
      <c r="J11" s="17"/>
      <c r="K11" s="2"/>
      <c r="L11" s="3"/>
      <c r="M11" s="4"/>
      <c r="N11" s="27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3</v>
      </c>
      <c r="F12" s="23"/>
      <c r="G12" s="17">
        <f>C12*E12</f>
        <v>15000</v>
      </c>
      <c r="H12" s="9"/>
      <c r="I12" s="17"/>
      <c r="J12" s="17" t="s">
        <v>13</v>
      </c>
      <c r="L12" s="28" t="s">
        <v>14</v>
      </c>
      <c r="M12" s="29" t="s">
        <v>15</v>
      </c>
      <c r="N12" s="30" t="s">
        <v>16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2</v>
      </c>
      <c r="F13" s="23"/>
      <c r="G13" s="17">
        <f t="shared" si="0"/>
        <v>4000</v>
      </c>
      <c r="H13" s="9"/>
      <c r="I13" s="17"/>
      <c r="J13" s="32" t="s">
        <v>20</v>
      </c>
      <c r="K13" s="112">
        <v>44212</v>
      </c>
      <c r="L13" s="34"/>
      <c r="M13" s="35">
        <v>50000000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2" t="s">
        <v>20</v>
      </c>
      <c r="K14" s="33">
        <v>44243</v>
      </c>
      <c r="L14" s="34"/>
      <c r="M14" s="35">
        <v>8010000</v>
      </c>
      <c r="N14" s="36" t="s">
        <v>60</v>
      </c>
      <c r="O14" s="37">
        <v>50000000</v>
      </c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2" t="s">
        <v>20</v>
      </c>
      <c r="K15" s="33">
        <v>44244</v>
      </c>
      <c r="L15" s="34"/>
      <c r="M15" s="35"/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2" t="s">
        <v>20</v>
      </c>
      <c r="K16" s="33">
        <v>44245</v>
      </c>
      <c r="L16" s="34"/>
      <c r="M16" s="35"/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37559000</v>
      </c>
      <c r="I17" s="10"/>
      <c r="J17" s="32" t="s">
        <v>20</v>
      </c>
      <c r="K17" s="33">
        <v>44246</v>
      </c>
      <c r="L17" s="39"/>
      <c r="M17" s="35"/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2" t="s">
        <v>23</v>
      </c>
      <c r="K18" s="33">
        <v>44247</v>
      </c>
      <c r="L18" s="34"/>
      <c r="M18" s="40"/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32" t="s">
        <v>23</v>
      </c>
      <c r="K19" s="33">
        <v>44248</v>
      </c>
      <c r="L19" s="34"/>
      <c r="M19" s="42"/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1</v>
      </c>
      <c r="F20" s="8"/>
      <c r="G20" s="24">
        <f>C20*E20</f>
        <v>1000</v>
      </c>
      <c r="H20" s="9"/>
      <c r="I20" s="24"/>
      <c r="J20" s="32" t="s">
        <v>23</v>
      </c>
      <c r="K20" s="33">
        <v>44249</v>
      </c>
      <c r="L20" s="34"/>
      <c r="M20" s="42"/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1</v>
      </c>
      <c r="F21" s="8"/>
      <c r="G21" s="24">
        <f>C21*E21</f>
        <v>500</v>
      </c>
      <c r="H21" s="9"/>
      <c r="I21" s="24"/>
      <c r="J21" s="32" t="s">
        <v>23</v>
      </c>
      <c r="K21" s="33">
        <v>44250</v>
      </c>
      <c r="L21" s="34"/>
      <c r="M21" s="43"/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2"/>
      <c r="K22" s="33">
        <v>44251</v>
      </c>
      <c r="L22" s="34"/>
      <c r="M22" s="43"/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5</v>
      </c>
      <c r="F23" s="8"/>
      <c r="G23" s="24">
        <f>C23*E23</f>
        <v>500</v>
      </c>
      <c r="H23" s="9"/>
      <c r="I23" s="10"/>
      <c r="J23" s="32"/>
      <c r="K23" s="33">
        <v>44252</v>
      </c>
      <c r="L23" s="34"/>
      <c r="M23" s="47"/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2"/>
      <c r="K24" s="33">
        <v>44253</v>
      </c>
      <c r="L24" s="34"/>
      <c r="M24" s="47"/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32"/>
      <c r="K25" s="33">
        <v>44254</v>
      </c>
      <c r="L25" s="34"/>
      <c r="M25" s="47"/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2000</v>
      </c>
      <c r="I26" s="9"/>
      <c r="J26" s="32"/>
      <c r="K26" s="33">
        <v>44255</v>
      </c>
      <c r="L26" s="34"/>
      <c r="M26" s="52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37561000</v>
      </c>
      <c r="J27" s="32"/>
      <c r="K27" s="33">
        <v>44256</v>
      </c>
      <c r="L27" s="34"/>
      <c r="M27" s="54"/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32"/>
      <c r="K28" s="33">
        <v>44257</v>
      </c>
      <c r="L28" s="34"/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27</v>
      </c>
      <c r="D29" s="8"/>
      <c r="E29" s="8"/>
      <c r="F29" s="8"/>
      <c r="G29" s="8" t="s">
        <v>1</v>
      </c>
      <c r="H29" s="9"/>
      <c r="I29" s="9">
        <f>+'[1]22 Des'!I37</f>
        <v>499384603</v>
      </c>
      <c r="J29" s="32"/>
      <c r="K29" s="33">
        <v>44258</v>
      </c>
      <c r="L29" s="34"/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+'24 des'!I52</f>
        <v>95571000</v>
      </c>
      <c r="J30" s="32"/>
      <c r="K30" s="33">
        <v>44259</v>
      </c>
      <c r="L30" s="34"/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2"/>
      <c r="K31" s="33">
        <v>44260</v>
      </c>
      <c r="L31" s="34"/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32"/>
      <c r="K32" s="33">
        <v>44261</v>
      </c>
      <c r="L32" s="34"/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32"/>
      <c r="K33" s="33">
        <v>44262</v>
      </c>
      <c r="L33" s="34"/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2"/>
      <c r="K34" s="33">
        <v>44263</v>
      </c>
      <c r="L34" s="34"/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50000000</v>
      </c>
      <c r="I35" s="9"/>
      <c r="J35" s="32"/>
      <c r="K35" s="33">
        <v>44264</v>
      </c>
      <c r="L35" s="34"/>
      <c r="M35" s="57"/>
      <c r="N35" s="58"/>
      <c r="O35" s="53"/>
      <c r="P35" s="46"/>
      <c r="Q35" s="46"/>
      <c r="R35" s="2"/>
      <c r="S35" s="46"/>
    </row>
    <row r="36" spans="1:19" x14ac:dyDescent="0.2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32"/>
      <c r="K36" s="33">
        <v>44265</v>
      </c>
      <c r="L36" s="34"/>
      <c r="N36" s="58"/>
      <c r="O36" s="53"/>
      <c r="P36" s="10"/>
      <c r="Q36" s="46"/>
      <c r="R36" s="2"/>
      <c r="S36" s="2"/>
    </row>
    <row r="37" spans="1:19" x14ac:dyDescent="0.2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549384603</v>
      </c>
      <c r="J37" s="32"/>
      <c r="K37" s="33">
        <v>44266</v>
      </c>
      <c r="L37" s="34"/>
      <c r="N37" s="58"/>
      <c r="O37" s="53"/>
      <c r="Q37" s="46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2"/>
      <c r="K38" s="33">
        <v>44267</v>
      </c>
      <c r="L38" s="3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K39" s="33">
        <v>44268</v>
      </c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>
        <f>12*2440</f>
        <v>29280</v>
      </c>
      <c r="K40" s="33">
        <v>44269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K41" s="33">
        <v>44270</v>
      </c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K42" s="33">
        <v>44271</v>
      </c>
      <c r="L42" s="34"/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654675835</v>
      </c>
      <c r="J43" s="32"/>
      <c r="K43" s="33">
        <v>44272</v>
      </c>
      <c r="L43" s="34"/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K44" s="33">
        <v>44273</v>
      </c>
      <c r="L44" s="34"/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58010000</v>
      </c>
      <c r="I45" s="9"/>
      <c r="J45" s="32"/>
      <c r="K45" s="33">
        <v>44274</v>
      </c>
      <c r="L45" s="34"/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K46" s="33">
        <v>44275</v>
      </c>
      <c r="L46" s="34"/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58010000</v>
      </c>
      <c r="J47" s="32"/>
      <c r="K47" s="33">
        <v>44276</v>
      </c>
      <c r="L47" s="34"/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K48" s="33">
        <v>44277</v>
      </c>
      <c r="L48" s="34"/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0</v>
      </c>
      <c r="I49" s="9">
        <v>0</v>
      </c>
      <c r="J49" s="72"/>
      <c r="K49" s="33">
        <v>44278</v>
      </c>
      <c r="L49" s="34"/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0</v>
      </c>
      <c r="I50" s="9"/>
      <c r="J50" s="72"/>
      <c r="K50" s="33">
        <v>44279</v>
      </c>
      <c r="L50" s="34"/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0</v>
      </c>
      <c r="J51" s="32"/>
      <c r="K51" s="33">
        <v>44280</v>
      </c>
      <c r="L51" s="34"/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37561000</v>
      </c>
      <c r="J52" s="76"/>
      <c r="K52" s="33">
        <v>44281</v>
      </c>
      <c r="L52" s="3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37561000</v>
      </c>
      <c r="J53" s="76"/>
      <c r="K53" s="33">
        <v>44282</v>
      </c>
      <c r="L53" s="3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K54" s="33">
        <v>44283</v>
      </c>
      <c r="L54" s="3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K55" s="33">
        <v>44284</v>
      </c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K56" s="33">
        <v>44285</v>
      </c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K57" s="33">
        <v>44286</v>
      </c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K58" s="33">
        <v>44287</v>
      </c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K59" s="33">
        <v>44288</v>
      </c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K60" s="33">
        <v>44289</v>
      </c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K61" s="33">
        <v>44290</v>
      </c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K62" s="33">
        <v>44291</v>
      </c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K63" s="33">
        <v>44292</v>
      </c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K64" s="33">
        <v>44293</v>
      </c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K65" s="33">
        <v>44294</v>
      </c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K66" s="33">
        <v>44295</v>
      </c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K67" s="33">
        <v>44296</v>
      </c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K68" s="33">
        <v>44297</v>
      </c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K69" s="33">
        <v>44298</v>
      </c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K70" s="33">
        <v>44299</v>
      </c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K71" s="33">
        <v>44300</v>
      </c>
      <c r="L71" s="34"/>
      <c r="N71" s="58"/>
      <c r="O71" s="89"/>
    </row>
    <row r="72" spans="1:15" x14ac:dyDescent="0.25">
      <c r="A72" s="94"/>
      <c r="B72" s="95"/>
      <c r="C72" s="96"/>
      <c r="D72" s="92"/>
      <c r="E72" s="97"/>
      <c r="F72" s="2"/>
      <c r="G72" s="2"/>
      <c r="H72" s="59"/>
      <c r="I72" s="2"/>
      <c r="J72" s="85"/>
      <c r="K72" s="33">
        <v>44301</v>
      </c>
      <c r="L72" s="34"/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K73" s="33">
        <v>44302</v>
      </c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K74" s="33">
        <v>44303</v>
      </c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K75" s="33">
        <v>44304</v>
      </c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K76" s="33">
        <v>44305</v>
      </c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K77" s="33">
        <v>44306</v>
      </c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K78" s="33">
        <v>44307</v>
      </c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K79" s="33">
        <v>44308</v>
      </c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K80" s="33">
        <v>44309</v>
      </c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K81" s="33">
        <v>44310</v>
      </c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K82" s="33">
        <v>44311</v>
      </c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K83" s="33">
        <v>44312</v>
      </c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K84" s="33">
        <v>44313</v>
      </c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K85" s="33">
        <v>44314</v>
      </c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K86" s="33">
        <v>44315</v>
      </c>
      <c r="L86" s="34"/>
      <c r="N86" s="58"/>
      <c r="O86" s="89"/>
    </row>
    <row r="87" spans="1:15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K87" s="33">
        <v>44316</v>
      </c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50000000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0</v>
      </c>
      <c r="M114" s="108">
        <f>SUM(M13:M113)</f>
        <v>58010000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12" zoomScale="80" zoomScaleNormal="100" zoomScaleSheetLayoutView="80" workbookViewId="0">
      <selection activeCell="F12" sqref="F12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20.4257812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4" width="20.7109375" style="61" customWidth="1"/>
    <col min="15" max="15" width="18.5703125" style="109" bestFit="1" customWidth="1"/>
    <col min="16" max="16" width="20.7109375" style="61" customWidth="1"/>
    <col min="17" max="17" width="21.5703125" style="106" bestFit="1" customWidth="1"/>
    <col min="18" max="18" width="21.5703125" style="7" bestFit="1" customWidth="1"/>
    <col min="19" max="19" width="12.42578125" style="7" bestFit="1" customWidth="1"/>
    <col min="20" max="20" width="22.42578125" style="7" customWidth="1"/>
    <col min="21" max="21" width="20.140625" style="7" customWidth="1"/>
    <col min="22" max="16384" width="9.140625" style="7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39">
        <f>67500+70000-30000</f>
        <v>107500</v>
      </c>
      <c r="K1" s="2"/>
      <c r="L1" s="3"/>
      <c r="M1" s="4"/>
      <c r="N1" s="4"/>
      <c r="O1" s="3"/>
      <c r="P1" s="4"/>
      <c r="Q1" s="6"/>
      <c r="R1" s="2"/>
      <c r="S1" s="2"/>
      <c r="T1" s="2"/>
      <c r="U1" s="2"/>
    </row>
    <row r="2" spans="1:21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4"/>
      <c r="O2" s="3"/>
      <c r="P2" s="4"/>
      <c r="Q2" s="10"/>
      <c r="R2" s="2"/>
      <c r="S2" s="2"/>
      <c r="T2" s="2"/>
      <c r="U2" s="2"/>
    </row>
    <row r="3" spans="1:21" ht="14.25" x14ac:dyDescent="0.2">
      <c r="A3" s="8" t="s">
        <v>2</v>
      </c>
      <c r="B3" s="11" t="s">
        <v>62</v>
      </c>
      <c r="C3" s="10"/>
      <c r="D3" s="8"/>
      <c r="E3" s="8"/>
      <c r="F3" s="8"/>
      <c r="G3" s="8"/>
      <c r="H3" s="8" t="s">
        <v>4</v>
      </c>
      <c r="I3" s="12">
        <v>43124</v>
      </c>
      <c r="J3" s="13"/>
      <c r="K3" s="2"/>
      <c r="L3" s="14"/>
      <c r="M3" s="4"/>
      <c r="N3" s="4"/>
      <c r="O3" s="14"/>
      <c r="P3" s="4"/>
      <c r="Q3" s="10"/>
      <c r="R3" s="2"/>
      <c r="S3" s="2"/>
      <c r="T3" s="2"/>
      <c r="U3" s="2"/>
    </row>
    <row r="4" spans="1:21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4"/>
      <c r="O4" s="14"/>
      <c r="P4" s="4"/>
      <c r="Q4" s="10"/>
      <c r="R4" s="2"/>
      <c r="S4" s="2"/>
      <c r="T4" s="2"/>
      <c r="U4" s="2"/>
    </row>
    <row r="5" spans="1:21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7"/>
      <c r="O5" s="14"/>
      <c r="P5" s="17"/>
      <c r="Q5" s="6"/>
      <c r="R5" s="2"/>
      <c r="S5" s="2"/>
      <c r="T5" s="2"/>
      <c r="U5" s="2"/>
    </row>
    <row r="6" spans="1:21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4"/>
      <c r="O6" s="14"/>
      <c r="P6" s="4"/>
      <c r="Q6" s="8"/>
      <c r="R6" s="2"/>
      <c r="S6" s="2"/>
      <c r="T6" s="2"/>
      <c r="U6" s="2"/>
    </row>
    <row r="7" spans="1:21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4"/>
      <c r="O7" s="14"/>
      <c r="P7" s="4"/>
      <c r="Q7" s="8"/>
      <c r="R7" s="2"/>
      <c r="S7" s="2"/>
      <c r="T7" s="2"/>
      <c r="U7" s="2"/>
    </row>
    <row r="8" spans="1:21" ht="14.25" x14ac:dyDescent="0.2">
      <c r="A8" s="8"/>
      <c r="B8" s="23"/>
      <c r="C8" s="24">
        <v>100000</v>
      </c>
      <c r="D8" s="8"/>
      <c r="E8" s="25">
        <v>1035</v>
      </c>
      <c r="F8" s="23"/>
      <c r="G8" s="17">
        <f>C8*E8</f>
        <v>103500000</v>
      </c>
      <c r="H8" s="9"/>
      <c r="I8" s="17"/>
      <c r="J8" s="17"/>
      <c r="K8" s="2"/>
      <c r="L8" s="14"/>
      <c r="M8" s="4"/>
      <c r="N8" s="4"/>
      <c r="O8" s="14"/>
      <c r="P8" s="4"/>
      <c r="Q8" s="8"/>
      <c r="R8" s="2"/>
      <c r="S8" s="2"/>
      <c r="T8" s="2"/>
      <c r="U8" s="2"/>
    </row>
    <row r="9" spans="1:21" x14ac:dyDescent="0.25">
      <c r="A9" s="8"/>
      <c r="B9" s="23"/>
      <c r="C9" s="24">
        <v>50000</v>
      </c>
      <c r="D9" s="8"/>
      <c r="E9" s="25">
        <f>865+25</f>
        <v>890</v>
      </c>
      <c r="F9" s="23"/>
      <c r="G9" s="17">
        <f t="shared" ref="G9:G16" si="0">C9*E9</f>
        <v>44500000</v>
      </c>
      <c r="H9" s="9"/>
      <c r="I9" s="17"/>
      <c r="J9" s="17"/>
      <c r="K9" s="2"/>
      <c r="L9" s="3"/>
      <c r="M9" s="4"/>
      <c r="N9" s="4"/>
      <c r="O9" s="3"/>
      <c r="P9" s="4"/>
      <c r="Q9" s="6"/>
      <c r="R9" s="2"/>
      <c r="S9" s="2"/>
      <c r="T9" s="2"/>
      <c r="U9" s="2"/>
    </row>
    <row r="10" spans="1:21" x14ac:dyDescent="0.25">
      <c r="A10" s="8"/>
      <c r="B10" s="23"/>
      <c r="C10" s="24">
        <v>20000</v>
      </c>
      <c r="D10" s="8"/>
      <c r="E10" s="25">
        <v>17</v>
      </c>
      <c r="F10" s="23"/>
      <c r="G10" s="17">
        <f t="shared" si="0"/>
        <v>340000</v>
      </c>
      <c r="H10" s="9"/>
      <c r="I10" s="9"/>
      <c r="J10" s="17">
        <v>23372500</v>
      </c>
      <c r="K10" s="26"/>
      <c r="L10" s="3"/>
      <c r="M10" s="4"/>
      <c r="N10" s="4"/>
      <c r="O10" s="3"/>
      <c r="P10" s="4"/>
      <c r="Q10" s="8"/>
      <c r="R10" s="2"/>
      <c r="S10" s="2"/>
      <c r="T10" s="2"/>
      <c r="U10" s="2"/>
    </row>
    <row r="11" spans="1:21" x14ac:dyDescent="0.25">
      <c r="A11" s="8"/>
      <c r="B11" s="23"/>
      <c r="C11" s="24">
        <v>10000</v>
      </c>
      <c r="D11" s="8"/>
      <c r="E11" s="25">
        <v>7</v>
      </c>
      <c r="F11" s="23"/>
      <c r="G11" s="17">
        <f t="shared" si="0"/>
        <v>70000</v>
      </c>
      <c r="H11" s="9"/>
      <c r="I11" s="17"/>
      <c r="J11" s="17"/>
      <c r="K11" s="140"/>
      <c r="L11" s="173" t="s">
        <v>73</v>
      </c>
      <c r="M11" s="173"/>
      <c r="N11" s="174" t="s">
        <v>74</v>
      </c>
      <c r="O11" s="174"/>
      <c r="P11" s="141"/>
      <c r="Q11" s="9"/>
      <c r="R11" s="2"/>
      <c r="S11" s="2"/>
      <c r="T11" s="2" t="s">
        <v>12</v>
      </c>
      <c r="U11" s="2"/>
    </row>
    <row r="12" spans="1:21" ht="14.25" x14ac:dyDescent="0.2">
      <c r="A12" s="8"/>
      <c r="B12" s="23"/>
      <c r="C12" s="24">
        <v>5000</v>
      </c>
      <c r="D12" s="8"/>
      <c r="E12" s="23">
        <v>2</v>
      </c>
      <c r="F12" s="23"/>
      <c r="G12" s="17">
        <f>C12*E12</f>
        <v>10000</v>
      </c>
      <c r="H12" s="9"/>
      <c r="I12" s="17"/>
      <c r="J12" s="17"/>
      <c r="K12" s="142" t="s">
        <v>75</v>
      </c>
      <c r="L12" s="143" t="s">
        <v>14</v>
      </c>
      <c r="M12" s="148" t="s">
        <v>15</v>
      </c>
      <c r="N12" s="144" t="s">
        <v>75</v>
      </c>
      <c r="O12" s="143" t="s">
        <v>14</v>
      </c>
      <c r="P12" s="144" t="s">
        <v>15</v>
      </c>
      <c r="Q12" s="31" t="s">
        <v>12</v>
      </c>
      <c r="R12" s="2" t="s">
        <v>17</v>
      </c>
      <c r="S12" s="2" t="s">
        <v>18</v>
      </c>
      <c r="T12" s="2" t="s">
        <v>19</v>
      </c>
      <c r="U12" s="2"/>
    </row>
    <row r="13" spans="1:21" x14ac:dyDescent="0.2">
      <c r="A13" s="8"/>
      <c r="B13" s="23"/>
      <c r="C13" s="24">
        <v>2000</v>
      </c>
      <c r="D13" s="8"/>
      <c r="E13" s="23">
        <v>7</v>
      </c>
      <c r="F13" s="23"/>
      <c r="G13" s="17">
        <f t="shared" si="0"/>
        <v>14000</v>
      </c>
      <c r="H13" s="9"/>
      <c r="I13" s="17"/>
      <c r="J13" s="133">
        <v>800</v>
      </c>
      <c r="K13" s="162">
        <v>44490</v>
      </c>
      <c r="L13" s="114">
        <v>2000000</v>
      </c>
      <c r="M13" s="149">
        <v>72000</v>
      </c>
      <c r="N13" s="162">
        <v>44493</v>
      </c>
      <c r="O13" s="114">
        <v>400000</v>
      </c>
      <c r="P13" s="145"/>
      <c r="Q13" s="2" t="s">
        <v>21</v>
      </c>
      <c r="R13" s="2"/>
    </row>
    <row r="14" spans="1:21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133">
        <v>600</v>
      </c>
      <c r="K14" s="162">
        <v>44491</v>
      </c>
      <c r="L14" s="114">
        <v>5000000</v>
      </c>
      <c r="M14" s="149">
        <v>132000</v>
      </c>
      <c r="N14" s="162">
        <v>44510</v>
      </c>
      <c r="O14" s="114">
        <v>3000000</v>
      </c>
      <c r="P14" s="35"/>
      <c r="Q14" s="37"/>
      <c r="R14" s="38"/>
    </row>
    <row r="15" spans="1:21" x14ac:dyDescent="0.25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133"/>
      <c r="K15" s="162">
        <v>44492</v>
      </c>
      <c r="L15" s="114">
        <v>4150000</v>
      </c>
      <c r="M15" s="149">
        <v>5880000</v>
      </c>
      <c r="N15" s="146"/>
      <c r="O15" s="104"/>
      <c r="P15" s="35"/>
      <c r="Q15" s="34"/>
      <c r="R15" s="38"/>
    </row>
    <row r="16" spans="1:21" x14ac:dyDescent="0.25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33"/>
      <c r="M16" s="149">
        <v>3000000</v>
      </c>
      <c r="N16" s="146"/>
      <c r="O16" s="104"/>
      <c r="P16" s="35"/>
      <c r="Q16" s="34"/>
      <c r="R16" s="38"/>
    </row>
    <row r="17" spans="1:21" x14ac:dyDescent="0.25">
      <c r="A17" s="8"/>
      <c r="B17" s="8"/>
      <c r="C17" s="19" t="s">
        <v>22</v>
      </c>
      <c r="D17" s="8"/>
      <c r="E17" s="23"/>
      <c r="F17" s="8"/>
      <c r="G17" s="8"/>
      <c r="H17" s="9">
        <f>SUM(G8:G16)</f>
        <v>148434000</v>
      </c>
      <c r="I17" s="10"/>
      <c r="J17" s="133"/>
      <c r="K17" s="162">
        <v>44494</v>
      </c>
      <c r="L17" s="114">
        <v>650000</v>
      </c>
      <c r="M17" s="149">
        <v>350000</v>
      </c>
      <c r="N17" s="146"/>
      <c r="O17" s="104"/>
      <c r="P17" s="35"/>
      <c r="Q17" s="34"/>
      <c r="R17" s="38"/>
    </row>
    <row r="18" spans="1:21" x14ac:dyDescent="0.25">
      <c r="A18" s="8"/>
      <c r="B18" s="8"/>
      <c r="C18" s="8"/>
      <c r="D18" s="8"/>
      <c r="E18" s="8"/>
      <c r="F18" s="8"/>
      <c r="G18" s="8"/>
      <c r="H18" s="9"/>
      <c r="I18" s="10"/>
      <c r="J18" s="133"/>
      <c r="K18" s="162">
        <v>44495</v>
      </c>
      <c r="L18" s="114">
        <v>50000</v>
      </c>
      <c r="M18" s="150">
        <v>243500</v>
      </c>
      <c r="N18" s="146"/>
      <c r="O18" s="104"/>
      <c r="P18" s="116"/>
      <c r="Q18" s="34"/>
      <c r="R18" s="41"/>
    </row>
    <row r="19" spans="1:21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133"/>
      <c r="K19" s="162">
        <v>44496</v>
      </c>
      <c r="L19" s="114">
        <v>5000000</v>
      </c>
      <c r="M19" s="151">
        <v>14500</v>
      </c>
      <c r="N19" s="146"/>
      <c r="O19" s="104"/>
      <c r="P19" s="117"/>
      <c r="Q19" s="34"/>
      <c r="R19" s="41"/>
    </row>
    <row r="20" spans="1:21" x14ac:dyDescent="0.25">
      <c r="A20" s="8"/>
      <c r="B20" s="8"/>
      <c r="C20" s="24">
        <v>1000</v>
      </c>
      <c r="D20" s="8"/>
      <c r="E20" s="8">
        <v>6</v>
      </c>
      <c r="F20" s="8"/>
      <c r="G20" s="24">
        <f>C20*E20</f>
        <v>6000</v>
      </c>
      <c r="H20" s="9"/>
      <c r="I20" s="24"/>
      <c r="J20" s="133"/>
      <c r="K20" s="162">
        <v>44497</v>
      </c>
      <c r="L20" s="114">
        <v>900000</v>
      </c>
      <c r="M20" s="151">
        <v>100000</v>
      </c>
      <c r="N20" s="146"/>
      <c r="O20" s="104"/>
      <c r="P20" s="117"/>
      <c r="Q20" s="34"/>
      <c r="R20" s="41"/>
    </row>
    <row r="21" spans="1:21" x14ac:dyDescent="0.25">
      <c r="A21" s="8"/>
      <c r="B21" s="8"/>
      <c r="C21" s="24">
        <v>500</v>
      </c>
      <c r="D21" s="8"/>
      <c r="E21" s="8">
        <v>7</v>
      </c>
      <c r="F21" s="8"/>
      <c r="G21" s="24">
        <f>C21*E21</f>
        <v>3500</v>
      </c>
      <c r="H21" s="9"/>
      <c r="I21" s="24"/>
      <c r="J21" s="133"/>
      <c r="K21" s="162">
        <v>44498</v>
      </c>
      <c r="L21" s="114">
        <v>2500000</v>
      </c>
      <c r="M21" s="152"/>
      <c r="N21" s="146"/>
      <c r="O21" s="104"/>
      <c r="P21" s="118"/>
      <c r="Q21" s="34"/>
      <c r="R21" s="44"/>
    </row>
    <row r="22" spans="1:21" x14ac:dyDescent="0.25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133"/>
      <c r="K22" s="162">
        <v>44499</v>
      </c>
      <c r="L22" s="114">
        <v>2000000</v>
      </c>
      <c r="M22" s="152"/>
      <c r="N22" s="146"/>
      <c r="O22" s="104"/>
      <c r="P22" s="118"/>
      <c r="Q22" s="34"/>
      <c r="R22" s="45"/>
      <c r="S22" s="46"/>
      <c r="T22" s="44"/>
      <c r="U22" s="44"/>
    </row>
    <row r="23" spans="1:21" x14ac:dyDescent="0.25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134"/>
      <c r="K23" s="162">
        <v>44500</v>
      </c>
      <c r="L23" s="114">
        <v>1000000</v>
      </c>
      <c r="M23" s="153"/>
      <c r="N23" s="146"/>
      <c r="O23" s="104"/>
      <c r="P23" s="119"/>
      <c r="Q23" s="34"/>
      <c r="R23" s="45"/>
      <c r="S23" s="46"/>
      <c r="T23" s="44">
        <f>SUM(T14:T22)</f>
        <v>0</v>
      </c>
      <c r="U23" s="44">
        <f>SUM(U14:U22)</f>
        <v>0</v>
      </c>
    </row>
    <row r="24" spans="1:21" x14ac:dyDescent="0.25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134"/>
      <c r="K24" s="162">
        <v>44501</v>
      </c>
      <c r="L24" s="114">
        <v>800000</v>
      </c>
      <c r="M24" s="153"/>
      <c r="N24" s="146"/>
      <c r="O24" s="104"/>
      <c r="P24" s="119"/>
      <c r="Q24" s="48"/>
      <c r="R24" s="45"/>
      <c r="S24" s="46"/>
      <c r="T24" s="49" t="s">
        <v>25</v>
      </c>
      <c r="U24" s="46"/>
    </row>
    <row r="25" spans="1:21" x14ac:dyDescent="0.25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134"/>
      <c r="K25" s="162">
        <v>44502</v>
      </c>
      <c r="L25" s="114">
        <v>1000000</v>
      </c>
      <c r="M25" s="153"/>
      <c r="N25" s="146"/>
      <c r="O25" s="104"/>
      <c r="P25" s="119"/>
      <c r="Q25" s="48"/>
      <c r="R25" s="45"/>
      <c r="S25" s="46"/>
      <c r="T25" s="49"/>
      <c r="U25" s="46"/>
    </row>
    <row r="26" spans="1:21" x14ac:dyDescent="0.25">
      <c r="A26" s="8"/>
      <c r="B26" s="8"/>
      <c r="C26" s="19" t="s">
        <v>22</v>
      </c>
      <c r="D26" s="8"/>
      <c r="E26" s="8"/>
      <c r="F26" s="8"/>
      <c r="G26" s="8"/>
      <c r="H26" s="51">
        <f>SUM(G20:G25)</f>
        <v>9500</v>
      </c>
      <c r="I26" s="9"/>
      <c r="J26" s="134"/>
      <c r="K26" s="162">
        <v>44503</v>
      </c>
      <c r="L26" s="114">
        <v>3600000</v>
      </c>
      <c r="M26" s="154"/>
      <c r="N26" s="146"/>
      <c r="O26" s="104"/>
      <c r="P26" s="120"/>
      <c r="Q26" s="53"/>
      <c r="R26" s="45"/>
      <c r="S26" s="46"/>
      <c r="T26" s="49"/>
      <c r="U26" s="46"/>
    </row>
    <row r="27" spans="1:21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148443500</v>
      </c>
      <c r="J27" s="134"/>
      <c r="K27" s="162">
        <v>44504</v>
      </c>
      <c r="L27" s="114">
        <v>1000000</v>
      </c>
      <c r="M27" s="155"/>
      <c r="N27" s="146"/>
      <c r="O27" s="104"/>
      <c r="P27" s="121"/>
      <c r="Q27" s="53"/>
      <c r="R27" s="45"/>
      <c r="S27" s="46"/>
      <c r="T27" s="49"/>
      <c r="U27" s="46"/>
    </row>
    <row r="28" spans="1:21" x14ac:dyDescent="0.25">
      <c r="A28" s="8"/>
      <c r="B28" s="8"/>
      <c r="C28" s="158" t="s">
        <v>77</v>
      </c>
      <c r="D28" s="8"/>
      <c r="E28" s="8"/>
      <c r="F28" s="8"/>
      <c r="G28" s="159">
        <f>+I27-G29</f>
        <v>8443500</v>
      </c>
      <c r="H28" s="9"/>
      <c r="I28" s="9"/>
      <c r="J28" s="134"/>
      <c r="K28" s="162">
        <v>44505</v>
      </c>
      <c r="L28" s="114">
        <v>500000</v>
      </c>
      <c r="M28" s="54"/>
      <c r="N28" s="146"/>
      <c r="O28" s="104"/>
      <c r="P28" s="54"/>
      <c r="Q28" s="53"/>
      <c r="R28" s="45"/>
      <c r="S28" s="46"/>
      <c r="T28" s="49"/>
      <c r="U28" s="46"/>
    </row>
    <row r="29" spans="1:21" x14ac:dyDescent="0.25">
      <c r="A29" s="8"/>
      <c r="B29" s="8"/>
      <c r="C29" s="158" t="s">
        <v>78</v>
      </c>
      <c r="D29" s="8"/>
      <c r="E29" s="8"/>
      <c r="F29" s="8"/>
      <c r="G29" s="159">
        <v>140000000</v>
      </c>
      <c r="H29" s="9"/>
      <c r="I29" s="9"/>
      <c r="J29" s="134"/>
      <c r="K29" s="162">
        <v>44506</v>
      </c>
      <c r="L29" s="114">
        <v>545000</v>
      </c>
      <c r="M29" s="54"/>
      <c r="N29" s="146"/>
      <c r="O29" s="104"/>
      <c r="P29" s="54"/>
      <c r="Q29" s="53"/>
      <c r="R29" s="45"/>
      <c r="S29" s="46"/>
      <c r="T29" s="55"/>
      <c r="U29" s="46"/>
    </row>
    <row r="30" spans="1:21" x14ac:dyDescent="0.25">
      <c r="A30" s="8"/>
      <c r="B30" s="8"/>
      <c r="C30" s="8"/>
      <c r="D30" s="8"/>
      <c r="E30" s="8"/>
      <c r="F30" s="8"/>
      <c r="G30" s="8"/>
      <c r="H30" s="9"/>
      <c r="I30" s="9"/>
      <c r="J30" s="135"/>
      <c r="K30" s="162">
        <v>44507</v>
      </c>
      <c r="L30" s="114">
        <v>1800000</v>
      </c>
      <c r="M30" s="57"/>
      <c r="N30" s="146"/>
      <c r="O30" s="104"/>
      <c r="P30" s="57"/>
      <c r="Q30" s="53"/>
      <c r="R30" s="45"/>
      <c r="S30" s="46"/>
      <c r="T30" s="49"/>
      <c r="U30" s="46"/>
    </row>
    <row r="31" spans="1:21" x14ac:dyDescent="0.25">
      <c r="A31" s="8"/>
      <c r="B31" s="8"/>
      <c r="C31" s="19" t="s">
        <v>26</v>
      </c>
      <c r="D31" s="8"/>
      <c r="E31" s="8"/>
      <c r="F31" s="8"/>
      <c r="G31" s="8"/>
      <c r="H31" s="9"/>
      <c r="I31" s="9"/>
      <c r="J31" s="134"/>
      <c r="K31" s="162">
        <v>44508</v>
      </c>
      <c r="L31" s="114">
        <v>900000</v>
      </c>
      <c r="M31" s="57"/>
      <c r="N31" s="146"/>
      <c r="O31" s="104"/>
      <c r="P31" s="57"/>
      <c r="Q31" s="53"/>
      <c r="R31" s="2"/>
      <c r="S31" s="46"/>
      <c r="T31" s="2"/>
      <c r="U31" s="46"/>
    </row>
    <row r="32" spans="1:21" x14ac:dyDescent="0.25">
      <c r="A32" s="8"/>
      <c r="B32" s="8"/>
      <c r="C32" s="8" t="s">
        <v>79</v>
      </c>
      <c r="D32" s="8"/>
      <c r="E32" s="8"/>
      <c r="F32" s="8"/>
      <c r="G32" s="8" t="s">
        <v>1</v>
      </c>
      <c r="H32" s="9"/>
      <c r="I32" s="9">
        <f>+'10 jan '!I37</f>
        <v>356874603</v>
      </c>
      <c r="J32" s="134"/>
      <c r="K32" s="162">
        <v>44509</v>
      </c>
      <c r="L32" s="114">
        <v>950000</v>
      </c>
      <c r="M32" s="57"/>
      <c r="N32" s="57"/>
      <c r="O32" s="34"/>
      <c r="P32" s="57"/>
      <c r="Q32" s="53"/>
      <c r="R32" s="2"/>
      <c r="S32" s="46"/>
      <c r="T32" s="2"/>
      <c r="U32" s="46"/>
    </row>
    <row r="33" spans="1:21" x14ac:dyDescent="0.25">
      <c r="A33" s="8"/>
      <c r="B33" s="8"/>
      <c r="C33" s="8" t="s">
        <v>28</v>
      </c>
      <c r="D33" s="8"/>
      <c r="E33" s="8"/>
      <c r="F33" s="8"/>
      <c r="G33" s="8"/>
      <c r="H33" s="9" t="s">
        <v>29</v>
      </c>
      <c r="I33" s="56">
        <f>+'23 Jan'!I59</f>
        <v>120400500</v>
      </c>
      <c r="J33" s="134"/>
      <c r="M33" s="57"/>
      <c r="N33" s="57"/>
      <c r="O33" s="34"/>
      <c r="P33" s="57"/>
      <c r="Q33" s="53"/>
      <c r="R33" s="2"/>
      <c r="S33" s="46"/>
      <c r="T33" s="2"/>
      <c r="U33" s="46"/>
    </row>
    <row r="34" spans="1:21" x14ac:dyDescent="0.25">
      <c r="A34" s="8"/>
      <c r="B34" s="8"/>
      <c r="C34" s="8"/>
      <c r="D34" s="8"/>
      <c r="E34" s="8"/>
      <c r="F34" s="8"/>
      <c r="G34" s="8"/>
      <c r="H34" s="9"/>
      <c r="I34" s="9"/>
      <c r="J34" s="134"/>
      <c r="K34" s="146"/>
      <c r="L34" s="104"/>
      <c r="M34" s="57"/>
      <c r="N34" s="57"/>
      <c r="O34" s="34"/>
      <c r="P34" s="57"/>
      <c r="Q34" s="53"/>
      <c r="R34" s="2"/>
      <c r="S34" s="46"/>
      <c r="T34" s="59"/>
      <c r="U34" s="46"/>
    </row>
    <row r="35" spans="1:21" x14ac:dyDescent="0.25">
      <c r="A35" s="8"/>
      <c r="B35" s="8"/>
      <c r="C35" s="19" t="s">
        <v>30</v>
      </c>
      <c r="D35" s="8"/>
      <c r="E35" s="8"/>
      <c r="F35" s="8"/>
      <c r="G35" s="8"/>
      <c r="H35" s="9"/>
      <c r="I35" s="45"/>
      <c r="J35" s="134"/>
      <c r="K35" s="146"/>
      <c r="L35" s="104"/>
      <c r="M35" s="57"/>
      <c r="N35" s="57"/>
      <c r="O35" s="34"/>
      <c r="P35" s="57"/>
      <c r="Q35" s="53"/>
      <c r="R35" s="46"/>
      <c r="S35" s="46"/>
      <c r="T35" s="2"/>
      <c r="U35" s="46"/>
    </row>
    <row r="36" spans="1:21" x14ac:dyDescent="0.25">
      <c r="A36" s="8"/>
      <c r="B36" s="19">
        <v>1</v>
      </c>
      <c r="C36" s="19" t="s">
        <v>31</v>
      </c>
      <c r="D36" s="8"/>
      <c r="E36" s="8"/>
      <c r="F36" s="8"/>
      <c r="G36" s="8"/>
      <c r="H36" s="9"/>
      <c r="I36" s="9"/>
      <c r="J36" s="134"/>
      <c r="K36" s="157"/>
      <c r="L36" s="124"/>
      <c r="O36" s="34"/>
      <c r="Q36" s="53"/>
      <c r="R36" s="10"/>
      <c r="S36" s="46"/>
      <c r="T36" s="2"/>
      <c r="U36" s="2"/>
    </row>
    <row r="37" spans="1:21" x14ac:dyDescent="0.25">
      <c r="A37" s="8"/>
      <c r="B37" s="19"/>
      <c r="C37" s="19" t="s">
        <v>12</v>
      </c>
      <c r="D37" s="8"/>
      <c r="E37" s="8"/>
      <c r="F37" s="8"/>
      <c r="G37" s="8"/>
      <c r="H37" s="9"/>
      <c r="I37" s="9"/>
      <c r="J37" s="135"/>
      <c r="K37" s="157"/>
      <c r="L37" s="124"/>
      <c r="O37" s="34"/>
      <c r="Q37" s="53"/>
      <c r="S37" s="46"/>
      <c r="T37" s="2"/>
      <c r="U37" s="2"/>
    </row>
    <row r="38" spans="1:21" x14ac:dyDescent="0.25">
      <c r="A38" s="8"/>
      <c r="B38" s="8"/>
      <c r="C38" s="8" t="s">
        <v>32</v>
      </c>
      <c r="D38" s="8"/>
      <c r="E38" s="8" t="s">
        <v>33</v>
      </c>
      <c r="F38" s="8"/>
      <c r="G38" s="24"/>
      <c r="H38" s="51">
        <f>Q14</f>
        <v>0</v>
      </c>
      <c r="I38" s="9"/>
      <c r="J38" s="32"/>
      <c r="K38" s="157"/>
      <c r="L38" s="124"/>
      <c r="O38" s="34"/>
      <c r="Q38" s="53"/>
      <c r="S38" s="46"/>
      <c r="T38" s="2"/>
      <c r="U38" s="2"/>
    </row>
    <row r="39" spans="1:21" x14ac:dyDescent="0.25">
      <c r="A39" s="8"/>
      <c r="B39" s="8"/>
      <c r="C39" s="8" t="s">
        <v>34</v>
      </c>
      <c r="D39" s="8"/>
      <c r="E39" s="8"/>
      <c r="F39" s="8"/>
      <c r="G39" s="8"/>
      <c r="H39" s="60"/>
      <c r="I39" s="8" t="s">
        <v>1</v>
      </c>
      <c r="J39" s="32"/>
      <c r="K39" s="157"/>
      <c r="L39" s="124"/>
      <c r="O39" s="34"/>
      <c r="Q39" s="53"/>
      <c r="S39" s="46"/>
      <c r="T39" s="2"/>
      <c r="U39" s="2"/>
    </row>
    <row r="40" spans="1:21" x14ac:dyDescent="0.25">
      <c r="A40" s="8"/>
      <c r="B40" s="8"/>
      <c r="C40" s="8" t="s">
        <v>35</v>
      </c>
      <c r="D40" s="8"/>
      <c r="E40" s="8"/>
      <c r="F40" s="8"/>
      <c r="G40" s="8"/>
      <c r="H40" s="9"/>
      <c r="I40" s="9">
        <f>+I32+H38-H39</f>
        <v>356874603</v>
      </c>
      <c r="J40" s="32"/>
      <c r="K40" s="157"/>
      <c r="L40" s="124"/>
      <c r="O40" s="34"/>
      <c r="Q40" s="53"/>
      <c r="S40" s="46"/>
      <c r="T40" s="2"/>
      <c r="U40" s="2"/>
    </row>
    <row r="41" spans="1:21" x14ac:dyDescent="0.25">
      <c r="A41" s="8"/>
      <c r="B41" s="8"/>
      <c r="C41" s="8"/>
      <c r="D41" s="8"/>
      <c r="E41" s="8"/>
      <c r="F41" s="8"/>
      <c r="G41" s="8"/>
      <c r="H41" s="9"/>
      <c r="I41" s="9"/>
      <c r="J41" s="32"/>
      <c r="K41" s="157"/>
      <c r="L41" s="124"/>
      <c r="O41" s="34"/>
      <c r="Q41" s="53"/>
      <c r="S41" s="46"/>
      <c r="T41" s="2"/>
      <c r="U41" s="2"/>
    </row>
    <row r="42" spans="1:21" x14ac:dyDescent="0.25">
      <c r="A42" s="8"/>
      <c r="B42" s="8"/>
      <c r="C42" s="19" t="s">
        <v>36</v>
      </c>
      <c r="D42" s="8"/>
      <c r="E42" s="8"/>
      <c r="F42" s="8"/>
      <c r="G42" s="8"/>
      <c r="H42" s="51">
        <f>99933507-96500000</f>
        <v>3433507</v>
      </c>
      <c r="J42" s="32"/>
      <c r="K42" s="157"/>
      <c r="L42" s="124"/>
      <c r="O42" s="124"/>
      <c r="Q42" s="53"/>
      <c r="S42" s="46"/>
      <c r="T42" s="2"/>
      <c r="U42" s="2"/>
    </row>
    <row r="43" spans="1:21" x14ac:dyDescent="0.25">
      <c r="A43" s="8"/>
      <c r="B43" s="8"/>
      <c r="C43" s="19" t="s">
        <v>37</v>
      </c>
      <c r="D43" s="8"/>
      <c r="E43" s="8"/>
      <c r="F43" s="8"/>
      <c r="G43" s="8"/>
      <c r="H43" s="9">
        <v>6088300</v>
      </c>
      <c r="I43" s="9"/>
      <c r="J43" s="32"/>
      <c r="K43" s="157"/>
      <c r="L43" s="124"/>
      <c r="O43" s="124"/>
      <c r="Q43" s="53"/>
      <c r="S43" s="46"/>
      <c r="T43" s="2"/>
      <c r="U43" s="2"/>
    </row>
    <row r="44" spans="1:21" ht="16.5" x14ac:dyDescent="0.35">
      <c r="A44" s="8"/>
      <c r="B44" s="8"/>
      <c r="C44" s="19" t="s">
        <v>38</v>
      </c>
      <c r="D44" s="8"/>
      <c r="E44" s="8"/>
      <c r="F44" s="8"/>
      <c r="G44" s="8"/>
      <c r="H44" s="62">
        <f>301500000-292500000</f>
        <v>9000000</v>
      </c>
      <c r="I44" s="9"/>
      <c r="J44" s="32"/>
      <c r="K44" s="157"/>
      <c r="L44" s="124"/>
      <c r="O44" s="124"/>
      <c r="Q44" s="53"/>
      <c r="R44" s="65"/>
      <c r="S44" s="45"/>
      <c r="T44" s="66"/>
      <c r="U44" s="66"/>
    </row>
    <row r="45" spans="1:21" ht="16.5" x14ac:dyDescent="0.35">
      <c r="A45" s="8"/>
      <c r="B45" s="8"/>
      <c r="C45" s="8"/>
      <c r="D45" s="8"/>
      <c r="E45" s="8"/>
      <c r="F45" s="8"/>
      <c r="G45" s="8"/>
      <c r="H45" s="9"/>
      <c r="I45" s="63">
        <f>SUM(H42:H44)</f>
        <v>18521807</v>
      </c>
      <c r="J45" s="32"/>
      <c r="K45" s="157"/>
      <c r="L45" s="124"/>
      <c r="O45" s="124"/>
      <c r="Q45" s="53"/>
      <c r="R45" s="65"/>
      <c r="S45" s="45"/>
      <c r="T45" s="67"/>
      <c r="U45" s="66"/>
    </row>
    <row r="46" spans="1:21" x14ac:dyDescent="0.25">
      <c r="A46" s="8"/>
      <c r="B46" s="8"/>
      <c r="C46" s="8"/>
      <c r="D46" s="8"/>
      <c r="E46" s="8"/>
      <c r="F46" s="8"/>
      <c r="G46" s="8"/>
      <c r="H46" s="9"/>
      <c r="I46" s="64">
        <f>SUM(I40:I45)</f>
        <v>375396410</v>
      </c>
      <c r="J46" s="32" t="s">
        <v>29</v>
      </c>
      <c r="K46" s="33"/>
      <c r="L46" s="156"/>
      <c r="O46" s="124"/>
      <c r="Q46" s="53"/>
      <c r="R46" s="65"/>
      <c r="S46" s="45"/>
      <c r="T46" s="65"/>
      <c r="U46" s="66"/>
    </row>
    <row r="47" spans="1:21" x14ac:dyDescent="0.25">
      <c r="A47" s="8"/>
      <c r="B47" s="19">
        <v>2</v>
      </c>
      <c r="C47" s="19" t="s">
        <v>76</v>
      </c>
      <c r="D47" s="8"/>
      <c r="E47" s="8"/>
      <c r="F47" s="8"/>
      <c r="G47" s="8"/>
      <c r="H47" s="9"/>
      <c r="I47" s="9"/>
      <c r="J47" s="32"/>
      <c r="K47" s="33"/>
      <c r="L47" s="124"/>
      <c r="O47" s="124"/>
      <c r="Q47" s="53"/>
      <c r="R47" s="65"/>
      <c r="S47" s="66"/>
      <c r="T47" s="65"/>
      <c r="U47" s="66"/>
    </row>
    <row r="48" spans="1:21" x14ac:dyDescent="0.25">
      <c r="A48" s="8"/>
      <c r="B48" s="8"/>
      <c r="C48" s="8" t="s">
        <v>34</v>
      </c>
      <c r="D48" s="8"/>
      <c r="E48" s="8"/>
      <c r="F48" s="8"/>
      <c r="G48" s="17"/>
      <c r="H48" s="9">
        <f>M121</f>
        <v>9792000</v>
      </c>
      <c r="I48" s="9"/>
      <c r="J48" s="32"/>
      <c r="K48" s="33"/>
      <c r="L48" s="124"/>
      <c r="O48" s="124"/>
      <c r="Q48" s="53"/>
      <c r="R48" s="71"/>
      <c r="S48" s="71">
        <f>SUM(S13:S46)</f>
        <v>0</v>
      </c>
      <c r="T48" s="65"/>
      <c r="U48" s="66"/>
    </row>
    <row r="49" spans="1:21" x14ac:dyDescent="0.25">
      <c r="A49" s="8"/>
      <c r="B49" s="8"/>
      <c r="C49" s="8" t="s">
        <v>40</v>
      </c>
      <c r="D49" s="8"/>
      <c r="E49" s="8"/>
      <c r="F49" s="8"/>
      <c r="G49" s="23"/>
      <c r="H49" s="68">
        <f>+E94</f>
        <v>0</v>
      </c>
      <c r="I49" s="9" t="s">
        <v>1</v>
      </c>
      <c r="J49" s="72"/>
      <c r="K49" s="33"/>
      <c r="L49" s="124"/>
      <c r="M49" s="73"/>
      <c r="N49" s="73"/>
      <c r="O49" s="124"/>
      <c r="P49" s="73"/>
      <c r="Q49" s="53"/>
      <c r="S49" s="2"/>
      <c r="U49" s="2"/>
    </row>
    <row r="50" spans="1:21" x14ac:dyDescent="0.25">
      <c r="A50" s="8"/>
      <c r="B50" s="8"/>
      <c r="C50" s="8"/>
      <c r="D50" s="8"/>
      <c r="E50" s="8"/>
      <c r="F50" s="8"/>
      <c r="G50" s="23" t="s">
        <v>1</v>
      </c>
      <c r="H50" s="69"/>
      <c r="I50" s="9">
        <f>H48+H49</f>
        <v>9792000</v>
      </c>
      <c r="J50" s="72"/>
      <c r="K50" s="33"/>
      <c r="L50" s="124"/>
      <c r="M50" s="73"/>
      <c r="N50" s="73"/>
      <c r="O50" s="124"/>
      <c r="P50" s="73"/>
      <c r="Q50" s="53"/>
      <c r="R50" s="74"/>
      <c r="S50" s="2" t="s">
        <v>43</v>
      </c>
      <c r="U50" s="2"/>
    </row>
    <row r="51" spans="1:21" x14ac:dyDescent="0.25">
      <c r="A51" s="8"/>
      <c r="B51" s="8"/>
      <c r="C51" s="8"/>
      <c r="D51" s="8"/>
      <c r="E51" s="8"/>
      <c r="F51" s="8"/>
      <c r="G51" s="23"/>
      <c r="H51" s="70"/>
      <c r="I51" s="9" t="s">
        <v>1</v>
      </c>
      <c r="J51" s="32"/>
      <c r="K51" s="33"/>
      <c r="L51" s="124"/>
      <c r="M51" s="73"/>
      <c r="N51" s="73"/>
      <c r="O51" s="124"/>
      <c r="P51" s="73"/>
      <c r="Q51" s="53"/>
      <c r="R51" s="74"/>
      <c r="S51" s="2"/>
      <c r="U51" s="2"/>
    </row>
    <row r="52" spans="1:21" x14ac:dyDescent="0.25">
      <c r="A52" s="8"/>
      <c r="B52" s="8"/>
      <c r="C52" s="8" t="s">
        <v>41</v>
      </c>
      <c r="D52" s="8"/>
      <c r="E52" s="8"/>
      <c r="F52" s="8"/>
      <c r="G52" s="17"/>
      <c r="I52" s="9">
        <v>0</v>
      </c>
      <c r="J52" s="76"/>
      <c r="K52" s="33"/>
      <c r="L52" s="124"/>
      <c r="M52" s="73"/>
      <c r="N52" s="73"/>
      <c r="O52" s="124"/>
      <c r="P52" s="73"/>
      <c r="Q52" s="53"/>
      <c r="R52" s="74"/>
      <c r="S52" s="2"/>
      <c r="U52" s="2"/>
    </row>
    <row r="53" spans="1:21" x14ac:dyDescent="0.25">
      <c r="A53" s="8"/>
      <c r="B53" s="8"/>
      <c r="C53" s="78" t="s">
        <v>80</v>
      </c>
      <c r="D53" s="8"/>
      <c r="E53" s="8"/>
      <c r="F53" s="8"/>
      <c r="G53" s="17"/>
      <c r="H53" s="51">
        <f>+L121</f>
        <v>34345000</v>
      </c>
      <c r="I53" s="9"/>
      <c r="J53" s="76"/>
      <c r="K53" s="33"/>
      <c r="L53" s="124"/>
      <c r="M53" s="73"/>
      <c r="N53" s="73"/>
      <c r="O53" s="124"/>
      <c r="P53" s="73"/>
      <c r="Q53" s="53"/>
      <c r="R53" s="74"/>
      <c r="S53" s="2"/>
      <c r="U53" s="2"/>
    </row>
    <row r="54" spans="1:21" x14ac:dyDescent="0.25">
      <c r="A54" s="8"/>
      <c r="B54" s="8"/>
      <c r="C54" s="78" t="s">
        <v>81</v>
      </c>
      <c r="D54" s="8"/>
      <c r="E54" s="8"/>
      <c r="F54" s="8"/>
      <c r="G54" s="17"/>
      <c r="H54" s="51">
        <f>+O121</f>
        <v>3400000</v>
      </c>
      <c r="I54" s="9"/>
      <c r="J54" s="76"/>
      <c r="K54" s="33"/>
      <c r="L54" s="124"/>
      <c r="M54" s="73"/>
      <c r="N54" s="73"/>
      <c r="O54" s="124"/>
      <c r="P54" s="73"/>
      <c r="Q54" s="53"/>
      <c r="R54" s="74"/>
      <c r="S54" s="2"/>
      <c r="U54" s="2"/>
    </row>
    <row r="55" spans="1:21" x14ac:dyDescent="0.25">
      <c r="A55" s="8"/>
      <c r="B55" s="8"/>
      <c r="C55" s="8" t="s">
        <v>42</v>
      </c>
      <c r="D55" s="8"/>
      <c r="E55" s="8"/>
      <c r="F55" s="8"/>
      <c r="G55" s="8"/>
      <c r="H55" s="60">
        <v>90000</v>
      </c>
      <c r="I55" s="9"/>
      <c r="J55" s="76"/>
      <c r="K55" s="33"/>
      <c r="L55" s="124"/>
      <c r="M55" s="73"/>
      <c r="N55" s="73"/>
      <c r="O55" s="124"/>
      <c r="P55" s="73"/>
      <c r="Q55" s="53"/>
      <c r="R55" s="74"/>
      <c r="S55" s="2"/>
      <c r="U55" s="2"/>
    </row>
    <row r="56" spans="1:21" x14ac:dyDescent="0.25">
      <c r="A56" s="8"/>
      <c r="B56" s="8"/>
      <c r="C56" s="8"/>
      <c r="D56" s="8"/>
      <c r="E56" s="8"/>
      <c r="F56" s="8"/>
      <c r="G56" s="8"/>
      <c r="H56" s="51"/>
      <c r="I56" s="9"/>
      <c r="J56" s="76"/>
      <c r="K56" s="33"/>
      <c r="L56" s="124"/>
      <c r="M56" s="73"/>
      <c r="N56" s="73"/>
      <c r="O56" s="124"/>
      <c r="P56" s="73"/>
      <c r="Q56" s="53"/>
      <c r="R56" s="74"/>
      <c r="S56" s="2"/>
      <c r="U56" s="2"/>
    </row>
    <row r="57" spans="1:21" x14ac:dyDescent="0.25">
      <c r="A57" s="8"/>
      <c r="B57" s="8"/>
      <c r="C57" s="8"/>
      <c r="D57" s="8"/>
      <c r="E57" s="8"/>
      <c r="F57" s="8"/>
      <c r="G57" s="8"/>
      <c r="H57" s="51"/>
      <c r="I57" s="9"/>
      <c r="J57" s="76"/>
      <c r="K57" s="33"/>
      <c r="L57" s="124"/>
      <c r="M57" s="73"/>
      <c r="N57" s="73"/>
      <c r="O57" s="124"/>
      <c r="P57" s="73"/>
      <c r="Q57" s="53"/>
      <c r="R57" s="74"/>
      <c r="S57" s="2"/>
      <c r="U57" s="2"/>
    </row>
    <row r="58" spans="1:21" x14ac:dyDescent="0.25">
      <c r="A58" s="8"/>
      <c r="B58" s="8"/>
      <c r="C58" s="8" t="s">
        <v>44</v>
      </c>
      <c r="D58" s="8"/>
      <c r="E58" s="8"/>
      <c r="F58" s="8"/>
      <c r="G58" s="8"/>
      <c r="H58" s="17"/>
      <c r="I58" s="60">
        <f>SUM(H53:H55)</f>
        <v>37835000</v>
      </c>
      <c r="J58" s="76"/>
      <c r="K58" s="33"/>
      <c r="L58" s="124"/>
      <c r="M58" s="73"/>
      <c r="N58" s="73"/>
      <c r="O58" s="124"/>
      <c r="P58" s="73"/>
      <c r="Q58" s="53"/>
      <c r="R58" s="75"/>
      <c r="S58" s="59"/>
      <c r="T58" s="75"/>
      <c r="U58" s="59"/>
    </row>
    <row r="59" spans="1:21" x14ac:dyDescent="0.25">
      <c r="A59" s="8"/>
      <c r="B59" s="8"/>
      <c r="C59" s="19" t="s">
        <v>44</v>
      </c>
      <c r="D59" s="8"/>
      <c r="E59" s="8"/>
      <c r="F59" s="8"/>
      <c r="G59" s="8"/>
      <c r="H59" s="9"/>
      <c r="I59" s="9">
        <f>+I33-I50+I58</f>
        <v>148443500</v>
      </c>
      <c r="J59" s="76"/>
      <c r="K59" s="33"/>
      <c r="L59" s="124"/>
      <c r="M59" s="77"/>
      <c r="N59" s="77"/>
      <c r="O59" s="124"/>
      <c r="P59" s="77"/>
      <c r="Q59" s="53"/>
      <c r="R59" s="75"/>
      <c r="S59" s="59"/>
      <c r="T59" s="75"/>
      <c r="U59" s="59"/>
    </row>
    <row r="60" spans="1:21" x14ac:dyDescent="0.25">
      <c r="A60" s="78" t="s">
        <v>45</v>
      </c>
      <c r="B60" s="8"/>
      <c r="C60" s="8" t="s">
        <v>46</v>
      </c>
      <c r="D60" s="8"/>
      <c r="E60" s="8"/>
      <c r="F60" s="8"/>
      <c r="G60" s="8"/>
      <c r="H60" s="9"/>
      <c r="I60" s="9">
        <f>+I27</f>
        <v>148443500</v>
      </c>
      <c r="J60" s="76"/>
      <c r="K60" s="33"/>
      <c r="L60" s="124"/>
      <c r="M60" s="77"/>
      <c r="N60" s="77"/>
      <c r="O60" s="124"/>
      <c r="P60" s="77"/>
      <c r="Q60" s="53"/>
      <c r="R60" s="75"/>
      <c r="S60" s="59"/>
      <c r="T60" s="75"/>
      <c r="U60" s="59"/>
    </row>
    <row r="61" spans="1:21" x14ac:dyDescent="0.25">
      <c r="A61" s="8"/>
      <c r="B61" s="8"/>
      <c r="C61" s="8"/>
      <c r="D61" s="8"/>
      <c r="E61" s="8"/>
      <c r="F61" s="8"/>
      <c r="G61" s="8"/>
      <c r="H61" s="9" t="s">
        <v>1</v>
      </c>
      <c r="I61" s="60">
        <v>0</v>
      </c>
      <c r="J61" s="76"/>
      <c r="K61" s="33"/>
      <c r="L61" s="124"/>
      <c r="M61" s="79"/>
      <c r="N61" s="79"/>
      <c r="O61" s="124"/>
      <c r="P61" s="79"/>
      <c r="Q61" s="53"/>
      <c r="R61" s="75"/>
      <c r="S61" s="59"/>
      <c r="T61" s="75"/>
      <c r="U61" s="80"/>
    </row>
    <row r="62" spans="1:21" x14ac:dyDescent="0.25">
      <c r="A62" s="8"/>
      <c r="B62" s="8"/>
      <c r="C62" s="8"/>
      <c r="D62" s="8"/>
      <c r="E62" s="8" t="s">
        <v>47</v>
      </c>
      <c r="F62" s="8"/>
      <c r="G62" s="8"/>
      <c r="H62" s="9"/>
      <c r="I62" s="9">
        <f>+I60-I59</f>
        <v>0</v>
      </c>
      <c r="J62" s="85"/>
      <c r="K62" s="33"/>
      <c r="L62" s="34"/>
      <c r="M62" s="73"/>
      <c r="N62" s="73"/>
      <c r="O62" s="34"/>
      <c r="P62" s="73"/>
      <c r="Q62" s="53"/>
      <c r="R62" s="75"/>
      <c r="S62" s="59"/>
      <c r="T62" s="75"/>
      <c r="U62" s="75"/>
    </row>
    <row r="63" spans="1:21" x14ac:dyDescent="0.25">
      <c r="A63" s="8"/>
      <c r="B63" s="8"/>
      <c r="C63" s="8"/>
      <c r="D63" s="8"/>
      <c r="E63" s="8"/>
      <c r="F63" s="8"/>
      <c r="G63" s="8"/>
      <c r="H63" s="9"/>
      <c r="I63" s="9"/>
      <c r="J63" s="85"/>
      <c r="K63" s="33"/>
      <c r="L63" s="34"/>
      <c r="M63" s="79"/>
      <c r="N63" s="79"/>
      <c r="O63" s="34"/>
      <c r="P63" s="79"/>
      <c r="Q63" s="53"/>
      <c r="R63" s="75"/>
      <c r="S63" s="59"/>
      <c r="T63" s="75"/>
      <c r="U63" s="75"/>
    </row>
    <row r="64" spans="1:21" x14ac:dyDescent="0.25">
      <c r="A64" s="8" t="s">
        <v>48</v>
      </c>
      <c r="B64" s="8"/>
      <c r="C64" s="8"/>
      <c r="D64" s="8"/>
      <c r="E64" s="8"/>
      <c r="F64" s="8"/>
      <c r="G64" s="8"/>
      <c r="H64" s="9"/>
      <c r="I64" s="56"/>
      <c r="J64" s="85"/>
      <c r="K64" s="33"/>
      <c r="L64" s="34"/>
      <c r="M64" s="79"/>
      <c r="N64" s="79"/>
      <c r="O64" s="34"/>
      <c r="P64" s="79"/>
      <c r="Q64" s="53"/>
      <c r="R64" s="75"/>
      <c r="S64" s="59"/>
      <c r="T64" s="75"/>
      <c r="U64" s="75"/>
    </row>
    <row r="65" spans="1:21" x14ac:dyDescent="0.25">
      <c r="A65" s="8" t="s">
        <v>49</v>
      </c>
      <c r="B65" s="8"/>
      <c r="C65" s="8"/>
      <c r="D65" s="8"/>
      <c r="E65" s="8" t="s">
        <v>1</v>
      </c>
      <c r="F65" s="8"/>
      <c r="G65" s="8" t="s">
        <v>50</v>
      </c>
      <c r="H65" s="9"/>
      <c r="I65" s="24"/>
      <c r="J65" s="85"/>
      <c r="K65" s="33"/>
      <c r="L65" s="34"/>
      <c r="M65" s="79"/>
      <c r="N65" s="79"/>
      <c r="O65" s="34"/>
      <c r="P65" s="79"/>
      <c r="Q65" s="53"/>
      <c r="R65" s="75"/>
      <c r="S65" s="59"/>
      <c r="T65" s="75"/>
      <c r="U65" s="75"/>
    </row>
    <row r="66" spans="1:21" x14ac:dyDescent="0.25">
      <c r="A66" s="8"/>
      <c r="B66" s="8"/>
      <c r="C66" s="8"/>
      <c r="D66" s="8"/>
      <c r="E66" s="8"/>
      <c r="F66" s="8"/>
      <c r="G66" s="8"/>
      <c r="H66" s="9" t="s">
        <v>1</v>
      </c>
      <c r="I66" s="24"/>
      <c r="J66" s="85"/>
      <c r="K66" s="33"/>
      <c r="L66" s="34"/>
      <c r="M66" s="79"/>
      <c r="N66" s="79"/>
      <c r="O66" s="34"/>
      <c r="P66" s="79"/>
      <c r="Q66" s="53"/>
      <c r="S66" s="46"/>
    </row>
    <row r="67" spans="1:21" x14ac:dyDescent="0.25">
      <c r="A67" s="81"/>
      <c r="B67" s="82"/>
      <c r="C67" s="82"/>
      <c r="D67" s="83"/>
      <c r="E67" s="83"/>
      <c r="F67" s="83"/>
      <c r="G67" s="83"/>
      <c r="H67" s="83"/>
      <c r="J67" s="85"/>
      <c r="K67" s="33"/>
      <c r="L67" s="34"/>
      <c r="O67" s="34"/>
      <c r="Q67" s="53"/>
    </row>
    <row r="68" spans="1:21" x14ac:dyDescent="0.25">
      <c r="A68" s="2"/>
      <c r="B68" s="2"/>
      <c r="C68" s="2"/>
      <c r="D68" s="2"/>
      <c r="E68" s="2"/>
      <c r="F68" s="2"/>
      <c r="G68" s="10"/>
      <c r="I68" s="2"/>
      <c r="J68" s="85"/>
      <c r="K68" s="33"/>
      <c r="L68" s="34"/>
      <c r="O68" s="34"/>
      <c r="Q68" s="53"/>
      <c r="S68" s="74"/>
    </row>
    <row r="69" spans="1:21" x14ac:dyDescent="0.25">
      <c r="A69" s="84" t="s">
        <v>51</v>
      </c>
      <c r="B69" s="82"/>
      <c r="C69" s="82"/>
      <c r="D69" s="83"/>
      <c r="E69" s="83"/>
      <c r="F69" s="83"/>
      <c r="G69" s="10" t="s">
        <v>52</v>
      </c>
      <c r="J69" s="85"/>
      <c r="K69" s="33"/>
      <c r="L69" s="34"/>
      <c r="O69" s="34"/>
      <c r="Q69" s="53"/>
      <c r="S69" s="74"/>
    </row>
    <row r="70" spans="1:21" x14ac:dyDescent="0.25">
      <c r="A70" s="81"/>
      <c r="B70" s="82"/>
      <c r="C70" s="82"/>
      <c r="D70" s="83"/>
      <c r="E70" s="83"/>
      <c r="F70" s="83"/>
      <c r="G70" s="83"/>
      <c r="H70" s="83"/>
      <c r="J70" s="85"/>
      <c r="K70" s="33"/>
      <c r="L70" s="34"/>
      <c r="O70" s="34"/>
      <c r="Q70" s="53"/>
    </row>
    <row r="71" spans="1:21" x14ac:dyDescent="0.25">
      <c r="A71" s="2" t="s">
        <v>53</v>
      </c>
      <c r="B71" s="2"/>
      <c r="C71" s="2"/>
      <c r="D71" s="2"/>
      <c r="E71" s="2"/>
      <c r="F71" s="2"/>
      <c r="H71" s="10" t="s">
        <v>54</v>
      </c>
      <c r="I71" s="2"/>
      <c r="J71" s="85"/>
      <c r="K71" s="33"/>
      <c r="L71" s="34"/>
      <c r="O71" s="34"/>
      <c r="Q71" s="53"/>
    </row>
    <row r="72" spans="1:21" x14ac:dyDescent="0.25">
      <c r="A72" s="2"/>
      <c r="B72" s="2"/>
      <c r="C72" s="2"/>
      <c r="D72" s="2"/>
      <c r="E72" s="2"/>
      <c r="F72" s="2"/>
      <c r="G72" s="83" t="s">
        <v>55</v>
      </c>
      <c r="H72" s="2"/>
      <c r="I72" s="2"/>
      <c r="J72" s="85"/>
      <c r="K72" s="33"/>
      <c r="L72" s="34"/>
      <c r="M72" s="79"/>
      <c r="N72" s="79"/>
      <c r="O72" s="34"/>
      <c r="P72" s="79"/>
      <c r="Q72" s="53"/>
    </row>
    <row r="73" spans="1:21" x14ac:dyDescent="0.25">
      <c r="A73" s="2"/>
      <c r="B73" s="2"/>
      <c r="C73" s="2"/>
      <c r="D73" s="2"/>
      <c r="E73" s="2"/>
      <c r="F73" s="2"/>
      <c r="G73" s="83"/>
      <c r="H73" s="2"/>
      <c r="I73" s="2"/>
      <c r="J73" s="85"/>
      <c r="K73" s="33"/>
      <c r="L73" s="34"/>
      <c r="O73" s="34"/>
      <c r="Q73" s="53"/>
    </row>
    <row r="74" spans="1:21" x14ac:dyDescent="0.25">
      <c r="A74" s="2"/>
      <c r="B74" s="2"/>
      <c r="C74" s="2"/>
      <c r="D74" s="2"/>
      <c r="E74" s="2" t="s">
        <v>56</v>
      </c>
      <c r="F74" s="2"/>
      <c r="G74" s="2"/>
      <c r="H74" s="2"/>
      <c r="I74" s="2"/>
      <c r="J74" s="85"/>
      <c r="K74" s="33"/>
      <c r="L74" s="34"/>
      <c r="O74" s="34"/>
      <c r="Q74" s="53"/>
    </row>
    <row r="75" spans="1:21" x14ac:dyDescent="0.25">
      <c r="A75" s="2"/>
      <c r="B75" s="2"/>
      <c r="C75" s="2"/>
      <c r="D75" s="2"/>
      <c r="E75" s="2" t="s">
        <v>56</v>
      </c>
      <c r="F75" s="2"/>
      <c r="G75" s="2"/>
      <c r="H75" s="2"/>
      <c r="I75" s="86"/>
      <c r="J75" s="85"/>
      <c r="K75" s="33"/>
      <c r="L75" s="34"/>
      <c r="O75" s="34"/>
      <c r="Q75" s="53"/>
    </row>
    <row r="76" spans="1:21" x14ac:dyDescent="0.25">
      <c r="A76" s="83"/>
      <c r="B76" s="83"/>
      <c r="C76" s="83"/>
      <c r="D76" s="83"/>
      <c r="E76" s="83"/>
      <c r="F76" s="83"/>
      <c r="G76" s="87"/>
      <c r="H76" s="88"/>
      <c r="I76" s="83"/>
      <c r="J76" s="85"/>
      <c r="K76" s="33"/>
      <c r="L76" s="34"/>
      <c r="O76" s="34"/>
      <c r="Q76" s="89"/>
    </row>
    <row r="77" spans="1:21" x14ac:dyDescent="0.25">
      <c r="A77" s="83"/>
      <c r="B77" s="83"/>
      <c r="C77" s="83"/>
      <c r="D77" s="83"/>
      <c r="E77" s="83"/>
      <c r="F77" s="83"/>
      <c r="G77" s="87" t="s">
        <v>57</v>
      </c>
      <c r="H77" s="90"/>
      <c r="I77" s="83"/>
      <c r="J77" s="85"/>
      <c r="K77" s="33"/>
      <c r="L77" s="34"/>
      <c r="O77" s="34"/>
      <c r="Q77" s="89"/>
    </row>
    <row r="78" spans="1:21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K78" s="33"/>
      <c r="L78" s="34"/>
      <c r="O78" s="34"/>
      <c r="Q78" s="89"/>
    </row>
    <row r="79" spans="1:21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K79" s="33"/>
      <c r="L79" s="34"/>
      <c r="O79" s="34"/>
      <c r="Q79" s="89"/>
    </row>
    <row r="80" spans="1:21" x14ac:dyDescent="0.25">
      <c r="A80" s="93"/>
      <c r="B80" s="92"/>
      <c r="C80" s="96"/>
      <c r="D80" s="96"/>
      <c r="E80" s="98"/>
      <c r="F80" s="74"/>
      <c r="H80" s="75"/>
      <c r="J80" s="85"/>
      <c r="K80" s="33"/>
      <c r="L80" s="34"/>
      <c r="O80" s="34"/>
      <c r="Q80" s="89"/>
    </row>
    <row r="81" spans="1:17" x14ac:dyDescent="0.25">
      <c r="A81" s="99"/>
      <c r="B81" s="92"/>
      <c r="C81" s="100"/>
      <c r="D81" s="100"/>
      <c r="E81" s="98"/>
      <c r="H81" s="75"/>
      <c r="J81" s="85"/>
      <c r="K81" s="33"/>
      <c r="L81" s="34"/>
      <c r="O81" s="34"/>
      <c r="Q81" s="89"/>
    </row>
    <row r="82" spans="1:17" x14ac:dyDescent="0.25">
      <c r="A82" s="101"/>
      <c r="B82" s="92"/>
      <c r="C82" s="100"/>
      <c r="D82" s="100"/>
      <c r="E82" s="98"/>
      <c r="H82" s="75"/>
      <c r="J82" s="85"/>
      <c r="K82" s="33"/>
      <c r="L82" s="34"/>
      <c r="O82" s="34"/>
      <c r="Q82" s="102"/>
    </row>
    <row r="83" spans="1:17" x14ac:dyDescent="0.25">
      <c r="A83" s="101"/>
      <c r="B83" s="92"/>
      <c r="C83" s="100"/>
      <c r="D83" s="100"/>
      <c r="E83" s="98"/>
      <c r="H83" s="75"/>
      <c r="J83" s="85"/>
      <c r="K83" s="33"/>
      <c r="L83" s="34"/>
      <c r="O83" s="34"/>
      <c r="Q83" s="102"/>
    </row>
    <row r="84" spans="1:17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K84" s="33"/>
      <c r="L84" s="34"/>
      <c r="O84" s="34"/>
      <c r="Q84" s="102"/>
    </row>
    <row r="85" spans="1:17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K85" s="33"/>
      <c r="L85" s="34"/>
      <c r="O85" s="34"/>
      <c r="Q85" s="102"/>
    </row>
    <row r="86" spans="1:17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K86" s="33"/>
      <c r="L86" s="34"/>
      <c r="O86" s="34"/>
      <c r="Q86" s="102"/>
    </row>
    <row r="87" spans="1:17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K87" s="33"/>
      <c r="L87" s="34"/>
      <c r="O87" s="34"/>
      <c r="Q87" s="102"/>
    </row>
    <row r="88" spans="1:17" x14ac:dyDescent="0.25">
      <c r="J88" s="85"/>
      <c r="K88" s="33"/>
      <c r="L88" s="34"/>
      <c r="O88" s="34"/>
      <c r="Q88" s="89"/>
    </row>
    <row r="89" spans="1:17" x14ac:dyDescent="0.25">
      <c r="J89" s="85"/>
      <c r="K89" s="33"/>
      <c r="L89" s="34"/>
      <c r="O89" s="34"/>
      <c r="Q89" s="89"/>
    </row>
    <row r="90" spans="1:17" x14ac:dyDescent="0.25">
      <c r="H90" s="7">
        <v>2</v>
      </c>
      <c r="J90" s="85"/>
      <c r="K90" s="33"/>
      <c r="L90" s="34"/>
      <c r="O90" s="34"/>
      <c r="Q90" s="89"/>
    </row>
    <row r="91" spans="1:17" x14ac:dyDescent="0.25">
      <c r="J91" s="85"/>
      <c r="K91" s="33"/>
      <c r="L91" s="34"/>
      <c r="O91" s="34"/>
      <c r="Q91" s="89"/>
    </row>
    <row r="92" spans="1:17" x14ac:dyDescent="0.25">
      <c r="J92" s="85"/>
      <c r="K92" s="33"/>
      <c r="L92" s="34"/>
      <c r="O92" s="34"/>
      <c r="Q92" s="89"/>
    </row>
    <row r="93" spans="1:17" x14ac:dyDescent="0.25">
      <c r="J93" s="85"/>
      <c r="K93" s="33"/>
      <c r="L93" s="34"/>
      <c r="O93" s="34"/>
      <c r="Q93" s="89"/>
    </row>
    <row r="94" spans="1:17" x14ac:dyDescent="0.2">
      <c r="K94" s="33"/>
      <c r="L94" s="34"/>
      <c r="O94" s="34"/>
      <c r="Q94" s="89"/>
    </row>
    <row r="95" spans="1:17" x14ac:dyDescent="0.2">
      <c r="K95" s="33"/>
      <c r="L95" s="34"/>
      <c r="O95" s="34"/>
      <c r="Q95" s="89"/>
    </row>
    <row r="96" spans="1:17" x14ac:dyDescent="0.2">
      <c r="K96" s="33"/>
      <c r="L96" s="34"/>
      <c r="O96" s="34"/>
      <c r="Q96" s="89"/>
    </row>
    <row r="97" spans="1:21" x14ac:dyDescent="0.2">
      <c r="K97" s="33"/>
      <c r="L97" s="34"/>
      <c r="O97" s="34"/>
      <c r="Q97" s="89"/>
    </row>
    <row r="98" spans="1:21" x14ac:dyDescent="0.2">
      <c r="K98" s="33"/>
      <c r="L98" s="34"/>
      <c r="O98" s="34"/>
      <c r="Q98" s="89"/>
    </row>
    <row r="99" spans="1:21" x14ac:dyDescent="0.2">
      <c r="K99" s="33"/>
      <c r="L99" s="34"/>
      <c r="O99" s="34"/>
      <c r="Q99" s="89"/>
    </row>
    <row r="100" spans="1:21" x14ac:dyDescent="0.25">
      <c r="K100" s="33"/>
      <c r="L100" s="104"/>
      <c r="O100" s="104"/>
      <c r="Q100" s="89"/>
    </row>
    <row r="101" spans="1:21" x14ac:dyDescent="0.25">
      <c r="K101" s="33"/>
      <c r="L101" s="104"/>
      <c r="O101" s="104"/>
      <c r="Q101" s="89"/>
    </row>
    <row r="102" spans="1:21" x14ac:dyDescent="0.25">
      <c r="K102" s="33"/>
      <c r="L102" s="105"/>
      <c r="O102" s="105"/>
      <c r="Q102" s="89"/>
    </row>
    <row r="103" spans="1:21" x14ac:dyDescent="0.25">
      <c r="K103" s="33"/>
      <c r="L103" s="105"/>
      <c r="O103" s="105"/>
      <c r="Q103" s="89"/>
    </row>
    <row r="104" spans="1:21" x14ac:dyDescent="0.25">
      <c r="K104" s="33"/>
      <c r="L104" s="105"/>
      <c r="O104" s="105"/>
      <c r="Q104" s="89"/>
    </row>
    <row r="105" spans="1:21" x14ac:dyDescent="0.25">
      <c r="K105" s="33"/>
      <c r="L105" s="105"/>
      <c r="O105" s="105"/>
      <c r="Q105" s="89"/>
    </row>
    <row r="106" spans="1:21" x14ac:dyDescent="0.25">
      <c r="K106" s="33"/>
      <c r="L106" s="105"/>
      <c r="O106" s="105"/>
      <c r="Q106" s="89"/>
    </row>
    <row r="107" spans="1:21" x14ac:dyDescent="0.25">
      <c r="K107" s="33"/>
      <c r="L107" s="105"/>
      <c r="O107" s="105"/>
      <c r="Q107" s="89"/>
    </row>
    <row r="108" spans="1:21" x14ac:dyDescent="0.25">
      <c r="K108" s="33"/>
      <c r="L108" s="105"/>
      <c r="O108" s="105"/>
      <c r="Q108" s="89"/>
    </row>
    <row r="109" spans="1:21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O109" s="105"/>
      <c r="Q109" s="89"/>
      <c r="R109" s="7"/>
      <c r="S109" s="7"/>
      <c r="T109" s="7"/>
      <c r="U109" s="7"/>
    </row>
    <row r="110" spans="1:21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O110" s="105"/>
      <c r="Q110" s="106"/>
      <c r="R110" s="7"/>
      <c r="S110" s="7"/>
      <c r="T110" s="7"/>
      <c r="U110" s="7"/>
    </row>
    <row r="111" spans="1:21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O111" s="105"/>
      <c r="Q111" s="106"/>
      <c r="R111" s="7"/>
      <c r="S111" s="7"/>
      <c r="T111" s="7"/>
      <c r="U111" s="7"/>
    </row>
    <row r="112" spans="1:21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O112" s="105"/>
      <c r="Q112" s="106"/>
      <c r="R112" s="7"/>
      <c r="S112" s="7"/>
      <c r="T112" s="7"/>
      <c r="U112" s="7"/>
    </row>
    <row r="113" spans="1:21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O113" s="105"/>
      <c r="Q113" s="79">
        <f>SUM(Q13:Q112)</f>
        <v>0</v>
      </c>
      <c r="R113" s="7"/>
      <c r="S113" s="7"/>
      <c r="T113" s="7"/>
      <c r="U113" s="7"/>
    </row>
    <row r="114" spans="1:21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5"/>
      <c r="O114" s="105"/>
      <c r="Q114" s="106"/>
      <c r="R114" s="7"/>
      <c r="S114" s="7"/>
      <c r="T114" s="7"/>
      <c r="U114" s="7"/>
    </row>
    <row r="115" spans="1:21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3"/>
      <c r="L115" s="105"/>
      <c r="O115" s="105"/>
      <c r="Q115" s="106"/>
      <c r="R115" s="7"/>
      <c r="S115" s="7"/>
      <c r="T115" s="7"/>
      <c r="U115" s="7"/>
    </row>
    <row r="116" spans="1:21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3"/>
      <c r="L116" s="105"/>
      <c r="O116" s="105"/>
      <c r="Q116" s="106"/>
      <c r="R116" s="7"/>
      <c r="S116" s="7"/>
      <c r="T116" s="7"/>
      <c r="U116" s="7"/>
    </row>
    <row r="117" spans="1:21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3"/>
      <c r="L117" s="105"/>
      <c r="O117" s="105"/>
      <c r="Q117" s="106"/>
      <c r="R117" s="7"/>
      <c r="S117" s="7"/>
      <c r="T117" s="7"/>
      <c r="U117" s="7"/>
    </row>
    <row r="118" spans="1:21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3"/>
      <c r="L118" s="105"/>
      <c r="O118" s="105"/>
      <c r="Q118" s="106"/>
      <c r="R118" s="7"/>
      <c r="S118" s="7"/>
      <c r="T118" s="7"/>
      <c r="U118" s="7"/>
    </row>
    <row r="119" spans="1:21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3"/>
      <c r="L119" s="105"/>
      <c r="O119" s="105"/>
      <c r="Q119" s="106"/>
      <c r="R119" s="7"/>
      <c r="S119" s="7"/>
      <c r="T119" s="7"/>
      <c r="U119" s="7"/>
    </row>
    <row r="120" spans="1:21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3"/>
      <c r="L120" s="105"/>
      <c r="O120" s="105"/>
      <c r="Q120" s="106"/>
      <c r="R120" s="7"/>
      <c r="S120" s="7"/>
      <c r="T120" s="7"/>
      <c r="U120" s="7"/>
    </row>
    <row r="121" spans="1:21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3"/>
      <c r="L121" s="107">
        <f>SUM(L13:L120)</f>
        <v>34345000</v>
      </c>
      <c r="M121" s="107">
        <f t="shared" ref="M121:P121" si="1">SUM(M13:M120)</f>
        <v>9792000</v>
      </c>
      <c r="N121" s="107">
        <f>SUM(N13:N120)</f>
        <v>89003</v>
      </c>
      <c r="O121" s="107">
        <f>SUM(O13:O120)</f>
        <v>3400000</v>
      </c>
      <c r="P121" s="107">
        <f t="shared" si="1"/>
        <v>0</v>
      </c>
      <c r="Q121" s="106"/>
      <c r="R121" s="7"/>
      <c r="S121" s="7"/>
      <c r="T121" s="7"/>
      <c r="U121" s="7"/>
    </row>
    <row r="122" spans="1:21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7">
        <f>SUM(L13:L121)</f>
        <v>68690000</v>
      </c>
      <c r="O122" s="107">
        <f>SUM(O13:O121)</f>
        <v>6800000</v>
      </c>
      <c r="Q122" s="106"/>
      <c r="R122" s="7"/>
      <c r="S122" s="7"/>
      <c r="T122" s="7"/>
      <c r="U122" s="7"/>
    </row>
    <row r="123" spans="1:21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O123" s="109"/>
      <c r="Q123" s="106"/>
      <c r="R123" s="7"/>
      <c r="S123" s="7"/>
      <c r="T123" s="7"/>
      <c r="U123" s="7"/>
    </row>
    <row r="124" spans="1:21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O124" s="109"/>
      <c r="Q124" s="106"/>
      <c r="R124" s="7"/>
      <c r="S124" s="7"/>
      <c r="T124" s="7"/>
      <c r="U124" s="7"/>
    </row>
    <row r="125" spans="1:21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O125" s="109"/>
      <c r="Q125" s="106"/>
      <c r="R125" s="7"/>
      <c r="S125" s="7"/>
      <c r="T125" s="7"/>
      <c r="U125" s="7"/>
    </row>
    <row r="126" spans="1:21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O126" s="109"/>
      <c r="Q126" s="106"/>
      <c r="R126" s="7"/>
      <c r="S126" s="7"/>
      <c r="T126" s="7"/>
      <c r="U126" s="7"/>
    </row>
    <row r="127" spans="1:21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O127" s="109"/>
      <c r="Q127" s="106"/>
      <c r="R127" s="7"/>
      <c r="S127" s="7"/>
      <c r="T127" s="7"/>
      <c r="U127" s="7"/>
    </row>
    <row r="128" spans="1:21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O128" s="109"/>
      <c r="Q128" s="106"/>
      <c r="R128" s="7"/>
      <c r="S128" s="7"/>
      <c r="T128" s="7"/>
      <c r="U128" s="7"/>
    </row>
    <row r="129" spans="1:21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O129" s="109"/>
      <c r="Q129" s="106"/>
      <c r="R129" s="7"/>
      <c r="S129" s="7"/>
      <c r="T129" s="7"/>
      <c r="U129" s="7"/>
    </row>
    <row r="130" spans="1:21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O130" s="109"/>
      <c r="Q130" s="106"/>
      <c r="R130" s="7"/>
      <c r="S130" s="7"/>
      <c r="T130" s="7"/>
      <c r="U130" s="7"/>
    </row>
    <row r="131" spans="1:21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O131" s="109"/>
      <c r="Q131" s="106"/>
      <c r="R131" s="7"/>
      <c r="S131" s="7"/>
      <c r="T131" s="7"/>
      <c r="U131" s="7"/>
    </row>
    <row r="132" spans="1:21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O132" s="109"/>
      <c r="Q132" s="106"/>
      <c r="R132" s="7"/>
      <c r="S132" s="7"/>
      <c r="T132" s="7"/>
      <c r="U132" s="7"/>
    </row>
  </sheetData>
  <mergeCells count="3">
    <mergeCell ref="A1:I1"/>
    <mergeCell ref="L11:M11"/>
    <mergeCell ref="N11:O11"/>
  </mergeCells>
  <hyperlinks>
    <hyperlink ref="K17" r:id="rId1" display="cetak-kwitansi.php%3fid=1800255"/>
    <hyperlink ref="K18" r:id="rId2" display="cetak-kwitansi.php%3fid=1800256"/>
    <hyperlink ref="K20" r:id="rId3" display="cetak-kwitansi.php%3fid=1800258"/>
    <hyperlink ref="K22" r:id="rId4" display="cetak-kwitansi.php%3fid=1800260"/>
    <hyperlink ref="K23" r:id="rId5" display="cetak-kwitansi.php%3fid=1800261"/>
    <hyperlink ref="K24" r:id="rId6" display="cetak-kwitansi.php%3fid=1800262"/>
    <hyperlink ref="K25" r:id="rId7" display="cetak-kwitansi.php%3fid=1800263"/>
    <hyperlink ref="K26" r:id="rId8" display="cetak-kwitansi.php%3fid=1800264"/>
    <hyperlink ref="K27" r:id="rId9" display="cetak-kwitansi.php%3fid=1800265"/>
    <hyperlink ref="K28" r:id="rId10" display="cetak-kwitansi.php%3fid=1800266"/>
    <hyperlink ref="K29" r:id="rId11" display="cetak-kwitansi.php%3fid=1800267"/>
    <hyperlink ref="K30" r:id="rId12" display="cetak-kwitansi.php%3fid=1800268"/>
    <hyperlink ref="K31" r:id="rId13" display="cetak-kwitansi.php%3fid=1800269"/>
    <hyperlink ref="K32" r:id="rId14" display="cetak-kwitansi.php%3fid=1800270"/>
    <hyperlink ref="N14" r:id="rId15" display="cetak-kwitansi.php%3fid=1800271"/>
    <hyperlink ref="N13" r:id="rId16" display="cetak-kwitansi.php%3fid=1800254"/>
    <hyperlink ref="K13" r:id="rId17" display="cetak-kwitansi.php%3fid=1800251"/>
    <hyperlink ref="K14" r:id="rId18" display="cetak-kwitansi.php%3fid=1800252"/>
    <hyperlink ref="K15" r:id="rId19" display="cetak-kwitansi.php%3fid=1800253"/>
    <hyperlink ref="K19" r:id="rId20" display="cetak-kwitansi.php%3fid=1800257"/>
    <hyperlink ref="K21" r:id="rId21" display="cetak-kwitansi.php%3fid=1800259"/>
  </hyperlinks>
  <pageMargins left="0.7" right="0.7" top="0.75" bottom="0.75" header="0.3" footer="0.3"/>
  <pageSetup scale="61" orientation="portrait" r:id="rId2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10" zoomScale="80" zoomScaleNormal="100" zoomScaleSheetLayoutView="80" workbookViewId="0">
      <selection activeCell="M10" sqref="M10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20.4257812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4" width="20.7109375" style="61" customWidth="1"/>
    <col min="15" max="15" width="18.5703125" style="109" bestFit="1" customWidth="1"/>
    <col min="16" max="16" width="20.7109375" style="61" customWidth="1"/>
    <col min="17" max="17" width="21.5703125" style="106" bestFit="1" customWidth="1"/>
    <col min="18" max="18" width="21.5703125" style="7" bestFit="1" customWidth="1"/>
    <col min="19" max="19" width="12.42578125" style="7" bestFit="1" customWidth="1"/>
    <col min="20" max="20" width="22.42578125" style="7" customWidth="1"/>
    <col min="21" max="21" width="20.140625" style="7" customWidth="1"/>
    <col min="22" max="16384" width="9.140625" style="7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47">
        <f>67500+70000-30000</f>
        <v>107500</v>
      </c>
      <c r="K1" s="2"/>
      <c r="L1" s="3"/>
      <c r="M1" s="4"/>
      <c r="N1" s="4"/>
      <c r="O1" s="3"/>
      <c r="P1" s="4"/>
      <c r="Q1" s="6"/>
      <c r="R1" s="2"/>
      <c r="S1" s="2"/>
      <c r="T1" s="2"/>
      <c r="U1" s="2"/>
    </row>
    <row r="2" spans="1:21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4"/>
      <c r="O2" s="3"/>
      <c r="P2" s="4"/>
      <c r="Q2" s="10"/>
      <c r="R2" s="2"/>
      <c r="S2" s="2"/>
      <c r="T2" s="2"/>
      <c r="U2" s="2"/>
    </row>
    <row r="3" spans="1:21" ht="14.25" x14ac:dyDescent="0.2">
      <c r="A3" s="8" t="s">
        <v>2</v>
      </c>
      <c r="B3" s="11" t="s">
        <v>63</v>
      </c>
      <c r="C3" s="10"/>
      <c r="D3" s="8"/>
      <c r="E3" s="8"/>
      <c r="F3" s="8"/>
      <c r="G3" s="8"/>
      <c r="H3" s="8" t="s">
        <v>4</v>
      </c>
      <c r="I3" s="12">
        <v>43125</v>
      </c>
      <c r="J3" s="13"/>
      <c r="K3" s="2"/>
      <c r="L3" s="14"/>
      <c r="M3" s="4"/>
      <c r="N3" s="4"/>
      <c r="O3" s="14"/>
      <c r="P3" s="4"/>
      <c r="Q3" s="10"/>
      <c r="R3" s="2"/>
      <c r="S3" s="2"/>
      <c r="T3" s="2"/>
      <c r="U3" s="2"/>
    </row>
    <row r="4" spans="1:21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4"/>
      <c r="O4" s="14"/>
      <c r="P4" s="4"/>
      <c r="Q4" s="10"/>
      <c r="R4" s="2"/>
      <c r="S4" s="2"/>
      <c r="T4" s="2"/>
      <c r="U4" s="2"/>
    </row>
    <row r="5" spans="1:21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7"/>
      <c r="O5" s="14"/>
      <c r="P5" s="17"/>
      <c r="Q5" s="6"/>
      <c r="R5" s="2"/>
      <c r="S5" s="2"/>
      <c r="T5" s="2"/>
      <c r="U5" s="2"/>
    </row>
    <row r="6" spans="1:21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4"/>
      <c r="O6" s="14"/>
      <c r="P6" s="4"/>
      <c r="Q6" s="8"/>
      <c r="R6" s="2"/>
      <c r="S6" s="2"/>
      <c r="T6" s="2"/>
      <c r="U6" s="2"/>
    </row>
    <row r="7" spans="1:21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4"/>
      <c r="O7" s="14"/>
      <c r="P7" s="4"/>
      <c r="Q7" s="8"/>
      <c r="R7" s="2"/>
      <c r="S7" s="2"/>
      <c r="T7" s="2"/>
      <c r="U7" s="2"/>
    </row>
    <row r="8" spans="1:21" ht="14.25" x14ac:dyDescent="0.2">
      <c r="A8" s="8"/>
      <c r="B8" s="23"/>
      <c r="C8" s="24">
        <v>100000</v>
      </c>
      <c r="D8" s="8"/>
      <c r="E8" s="25">
        <v>324</v>
      </c>
      <c r="F8" s="23"/>
      <c r="G8" s="17">
        <f>C8*E8</f>
        <v>32400000</v>
      </c>
      <c r="H8" s="9"/>
      <c r="I8" s="17"/>
      <c r="J8" s="17"/>
      <c r="K8" s="2"/>
      <c r="L8" s="14"/>
      <c r="M8" s="4"/>
      <c r="N8" s="4"/>
      <c r="O8" s="14"/>
      <c r="P8" s="4"/>
      <c r="Q8" s="8"/>
      <c r="R8" s="2"/>
      <c r="S8" s="2"/>
      <c r="T8" s="2"/>
      <c r="U8" s="2"/>
    </row>
    <row r="9" spans="1:21" x14ac:dyDescent="0.25">
      <c r="A9" s="8"/>
      <c r="B9" s="23"/>
      <c r="C9" s="24">
        <v>50000</v>
      </c>
      <c r="D9" s="8"/>
      <c r="E9" s="25">
        <v>865</v>
      </c>
      <c r="F9" s="23"/>
      <c r="G9" s="17">
        <f t="shared" ref="G9:G16" si="0">C9*E9</f>
        <v>43250000</v>
      </c>
      <c r="H9" s="9"/>
      <c r="I9" s="17"/>
      <c r="J9" s="17"/>
      <c r="K9" s="2"/>
      <c r="L9" s="3"/>
      <c r="M9" s="4"/>
      <c r="N9" s="4"/>
      <c r="O9" s="3"/>
      <c r="P9" s="4"/>
      <c r="Q9" s="6"/>
      <c r="R9" s="2"/>
      <c r="S9" s="2"/>
      <c r="T9" s="2"/>
      <c r="U9" s="2"/>
    </row>
    <row r="10" spans="1:21" x14ac:dyDescent="0.25">
      <c r="A10" s="8"/>
      <c r="B10" s="23"/>
      <c r="C10" s="24">
        <v>20000</v>
      </c>
      <c r="D10" s="8"/>
      <c r="E10" s="25">
        <v>18</v>
      </c>
      <c r="F10" s="23"/>
      <c r="G10" s="17">
        <f t="shared" si="0"/>
        <v>360000</v>
      </c>
      <c r="H10" s="9"/>
      <c r="I10" s="9"/>
      <c r="J10" s="17">
        <v>23372500</v>
      </c>
      <c r="K10" s="26"/>
      <c r="L10" s="3"/>
      <c r="M10" s="4"/>
      <c r="N10" s="4"/>
      <c r="O10" s="3"/>
      <c r="P10" s="4"/>
      <c r="Q10" s="8"/>
      <c r="R10" s="2"/>
      <c r="S10" s="2"/>
      <c r="T10" s="2"/>
      <c r="U10" s="2"/>
    </row>
    <row r="11" spans="1:21" x14ac:dyDescent="0.25">
      <c r="A11" s="8"/>
      <c r="B11" s="23"/>
      <c r="C11" s="24">
        <v>10000</v>
      </c>
      <c r="D11" s="8"/>
      <c r="E11" s="25">
        <v>10</v>
      </c>
      <c r="F11" s="23"/>
      <c r="G11" s="17">
        <f t="shared" si="0"/>
        <v>100000</v>
      </c>
      <c r="H11" s="9"/>
      <c r="I11" s="17"/>
      <c r="J11" s="17"/>
      <c r="K11" s="140"/>
      <c r="L11" s="173" t="s">
        <v>73</v>
      </c>
      <c r="M11" s="173"/>
      <c r="N11" s="174" t="s">
        <v>74</v>
      </c>
      <c r="O11" s="174"/>
      <c r="P11" s="141"/>
      <c r="Q11" s="9"/>
      <c r="R11" s="2"/>
      <c r="S11" s="2"/>
      <c r="T11" s="2" t="s">
        <v>12</v>
      </c>
      <c r="U11" s="2"/>
    </row>
    <row r="12" spans="1:21" ht="14.25" x14ac:dyDescent="0.2">
      <c r="A12" s="8"/>
      <c r="B12" s="23"/>
      <c r="C12" s="24">
        <v>5000</v>
      </c>
      <c r="D12" s="8"/>
      <c r="E12" s="23">
        <v>5</v>
      </c>
      <c r="F12" s="23"/>
      <c r="G12" s="17">
        <f>C12*E12</f>
        <v>25000</v>
      </c>
      <c r="H12" s="9"/>
      <c r="I12" s="17"/>
      <c r="J12" s="17"/>
      <c r="K12" s="142" t="s">
        <v>75</v>
      </c>
      <c r="L12" s="143" t="s">
        <v>14</v>
      </c>
      <c r="M12" s="148" t="s">
        <v>15</v>
      </c>
      <c r="N12" s="144" t="s">
        <v>75</v>
      </c>
      <c r="O12" s="143" t="s">
        <v>14</v>
      </c>
      <c r="P12" s="144" t="s">
        <v>15</v>
      </c>
      <c r="Q12" s="31" t="s">
        <v>12</v>
      </c>
      <c r="R12" s="2" t="s">
        <v>17</v>
      </c>
      <c r="S12" s="2" t="s">
        <v>18</v>
      </c>
      <c r="T12" s="2" t="s">
        <v>19</v>
      </c>
      <c r="U12" s="2"/>
    </row>
    <row r="13" spans="1:21" x14ac:dyDescent="0.2">
      <c r="A13" s="8"/>
      <c r="B13" s="23"/>
      <c r="C13" s="24">
        <v>2000</v>
      </c>
      <c r="D13" s="8"/>
      <c r="E13" s="23">
        <v>1</v>
      </c>
      <c r="F13" s="23"/>
      <c r="G13" s="17">
        <f t="shared" si="0"/>
        <v>2000</v>
      </c>
      <c r="H13" s="9"/>
      <c r="I13" s="17"/>
      <c r="J13" s="133">
        <v>800</v>
      </c>
      <c r="K13" s="162">
        <v>44511</v>
      </c>
      <c r="L13" s="114">
        <v>1300000</v>
      </c>
      <c r="M13" s="149">
        <v>40000</v>
      </c>
      <c r="N13" s="164">
        <v>44517</v>
      </c>
      <c r="O13" s="34">
        <v>500000</v>
      </c>
      <c r="P13" s="145"/>
      <c r="Q13" s="2" t="s">
        <v>21</v>
      </c>
      <c r="R13" s="2"/>
    </row>
    <row r="14" spans="1:21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133">
        <v>600</v>
      </c>
      <c r="K14" s="164">
        <v>44512</v>
      </c>
      <c r="L14" s="34">
        <v>3600000</v>
      </c>
      <c r="M14" s="149">
        <v>150000</v>
      </c>
      <c r="N14" s="164">
        <v>44521</v>
      </c>
      <c r="O14" s="34">
        <v>650000</v>
      </c>
      <c r="P14" s="35"/>
      <c r="Q14" s="37"/>
      <c r="R14" s="38"/>
    </row>
    <row r="15" spans="1:21" x14ac:dyDescent="0.25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133"/>
      <c r="K15" s="164">
        <v>44513</v>
      </c>
      <c r="L15" s="34">
        <v>5000000</v>
      </c>
      <c r="M15" s="149">
        <v>100000</v>
      </c>
      <c r="N15" s="146"/>
      <c r="O15" s="104"/>
      <c r="P15" s="35"/>
      <c r="Q15" s="34"/>
      <c r="R15" s="38"/>
    </row>
    <row r="16" spans="1:21" x14ac:dyDescent="0.25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33"/>
      <c r="K16" s="164">
        <v>44514</v>
      </c>
      <c r="L16" s="34">
        <v>4754000</v>
      </c>
      <c r="M16" s="35">
        <v>150000</v>
      </c>
      <c r="N16" s="146"/>
      <c r="O16" s="104"/>
      <c r="P16" s="35"/>
      <c r="Q16" s="34"/>
      <c r="R16" s="38"/>
    </row>
    <row r="17" spans="1:21" x14ac:dyDescent="0.25">
      <c r="A17" s="8"/>
      <c r="B17" s="8"/>
      <c r="C17" s="19" t="s">
        <v>22</v>
      </c>
      <c r="D17" s="8"/>
      <c r="E17" s="23"/>
      <c r="F17" s="8"/>
      <c r="G17" s="8"/>
      <c r="H17" s="9">
        <f>SUM(G8:G16)</f>
        <v>76137000</v>
      </c>
      <c r="I17" s="10"/>
      <c r="J17" s="133"/>
      <c r="K17" s="164">
        <v>44515</v>
      </c>
      <c r="L17" s="34">
        <v>3750000</v>
      </c>
      <c r="M17" s="149">
        <v>895000</v>
      </c>
      <c r="N17" s="146"/>
      <c r="O17" s="104"/>
      <c r="P17" s="35"/>
      <c r="Q17" s="34"/>
      <c r="R17" s="38"/>
    </row>
    <row r="18" spans="1:21" x14ac:dyDescent="0.25">
      <c r="A18" s="8"/>
      <c r="B18" s="8"/>
      <c r="C18" s="8"/>
      <c r="D18" s="8"/>
      <c r="E18" s="8"/>
      <c r="F18" s="8"/>
      <c r="G18" s="8"/>
      <c r="H18" s="9"/>
      <c r="I18" s="10"/>
      <c r="J18" s="133"/>
      <c r="K18" s="164">
        <v>44516</v>
      </c>
      <c r="L18" s="34">
        <v>5000000</v>
      </c>
      <c r="M18" s="150">
        <v>200000</v>
      </c>
      <c r="N18" s="146"/>
      <c r="O18" s="104"/>
      <c r="P18" s="116"/>
      <c r="Q18" s="34"/>
      <c r="R18" s="41"/>
    </row>
    <row r="19" spans="1:21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133"/>
      <c r="K19" s="164">
        <v>44518</v>
      </c>
      <c r="L19" s="34">
        <v>850000</v>
      </c>
      <c r="M19" s="151">
        <v>1400000</v>
      </c>
      <c r="N19" s="146"/>
      <c r="O19" s="104"/>
      <c r="P19" s="117"/>
      <c r="Q19" s="34"/>
      <c r="R19" s="41"/>
    </row>
    <row r="20" spans="1:21" x14ac:dyDescent="0.25">
      <c r="A20" s="8"/>
      <c r="B20" s="8"/>
      <c r="C20" s="24">
        <v>1000</v>
      </c>
      <c r="D20" s="8"/>
      <c r="E20" s="8">
        <v>6</v>
      </c>
      <c r="F20" s="8"/>
      <c r="G20" s="24">
        <f>C20*E20</f>
        <v>6000</v>
      </c>
      <c r="H20" s="9"/>
      <c r="I20" s="24"/>
      <c r="J20" s="133"/>
      <c r="K20" s="164">
        <v>44519</v>
      </c>
      <c r="L20" s="34">
        <v>950000</v>
      </c>
      <c r="M20" s="151">
        <v>200000</v>
      </c>
      <c r="N20" s="146"/>
      <c r="O20" s="104"/>
      <c r="P20" s="117"/>
      <c r="Q20" s="34"/>
      <c r="R20" s="41"/>
    </row>
    <row r="21" spans="1:21" x14ac:dyDescent="0.25">
      <c r="A21" s="8"/>
      <c r="B21" s="8"/>
      <c r="C21" s="24">
        <v>500</v>
      </c>
      <c r="D21" s="8"/>
      <c r="E21" s="8">
        <v>5</v>
      </c>
      <c r="F21" s="8"/>
      <c r="G21" s="24">
        <f>C21*E21</f>
        <v>2500</v>
      </c>
      <c r="H21" s="9"/>
      <c r="I21" s="24"/>
      <c r="J21" s="133"/>
      <c r="K21" s="164">
        <v>44520</v>
      </c>
      <c r="L21" s="34">
        <v>1000000</v>
      </c>
      <c r="M21" s="152">
        <v>96000000</v>
      </c>
      <c r="N21" s="146"/>
      <c r="O21" s="104"/>
      <c r="P21" s="118"/>
      <c r="Q21" s="34"/>
      <c r="R21" s="44"/>
    </row>
    <row r="22" spans="1:21" x14ac:dyDescent="0.25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133"/>
      <c r="K22" s="164">
        <v>44522</v>
      </c>
      <c r="L22" s="34">
        <v>710000</v>
      </c>
      <c r="M22" s="152">
        <v>21317000</v>
      </c>
      <c r="N22" s="146"/>
      <c r="O22" s="104"/>
      <c r="P22" s="118"/>
      <c r="Q22" s="34"/>
      <c r="R22" s="45"/>
      <c r="S22" s="46"/>
      <c r="T22" s="44"/>
      <c r="U22" s="44"/>
    </row>
    <row r="23" spans="1:21" x14ac:dyDescent="0.25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134"/>
      <c r="K23" s="164">
        <v>44523</v>
      </c>
      <c r="L23" s="34">
        <v>5000000</v>
      </c>
      <c r="M23" s="153">
        <v>50000</v>
      </c>
      <c r="N23" s="146"/>
      <c r="O23" s="104"/>
      <c r="P23" s="119"/>
      <c r="Q23" s="34"/>
      <c r="R23" s="45"/>
      <c r="S23" s="46"/>
      <c r="T23" s="44">
        <f>SUM(T14:T22)</f>
        <v>0</v>
      </c>
      <c r="U23" s="44">
        <f>SUM(U14:U22)</f>
        <v>0</v>
      </c>
    </row>
    <row r="24" spans="1:21" x14ac:dyDescent="0.25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134"/>
      <c r="K24" s="164">
        <v>44524</v>
      </c>
      <c r="L24" s="34">
        <v>1000000</v>
      </c>
      <c r="M24" s="153">
        <v>266000</v>
      </c>
      <c r="N24" s="146"/>
      <c r="O24" s="104"/>
      <c r="P24" s="119"/>
      <c r="Q24" s="48"/>
      <c r="R24" s="45"/>
      <c r="S24" s="46"/>
      <c r="T24" s="49" t="s">
        <v>25</v>
      </c>
      <c r="U24" s="46"/>
    </row>
    <row r="25" spans="1:21" x14ac:dyDescent="0.25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134"/>
      <c r="K25" s="168">
        <v>44525</v>
      </c>
      <c r="L25" s="170">
        <v>2400000</v>
      </c>
      <c r="M25" s="153"/>
      <c r="N25" s="146"/>
      <c r="O25" s="104"/>
      <c r="P25" s="119"/>
      <c r="Q25" s="48"/>
      <c r="R25" s="45"/>
      <c r="S25" s="46"/>
      <c r="T25" s="49"/>
      <c r="U25" s="46"/>
    </row>
    <row r="26" spans="1:21" x14ac:dyDescent="0.25">
      <c r="A26" s="8"/>
      <c r="B26" s="8"/>
      <c r="C26" s="19" t="s">
        <v>22</v>
      </c>
      <c r="D26" s="8"/>
      <c r="E26" s="8"/>
      <c r="F26" s="8"/>
      <c r="G26" s="8"/>
      <c r="H26" s="51">
        <f>SUM(G20:G25)</f>
        <v>8500</v>
      </c>
      <c r="I26" s="9"/>
      <c r="J26" s="134"/>
      <c r="K26" s="168">
        <v>44526</v>
      </c>
      <c r="L26" s="170">
        <v>3800000</v>
      </c>
      <c r="M26" s="154"/>
      <c r="N26" s="146"/>
      <c r="O26" s="104"/>
      <c r="P26" s="120"/>
      <c r="Q26" s="53"/>
      <c r="R26" s="45"/>
      <c r="S26" s="46"/>
      <c r="T26" s="49"/>
      <c r="U26" s="46"/>
    </row>
    <row r="27" spans="1:21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76145500</v>
      </c>
      <c r="J27" s="134"/>
      <c r="K27" s="164">
        <v>44527</v>
      </c>
      <c r="L27" s="34">
        <v>2750000</v>
      </c>
      <c r="M27" s="155"/>
      <c r="N27" s="146"/>
      <c r="O27" s="104"/>
      <c r="P27" s="121"/>
      <c r="Q27" s="53"/>
      <c r="R27" s="45"/>
      <c r="S27" s="46"/>
      <c r="T27" s="49"/>
      <c r="U27" s="46"/>
    </row>
    <row r="28" spans="1:21" x14ac:dyDescent="0.25">
      <c r="A28" s="8"/>
      <c r="B28" s="8"/>
      <c r="C28" s="158" t="s">
        <v>77</v>
      </c>
      <c r="D28" s="8"/>
      <c r="E28" s="8"/>
      <c r="F28" s="8"/>
      <c r="G28" s="159">
        <f>+I27-G29</f>
        <v>11145500</v>
      </c>
      <c r="H28" s="9"/>
      <c r="I28" s="9"/>
      <c r="J28" s="134"/>
      <c r="K28" s="164">
        <v>44528</v>
      </c>
      <c r="L28" s="34">
        <v>800000</v>
      </c>
      <c r="M28" s="54"/>
      <c r="N28" s="146"/>
      <c r="O28" s="104"/>
      <c r="P28" s="54"/>
      <c r="Q28" s="53"/>
      <c r="R28" s="45"/>
      <c r="S28" s="46"/>
      <c r="T28" s="49"/>
      <c r="U28" s="46"/>
    </row>
    <row r="29" spans="1:21" x14ac:dyDescent="0.25">
      <c r="A29" s="8"/>
      <c r="B29" s="8"/>
      <c r="C29" s="158" t="s">
        <v>78</v>
      </c>
      <c r="D29" s="8"/>
      <c r="E29" s="8"/>
      <c r="F29" s="8"/>
      <c r="G29" s="159">
        <v>65000000</v>
      </c>
      <c r="H29" s="9"/>
      <c r="I29" s="9"/>
      <c r="J29" s="134"/>
      <c r="K29" s="164">
        <v>44529</v>
      </c>
      <c r="L29" s="34">
        <v>3000000</v>
      </c>
      <c r="M29" s="54"/>
      <c r="N29" s="146"/>
      <c r="O29" s="104"/>
      <c r="P29" s="54"/>
      <c r="Q29" s="53"/>
      <c r="R29" s="45"/>
      <c r="S29" s="46"/>
      <c r="T29" s="55"/>
      <c r="U29" s="46"/>
    </row>
    <row r="30" spans="1:21" x14ac:dyDescent="0.25">
      <c r="A30" s="8"/>
      <c r="B30" s="8"/>
      <c r="C30" s="8"/>
      <c r="D30" s="8"/>
      <c r="E30" s="8"/>
      <c r="F30" s="8"/>
      <c r="G30" s="8"/>
      <c r="H30" s="9"/>
      <c r="I30" s="9"/>
      <c r="J30" s="135"/>
      <c r="K30" s="135"/>
      <c r="L30" s="169"/>
      <c r="M30" s="57"/>
      <c r="N30" s="146"/>
      <c r="O30" s="104"/>
      <c r="P30" s="57"/>
      <c r="Q30" s="53"/>
      <c r="R30" s="45"/>
      <c r="S30" s="46"/>
      <c r="T30" s="49"/>
      <c r="U30" s="46"/>
    </row>
    <row r="31" spans="1:21" x14ac:dyDescent="0.25">
      <c r="A31" s="8"/>
      <c r="B31" s="8"/>
      <c r="C31" s="19" t="s">
        <v>26</v>
      </c>
      <c r="D31" s="8"/>
      <c r="E31" s="8"/>
      <c r="F31" s="8"/>
      <c r="G31" s="8"/>
      <c r="H31" s="9"/>
      <c r="I31" s="9"/>
      <c r="J31" s="134"/>
      <c r="K31" s="135"/>
      <c r="L31" s="169"/>
      <c r="M31" s="57"/>
      <c r="N31" s="146"/>
      <c r="O31" s="104"/>
      <c r="P31" s="57"/>
      <c r="Q31" s="53"/>
      <c r="R31" s="2"/>
      <c r="S31" s="46"/>
      <c r="T31" s="2"/>
      <c r="U31" s="46"/>
    </row>
    <row r="32" spans="1:21" x14ac:dyDescent="0.25">
      <c r="A32" s="8"/>
      <c r="B32" s="8"/>
      <c r="C32" s="8" t="s">
        <v>79</v>
      </c>
      <c r="D32" s="8"/>
      <c r="E32" s="8"/>
      <c r="F32" s="8"/>
      <c r="G32" s="8" t="s">
        <v>1</v>
      </c>
      <c r="H32" s="9"/>
      <c r="I32" s="9">
        <f>+'10 jan '!I37</f>
        <v>356874603</v>
      </c>
      <c r="J32" s="134"/>
      <c r="K32" s="165"/>
      <c r="L32" s="114"/>
      <c r="M32" s="57"/>
      <c r="N32" s="57"/>
      <c r="O32" s="34"/>
      <c r="P32" s="57"/>
      <c r="Q32" s="53"/>
      <c r="R32" s="2"/>
      <c r="S32" s="46"/>
      <c r="T32" s="2"/>
      <c r="U32" s="46"/>
    </row>
    <row r="33" spans="1:21" x14ac:dyDescent="0.25">
      <c r="A33" s="8"/>
      <c r="B33" s="8"/>
      <c r="C33" s="8" t="s">
        <v>28</v>
      </c>
      <c r="D33" s="8"/>
      <c r="E33" s="8"/>
      <c r="F33" s="8"/>
      <c r="G33" s="8"/>
      <c r="H33" s="9" t="s">
        <v>29</v>
      </c>
      <c r="I33" s="56">
        <f>+'24 Jan '!I59</f>
        <v>148443500</v>
      </c>
      <c r="J33" s="134"/>
      <c r="M33" s="57"/>
      <c r="N33" s="57"/>
      <c r="O33" s="34"/>
      <c r="P33" s="57"/>
      <c r="Q33" s="53"/>
      <c r="R33" s="2"/>
      <c r="S33" s="46"/>
      <c r="T33" s="2"/>
      <c r="U33" s="46"/>
    </row>
    <row r="34" spans="1:21" x14ac:dyDescent="0.25">
      <c r="A34" s="8"/>
      <c r="B34" s="8"/>
      <c r="C34" s="8"/>
      <c r="D34" s="8"/>
      <c r="E34" s="8"/>
      <c r="F34" s="8"/>
      <c r="G34" s="8"/>
      <c r="H34" s="9"/>
      <c r="I34" s="9"/>
      <c r="J34" s="134"/>
      <c r="K34" s="146"/>
      <c r="L34" s="104"/>
      <c r="M34" s="57"/>
      <c r="N34" s="57"/>
      <c r="O34" s="34"/>
      <c r="P34" s="57"/>
      <c r="Q34" s="53"/>
      <c r="R34" s="2"/>
      <c r="S34" s="46"/>
      <c r="T34" s="59"/>
      <c r="U34" s="46"/>
    </row>
    <row r="35" spans="1:21" x14ac:dyDescent="0.25">
      <c r="A35" s="8"/>
      <c r="B35" s="8"/>
      <c r="C35" s="19" t="s">
        <v>30</v>
      </c>
      <c r="D35" s="8"/>
      <c r="E35" s="8"/>
      <c r="F35" s="8"/>
      <c r="G35" s="8"/>
      <c r="H35" s="9"/>
      <c r="I35" s="45"/>
      <c r="J35" s="134"/>
      <c r="K35" s="146"/>
      <c r="L35" s="104"/>
      <c r="M35" s="57"/>
      <c r="N35" s="57"/>
      <c r="O35" s="34"/>
      <c r="P35" s="57"/>
      <c r="Q35" s="53"/>
      <c r="R35" s="46"/>
      <c r="S35" s="46"/>
      <c r="T35" s="2"/>
      <c r="U35" s="46"/>
    </row>
    <row r="36" spans="1:21" x14ac:dyDescent="0.25">
      <c r="A36" s="8"/>
      <c r="B36" s="19">
        <v>1</v>
      </c>
      <c r="C36" s="19" t="s">
        <v>31</v>
      </c>
      <c r="D36" s="8"/>
      <c r="E36" s="8"/>
      <c r="F36" s="8"/>
      <c r="G36" s="8"/>
      <c r="H36" s="9"/>
      <c r="I36" s="9"/>
      <c r="J36" s="134"/>
      <c r="K36" s="157"/>
      <c r="L36" s="124"/>
      <c r="O36" s="34"/>
      <c r="Q36" s="53"/>
      <c r="R36" s="10"/>
      <c r="S36" s="46"/>
      <c r="T36" s="2"/>
      <c r="U36" s="2"/>
    </row>
    <row r="37" spans="1:21" x14ac:dyDescent="0.25">
      <c r="A37" s="8"/>
      <c r="B37" s="19"/>
      <c r="C37" s="19" t="s">
        <v>12</v>
      </c>
      <c r="D37" s="8"/>
      <c r="E37" s="8"/>
      <c r="F37" s="8"/>
      <c r="G37" s="8"/>
      <c r="H37" s="9"/>
      <c r="I37" s="9"/>
      <c r="J37" s="135"/>
      <c r="K37" s="157"/>
      <c r="L37" s="124"/>
      <c r="O37" s="34"/>
      <c r="Q37" s="53"/>
      <c r="S37" s="46"/>
      <c r="T37" s="2"/>
      <c r="U37" s="2"/>
    </row>
    <row r="38" spans="1:21" x14ac:dyDescent="0.25">
      <c r="A38" s="8"/>
      <c r="B38" s="8"/>
      <c r="C38" s="8" t="s">
        <v>32</v>
      </c>
      <c r="D38" s="8"/>
      <c r="E38" s="8" t="s">
        <v>33</v>
      </c>
      <c r="F38" s="8"/>
      <c r="G38" s="24"/>
      <c r="H38" s="51">
        <f>Q14</f>
        <v>0</v>
      </c>
      <c r="I38" s="9"/>
      <c r="J38" s="32"/>
      <c r="K38" s="157"/>
      <c r="L38" s="124"/>
      <c r="O38" s="34"/>
      <c r="Q38" s="53"/>
      <c r="S38" s="46"/>
      <c r="T38" s="2"/>
      <c r="U38" s="2"/>
    </row>
    <row r="39" spans="1:21" x14ac:dyDescent="0.25">
      <c r="A39" s="8"/>
      <c r="B39" s="8"/>
      <c r="C39" s="8" t="s">
        <v>34</v>
      </c>
      <c r="D39" s="8"/>
      <c r="E39" s="8"/>
      <c r="F39" s="8"/>
      <c r="G39" s="8"/>
      <c r="H39" s="60"/>
      <c r="I39" s="8" t="s">
        <v>1</v>
      </c>
      <c r="J39" s="32"/>
      <c r="K39" s="157"/>
      <c r="L39" s="124"/>
      <c r="O39" s="34"/>
      <c r="Q39" s="53"/>
      <c r="S39" s="46"/>
      <c r="T39" s="2"/>
      <c r="U39" s="2"/>
    </row>
    <row r="40" spans="1:21" x14ac:dyDescent="0.25">
      <c r="A40" s="8"/>
      <c r="B40" s="8"/>
      <c r="C40" s="8" t="s">
        <v>35</v>
      </c>
      <c r="D40" s="8"/>
      <c r="E40" s="8"/>
      <c r="F40" s="8"/>
      <c r="G40" s="8"/>
      <c r="H40" s="9"/>
      <c r="I40" s="9">
        <f>+I32+H38-H39</f>
        <v>356874603</v>
      </c>
      <c r="J40" s="32"/>
      <c r="K40" s="157"/>
      <c r="L40" s="124"/>
      <c r="O40" s="34"/>
      <c r="Q40" s="53"/>
      <c r="S40" s="46"/>
      <c r="T40" s="2"/>
      <c r="U40" s="2"/>
    </row>
    <row r="41" spans="1:21" x14ac:dyDescent="0.25">
      <c r="A41" s="8"/>
      <c r="B41" s="8"/>
      <c r="C41" s="8"/>
      <c r="D41" s="8"/>
      <c r="E41" s="8"/>
      <c r="F41" s="8"/>
      <c r="G41" s="8"/>
      <c r="H41" s="9"/>
      <c r="I41" s="9"/>
      <c r="J41" s="32"/>
      <c r="K41" s="157"/>
      <c r="L41" s="124"/>
      <c r="O41" s="34"/>
      <c r="Q41" s="53"/>
      <c r="S41" s="46"/>
      <c r="T41" s="2"/>
      <c r="U41" s="2"/>
    </row>
    <row r="42" spans="1:21" x14ac:dyDescent="0.25">
      <c r="A42" s="8"/>
      <c r="B42" s="8"/>
      <c r="C42" s="19" t="s">
        <v>36</v>
      </c>
      <c r="D42" s="8"/>
      <c r="E42" s="8"/>
      <c r="F42" s="8"/>
      <c r="G42" s="8"/>
      <c r="H42" s="51">
        <f>99933507-96500000</f>
        <v>3433507</v>
      </c>
      <c r="J42" s="32"/>
      <c r="K42" s="157"/>
      <c r="L42" s="124"/>
      <c r="O42" s="124"/>
      <c r="Q42" s="53"/>
      <c r="S42" s="46"/>
      <c r="T42" s="2"/>
      <c r="U42" s="2"/>
    </row>
    <row r="43" spans="1:21" x14ac:dyDescent="0.25">
      <c r="A43" s="8"/>
      <c r="B43" s="8"/>
      <c r="C43" s="19" t="s">
        <v>37</v>
      </c>
      <c r="D43" s="8"/>
      <c r="E43" s="8"/>
      <c r="F43" s="8"/>
      <c r="G43" s="8"/>
      <c r="H43" s="9">
        <v>6088300</v>
      </c>
      <c r="I43" s="9"/>
      <c r="J43" s="32"/>
      <c r="K43" s="157"/>
      <c r="L43" s="124"/>
      <c r="O43" s="124"/>
      <c r="Q43" s="53"/>
      <c r="S43" s="46"/>
      <c r="T43" s="2"/>
      <c r="U43" s="2"/>
    </row>
    <row r="44" spans="1:21" ht="16.5" x14ac:dyDescent="0.35">
      <c r="A44" s="8"/>
      <c r="B44" s="8"/>
      <c r="C44" s="19" t="s">
        <v>38</v>
      </c>
      <c r="D44" s="8"/>
      <c r="E44" s="8"/>
      <c r="F44" s="8"/>
      <c r="G44" s="8"/>
      <c r="H44" s="62">
        <f>301500000-292500000</f>
        <v>9000000</v>
      </c>
      <c r="I44" s="9"/>
      <c r="J44" s="32"/>
      <c r="K44" s="157"/>
      <c r="L44" s="124"/>
      <c r="O44" s="124"/>
      <c r="Q44" s="53"/>
      <c r="R44" s="65"/>
      <c r="S44" s="45"/>
      <c r="T44" s="66"/>
      <c r="U44" s="66"/>
    </row>
    <row r="45" spans="1:21" ht="16.5" x14ac:dyDescent="0.35">
      <c r="A45" s="8"/>
      <c r="B45" s="8"/>
      <c r="C45" s="8"/>
      <c r="D45" s="8"/>
      <c r="E45" s="8"/>
      <c r="F45" s="8"/>
      <c r="G45" s="8"/>
      <c r="H45" s="9"/>
      <c r="I45" s="63">
        <f>SUM(H42:H44)</f>
        <v>18521807</v>
      </c>
      <c r="J45" s="32"/>
      <c r="K45" s="157"/>
      <c r="L45" s="124"/>
      <c r="O45" s="124"/>
      <c r="Q45" s="53"/>
      <c r="R45" s="65"/>
      <c r="S45" s="45"/>
      <c r="T45" s="67"/>
      <c r="U45" s="66"/>
    </row>
    <row r="46" spans="1:21" x14ac:dyDescent="0.25">
      <c r="A46" s="8"/>
      <c r="B46" s="8"/>
      <c r="C46" s="8"/>
      <c r="D46" s="8"/>
      <c r="E46" s="8"/>
      <c r="F46" s="8"/>
      <c r="G46" s="8"/>
      <c r="H46" s="9"/>
      <c r="I46" s="64">
        <f>SUM(I40:I45)</f>
        <v>375396410</v>
      </c>
      <c r="J46" s="32" t="s">
        <v>29</v>
      </c>
      <c r="K46" s="33"/>
      <c r="L46" s="156"/>
      <c r="O46" s="124"/>
      <c r="Q46" s="53"/>
      <c r="R46" s="65"/>
      <c r="S46" s="45"/>
      <c r="T46" s="65"/>
      <c r="U46" s="66"/>
    </row>
    <row r="47" spans="1:21" x14ac:dyDescent="0.25">
      <c r="A47" s="8"/>
      <c r="B47" s="19">
        <v>2</v>
      </c>
      <c r="C47" s="19" t="s">
        <v>76</v>
      </c>
      <c r="D47" s="8"/>
      <c r="E47" s="8"/>
      <c r="F47" s="8"/>
      <c r="G47" s="8"/>
      <c r="H47" s="9"/>
      <c r="I47" s="9"/>
      <c r="J47" s="32"/>
      <c r="K47" s="33"/>
      <c r="L47" s="124"/>
      <c r="O47" s="124"/>
      <c r="Q47" s="53"/>
      <c r="R47" s="65"/>
      <c r="S47" s="66"/>
      <c r="T47" s="65"/>
      <c r="U47" s="66"/>
    </row>
    <row r="48" spans="1:21" x14ac:dyDescent="0.25">
      <c r="A48" s="8"/>
      <c r="B48" s="8"/>
      <c r="C48" s="8" t="s">
        <v>34</v>
      </c>
      <c r="D48" s="8"/>
      <c r="E48" s="8"/>
      <c r="F48" s="8"/>
      <c r="G48" s="17"/>
      <c r="H48" s="9">
        <f>M121</f>
        <v>120768000</v>
      </c>
      <c r="I48" s="9"/>
      <c r="J48" s="32"/>
      <c r="K48" s="33"/>
      <c r="L48" s="124"/>
      <c r="O48" s="124"/>
      <c r="Q48" s="53"/>
      <c r="R48" s="71"/>
      <c r="S48" s="71">
        <f>SUM(S13:S46)</f>
        <v>0</v>
      </c>
      <c r="T48" s="65"/>
      <c r="U48" s="66"/>
    </row>
    <row r="49" spans="1:21" x14ac:dyDescent="0.25">
      <c r="A49" s="8"/>
      <c r="B49" s="8"/>
      <c r="C49" s="8" t="s">
        <v>40</v>
      </c>
      <c r="D49" s="8"/>
      <c r="E49" s="8"/>
      <c r="F49" s="8"/>
      <c r="G49" s="23"/>
      <c r="H49" s="68">
        <f>+E94</f>
        <v>0</v>
      </c>
      <c r="I49" s="9" t="s">
        <v>1</v>
      </c>
      <c r="J49" s="72"/>
      <c r="K49" s="33"/>
      <c r="L49" s="124"/>
      <c r="M49" s="73"/>
      <c r="N49" s="73"/>
      <c r="O49" s="124"/>
      <c r="P49" s="73"/>
      <c r="Q49" s="53"/>
      <c r="S49" s="2"/>
      <c r="U49" s="2"/>
    </row>
    <row r="50" spans="1:21" x14ac:dyDescent="0.25">
      <c r="A50" s="8"/>
      <c r="B50" s="8"/>
      <c r="C50" s="8"/>
      <c r="D50" s="8"/>
      <c r="E50" s="8"/>
      <c r="F50" s="8"/>
      <c r="G50" s="23" t="s">
        <v>1</v>
      </c>
      <c r="H50" s="69"/>
      <c r="I50" s="9">
        <f>H48+H49</f>
        <v>120768000</v>
      </c>
      <c r="J50" s="72"/>
      <c r="K50" s="33"/>
      <c r="L50" s="124"/>
      <c r="M50" s="73"/>
      <c r="N50" s="73"/>
      <c r="O50" s="124"/>
      <c r="P50" s="73"/>
      <c r="Q50" s="53"/>
      <c r="R50" s="74"/>
      <c r="S50" s="2" t="s">
        <v>43</v>
      </c>
      <c r="U50" s="2"/>
    </row>
    <row r="51" spans="1:21" x14ac:dyDescent="0.25">
      <c r="A51" s="8"/>
      <c r="B51" s="8"/>
      <c r="C51" s="8"/>
      <c r="D51" s="8"/>
      <c r="E51" s="8"/>
      <c r="F51" s="8"/>
      <c r="G51" s="23"/>
      <c r="H51" s="70"/>
      <c r="I51" s="9" t="s">
        <v>1</v>
      </c>
      <c r="J51" s="32"/>
      <c r="K51" s="33"/>
      <c r="L51" s="124"/>
      <c r="M51" s="73"/>
      <c r="N51" s="73"/>
      <c r="O51" s="124"/>
      <c r="P51" s="73"/>
      <c r="Q51" s="53"/>
      <c r="R51" s="74"/>
      <c r="S51" s="2"/>
      <c r="U51" s="2"/>
    </row>
    <row r="52" spans="1:21" x14ac:dyDescent="0.25">
      <c r="A52" s="8"/>
      <c r="B52" s="8"/>
      <c r="C52" s="8" t="s">
        <v>41</v>
      </c>
      <c r="D52" s="8"/>
      <c r="E52" s="8"/>
      <c r="F52" s="8"/>
      <c r="G52" s="17"/>
      <c r="I52" s="9">
        <v>0</v>
      </c>
      <c r="J52" s="76"/>
      <c r="K52" s="33"/>
      <c r="L52" s="124"/>
      <c r="M52" s="73"/>
      <c r="N52" s="73"/>
      <c r="O52" s="124"/>
      <c r="P52" s="73"/>
      <c r="Q52" s="53"/>
      <c r="R52" s="74"/>
      <c r="S52" s="2"/>
      <c r="U52" s="2"/>
    </row>
    <row r="53" spans="1:21" x14ac:dyDescent="0.25">
      <c r="A53" s="8"/>
      <c r="B53" s="8"/>
      <c r="C53" s="78" t="s">
        <v>80</v>
      </c>
      <c r="D53" s="8"/>
      <c r="E53" s="8"/>
      <c r="F53" s="8"/>
      <c r="G53" s="17"/>
      <c r="H53" s="51">
        <f>+L121</f>
        <v>45664000</v>
      </c>
      <c r="I53" s="9"/>
      <c r="J53" s="76"/>
      <c r="K53" s="33"/>
      <c r="L53" s="124"/>
      <c r="M53" s="73"/>
      <c r="N53" s="73"/>
      <c r="O53" s="124"/>
      <c r="P53" s="73"/>
      <c r="Q53" s="53"/>
      <c r="R53" s="74"/>
      <c r="S53" s="2"/>
      <c r="U53" s="2"/>
    </row>
    <row r="54" spans="1:21" x14ac:dyDescent="0.25">
      <c r="A54" s="8"/>
      <c r="B54" s="8"/>
      <c r="C54" s="78" t="s">
        <v>81</v>
      </c>
      <c r="D54" s="8"/>
      <c r="E54" s="8"/>
      <c r="F54" s="8"/>
      <c r="G54" s="17"/>
      <c r="H54" s="51">
        <f>+O121</f>
        <v>1150000</v>
      </c>
      <c r="I54" s="9"/>
      <c r="J54" s="76"/>
      <c r="K54" s="33"/>
      <c r="L54" s="124"/>
      <c r="M54" s="73"/>
      <c r="N54" s="73"/>
      <c r="O54" s="124"/>
      <c r="P54" s="73"/>
      <c r="Q54" s="53"/>
      <c r="R54" s="74"/>
      <c r="S54" s="2"/>
      <c r="U54" s="2"/>
    </row>
    <row r="55" spans="1:21" x14ac:dyDescent="0.25">
      <c r="A55" s="8"/>
      <c r="B55" s="8"/>
      <c r="C55" s="8" t="s">
        <v>42</v>
      </c>
      <c r="D55" s="8"/>
      <c r="E55" s="8"/>
      <c r="F55" s="8"/>
      <c r="G55" s="8"/>
      <c r="H55" s="60">
        <v>1656000</v>
      </c>
      <c r="I55" s="9"/>
      <c r="J55" s="76"/>
      <c r="K55" s="33"/>
      <c r="L55" s="124"/>
      <c r="M55" s="73"/>
      <c r="N55" s="73"/>
      <c r="O55" s="124"/>
      <c r="P55" s="73"/>
      <c r="Q55" s="53"/>
      <c r="R55" s="74"/>
      <c r="S55" s="2"/>
      <c r="U55" s="2"/>
    </row>
    <row r="56" spans="1:21" x14ac:dyDescent="0.25">
      <c r="A56" s="8"/>
      <c r="B56" s="8"/>
      <c r="C56" s="8"/>
      <c r="D56" s="8"/>
      <c r="E56" s="8"/>
      <c r="F56" s="8"/>
      <c r="G56" s="8"/>
      <c r="H56" s="51"/>
      <c r="I56" s="9"/>
      <c r="J56" s="76"/>
      <c r="K56" s="33"/>
      <c r="L56" s="124"/>
      <c r="M56" s="73"/>
      <c r="N56" s="73"/>
      <c r="O56" s="124"/>
      <c r="P56" s="73"/>
      <c r="Q56" s="53"/>
      <c r="R56" s="74"/>
      <c r="S56" s="2"/>
      <c r="U56" s="2"/>
    </row>
    <row r="57" spans="1:21" x14ac:dyDescent="0.25">
      <c r="A57" s="8"/>
      <c r="B57" s="8"/>
      <c r="C57" s="8"/>
      <c r="D57" s="8"/>
      <c r="E57" s="8"/>
      <c r="F57" s="8"/>
      <c r="G57" s="8"/>
      <c r="H57" s="51"/>
      <c r="I57" s="9"/>
      <c r="J57" s="76"/>
      <c r="K57" s="33"/>
      <c r="L57" s="124"/>
      <c r="M57" s="73"/>
      <c r="N57" s="73"/>
      <c r="O57" s="124"/>
      <c r="P57" s="73"/>
      <c r="Q57" s="53"/>
      <c r="R57" s="74"/>
      <c r="S57" s="2"/>
      <c r="U57" s="2"/>
    </row>
    <row r="58" spans="1:21" x14ac:dyDescent="0.25">
      <c r="A58" s="8"/>
      <c r="B58" s="8"/>
      <c r="C58" s="8" t="s">
        <v>44</v>
      </c>
      <c r="D58" s="8"/>
      <c r="E58" s="8"/>
      <c r="F58" s="8"/>
      <c r="G58" s="8"/>
      <c r="H58" s="17"/>
      <c r="I58" s="60">
        <f>SUM(H53:H55)</f>
        <v>48470000</v>
      </c>
      <c r="J58" s="166">
        <f>+I32+I59+H42+H43+H44</f>
        <v>451541910</v>
      </c>
      <c r="K58" s="33"/>
      <c r="L58" s="124"/>
      <c r="M58" s="73"/>
      <c r="N58" s="73"/>
      <c r="O58" s="124"/>
      <c r="P58" s="73"/>
      <c r="Q58" s="53"/>
      <c r="R58" s="75"/>
      <c r="S58" s="59"/>
      <c r="T58" s="75"/>
      <c r="U58" s="59"/>
    </row>
    <row r="59" spans="1:21" x14ac:dyDescent="0.25">
      <c r="A59" s="8"/>
      <c r="B59" s="8"/>
      <c r="C59" s="19" t="s">
        <v>44</v>
      </c>
      <c r="D59" s="8"/>
      <c r="E59" s="8"/>
      <c r="F59" s="8"/>
      <c r="G59" s="8"/>
      <c r="H59" s="9"/>
      <c r="I59" s="9">
        <f>+I33-I50+I58</f>
        <v>76145500</v>
      </c>
      <c r="J59" s="76"/>
      <c r="K59" s="33"/>
      <c r="L59" s="124"/>
      <c r="M59" s="77"/>
      <c r="N59" s="77"/>
      <c r="O59" s="124"/>
      <c r="P59" s="77"/>
      <c r="Q59" s="53"/>
      <c r="R59" s="75"/>
      <c r="S59" s="59"/>
      <c r="T59" s="75"/>
      <c r="U59" s="59"/>
    </row>
    <row r="60" spans="1:21" x14ac:dyDescent="0.25">
      <c r="A60" s="78" t="s">
        <v>45</v>
      </c>
      <c r="B60" s="8"/>
      <c r="C60" s="8" t="s">
        <v>46</v>
      </c>
      <c r="D60" s="8"/>
      <c r="E60" s="8"/>
      <c r="F60" s="8"/>
      <c r="G60" s="8"/>
      <c r="H60" s="9"/>
      <c r="I60" s="9">
        <f>+I27</f>
        <v>76145500</v>
      </c>
      <c r="J60" s="76"/>
      <c r="K60" s="33"/>
      <c r="L60" s="124"/>
      <c r="M60" s="77"/>
      <c r="N60" s="77"/>
      <c r="O60" s="124"/>
      <c r="P60" s="77"/>
      <c r="Q60" s="53"/>
      <c r="R60" s="75"/>
      <c r="S60" s="59"/>
      <c r="T60" s="75"/>
      <c r="U60" s="59"/>
    </row>
    <row r="61" spans="1:21" x14ac:dyDescent="0.25">
      <c r="A61" s="8"/>
      <c r="B61" s="8"/>
      <c r="C61" s="8"/>
      <c r="D61" s="8"/>
      <c r="E61" s="8"/>
      <c r="F61" s="8"/>
      <c r="G61" s="8"/>
      <c r="H61" s="9" t="s">
        <v>1</v>
      </c>
      <c r="I61" s="60">
        <v>0</v>
      </c>
      <c r="J61" s="76"/>
      <c r="K61" s="33"/>
      <c r="L61" s="124"/>
      <c r="M61" s="79"/>
      <c r="N61" s="79"/>
      <c r="O61" s="124"/>
      <c r="P61" s="79"/>
      <c r="Q61" s="53"/>
      <c r="R61" s="75"/>
      <c r="S61" s="59"/>
      <c r="T61" s="75"/>
      <c r="U61" s="80"/>
    </row>
    <row r="62" spans="1:21" x14ac:dyDescent="0.25">
      <c r="A62" s="8"/>
      <c r="B62" s="8"/>
      <c r="C62" s="8"/>
      <c r="D62" s="8"/>
      <c r="E62" s="8" t="s">
        <v>47</v>
      </c>
      <c r="F62" s="8"/>
      <c r="G62" s="8"/>
      <c r="H62" s="9"/>
      <c r="I62" s="9">
        <f>+I60-I59</f>
        <v>0</v>
      </c>
      <c r="J62" s="85"/>
      <c r="K62" s="33"/>
      <c r="L62" s="34"/>
      <c r="M62" s="73"/>
      <c r="N62" s="73"/>
      <c r="O62" s="34"/>
      <c r="P62" s="73"/>
      <c r="Q62" s="53"/>
      <c r="R62" s="75"/>
      <c r="S62" s="59"/>
      <c r="T62" s="75"/>
      <c r="U62" s="75"/>
    </row>
    <row r="63" spans="1:21" x14ac:dyDescent="0.25">
      <c r="A63" s="8"/>
      <c r="B63" s="8"/>
      <c r="C63" s="8"/>
      <c r="D63" s="8"/>
      <c r="E63" s="8"/>
      <c r="F63" s="8"/>
      <c r="G63" s="8"/>
      <c r="H63" s="9"/>
      <c r="I63" s="9"/>
      <c r="J63" s="85"/>
      <c r="K63" s="33"/>
      <c r="L63" s="34"/>
      <c r="M63" s="79"/>
      <c r="N63" s="79"/>
      <c r="O63" s="34"/>
      <c r="P63" s="79"/>
      <c r="Q63" s="53"/>
      <c r="R63" s="75"/>
      <c r="S63" s="59"/>
      <c r="T63" s="75"/>
      <c r="U63" s="75"/>
    </row>
    <row r="64" spans="1:21" x14ac:dyDescent="0.25">
      <c r="A64" s="8" t="s">
        <v>48</v>
      </c>
      <c r="B64" s="8"/>
      <c r="C64" s="8"/>
      <c r="D64" s="8"/>
      <c r="E64" s="8"/>
      <c r="F64" s="8"/>
      <c r="G64" s="8"/>
      <c r="H64" s="9"/>
      <c r="I64" s="56"/>
      <c r="J64" s="85"/>
      <c r="K64" s="33"/>
      <c r="L64" s="34"/>
      <c r="M64" s="79"/>
      <c r="N64" s="79"/>
      <c r="O64" s="34"/>
      <c r="P64" s="79"/>
      <c r="Q64" s="53"/>
      <c r="R64" s="75"/>
      <c r="S64" s="59"/>
      <c r="T64" s="75"/>
      <c r="U64" s="75"/>
    </row>
    <row r="65" spans="1:21" x14ac:dyDescent="0.25">
      <c r="A65" s="8" t="s">
        <v>49</v>
      </c>
      <c r="B65" s="8"/>
      <c r="C65" s="8"/>
      <c r="D65" s="8"/>
      <c r="E65" s="8" t="s">
        <v>1</v>
      </c>
      <c r="F65" s="8"/>
      <c r="G65" s="8" t="s">
        <v>50</v>
      </c>
      <c r="H65" s="9"/>
      <c r="I65" s="24"/>
      <c r="J65" s="85"/>
      <c r="K65" s="33"/>
      <c r="L65" s="34"/>
      <c r="M65" s="79"/>
      <c r="N65" s="79"/>
      <c r="O65" s="34"/>
      <c r="P65" s="79"/>
      <c r="Q65" s="53"/>
      <c r="R65" s="75"/>
      <c r="S65" s="59"/>
      <c r="T65" s="75"/>
      <c r="U65" s="75"/>
    </row>
    <row r="66" spans="1:21" x14ac:dyDescent="0.25">
      <c r="A66" s="8"/>
      <c r="B66" s="8"/>
      <c r="C66" s="8"/>
      <c r="D66" s="8"/>
      <c r="E66" s="8"/>
      <c r="F66" s="8"/>
      <c r="G66" s="8"/>
      <c r="H66" s="9" t="s">
        <v>1</v>
      </c>
      <c r="I66" s="24"/>
      <c r="J66" s="85"/>
      <c r="K66" s="33"/>
      <c r="L66" s="34"/>
      <c r="M66" s="79"/>
      <c r="N66" s="79"/>
      <c r="O66" s="34"/>
      <c r="P66" s="79"/>
      <c r="Q66" s="53"/>
      <c r="S66" s="46"/>
    </row>
    <row r="67" spans="1:21" x14ac:dyDescent="0.25">
      <c r="A67" s="81"/>
      <c r="B67" s="82"/>
      <c r="C67" s="82"/>
      <c r="D67" s="83"/>
      <c r="E67" s="83"/>
      <c r="F67" s="83"/>
      <c r="G67" s="83"/>
      <c r="H67" s="83"/>
      <c r="J67" s="85"/>
      <c r="K67" s="33"/>
      <c r="L67" s="34"/>
      <c r="O67" s="34"/>
      <c r="Q67" s="53"/>
    </row>
    <row r="68" spans="1:21" x14ac:dyDescent="0.25">
      <c r="A68" s="2"/>
      <c r="B68" s="2"/>
      <c r="C68" s="2"/>
      <c r="D68" s="2"/>
      <c r="E68" s="2"/>
      <c r="F68" s="2"/>
      <c r="G68" s="10"/>
      <c r="I68" s="2"/>
      <c r="J68" s="85"/>
      <c r="K68" s="33"/>
      <c r="L68" s="34"/>
      <c r="O68" s="34"/>
      <c r="Q68" s="53"/>
      <c r="S68" s="74"/>
    </row>
    <row r="69" spans="1:21" x14ac:dyDescent="0.25">
      <c r="A69" s="84" t="s">
        <v>51</v>
      </c>
      <c r="B69" s="82"/>
      <c r="C69" s="82"/>
      <c r="D69" s="83"/>
      <c r="E69" s="83"/>
      <c r="F69" s="83"/>
      <c r="G69" s="10" t="s">
        <v>52</v>
      </c>
      <c r="J69" s="85"/>
      <c r="K69" s="33"/>
      <c r="L69" s="34"/>
      <c r="O69" s="34"/>
      <c r="Q69" s="53"/>
      <c r="S69" s="74"/>
    </row>
    <row r="70" spans="1:21" x14ac:dyDescent="0.25">
      <c r="A70" s="81"/>
      <c r="B70" s="82"/>
      <c r="C70" s="82"/>
      <c r="D70" s="83"/>
      <c r="E70" s="83"/>
      <c r="F70" s="83"/>
      <c r="G70" s="83"/>
      <c r="H70" s="83"/>
      <c r="J70" s="85"/>
      <c r="K70" s="33"/>
      <c r="L70" s="34"/>
      <c r="O70" s="34"/>
      <c r="Q70" s="53"/>
    </row>
    <row r="71" spans="1:21" x14ac:dyDescent="0.25">
      <c r="A71" s="2" t="s">
        <v>53</v>
      </c>
      <c r="B71" s="2"/>
      <c r="C71" s="2"/>
      <c r="D71" s="2"/>
      <c r="E71" s="2"/>
      <c r="F71" s="2"/>
      <c r="H71" s="10" t="s">
        <v>54</v>
      </c>
      <c r="I71" s="2"/>
      <c r="J71" s="85"/>
      <c r="K71" s="33"/>
      <c r="L71" s="34"/>
      <c r="O71" s="34"/>
      <c r="Q71" s="53"/>
    </row>
    <row r="72" spans="1:21" x14ac:dyDescent="0.25">
      <c r="A72" s="2"/>
      <c r="B72" s="2"/>
      <c r="C72" s="2"/>
      <c r="D72" s="2"/>
      <c r="E72" s="2"/>
      <c r="F72" s="2"/>
      <c r="G72" s="83" t="s">
        <v>55</v>
      </c>
      <c r="H72" s="2"/>
      <c r="I72" s="2"/>
      <c r="J72" s="85"/>
      <c r="K72" s="33"/>
      <c r="L72" s="34"/>
      <c r="M72" s="79"/>
      <c r="N72" s="79"/>
      <c r="O72" s="34"/>
      <c r="P72" s="79"/>
      <c r="Q72" s="53"/>
    </row>
    <row r="73" spans="1:21" x14ac:dyDescent="0.25">
      <c r="A73" s="2"/>
      <c r="B73" s="2"/>
      <c r="C73" s="2"/>
      <c r="D73" s="2"/>
      <c r="E73" s="2"/>
      <c r="F73" s="2"/>
      <c r="G73" s="83"/>
      <c r="H73" s="2"/>
      <c r="I73" s="2"/>
      <c r="J73" s="85"/>
      <c r="K73" s="33"/>
      <c r="L73" s="34"/>
      <c r="O73" s="34"/>
      <c r="Q73" s="53"/>
    </row>
    <row r="74" spans="1:21" x14ac:dyDescent="0.25">
      <c r="A74" s="2"/>
      <c r="B74" s="2"/>
      <c r="C74" s="2"/>
      <c r="D74" s="2"/>
      <c r="E74" s="2" t="s">
        <v>56</v>
      </c>
      <c r="F74" s="2"/>
      <c r="G74" s="2"/>
      <c r="H74" s="2"/>
      <c r="I74" s="2"/>
      <c r="J74" s="85"/>
      <c r="K74" s="33"/>
      <c r="L74" s="34"/>
      <c r="O74" s="34"/>
      <c r="Q74" s="53"/>
    </row>
    <row r="75" spans="1:21" x14ac:dyDescent="0.25">
      <c r="A75" s="2"/>
      <c r="B75" s="2"/>
      <c r="C75" s="2"/>
      <c r="D75" s="2"/>
      <c r="E75" s="2" t="s">
        <v>56</v>
      </c>
      <c r="F75" s="2"/>
      <c r="G75" s="2"/>
      <c r="H75" s="2"/>
      <c r="I75" s="86"/>
      <c r="J75" s="85"/>
      <c r="K75" s="33"/>
      <c r="L75" s="34"/>
      <c r="O75" s="34"/>
      <c r="Q75" s="53"/>
    </row>
    <row r="76" spans="1:21" x14ac:dyDescent="0.25">
      <c r="A76" s="83"/>
      <c r="B76" s="83"/>
      <c r="C76" s="83"/>
      <c r="D76" s="83"/>
      <c r="E76" s="83"/>
      <c r="F76" s="83"/>
      <c r="G76" s="87"/>
      <c r="H76" s="88"/>
      <c r="I76" s="83"/>
      <c r="J76" s="85"/>
      <c r="K76" s="33"/>
      <c r="L76" s="34"/>
      <c r="O76" s="34"/>
      <c r="Q76" s="89"/>
    </row>
    <row r="77" spans="1:21" x14ac:dyDescent="0.25">
      <c r="A77" s="83"/>
      <c r="B77" s="83"/>
      <c r="C77" s="83"/>
      <c r="D77" s="83"/>
      <c r="E77" s="83"/>
      <c r="F77" s="83"/>
      <c r="G77" s="87" t="s">
        <v>57</v>
      </c>
      <c r="H77" s="90"/>
      <c r="I77" s="83"/>
      <c r="J77" s="85"/>
      <c r="K77" s="33"/>
      <c r="L77" s="34"/>
      <c r="O77" s="34"/>
      <c r="Q77" s="89"/>
    </row>
    <row r="78" spans="1:21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K78" s="33"/>
      <c r="L78" s="34"/>
      <c r="O78" s="34"/>
      <c r="Q78" s="89"/>
    </row>
    <row r="79" spans="1:21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K79" s="33"/>
      <c r="L79" s="34"/>
      <c r="O79" s="34"/>
      <c r="Q79" s="89"/>
    </row>
    <row r="80" spans="1:21" x14ac:dyDescent="0.25">
      <c r="A80" s="93"/>
      <c r="B80" s="92"/>
      <c r="C80" s="96"/>
      <c r="D80" s="96"/>
      <c r="E80" s="98"/>
      <c r="F80" s="74"/>
      <c r="H80" s="75"/>
      <c r="J80" s="85"/>
      <c r="K80" s="33"/>
      <c r="L80" s="34"/>
      <c r="O80" s="34"/>
      <c r="Q80" s="89"/>
    </row>
    <row r="81" spans="1:17" x14ac:dyDescent="0.25">
      <c r="A81" s="99"/>
      <c r="B81" s="92"/>
      <c r="C81" s="100"/>
      <c r="D81" s="100"/>
      <c r="E81" s="98"/>
      <c r="H81" s="75"/>
      <c r="J81" s="85"/>
      <c r="K81" s="33"/>
      <c r="L81" s="34"/>
      <c r="O81" s="34"/>
      <c r="Q81" s="89"/>
    </row>
    <row r="82" spans="1:17" x14ac:dyDescent="0.25">
      <c r="A82" s="101"/>
      <c r="B82" s="92"/>
      <c r="C82" s="100"/>
      <c r="D82" s="100"/>
      <c r="E82" s="98"/>
      <c r="H82" s="75"/>
      <c r="J82" s="85"/>
      <c r="K82" s="33"/>
      <c r="L82" s="34"/>
      <c r="O82" s="34"/>
      <c r="Q82" s="102"/>
    </row>
    <row r="83" spans="1:17" x14ac:dyDescent="0.25">
      <c r="A83" s="101"/>
      <c r="B83" s="92"/>
      <c r="C83" s="100"/>
      <c r="D83" s="100"/>
      <c r="E83" s="98"/>
      <c r="H83" s="75"/>
      <c r="J83" s="85"/>
      <c r="K83" s="33"/>
      <c r="L83" s="34"/>
      <c r="O83" s="34"/>
      <c r="Q83" s="102"/>
    </row>
    <row r="84" spans="1:17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K84" s="33"/>
      <c r="L84" s="34"/>
      <c r="O84" s="34"/>
      <c r="Q84" s="102"/>
    </row>
    <row r="85" spans="1:17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K85" s="33"/>
      <c r="L85" s="34"/>
      <c r="O85" s="34"/>
      <c r="Q85" s="102"/>
    </row>
    <row r="86" spans="1:17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K86" s="33"/>
      <c r="L86" s="34"/>
      <c r="O86" s="34"/>
      <c r="Q86" s="102"/>
    </row>
    <row r="87" spans="1:17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K87" s="33"/>
      <c r="L87" s="34"/>
      <c r="O87" s="34"/>
      <c r="Q87" s="102"/>
    </row>
    <row r="88" spans="1:17" x14ac:dyDescent="0.25">
      <c r="J88" s="85"/>
      <c r="K88" s="33"/>
      <c r="L88" s="34"/>
      <c r="O88" s="34"/>
      <c r="Q88" s="89"/>
    </row>
    <row r="89" spans="1:17" x14ac:dyDescent="0.25">
      <c r="J89" s="85"/>
      <c r="K89" s="33"/>
      <c r="L89" s="34"/>
      <c r="O89" s="34"/>
      <c r="Q89" s="89"/>
    </row>
    <row r="90" spans="1:17" x14ac:dyDescent="0.25">
      <c r="H90" s="7">
        <v>2</v>
      </c>
      <c r="J90" s="85"/>
      <c r="K90" s="33"/>
      <c r="L90" s="34"/>
      <c r="O90" s="34"/>
      <c r="Q90" s="89"/>
    </row>
    <row r="91" spans="1:17" x14ac:dyDescent="0.25">
      <c r="J91" s="85"/>
      <c r="K91" s="33"/>
      <c r="L91" s="34"/>
      <c r="O91" s="34"/>
      <c r="Q91" s="89"/>
    </row>
    <row r="92" spans="1:17" x14ac:dyDescent="0.25">
      <c r="J92" s="85"/>
      <c r="K92" s="33"/>
      <c r="L92" s="34"/>
      <c r="O92" s="34"/>
      <c r="Q92" s="89"/>
    </row>
    <row r="93" spans="1:17" x14ac:dyDescent="0.25">
      <c r="J93" s="85"/>
      <c r="K93" s="33"/>
      <c r="L93" s="34"/>
      <c r="O93" s="34"/>
      <c r="Q93" s="89"/>
    </row>
    <row r="94" spans="1:17" x14ac:dyDescent="0.2">
      <c r="K94" s="33"/>
      <c r="L94" s="34"/>
      <c r="O94" s="34"/>
      <c r="Q94" s="89"/>
    </row>
    <row r="95" spans="1:17" x14ac:dyDescent="0.2">
      <c r="K95" s="33"/>
      <c r="L95" s="34"/>
      <c r="O95" s="34"/>
      <c r="Q95" s="89"/>
    </row>
    <row r="96" spans="1:17" x14ac:dyDescent="0.2">
      <c r="K96" s="33"/>
      <c r="L96" s="34"/>
      <c r="O96" s="34"/>
      <c r="Q96" s="89"/>
    </row>
    <row r="97" spans="1:21" x14ac:dyDescent="0.2">
      <c r="K97" s="33"/>
      <c r="L97" s="34"/>
      <c r="O97" s="34"/>
      <c r="Q97" s="89"/>
    </row>
    <row r="98" spans="1:21" x14ac:dyDescent="0.2">
      <c r="K98" s="33"/>
      <c r="L98" s="34"/>
      <c r="O98" s="34"/>
      <c r="Q98" s="89"/>
    </row>
    <row r="99" spans="1:21" x14ac:dyDescent="0.2">
      <c r="K99" s="33"/>
      <c r="L99" s="34"/>
      <c r="O99" s="34"/>
      <c r="Q99" s="89"/>
    </row>
    <row r="100" spans="1:21" x14ac:dyDescent="0.25">
      <c r="K100" s="33"/>
      <c r="L100" s="104"/>
      <c r="O100" s="104"/>
      <c r="Q100" s="89"/>
    </row>
    <row r="101" spans="1:21" x14ac:dyDescent="0.25">
      <c r="K101" s="33"/>
      <c r="L101" s="104"/>
      <c r="O101" s="104"/>
      <c r="Q101" s="89"/>
    </row>
    <row r="102" spans="1:21" x14ac:dyDescent="0.25">
      <c r="K102" s="33"/>
      <c r="L102" s="105"/>
      <c r="O102" s="105"/>
      <c r="Q102" s="89"/>
    </row>
    <row r="103" spans="1:21" x14ac:dyDescent="0.25">
      <c r="K103" s="33"/>
      <c r="L103" s="105"/>
      <c r="O103" s="105"/>
      <c r="Q103" s="89"/>
    </row>
    <row r="104" spans="1:21" x14ac:dyDescent="0.25">
      <c r="K104" s="33"/>
      <c r="L104" s="105"/>
      <c r="O104" s="105"/>
      <c r="Q104" s="89"/>
    </row>
    <row r="105" spans="1:21" x14ac:dyDescent="0.25">
      <c r="K105" s="33"/>
      <c r="L105" s="105"/>
      <c r="O105" s="105"/>
      <c r="Q105" s="89"/>
    </row>
    <row r="106" spans="1:21" x14ac:dyDescent="0.25">
      <c r="K106" s="33"/>
      <c r="L106" s="105"/>
      <c r="O106" s="105"/>
      <c r="Q106" s="89"/>
    </row>
    <row r="107" spans="1:21" x14ac:dyDescent="0.25">
      <c r="K107" s="33"/>
      <c r="L107" s="105"/>
      <c r="O107" s="105"/>
      <c r="Q107" s="89"/>
    </row>
    <row r="108" spans="1:21" x14ac:dyDescent="0.25">
      <c r="K108" s="33"/>
      <c r="L108" s="105"/>
      <c r="O108" s="105"/>
      <c r="Q108" s="89"/>
    </row>
    <row r="109" spans="1:21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O109" s="105"/>
      <c r="Q109" s="89"/>
      <c r="R109" s="7"/>
      <c r="S109" s="7"/>
      <c r="T109" s="7"/>
      <c r="U109" s="7"/>
    </row>
    <row r="110" spans="1:21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O110" s="105"/>
      <c r="Q110" s="106"/>
      <c r="R110" s="7"/>
      <c r="S110" s="7"/>
      <c r="T110" s="7"/>
      <c r="U110" s="7"/>
    </row>
    <row r="111" spans="1:21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O111" s="105"/>
      <c r="Q111" s="106"/>
      <c r="R111" s="7"/>
      <c r="S111" s="7"/>
      <c r="T111" s="7"/>
      <c r="U111" s="7"/>
    </row>
    <row r="112" spans="1:21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O112" s="105"/>
      <c r="Q112" s="106"/>
      <c r="R112" s="7"/>
      <c r="S112" s="7"/>
      <c r="T112" s="7"/>
      <c r="U112" s="7"/>
    </row>
    <row r="113" spans="1:21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O113" s="105"/>
      <c r="Q113" s="79">
        <f>SUM(Q13:Q112)</f>
        <v>0</v>
      </c>
      <c r="R113" s="7"/>
      <c r="S113" s="7"/>
      <c r="T113" s="7"/>
      <c r="U113" s="7"/>
    </row>
    <row r="114" spans="1:21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5"/>
      <c r="O114" s="105"/>
      <c r="Q114" s="106"/>
      <c r="R114" s="7"/>
      <c r="S114" s="7"/>
      <c r="T114" s="7"/>
      <c r="U114" s="7"/>
    </row>
    <row r="115" spans="1:21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3"/>
      <c r="L115" s="105"/>
      <c r="O115" s="105"/>
      <c r="Q115" s="106"/>
      <c r="R115" s="7"/>
      <c r="S115" s="7"/>
      <c r="T115" s="7"/>
      <c r="U115" s="7"/>
    </row>
    <row r="116" spans="1:21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3"/>
      <c r="L116" s="105"/>
      <c r="O116" s="105"/>
      <c r="Q116" s="106"/>
      <c r="R116" s="7"/>
      <c r="S116" s="7"/>
      <c r="T116" s="7"/>
      <c r="U116" s="7"/>
    </row>
    <row r="117" spans="1:21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3"/>
      <c r="L117" s="105"/>
      <c r="O117" s="105"/>
      <c r="Q117" s="106"/>
      <c r="R117" s="7"/>
      <c r="S117" s="7"/>
      <c r="T117" s="7"/>
      <c r="U117" s="7"/>
    </row>
    <row r="118" spans="1:21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3"/>
      <c r="L118" s="105"/>
      <c r="O118" s="105"/>
      <c r="Q118" s="106"/>
      <c r="R118" s="7"/>
      <c r="S118" s="7"/>
      <c r="T118" s="7"/>
      <c r="U118" s="7"/>
    </row>
    <row r="119" spans="1:21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3"/>
      <c r="L119" s="105"/>
      <c r="O119" s="105"/>
      <c r="Q119" s="106"/>
      <c r="R119" s="7"/>
      <c r="S119" s="7"/>
      <c r="T119" s="7"/>
      <c r="U119" s="7"/>
    </row>
    <row r="120" spans="1:21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3"/>
      <c r="L120" s="105"/>
      <c r="O120" s="105"/>
      <c r="Q120" s="106"/>
      <c r="R120" s="7"/>
      <c r="S120" s="7"/>
      <c r="T120" s="7"/>
      <c r="U120" s="7"/>
    </row>
    <row r="121" spans="1:21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3"/>
      <c r="L121" s="107">
        <f>SUM(L13:L120)</f>
        <v>45664000</v>
      </c>
      <c r="M121" s="107">
        <f t="shared" ref="M121:P121" si="1">SUM(M13:M120)</f>
        <v>120768000</v>
      </c>
      <c r="N121" s="107">
        <f>SUM(N13:N120)</f>
        <v>89038</v>
      </c>
      <c r="O121" s="107">
        <f>SUM(O13:O120)</f>
        <v>1150000</v>
      </c>
      <c r="P121" s="107">
        <f t="shared" si="1"/>
        <v>0</v>
      </c>
      <c r="Q121" s="106"/>
      <c r="R121" s="7"/>
      <c r="S121" s="7"/>
      <c r="T121" s="7"/>
      <c r="U121" s="7"/>
    </row>
    <row r="122" spans="1:21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7">
        <f>SUM(L13:L121)</f>
        <v>91328000</v>
      </c>
      <c r="O122" s="107">
        <f>SUM(O13:O121)</f>
        <v>2300000</v>
      </c>
      <c r="Q122" s="106"/>
      <c r="R122" s="7"/>
      <c r="S122" s="7"/>
      <c r="T122" s="7"/>
      <c r="U122" s="7"/>
    </row>
    <row r="123" spans="1:21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O123" s="109"/>
      <c r="Q123" s="106"/>
      <c r="R123" s="7"/>
      <c r="S123" s="7"/>
      <c r="T123" s="7"/>
      <c r="U123" s="7"/>
    </row>
    <row r="124" spans="1:21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O124" s="109"/>
      <c r="Q124" s="106"/>
      <c r="R124" s="7"/>
      <c r="S124" s="7"/>
      <c r="T124" s="7"/>
      <c r="U124" s="7"/>
    </row>
    <row r="125" spans="1:21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O125" s="109"/>
      <c r="Q125" s="106"/>
      <c r="R125" s="7"/>
      <c r="S125" s="7"/>
      <c r="T125" s="7"/>
      <c r="U125" s="7"/>
    </row>
    <row r="126" spans="1:21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O126" s="109"/>
      <c r="Q126" s="106"/>
      <c r="R126" s="7"/>
      <c r="S126" s="7"/>
      <c r="T126" s="7"/>
      <c r="U126" s="7"/>
    </row>
    <row r="127" spans="1:21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O127" s="109"/>
      <c r="Q127" s="106"/>
      <c r="R127" s="7"/>
      <c r="S127" s="7"/>
      <c r="T127" s="7"/>
      <c r="U127" s="7"/>
    </row>
    <row r="128" spans="1:21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O128" s="109"/>
      <c r="Q128" s="106"/>
      <c r="R128" s="7"/>
      <c r="S128" s="7"/>
      <c r="T128" s="7"/>
      <c r="U128" s="7"/>
    </row>
    <row r="129" spans="1:21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O129" s="109"/>
      <c r="Q129" s="106"/>
      <c r="R129" s="7"/>
      <c r="S129" s="7"/>
      <c r="T129" s="7"/>
      <c r="U129" s="7"/>
    </row>
    <row r="130" spans="1:21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O130" s="109"/>
      <c r="Q130" s="106"/>
      <c r="R130" s="7"/>
      <c r="S130" s="7"/>
      <c r="T130" s="7"/>
      <c r="U130" s="7"/>
    </row>
    <row r="131" spans="1:21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O131" s="109"/>
      <c r="Q131" s="106"/>
      <c r="R131" s="7"/>
      <c r="S131" s="7"/>
      <c r="T131" s="7"/>
      <c r="U131" s="7"/>
    </row>
    <row r="132" spans="1:21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O132" s="109"/>
      <c r="Q132" s="106"/>
      <c r="R132" s="7"/>
      <c r="S132" s="7"/>
      <c r="T132" s="7"/>
      <c r="U132" s="7"/>
    </row>
  </sheetData>
  <sortState ref="K13:L32">
    <sortCondition ref="K12"/>
  </sortState>
  <mergeCells count="3">
    <mergeCell ref="A1:I1"/>
    <mergeCell ref="L11:M11"/>
    <mergeCell ref="N11:O11"/>
  </mergeCells>
  <hyperlinks>
    <hyperlink ref="K14" r:id="rId1" display="cetak-kwitansi.php%3fid=1800274"/>
    <hyperlink ref="K16" r:id="rId2" display="cetak-kwitansi.php%3fid=1800276"/>
    <hyperlink ref="K17" r:id="rId3" display="cetak-kwitansi.php%3fid=1800277"/>
    <hyperlink ref="K19" r:id="rId4" display="cetak-kwitansi.php%3fid=1800280"/>
    <hyperlink ref="K20" r:id="rId5" display="cetak-kwitansi.php%3fid=1800281"/>
    <hyperlink ref="K21" r:id="rId6" display="cetak-kwitansi.php%3fid=1800282"/>
    <hyperlink ref="K22" r:id="rId7" display="cetak-kwitansi.php%3fid=1800285"/>
    <hyperlink ref="K25" r:id="rId8" display="cetak-kwitansi.php%3fid=1800288"/>
    <hyperlink ref="K26" r:id="rId9" display="cetak-kwitansi.php%3fid=1800289"/>
    <hyperlink ref="K27" r:id="rId10" display="cetak-kwitansi.php%3fid=1800290"/>
    <hyperlink ref="K28" r:id="rId11" display="cetak-kwitansi.php%3fid=1800291"/>
    <hyperlink ref="N13" r:id="rId12" display="cetak-kwitansi.php%3fid=1800279"/>
    <hyperlink ref="N14" r:id="rId13" display="cetak-kwitansi.php%3fid=1800284"/>
    <hyperlink ref="K15" r:id="rId14" display="cetak-kwitansi.php%3fid=1800275"/>
    <hyperlink ref="K18" r:id="rId15" display="cetak-kwitansi.php%3fid=1800278"/>
    <hyperlink ref="K23" r:id="rId16" display="cetak-kwitansi.php%3fid=1800286"/>
    <hyperlink ref="K24" r:id="rId17" display="cetak-kwitansi.php%3fid=1800287"/>
    <hyperlink ref="K29" r:id="rId18" display="cetak-kwitansi.php%3fid=1800292"/>
  </hyperlinks>
  <pageMargins left="0.7" right="0.7" top="0.75" bottom="0.75" header="0.3" footer="0.3"/>
  <pageSetup scale="61" orientation="portrait" r:id="rId19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9" zoomScale="80" zoomScaleNormal="100" zoomScaleSheetLayoutView="80" workbookViewId="0">
      <selection activeCell="M9" sqref="M9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20.4257812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4" width="20.7109375" style="61" customWidth="1"/>
    <col min="15" max="15" width="18.5703125" style="109" bestFit="1" customWidth="1"/>
    <col min="16" max="16" width="20.7109375" style="61" customWidth="1"/>
    <col min="17" max="17" width="21.5703125" style="106" bestFit="1" customWidth="1"/>
    <col min="18" max="18" width="21.5703125" style="7" bestFit="1" customWidth="1"/>
    <col min="19" max="19" width="12.42578125" style="7" bestFit="1" customWidth="1"/>
    <col min="20" max="20" width="22.42578125" style="7" customWidth="1"/>
    <col min="21" max="21" width="20.140625" style="7" customWidth="1"/>
    <col min="22" max="16384" width="9.140625" style="7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63">
        <f>67500+70000-30000</f>
        <v>107500</v>
      </c>
      <c r="K1" s="2"/>
      <c r="L1" s="3"/>
      <c r="M1" s="4"/>
      <c r="N1" s="4"/>
      <c r="O1" s="3"/>
      <c r="P1" s="4"/>
      <c r="Q1" s="6"/>
      <c r="R1" s="2"/>
      <c r="S1" s="2"/>
      <c r="T1" s="2"/>
      <c r="U1" s="2"/>
    </row>
    <row r="2" spans="1:21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4"/>
      <c r="O2" s="3"/>
      <c r="P2" s="4"/>
      <c r="Q2" s="10"/>
      <c r="R2" s="2"/>
      <c r="S2" s="2"/>
      <c r="T2" s="2"/>
      <c r="U2" s="2"/>
    </row>
    <row r="3" spans="1:21" ht="14.25" x14ac:dyDescent="0.2">
      <c r="A3" s="8" t="s">
        <v>2</v>
      </c>
      <c r="B3" s="11" t="s">
        <v>64</v>
      </c>
      <c r="C3" s="10"/>
      <c r="D3" s="8"/>
      <c r="E3" s="8"/>
      <c r="F3" s="8"/>
      <c r="G3" s="8"/>
      <c r="H3" s="8" t="s">
        <v>4</v>
      </c>
      <c r="I3" s="12">
        <v>43126</v>
      </c>
      <c r="J3" s="13"/>
      <c r="K3" s="2"/>
      <c r="L3" s="14"/>
      <c r="M3" s="4"/>
      <c r="N3" s="4"/>
      <c r="O3" s="14"/>
      <c r="P3" s="4"/>
      <c r="Q3" s="10"/>
      <c r="R3" s="2"/>
      <c r="S3" s="2"/>
      <c r="T3" s="2"/>
      <c r="U3" s="2"/>
    </row>
    <row r="4" spans="1:21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4"/>
      <c r="O4" s="14"/>
      <c r="P4" s="4"/>
      <c r="Q4" s="10"/>
      <c r="R4" s="2"/>
      <c r="S4" s="2"/>
      <c r="T4" s="2"/>
      <c r="U4" s="2"/>
    </row>
    <row r="5" spans="1:21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7"/>
      <c r="O5" s="14"/>
      <c r="P5" s="17"/>
      <c r="Q5" s="6"/>
      <c r="R5" s="2"/>
      <c r="S5" s="2"/>
      <c r="T5" s="2"/>
      <c r="U5" s="2"/>
    </row>
    <row r="6" spans="1:21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4"/>
      <c r="O6" s="14"/>
      <c r="P6" s="4"/>
      <c r="Q6" s="8"/>
      <c r="R6" s="2"/>
      <c r="S6" s="2"/>
      <c r="T6" s="2"/>
      <c r="U6" s="2"/>
    </row>
    <row r="7" spans="1:21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4"/>
      <c r="O7" s="14"/>
      <c r="P7" s="4"/>
      <c r="Q7" s="8"/>
      <c r="R7" s="2"/>
      <c r="S7" s="2"/>
      <c r="T7" s="2"/>
      <c r="U7" s="2"/>
    </row>
    <row r="8" spans="1:21" ht="14.25" x14ac:dyDescent="0.2">
      <c r="A8" s="8"/>
      <c r="B8" s="23"/>
      <c r="C8" s="24">
        <v>100000</v>
      </c>
      <c r="D8" s="8"/>
      <c r="E8" s="25">
        <v>162</v>
      </c>
      <c r="F8" s="23"/>
      <c r="G8" s="17">
        <f>C8*E8</f>
        <v>16200000</v>
      </c>
      <c r="H8" s="9"/>
      <c r="I8" s="17"/>
      <c r="J8" s="17"/>
      <c r="K8" s="2"/>
      <c r="L8" s="14"/>
      <c r="M8" s="4"/>
      <c r="N8" s="4"/>
      <c r="O8" s="14"/>
      <c r="P8" s="4"/>
      <c r="Q8" s="8"/>
      <c r="R8" s="2"/>
      <c r="S8" s="2"/>
      <c r="T8" s="2"/>
      <c r="U8" s="2"/>
    </row>
    <row r="9" spans="1:21" x14ac:dyDescent="0.25">
      <c r="A9" s="8"/>
      <c r="B9" s="23"/>
      <c r="C9" s="24">
        <v>50000</v>
      </c>
      <c r="D9" s="8"/>
      <c r="E9" s="25">
        <v>782</v>
      </c>
      <c r="F9" s="23"/>
      <c r="G9" s="17">
        <f t="shared" ref="G9:G16" si="0">C9*E9</f>
        <v>39100000</v>
      </c>
      <c r="H9" s="9"/>
      <c r="I9" s="17"/>
      <c r="J9" s="17"/>
      <c r="K9" s="2"/>
      <c r="L9" s="3"/>
      <c r="M9" s="4"/>
      <c r="N9" s="4"/>
      <c r="O9" s="3"/>
      <c r="P9" s="4"/>
      <c r="Q9" s="6"/>
      <c r="R9" s="2"/>
      <c r="S9" s="2"/>
      <c r="T9" s="2"/>
      <c r="U9" s="2"/>
    </row>
    <row r="10" spans="1:21" x14ac:dyDescent="0.25">
      <c r="A10" s="8"/>
      <c r="B10" s="23"/>
      <c r="C10" s="24">
        <v>20000</v>
      </c>
      <c r="D10" s="8"/>
      <c r="E10" s="25">
        <v>11</v>
      </c>
      <c r="F10" s="23"/>
      <c r="G10" s="17">
        <f t="shared" si="0"/>
        <v>220000</v>
      </c>
      <c r="H10" s="9"/>
      <c r="I10" s="9"/>
      <c r="J10" s="17">
        <v>23372500</v>
      </c>
      <c r="K10" s="26"/>
      <c r="L10" s="3"/>
      <c r="M10" s="4"/>
      <c r="N10" s="4"/>
      <c r="O10" s="3"/>
      <c r="P10" s="4"/>
      <c r="Q10" s="8"/>
      <c r="R10" s="2"/>
      <c r="S10" s="2"/>
      <c r="T10" s="2"/>
      <c r="U10" s="2"/>
    </row>
    <row r="11" spans="1:21" x14ac:dyDescent="0.25">
      <c r="A11" s="8"/>
      <c r="B11" s="23"/>
      <c r="C11" s="24">
        <v>10000</v>
      </c>
      <c r="D11" s="8"/>
      <c r="E11" s="25">
        <v>8</v>
      </c>
      <c r="F11" s="23"/>
      <c r="G11" s="17">
        <f t="shared" si="0"/>
        <v>80000</v>
      </c>
      <c r="H11" s="9"/>
      <c r="I11" s="17"/>
      <c r="J11" s="17"/>
      <c r="K11" s="140"/>
      <c r="L11" s="173" t="s">
        <v>73</v>
      </c>
      <c r="M11" s="173"/>
      <c r="N11" s="174" t="s">
        <v>74</v>
      </c>
      <c r="O11" s="174"/>
      <c r="P11" s="141"/>
      <c r="Q11" s="9"/>
      <c r="R11" s="2"/>
      <c r="S11" s="2"/>
      <c r="T11" s="2" t="s">
        <v>12</v>
      </c>
      <c r="U11" s="2"/>
    </row>
    <row r="12" spans="1:21" ht="14.25" x14ac:dyDescent="0.2">
      <c r="A12" s="8"/>
      <c r="B12" s="23"/>
      <c r="C12" s="24">
        <v>5000</v>
      </c>
      <c r="D12" s="8"/>
      <c r="E12" s="23">
        <v>3</v>
      </c>
      <c r="F12" s="23"/>
      <c r="G12" s="17">
        <f>C12*E12</f>
        <v>15000</v>
      </c>
      <c r="H12" s="9"/>
      <c r="I12" s="17"/>
      <c r="J12" s="17"/>
      <c r="K12" s="142" t="s">
        <v>75</v>
      </c>
      <c r="L12" s="143" t="s">
        <v>14</v>
      </c>
      <c r="M12" s="148" t="s">
        <v>15</v>
      </c>
      <c r="N12" s="144" t="s">
        <v>75</v>
      </c>
      <c r="O12" s="143" t="s">
        <v>14</v>
      </c>
      <c r="P12" s="144" t="s">
        <v>15</v>
      </c>
      <c r="Q12" s="31" t="s">
        <v>12</v>
      </c>
      <c r="R12" s="2" t="s">
        <v>17</v>
      </c>
      <c r="S12" s="2" t="s">
        <v>18</v>
      </c>
      <c r="T12" s="2" t="s">
        <v>19</v>
      </c>
      <c r="U12" s="2"/>
    </row>
    <row r="13" spans="1:21" x14ac:dyDescent="0.2">
      <c r="A13" s="8"/>
      <c r="B13" s="23"/>
      <c r="C13" s="24">
        <v>2000</v>
      </c>
      <c r="D13" s="8"/>
      <c r="E13" s="23">
        <v>0</v>
      </c>
      <c r="F13" s="23"/>
      <c r="G13" s="17">
        <f t="shared" si="0"/>
        <v>0</v>
      </c>
      <c r="H13" s="9"/>
      <c r="I13" s="17"/>
      <c r="J13" s="133">
        <v>800</v>
      </c>
      <c r="K13" s="164">
        <v>44530</v>
      </c>
      <c r="L13" s="114">
        <v>510000</v>
      </c>
      <c r="M13" s="149">
        <v>400000</v>
      </c>
      <c r="N13" s="164"/>
      <c r="O13" s="34"/>
      <c r="P13" s="145"/>
      <c r="Q13" s="2" t="s">
        <v>21</v>
      </c>
      <c r="R13" s="2"/>
    </row>
    <row r="14" spans="1:21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133">
        <v>600</v>
      </c>
      <c r="K14" s="164">
        <v>44531</v>
      </c>
      <c r="L14" s="114">
        <v>2000000</v>
      </c>
      <c r="M14" s="149">
        <v>6260000</v>
      </c>
      <c r="N14" s="164"/>
      <c r="O14" s="34"/>
      <c r="P14" s="35"/>
      <c r="Q14" s="37"/>
      <c r="R14" s="38"/>
    </row>
    <row r="15" spans="1:21" x14ac:dyDescent="0.25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133"/>
      <c r="K15" s="164">
        <v>44532</v>
      </c>
      <c r="L15" s="114">
        <v>2500000</v>
      </c>
      <c r="M15" s="149">
        <v>6250000</v>
      </c>
      <c r="N15" s="146"/>
      <c r="O15" s="104"/>
      <c r="P15" s="35"/>
      <c r="Q15" s="34"/>
      <c r="R15" s="38"/>
    </row>
    <row r="16" spans="1:21" x14ac:dyDescent="0.25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33"/>
      <c r="K16" s="164">
        <v>44533</v>
      </c>
      <c r="L16" s="114">
        <v>950000</v>
      </c>
      <c r="M16" s="35">
        <v>117000</v>
      </c>
      <c r="N16" s="146"/>
      <c r="O16" s="104"/>
      <c r="P16" s="35"/>
      <c r="Q16" s="34"/>
      <c r="R16" s="38"/>
    </row>
    <row r="17" spans="1:21" x14ac:dyDescent="0.25">
      <c r="A17" s="8"/>
      <c r="B17" s="8"/>
      <c r="C17" s="19" t="s">
        <v>22</v>
      </c>
      <c r="D17" s="8"/>
      <c r="E17" s="23"/>
      <c r="F17" s="8"/>
      <c r="G17" s="8"/>
      <c r="H17" s="9">
        <f>SUM(G8:G16)</f>
        <v>55615000</v>
      </c>
      <c r="I17" s="10"/>
      <c r="J17" s="133"/>
      <c r="K17" s="164">
        <v>44534</v>
      </c>
      <c r="L17" s="114">
        <v>850000</v>
      </c>
      <c r="M17" s="149">
        <v>25005000</v>
      </c>
      <c r="N17" s="146"/>
      <c r="O17" s="104"/>
      <c r="P17" s="35"/>
      <c r="Q17" s="34"/>
      <c r="R17" s="38"/>
    </row>
    <row r="18" spans="1:21" x14ac:dyDescent="0.25">
      <c r="A18" s="8"/>
      <c r="B18" s="8"/>
      <c r="C18" s="8"/>
      <c r="D18" s="8"/>
      <c r="E18" s="8"/>
      <c r="F18" s="8"/>
      <c r="G18" s="8"/>
      <c r="H18" s="9"/>
      <c r="I18" s="10"/>
      <c r="J18" s="133"/>
      <c r="K18" s="164">
        <v>44535</v>
      </c>
      <c r="L18" s="114">
        <v>1000000</v>
      </c>
      <c r="M18" s="150">
        <v>25000</v>
      </c>
      <c r="N18" s="146"/>
      <c r="O18" s="104"/>
      <c r="P18" s="116"/>
      <c r="Q18" s="34"/>
      <c r="R18" s="41"/>
    </row>
    <row r="19" spans="1:21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133"/>
      <c r="K19" s="164">
        <v>44536</v>
      </c>
      <c r="L19" s="114">
        <v>3000000</v>
      </c>
      <c r="M19" s="151">
        <v>15000</v>
      </c>
      <c r="N19" s="146"/>
      <c r="O19" s="104"/>
      <c r="P19" s="117"/>
      <c r="Q19" s="34"/>
      <c r="R19" s="41"/>
    </row>
    <row r="20" spans="1:21" x14ac:dyDescent="0.25">
      <c r="A20" s="8"/>
      <c r="B20" s="8"/>
      <c r="C20" s="24">
        <v>1000</v>
      </c>
      <c r="D20" s="8"/>
      <c r="E20" s="8">
        <v>1</v>
      </c>
      <c r="F20" s="8"/>
      <c r="G20" s="24">
        <f>C20*E20</f>
        <v>1000</v>
      </c>
      <c r="H20" s="9"/>
      <c r="I20" s="24"/>
      <c r="J20" s="133"/>
      <c r="K20" s="164">
        <v>44537</v>
      </c>
      <c r="L20" s="114">
        <v>1250000</v>
      </c>
      <c r="M20" s="151">
        <v>50000</v>
      </c>
      <c r="N20" s="146"/>
      <c r="O20" s="104"/>
      <c r="P20" s="117"/>
      <c r="Q20" s="34"/>
      <c r="R20" s="41"/>
    </row>
    <row r="21" spans="1:21" x14ac:dyDescent="0.25">
      <c r="A21" s="8"/>
      <c r="B21" s="8"/>
      <c r="C21" s="24">
        <v>500</v>
      </c>
      <c r="D21" s="8"/>
      <c r="E21" s="8">
        <v>4</v>
      </c>
      <c r="F21" s="8"/>
      <c r="G21" s="24">
        <f>C21*E21</f>
        <v>2000</v>
      </c>
      <c r="H21" s="9"/>
      <c r="I21" s="24"/>
      <c r="J21" s="133"/>
      <c r="K21" s="164">
        <v>44538</v>
      </c>
      <c r="L21" s="114">
        <v>4750000</v>
      </c>
      <c r="M21" s="152">
        <v>7000000</v>
      </c>
      <c r="N21" s="146"/>
      <c r="O21" s="104"/>
      <c r="P21" s="118"/>
      <c r="Q21" s="34"/>
      <c r="R21" s="44"/>
    </row>
    <row r="22" spans="1:21" x14ac:dyDescent="0.25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133"/>
      <c r="K22" s="164">
        <v>44539</v>
      </c>
      <c r="L22" s="114">
        <v>2850000</v>
      </c>
      <c r="M22" s="152">
        <v>300000</v>
      </c>
      <c r="N22" s="146"/>
      <c r="O22" s="104"/>
      <c r="P22" s="118"/>
      <c r="Q22" s="34"/>
      <c r="R22" s="45"/>
      <c r="S22" s="46"/>
      <c r="T22" s="44"/>
      <c r="U22" s="44"/>
    </row>
    <row r="23" spans="1:21" x14ac:dyDescent="0.25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134"/>
      <c r="K23" s="164">
        <v>44540</v>
      </c>
      <c r="L23" s="114">
        <v>5000000</v>
      </c>
      <c r="M23" s="153">
        <v>200000</v>
      </c>
      <c r="N23" s="146"/>
      <c r="O23" s="104"/>
      <c r="P23" s="119"/>
      <c r="Q23" s="34"/>
      <c r="R23" s="45"/>
      <c r="S23" s="46"/>
      <c r="T23" s="44">
        <f>SUM(T14:T22)</f>
        <v>0</v>
      </c>
      <c r="U23" s="44">
        <f>SUM(U14:U22)</f>
        <v>0</v>
      </c>
    </row>
    <row r="24" spans="1:21" x14ac:dyDescent="0.25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134"/>
      <c r="K24" s="164">
        <v>44541</v>
      </c>
      <c r="L24" s="114">
        <v>900000</v>
      </c>
      <c r="M24" s="153">
        <v>465500</v>
      </c>
      <c r="N24" s="146"/>
      <c r="O24" s="104"/>
      <c r="P24" s="119"/>
      <c r="Q24" s="48"/>
      <c r="R24" s="45"/>
      <c r="S24" s="46"/>
      <c r="T24" s="49" t="s">
        <v>25</v>
      </c>
      <c r="U24" s="46"/>
    </row>
    <row r="25" spans="1:21" x14ac:dyDescent="0.25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134"/>
      <c r="K25" s="165"/>
      <c r="L25" s="170"/>
      <c r="M25" s="153"/>
      <c r="N25" s="146"/>
      <c r="O25" s="104"/>
      <c r="P25" s="119"/>
      <c r="Q25" s="48"/>
      <c r="R25" s="45"/>
      <c r="S25" s="46"/>
      <c r="T25" s="49"/>
      <c r="U25" s="46"/>
    </row>
    <row r="26" spans="1:21" x14ac:dyDescent="0.25">
      <c r="A26" s="8"/>
      <c r="B26" s="8"/>
      <c r="C26" s="19" t="s">
        <v>22</v>
      </c>
      <c r="D26" s="8"/>
      <c r="E26" s="8"/>
      <c r="F26" s="8"/>
      <c r="G26" s="8"/>
      <c r="H26" s="51">
        <f>SUM(G20:G25)</f>
        <v>3000</v>
      </c>
      <c r="I26" s="9"/>
      <c r="J26" s="134"/>
      <c r="K26" s="168"/>
      <c r="L26" s="170"/>
      <c r="M26" s="154"/>
      <c r="N26" s="146"/>
      <c r="O26" s="104"/>
      <c r="P26" s="120"/>
      <c r="Q26" s="53"/>
      <c r="R26" s="45"/>
      <c r="S26" s="46"/>
      <c r="T26" s="49"/>
      <c r="U26" s="46"/>
    </row>
    <row r="27" spans="1:21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55618000</v>
      </c>
      <c r="J27" s="134"/>
      <c r="K27" s="164"/>
      <c r="L27" s="34"/>
      <c r="M27" s="155"/>
      <c r="N27" s="146"/>
      <c r="O27" s="104"/>
      <c r="P27" s="121"/>
      <c r="Q27" s="53"/>
      <c r="R27" s="45"/>
      <c r="S27" s="46"/>
      <c r="T27" s="49"/>
      <c r="U27" s="46"/>
    </row>
    <row r="28" spans="1:21" x14ac:dyDescent="0.25">
      <c r="A28" s="8"/>
      <c r="B28" s="8"/>
      <c r="C28" s="158" t="s">
        <v>77</v>
      </c>
      <c r="D28" s="8"/>
      <c r="E28" s="8"/>
      <c r="F28" s="8"/>
      <c r="G28" s="159">
        <f>+I27-G29</f>
        <v>10618000</v>
      </c>
      <c r="H28" s="9"/>
      <c r="I28" s="9"/>
      <c r="J28" s="134"/>
      <c r="K28" s="164"/>
      <c r="L28" s="34"/>
      <c r="M28" s="54"/>
      <c r="N28" s="146"/>
      <c r="O28" s="104"/>
      <c r="P28" s="54"/>
      <c r="Q28" s="53"/>
      <c r="R28" s="45"/>
      <c r="S28" s="46"/>
      <c r="T28" s="49"/>
      <c r="U28" s="46"/>
    </row>
    <row r="29" spans="1:21" x14ac:dyDescent="0.25">
      <c r="A29" s="8"/>
      <c r="B29" s="8"/>
      <c r="C29" s="158" t="s">
        <v>78</v>
      </c>
      <c r="D29" s="8"/>
      <c r="E29" s="8"/>
      <c r="F29" s="8"/>
      <c r="G29" s="159">
        <v>45000000</v>
      </c>
      <c r="H29" s="9"/>
      <c r="I29" s="9"/>
      <c r="J29" s="134"/>
      <c r="K29" s="164"/>
      <c r="L29" s="34"/>
      <c r="M29" s="54"/>
      <c r="N29" s="146"/>
      <c r="O29" s="104"/>
      <c r="P29" s="54"/>
      <c r="Q29" s="53"/>
      <c r="R29" s="45"/>
      <c r="S29" s="46"/>
      <c r="T29" s="55"/>
      <c r="U29" s="46"/>
    </row>
    <row r="30" spans="1:21" x14ac:dyDescent="0.25">
      <c r="A30" s="8"/>
      <c r="B30" s="8"/>
      <c r="C30" s="8"/>
      <c r="D30" s="8"/>
      <c r="E30" s="8"/>
      <c r="F30" s="8"/>
      <c r="G30" s="8"/>
      <c r="H30" s="9"/>
      <c r="I30" s="9"/>
      <c r="J30" s="135"/>
      <c r="K30" s="135"/>
      <c r="L30" s="169"/>
      <c r="M30" s="57"/>
      <c r="N30" s="146"/>
      <c r="O30" s="104"/>
      <c r="P30" s="57"/>
      <c r="Q30" s="53"/>
      <c r="R30" s="45"/>
      <c r="S30" s="46"/>
      <c r="T30" s="49"/>
      <c r="U30" s="46"/>
    </row>
    <row r="31" spans="1:21" x14ac:dyDescent="0.25">
      <c r="A31" s="8"/>
      <c r="B31" s="8"/>
      <c r="C31" s="19" t="s">
        <v>26</v>
      </c>
      <c r="D31" s="8"/>
      <c r="E31" s="8"/>
      <c r="F31" s="8"/>
      <c r="G31" s="8"/>
      <c r="H31" s="9"/>
      <c r="I31" s="9"/>
      <c r="J31" s="134"/>
      <c r="K31" s="135"/>
      <c r="L31" s="169"/>
      <c r="M31" s="57"/>
      <c r="N31" s="146"/>
      <c r="O31" s="104"/>
      <c r="P31" s="57"/>
      <c r="Q31" s="53"/>
      <c r="R31" s="2"/>
      <c r="S31" s="46"/>
      <c r="T31" s="2"/>
      <c r="U31" s="46"/>
    </row>
    <row r="32" spans="1:21" x14ac:dyDescent="0.25">
      <c r="A32" s="8"/>
      <c r="B32" s="8"/>
      <c r="C32" s="8" t="s">
        <v>79</v>
      </c>
      <c r="D32" s="8"/>
      <c r="E32" s="8"/>
      <c r="F32" s="8"/>
      <c r="G32" s="8" t="s">
        <v>1</v>
      </c>
      <c r="H32" s="9"/>
      <c r="I32" s="9">
        <f>+'10 jan '!I37</f>
        <v>356874603</v>
      </c>
      <c r="J32" s="134"/>
      <c r="K32" s="165"/>
      <c r="L32" s="114"/>
      <c r="M32" s="57"/>
      <c r="N32" s="57"/>
      <c r="O32" s="34"/>
      <c r="P32" s="57"/>
      <c r="Q32" s="53"/>
      <c r="R32" s="2"/>
      <c r="S32" s="46"/>
      <c r="T32" s="2"/>
      <c r="U32" s="46"/>
    </row>
    <row r="33" spans="1:21" x14ac:dyDescent="0.25">
      <c r="A33" s="8"/>
      <c r="B33" s="8"/>
      <c r="C33" s="8" t="s">
        <v>28</v>
      </c>
      <c r="D33" s="8"/>
      <c r="E33" s="8"/>
      <c r="F33" s="8"/>
      <c r="G33" s="8"/>
      <c r="H33" s="9" t="s">
        <v>29</v>
      </c>
      <c r="I33" s="56">
        <f>+'25 Jan'!I59</f>
        <v>76145500</v>
      </c>
      <c r="J33" s="134"/>
      <c r="M33" s="57"/>
      <c r="N33" s="57"/>
      <c r="O33" s="34"/>
      <c r="P33" s="57"/>
      <c r="Q33" s="53"/>
      <c r="R33" s="2"/>
      <c r="S33" s="46"/>
      <c r="T33" s="2"/>
      <c r="U33" s="46"/>
    </row>
    <row r="34" spans="1:21" x14ac:dyDescent="0.25">
      <c r="A34" s="8"/>
      <c r="B34" s="8"/>
      <c r="C34" s="8"/>
      <c r="D34" s="8"/>
      <c r="E34" s="8"/>
      <c r="F34" s="8"/>
      <c r="G34" s="8"/>
      <c r="H34" s="9"/>
      <c r="I34" s="9"/>
      <c r="J34" s="134"/>
      <c r="K34" s="146"/>
      <c r="L34" s="104"/>
      <c r="M34" s="57"/>
      <c r="N34" s="57"/>
      <c r="O34" s="34"/>
      <c r="P34" s="57"/>
      <c r="Q34" s="53"/>
      <c r="R34" s="2"/>
      <c r="S34" s="46"/>
      <c r="T34" s="59"/>
      <c r="U34" s="46"/>
    </row>
    <row r="35" spans="1:21" x14ac:dyDescent="0.25">
      <c r="A35" s="8"/>
      <c r="B35" s="8"/>
      <c r="C35" s="19" t="s">
        <v>30</v>
      </c>
      <c r="D35" s="8"/>
      <c r="E35" s="8"/>
      <c r="F35" s="8"/>
      <c r="G35" s="8"/>
      <c r="H35" s="9"/>
      <c r="I35" s="45"/>
      <c r="J35" s="134"/>
      <c r="K35" s="146"/>
      <c r="L35" s="104"/>
      <c r="M35" s="57"/>
      <c r="N35" s="57"/>
      <c r="O35" s="34"/>
      <c r="P35" s="57"/>
      <c r="Q35" s="53"/>
      <c r="R35" s="46"/>
      <c r="S35" s="46"/>
      <c r="T35" s="2"/>
      <c r="U35" s="46"/>
    </row>
    <row r="36" spans="1:21" x14ac:dyDescent="0.25">
      <c r="A36" s="8"/>
      <c r="B36" s="19">
        <v>1</v>
      </c>
      <c r="C36" s="19" t="s">
        <v>31</v>
      </c>
      <c r="D36" s="8"/>
      <c r="E36" s="8"/>
      <c r="F36" s="8"/>
      <c r="G36" s="8"/>
      <c r="H36" s="9"/>
      <c r="I36" s="9"/>
      <c r="J36" s="134"/>
      <c r="K36" s="157"/>
      <c r="L36" s="124"/>
      <c r="O36" s="34"/>
      <c r="Q36" s="53"/>
      <c r="R36" s="10"/>
      <c r="S36" s="46"/>
      <c r="T36" s="2"/>
      <c r="U36" s="2"/>
    </row>
    <row r="37" spans="1:21" x14ac:dyDescent="0.25">
      <c r="A37" s="8"/>
      <c r="B37" s="19"/>
      <c r="C37" s="19" t="s">
        <v>12</v>
      </c>
      <c r="D37" s="8"/>
      <c r="E37" s="8"/>
      <c r="F37" s="8"/>
      <c r="G37" s="8"/>
      <c r="H37" s="9"/>
      <c r="I37" s="9"/>
      <c r="J37" s="135"/>
      <c r="K37" s="157"/>
      <c r="L37" s="124"/>
      <c r="O37" s="34"/>
      <c r="Q37" s="53"/>
      <c r="S37" s="46"/>
      <c r="T37" s="2"/>
      <c r="U37" s="2"/>
    </row>
    <row r="38" spans="1:21" x14ac:dyDescent="0.25">
      <c r="A38" s="8"/>
      <c r="B38" s="8"/>
      <c r="C38" s="8" t="s">
        <v>32</v>
      </c>
      <c r="D38" s="8"/>
      <c r="E38" s="8" t="s">
        <v>33</v>
      </c>
      <c r="F38" s="8"/>
      <c r="G38" s="24"/>
      <c r="H38" s="51">
        <f>Q14</f>
        <v>0</v>
      </c>
      <c r="I38" s="9"/>
      <c r="J38" s="32"/>
      <c r="K38" s="157"/>
      <c r="L38" s="124"/>
      <c r="O38" s="34"/>
      <c r="Q38" s="53"/>
      <c r="S38" s="46"/>
      <c r="T38" s="2"/>
      <c r="U38" s="2"/>
    </row>
    <row r="39" spans="1:21" x14ac:dyDescent="0.25">
      <c r="A39" s="8"/>
      <c r="B39" s="8"/>
      <c r="C39" s="8" t="s">
        <v>34</v>
      </c>
      <c r="D39" s="8"/>
      <c r="E39" s="8"/>
      <c r="F39" s="8"/>
      <c r="G39" s="8"/>
      <c r="H39" s="60"/>
      <c r="I39" s="8" t="s">
        <v>1</v>
      </c>
      <c r="J39" s="32"/>
      <c r="K39" s="157"/>
      <c r="L39" s="124"/>
      <c r="O39" s="34"/>
      <c r="Q39" s="53"/>
      <c r="S39" s="46"/>
      <c r="T39" s="2"/>
      <c r="U39" s="2"/>
    </row>
    <row r="40" spans="1:21" x14ac:dyDescent="0.25">
      <c r="A40" s="8"/>
      <c r="B40" s="8"/>
      <c r="C40" s="8" t="s">
        <v>35</v>
      </c>
      <c r="D40" s="8"/>
      <c r="E40" s="8"/>
      <c r="F40" s="8"/>
      <c r="G40" s="8"/>
      <c r="H40" s="9"/>
      <c r="I40" s="9">
        <f>+I32+H38-H39</f>
        <v>356874603</v>
      </c>
      <c r="J40" s="32"/>
      <c r="K40" s="157"/>
      <c r="L40" s="124"/>
      <c r="O40" s="34"/>
      <c r="Q40" s="53"/>
      <c r="S40" s="46"/>
      <c r="T40" s="2"/>
      <c r="U40" s="2"/>
    </row>
    <row r="41" spans="1:21" x14ac:dyDescent="0.25">
      <c r="A41" s="8"/>
      <c r="B41" s="8"/>
      <c r="C41" s="8"/>
      <c r="D41" s="8"/>
      <c r="E41" s="8"/>
      <c r="F41" s="8"/>
      <c r="G41" s="8"/>
      <c r="H41" s="9"/>
      <c r="I41" s="9"/>
      <c r="J41" s="32"/>
      <c r="K41" s="157"/>
      <c r="L41" s="124"/>
      <c r="O41" s="34"/>
      <c r="Q41" s="53"/>
      <c r="S41" s="46"/>
      <c r="T41" s="2"/>
      <c r="U41" s="2"/>
    </row>
    <row r="42" spans="1:21" x14ac:dyDescent="0.25">
      <c r="A42" s="8"/>
      <c r="B42" s="8"/>
      <c r="C42" s="19" t="s">
        <v>36</v>
      </c>
      <c r="D42" s="8"/>
      <c r="E42" s="8"/>
      <c r="F42" s="8"/>
      <c r="G42" s="8"/>
      <c r="H42" s="51">
        <f>99933507-96500000</f>
        <v>3433507</v>
      </c>
      <c r="J42" s="32"/>
      <c r="K42" s="157"/>
      <c r="L42" s="124"/>
      <c r="O42" s="124"/>
      <c r="Q42" s="53"/>
      <c r="S42" s="46"/>
      <c r="T42" s="2"/>
      <c r="U42" s="2"/>
    </row>
    <row r="43" spans="1:21" x14ac:dyDescent="0.25">
      <c r="A43" s="8"/>
      <c r="B43" s="8"/>
      <c r="C43" s="19" t="s">
        <v>37</v>
      </c>
      <c r="D43" s="8"/>
      <c r="E43" s="8"/>
      <c r="F43" s="8"/>
      <c r="G43" s="8"/>
      <c r="H43" s="9">
        <v>6088300</v>
      </c>
      <c r="I43" s="9"/>
      <c r="J43" s="32"/>
      <c r="K43" s="157"/>
      <c r="L43" s="124"/>
      <c r="O43" s="124"/>
      <c r="Q43" s="53"/>
      <c r="S43" s="46"/>
      <c r="T43" s="2"/>
      <c r="U43" s="2"/>
    </row>
    <row r="44" spans="1:21" ht="16.5" x14ac:dyDescent="0.35">
      <c r="A44" s="8"/>
      <c r="B44" s="8"/>
      <c r="C44" s="19" t="s">
        <v>38</v>
      </c>
      <c r="D44" s="8"/>
      <c r="E44" s="8"/>
      <c r="F44" s="8"/>
      <c r="G44" s="8"/>
      <c r="H44" s="62">
        <f>301500000-292500000</f>
        <v>9000000</v>
      </c>
      <c r="I44" s="9"/>
      <c r="J44" s="32"/>
      <c r="K44" s="157"/>
      <c r="L44" s="124"/>
      <c r="O44" s="124"/>
      <c r="Q44" s="53"/>
      <c r="R44" s="65"/>
      <c r="S44" s="45"/>
      <c r="T44" s="66"/>
      <c r="U44" s="66"/>
    </row>
    <row r="45" spans="1:21" ht="16.5" x14ac:dyDescent="0.35">
      <c r="A45" s="8"/>
      <c r="B45" s="8"/>
      <c r="C45" s="8"/>
      <c r="D45" s="8"/>
      <c r="E45" s="8"/>
      <c r="F45" s="8"/>
      <c r="G45" s="8"/>
      <c r="H45" s="9"/>
      <c r="I45" s="63">
        <f>SUM(H42:H44)</f>
        <v>18521807</v>
      </c>
      <c r="J45" s="32"/>
      <c r="K45" s="157"/>
      <c r="L45" s="124"/>
      <c r="O45" s="124"/>
      <c r="Q45" s="53"/>
      <c r="R45" s="65"/>
      <c r="S45" s="45"/>
      <c r="T45" s="67"/>
      <c r="U45" s="66"/>
    </row>
    <row r="46" spans="1:21" x14ac:dyDescent="0.25">
      <c r="A46" s="8"/>
      <c r="B46" s="8"/>
      <c r="C46" s="8"/>
      <c r="D46" s="8"/>
      <c r="E46" s="8"/>
      <c r="F46" s="8"/>
      <c r="G46" s="8"/>
      <c r="H46" s="9"/>
      <c r="I46" s="64">
        <f>SUM(I40:I45)</f>
        <v>375396410</v>
      </c>
      <c r="J46" s="32" t="s">
        <v>29</v>
      </c>
      <c r="K46" s="33"/>
      <c r="L46" s="156"/>
      <c r="O46" s="124"/>
      <c r="Q46" s="53"/>
      <c r="R46" s="65"/>
      <c r="S46" s="45"/>
      <c r="T46" s="65"/>
      <c r="U46" s="66"/>
    </row>
    <row r="47" spans="1:21" x14ac:dyDescent="0.25">
      <c r="A47" s="8"/>
      <c r="B47" s="19">
        <v>2</v>
      </c>
      <c r="C47" s="19" t="s">
        <v>76</v>
      </c>
      <c r="D47" s="8"/>
      <c r="E47" s="8"/>
      <c r="F47" s="8"/>
      <c r="G47" s="8"/>
      <c r="H47" s="9"/>
      <c r="I47" s="9"/>
      <c r="J47" s="32"/>
      <c r="K47" s="33"/>
      <c r="L47" s="124"/>
      <c r="O47" s="124"/>
      <c r="Q47" s="53"/>
      <c r="R47" s="65"/>
      <c r="S47" s="66"/>
      <c r="T47" s="65"/>
      <c r="U47" s="66"/>
    </row>
    <row r="48" spans="1:21" x14ac:dyDescent="0.25">
      <c r="A48" s="8"/>
      <c r="B48" s="8"/>
      <c r="C48" s="8" t="s">
        <v>34</v>
      </c>
      <c r="D48" s="8"/>
      <c r="E48" s="8"/>
      <c r="F48" s="8"/>
      <c r="G48" s="17"/>
      <c r="H48" s="9">
        <f>M121</f>
        <v>46087500</v>
      </c>
      <c r="I48" s="9"/>
      <c r="J48" s="32"/>
      <c r="K48" s="33"/>
      <c r="L48" s="124"/>
      <c r="O48" s="124"/>
      <c r="Q48" s="53"/>
      <c r="R48" s="71"/>
      <c r="S48" s="71">
        <f>SUM(S13:S46)</f>
        <v>0</v>
      </c>
      <c r="T48" s="65"/>
      <c r="U48" s="66"/>
    </row>
    <row r="49" spans="1:21" x14ac:dyDescent="0.25">
      <c r="A49" s="8"/>
      <c r="B49" s="8"/>
      <c r="C49" s="8" t="s">
        <v>40</v>
      </c>
      <c r="D49" s="8"/>
      <c r="E49" s="8"/>
      <c r="F49" s="8"/>
      <c r="G49" s="23"/>
      <c r="H49" s="68">
        <f>+E94</f>
        <v>0</v>
      </c>
      <c r="I49" s="9" t="s">
        <v>1</v>
      </c>
      <c r="J49" s="72"/>
      <c r="K49" s="33"/>
      <c r="L49" s="124"/>
      <c r="M49" s="73"/>
      <c r="N49" s="73"/>
      <c r="O49" s="124"/>
      <c r="P49" s="73"/>
      <c r="Q49" s="53"/>
      <c r="S49" s="2"/>
      <c r="U49" s="2"/>
    </row>
    <row r="50" spans="1:21" x14ac:dyDescent="0.25">
      <c r="A50" s="8"/>
      <c r="B50" s="8"/>
      <c r="C50" s="8"/>
      <c r="D50" s="8"/>
      <c r="E50" s="8"/>
      <c r="F50" s="8"/>
      <c r="G50" s="23" t="s">
        <v>1</v>
      </c>
      <c r="H50" s="69"/>
      <c r="I50" s="9">
        <f>H48+H49</f>
        <v>46087500</v>
      </c>
      <c r="J50" s="72"/>
      <c r="K50" s="33"/>
      <c r="L50" s="124"/>
      <c r="M50" s="73"/>
      <c r="N50" s="73"/>
      <c r="O50" s="124"/>
      <c r="P50" s="73"/>
      <c r="Q50" s="53"/>
      <c r="R50" s="74"/>
      <c r="S50" s="2" t="s">
        <v>43</v>
      </c>
      <c r="U50" s="2"/>
    </row>
    <row r="51" spans="1:21" x14ac:dyDescent="0.25">
      <c r="A51" s="8"/>
      <c r="B51" s="8"/>
      <c r="C51" s="8"/>
      <c r="D51" s="8"/>
      <c r="E51" s="8"/>
      <c r="F51" s="8"/>
      <c r="G51" s="23"/>
      <c r="H51" s="70"/>
      <c r="I51" s="9" t="s">
        <v>1</v>
      </c>
      <c r="J51" s="32"/>
      <c r="K51" s="33"/>
      <c r="L51" s="124"/>
      <c r="M51" s="73"/>
      <c r="N51" s="73"/>
      <c r="O51" s="124"/>
      <c r="P51" s="73"/>
      <c r="Q51" s="53"/>
      <c r="R51" s="74"/>
      <c r="S51" s="2"/>
      <c r="U51" s="2"/>
    </row>
    <row r="52" spans="1:21" x14ac:dyDescent="0.25">
      <c r="A52" s="8"/>
      <c r="B52" s="8"/>
      <c r="C52" s="8" t="s">
        <v>41</v>
      </c>
      <c r="D52" s="8"/>
      <c r="E52" s="8"/>
      <c r="F52" s="8"/>
      <c r="G52" s="17"/>
      <c r="I52" s="9">
        <v>0</v>
      </c>
      <c r="J52" s="76"/>
      <c r="K52" s="33"/>
      <c r="L52" s="124"/>
      <c r="M52" s="73"/>
      <c r="N52" s="73"/>
      <c r="O52" s="124"/>
      <c r="P52" s="73"/>
      <c r="Q52" s="53"/>
      <c r="R52" s="74"/>
      <c r="S52" s="2"/>
      <c r="U52" s="2"/>
    </row>
    <row r="53" spans="1:21" x14ac:dyDescent="0.25">
      <c r="A53" s="8"/>
      <c r="B53" s="8"/>
      <c r="C53" s="78" t="s">
        <v>80</v>
      </c>
      <c r="D53" s="8"/>
      <c r="E53" s="8"/>
      <c r="F53" s="8"/>
      <c r="G53" s="17"/>
      <c r="H53" s="51">
        <f>+L121</f>
        <v>25560000</v>
      </c>
      <c r="I53" s="9"/>
      <c r="J53" s="76"/>
      <c r="K53" s="33"/>
      <c r="L53" s="124"/>
      <c r="M53" s="73"/>
      <c r="N53" s="73"/>
      <c r="O53" s="124"/>
      <c r="P53" s="73"/>
      <c r="Q53" s="53"/>
      <c r="R53" s="74"/>
      <c r="S53" s="2"/>
      <c r="U53" s="2"/>
    </row>
    <row r="54" spans="1:21" x14ac:dyDescent="0.25">
      <c r="A54" s="8"/>
      <c r="B54" s="8"/>
      <c r="C54" s="78" t="s">
        <v>81</v>
      </c>
      <c r="D54" s="8"/>
      <c r="E54" s="8"/>
      <c r="F54" s="8"/>
      <c r="G54" s="17"/>
      <c r="H54" s="51">
        <f>+O121</f>
        <v>0</v>
      </c>
      <c r="I54" s="9"/>
      <c r="J54" s="76"/>
      <c r="K54" s="33"/>
      <c r="L54" s="124"/>
      <c r="M54" s="73"/>
      <c r="N54" s="73"/>
      <c r="O54" s="124"/>
      <c r="P54" s="73"/>
      <c r="Q54" s="53"/>
      <c r="R54" s="74"/>
      <c r="S54" s="2"/>
      <c r="U54" s="2"/>
    </row>
    <row r="55" spans="1:21" x14ac:dyDescent="0.25">
      <c r="A55" s="8"/>
      <c r="B55" s="8"/>
      <c r="C55" s="8" t="s">
        <v>42</v>
      </c>
      <c r="D55" s="8"/>
      <c r="E55" s="8"/>
      <c r="F55" s="8"/>
      <c r="G55" s="8"/>
      <c r="H55" s="60"/>
      <c r="I55" s="9"/>
      <c r="J55" s="76"/>
      <c r="K55" s="33"/>
      <c r="L55" s="124"/>
      <c r="M55" s="73"/>
      <c r="N55" s="73"/>
      <c r="O55" s="124"/>
      <c r="P55" s="73"/>
      <c r="Q55" s="53"/>
      <c r="R55" s="74"/>
      <c r="S55" s="2"/>
      <c r="U55" s="2"/>
    </row>
    <row r="56" spans="1:21" x14ac:dyDescent="0.25">
      <c r="A56" s="8"/>
      <c r="B56" s="8"/>
      <c r="C56" s="8"/>
      <c r="D56" s="8"/>
      <c r="E56" s="8"/>
      <c r="F56" s="8"/>
      <c r="G56" s="8"/>
      <c r="H56" s="51"/>
      <c r="I56" s="9"/>
      <c r="J56" s="76"/>
      <c r="K56" s="33"/>
      <c r="L56" s="124"/>
      <c r="M56" s="73"/>
      <c r="N56" s="73"/>
      <c r="O56" s="124"/>
      <c r="P56" s="73"/>
      <c r="Q56" s="53"/>
      <c r="R56" s="74"/>
      <c r="S56" s="2"/>
      <c r="U56" s="2"/>
    </row>
    <row r="57" spans="1:21" x14ac:dyDescent="0.25">
      <c r="A57" s="8"/>
      <c r="B57" s="8"/>
      <c r="C57" s="8"/>
      <c r="D57" s="8"/>
      <c r="E57" s="8"/>
      <c r="F57" s="8"/>
      <c r="G57" s="8"/>
      <c r="H57" s="51"/>
      <c r="I57" s="9"/>
      <c r="J57" s="76"/>
      <c r="K57" s="33"/>
      <c r="L57" s="124"/>
      <c r="M57" s="73"/>
      <c r="N57" s="73"/>
      <c r="O57" s="124"/>
      <c r="P57" s="73"/>
      <c r="Q57" s="53"/>
      <c r="R57" s="74"/>
      <c r="S57" s="2"/>
      <c r="U57" s="2"/>
    </row>
    <row r="58" spans="1:21" x14ac:dyDescent="0.25">
      <c r="A58" s="8"/>
      <c r="B58" s="8"/>
      <c r="C58" s="8" t="s">
        <v>44</v>
      </c>
      <c r="D58" s="8"/>
      <c r="E58" s="8"/>
      <c r="F58" s="8"/>
      <c r="G58" s="8"/>
      <c r="H58" s="17"/>
      <c r="I58" s="60">
        <f>SUM(H53:H55)</f>
        <v>25560000</v>
      </c>
      <c r="J58" s="166">
        <f>+I32+I59+H42+H43+H44</f>
        <v>431014410</v>
      </c>
      <c r="K58" s="33"/>
      <c r="L58" s="124"/>
      <c r="M58" s="73"/>
      <c r="N58" s="73"/>
      <c r="O58" s="124"/>
      <c r="P58" s="73"/>
      <c r="Q58" s="53"/>
      <c r="R58" s="75"/>
      <c r="S58" s="59"/>
      <c r="T58" s="75"/>
      <c r="U58" s="59"/>
    </row>
    <row r="59" spans="1:21" x14ac:dyDescent="0.25">
      <c r="A59" s="8"/>
      <c r="B59" s="8"/>
      <c r="C59" s="19" t="s">
        <v>44</v>
      </c>
      <c r="D59" s="8"/>
      <c r="E59" s="8"/>
      <c r="F59" s="8"/>
      <c r="G59" s="8"/>
      <c r="H59" s="9"/>
      <c r="I59" s="9">
        <f>+I33-I50+I58</f>
        <v>55618000</v>
      </c>
      <c r="J59" s="76"/>
      <c r="K59" s="33"/>
      <c r="L59" s="124"/>
      <c r="M59" s="77"/>
      <c r="N59" s="77"/>
      <c r="O59" s="124"/>
      <c r="P59" s="77"/>
      <c r="Q59" s="53"/>
      <c r="R59" s="75"/>
      <c r="S59" s="59"/>
      <c r="T59" s="75"/>
      <c r="U59" s="59"/>
    </row>
    <row r="60" spans="1:21" x14ac:dyDescent="0.25">
      <c r="A60" s="78" t="s">
        <v>45</v>
      </c>
      <c r="B60" s="8"/>
      <c r="C60" s="8" t="s">
        <v>46</v>
      </c>
      <c r="D60" s="8"/>
      <c r="E60" s="8"/>
      <c r="F60" s="8"/>
      <c r="G60" s="8"/>
      <c r="H60" s="9"/>
      <c r="I60" s="9">
        <f>+I27</f>
        <v>55618000</v>
      </c>
      <c r="J60" s="76"/>
      <c r="K60" s="33"/>
      <c r="L60" s="124"/>
      <c r="M60" s="77"/>
      <c r="N60" s="77"/>
      <c r="O60" s="124"/>
      <c r="P60" s="77"/>
      <c r="Q60" s="53"/>
      <c r="R60" s="75"/>
      <c r="S60" s="59"/>
      <c r="T60" s="75"/>
      <c r="U60" s="59"/>
    </row>
    <row r="61" spans="1:21" x14ac:dyDescent="0.25">
      <c r="A61" s="8"/>
      <c r="B61" s="8"/>
      <c r="C61" s="8"/>
      <c r="D61" s="8"/>
      <c r="E61" s="8"/>
      <c r="F61" s="8"/>
      <c r="G61" s="8"/>
      <c r="H61" s="9" t="s">
        <v>1</v>
      </c>
      <c r="I61" s="60">
        <v>0</v>
      </c>
      <c r="J61" s="76"/>
      <c r="K61" s="33"/>
      <c r="L61" s="124"/>
      <c r="M61" s="79"/>
      <c r="N61" s="79"/>
      <c r="O61" s="124"/>
      <c r="P61" s="79"/>
      <c r="Q61" s="53"/>
      <c r="R61" s="75"/>
      <c r="S61" s="59"/>
      <c r="T61" s="75"/>
      <c r="U61" s="80"/>
    </row>
    <row r="62" spans="1:21" x14ac:dyDescent="0.25">
      <c r="A62" s="8"/>
      <c r="B62" s="8"/>
      <c r="C62" s="8"/>
      <c r="D62" s="8"/>
      <c r="E62" s="8" t="s">
        <v>47</v>
      </c>
      <c r="F62" s="8"/>
      <c r="G62" s="8"/>
      <c r="H62" s="9"/>
      <c r="I62" s="9">
        <f>+I60-I59</f>
        <v>0</v>
      </c>
      <c r="J62" s="85"/>
      <c r="K62" s="33"/>
      <c r="L62" s="34"/>
      <c r="M62" s="73"/>
      <c r="N62" s="73"/>
      <c r="O62" s="34"/>
      <c r="P62" s="73"/>
      <c r="Q62" s="53"/>
      <c r="R62" s="75"/>
      <c r="S62" s="59"/>
      <c r="T62" s="75"/>
      <c r="U62" s="75"/>
    </row>
    <row r="63" spans="1:21" x14ac:dyDescent="0.25">
      <c r="A63" s="8"/>
      <c r="B63" s="8"/>
      <c r="C63" s="8"/>
      <c r="D63" s="8"/>
      <c r="E63" s="8"/>
      <c r="F63" s="8"/>
      <c r="G63" s="8"/>
      <c r="H63" s="9"/>
      <c r="I63" s="9"/>
      <c r="J63" s="85"/>
      <c r="K63" s="33"/>
      <c r="L63" s="34"/>
      <c r="M63" s="79"/>
      <c r="N63" s="79"/>
      <c r="O63" s="34"/>
      <c r="P63" s="79"/>
      <c r="Q63" s="53"/>
      <c r="R63" s="75"/>
      <c r="S63" s="59"/>
      <c r="T63" s="75"/>
      <c r="U63" s="75"/>
    </row>
    <row r="64" spans="1:21" x14ac:dyDescent="0.25">
      <c r="A64" s="8" t="s">
        <v>48</v>
      </c>
      <c r="B64" s="8"/>
      <c r="C64" s="8"/>
      <c r="D64" s="8"/>
      <c r="E64" s="8"/>
      <c r="F64" s="8"/>
      <c r="G64" s="8"/>
      <c r="H64" s="9"/>
      <c r="I64" s="56"/>
      <c r="J64" s="85"/>
      <c r="K64" s="33"/>
      <c r="L64" s="34"/>
      <c r="M64" s="79"/>
      <c r="N64" s="79"/>
      <c r="O64" s="34"/>
      <c r="P64" s="79"/>
      <c r="Q64" s="53"/>
      <c r="R64" s="75"/>
      <c r="S64" s="59"/>
      <c r="T64" s="75"/>
      <c r="U64" s="75"/>
    </row>
    <row r="65" spans="1:21" x14ac:dyDescent="0.25">
      <c r="A65" s="8" t="s">
        <v>49</v>
      </c>
      <c r="B65" s="8"/>
      <c r="C65" s="8"/>
      <c r="D65" s="8"/>
      <c r="E65" s="8" t="s">
        <v>1</v>
      </c>
      <c r="F65" s="8"/>
      <c r="G65" s="8" t="s">
        <v>50</v>
      </c>
      <c r="H65" s="9"/>
      <c r="I65" s="24"/>
      <c r="J65" s="85"/>
      <c r="K65" s="33"/>
      <c r="L65" s="34"/>
      <c r="M65" s="79"/>
      <c r="N65" s="79"/>
      <c r="O65" s="34"/>
      <c r="P65" s="79"/>
      <c r="Q65" s="53"/>
      <c r="R65" s="75"/>
      <c r="S65" s="59"/>
      <c r="T65" s="75"/>
      <c r="U65" s="75"/>
    </row>
    <row r="66" spans="1:21" x14ac:dyDescent="0.25">
      <c r="A66" s="8"/>
      <c r="B66" s="8"/>
      <c r="C66" s="8"/>
      <c r="D66" s="8"/>
      <c r="E66" s="8"/>
      <c r="F66" s="8"/>
      <c r="G66" s="8"/>
      <c r="H66" s="9" t="s">
        <v>1</v>
      </c>
      <c r="I66" s="24"/>
      <c r="J66" s="85"/>
      <c r="K66" s="33"/>
      <c r="L66" s="34"/>
      <c r="M66" s="79"/>
      <c r="N66" s="79"/>
      <c r="O66" s="34"/>
      <c r="P66" s="79"/>
      <c r="Q66" s="53"/>
      <c r="S66" s="46"/>
    </row>
    <row r="67" spans="1:21" x14ac:dyDescent="0.25">
      <c r="A67" s="81"/>
      <c r="B67" s="82"/>
      <c r="C67" s="82"/>
      <c r="D67" s="83"/>
      <c r="E67" s="83"/>
      <c r="F67" s="83"/>
      <c r="G67" s="83"/>
      <c r="H67" s="83"/>
      <c r="J67" s="85"/>
      <c r="K67" s="33"/>
      <c r="L67" s="34"/>
      <c r="O67" s="34"/>
      <c r="Q67" s="53"/>
    </row>
    <row r="68" spans="1:21" x14ac:dyDescent="0.25">
      <c r="A68" s="2"/>
      <c r="B68" s="2"/>
      <c r="C68" s="2"/>
      <c r="D68" s="2"/>
      <c r="E68" s="2"/>
      <c r="F68" s="2"/>
      <c r="G68" s="10"/>
      <c r="I68" s="2"/>
      <c r="J68" s="85"/>
      <c r="K68" s="33"/>
      <c r="L68" s="34"/>
      <c r="O68" s="34"/>
      <c r="Q68" s="53"/>
      <c r="S68" s="74"/>
    </row>
    <row r="69" spans="1:21" x14ac:dyDescent="0.25">
      <c r="A69" s="84" t="s">
        <v>51</v>
      </c>
      <c r="B69" s="82"/>
      <c r="C69" s="82"/>
      <c r="D69" s="83"/>
      <c r="E69" s="83"/>
      <c r="F69" s="83"/>
      <c r="G69" s="10" t="s">
        <v>52</v>
      </c>
      <c r="J69" s="85"/>
      <c r="K69" s="33"/>
      <c r="L69" s="34"/>
      <c r="O69" s="34"/>
      <c r="Q69" s="53"/>
      <c r="S69" s="74"/>
    </row>
    <row r="70" spans="1:21" x14ac:dyDescent="0.25">
      <c r="A70" s="81"/>
      <c r="B70" s="82"/>
      <c r="C70" s="82"/>
      <c r="D70" s="83"/>
      <c r="E70" s="83"/>
      <c r="F70" s="83"/>
      <c r="G70" s="83"/>
      <c r="H70" s="83"/>
      <c r="J70" s="85"/>
      <c r="K70" s="33"/>
      <c r="L70" s="34"/>
      <c r="O70" s="34"/>
      <c r="Q70" s="53"/>
    </row>
    <row r="71" spans="1:21" x14ac:dyDescent="0.25">
      <c r="A71" s="2" t="s">
        <v>53</v>
      </c>
      <c r="B71" s="2"/>
      <c r="C71" s="2"/>
      <c r="D71" s="2"/>
      <c r="E71" s="2"/>
      <c r="F71" s="2"/>
      <c r="H71" s="10" t="s">
        <v>54</v>
      </c>
      <c r="I71" s="2"/>
      <c r="J71" s="85"/>
      <c r="K71" s="33"/>
      <c r="L71" s="34"/>
      <c r="O71" s="34"/>
      <c r="Q71" s="53"/>
    </row>
    <row r="72" spans="1:21" x14ac:dyDescent="0.25">
      <c r="A72" s="2"/>
      <c r="B72" s="2"/>
      <c r="C72" s="2"/>
      <c r="D72" s="2"/>
      <c r="E72" s="2"/>
      <c r="F72" s="2"/>
      <c r="G72" s="83" t="s">
        <v>55</v>
      </c>
      <c r="H72" s="2"/>
      <c r="I72" s="2"/>
      <c r="J72" s="85"/>
      <c r="K72" s="33"/>
      <c r="L72" s="34"/>
      <c r="M72" s="79"/>
      <c r="N72" s="79"/>
      <c r="O72" s="34"/>
      <c r="P72" s="79"/>
      <c r="Q72" s="53"/>
    </row>
    <row r="73" spans="1:21" x14ac:dyDescent="0.25">
      <c r="A73" s="2"/>
      <c r="B73" s="2"/>
      <c r="C73" s="2"/>
      <c r="D73" s="2"/>
      <c r="E73" s="2"/>
      <c r="F73" s="2"/>
      <c r="G73" s="83"/>
      <c r="H73" s="2"/>
      <c r="I73" s="2"/>
      <c r="J73" s="85"/>
      <c r="K73" s="33"/>
      <c r="L73" s="34"/>
      <c r="O73" s="34"/>
      <c r="Q73" s="53"/>
    </row>
    <row r="74" spans="1:21" x14ac:dyDescent="0.25">
      <c r="A74" s="2"/>
      <c r="B74" s="2"/>
      <c r="C74" s="2"/>
      <c r="D74" s="2"/>
      <c r="E74" s="2" t="s">
        <v>56</v>
      </c>
      <c r="F74" s="2"/>
      <c r="G74" s="2"/>
      <c r="H74" s="2"/>
      <c r="I74" s="2"/>
      <c r="J74" s="85"/>
      <c r="K74" s="33"/>
      <c r="L74" s="34"/>
      <c r="O74" s="34"/>
      <c r="Q74" s="53"/>
    </row>
    <row r="75" spans="1:21" x14ac:dyDescent="0.25">
      <c r="A75" s="2"/>
      <c r="B75" s="2"/>
      <c r="C75" s="2"/>
      <c r="D75" s="2"/>
      <c r="E75" s="2" t="s">
        <v>56</v>
      </c>
      <c r="F75" s="2"/>
      <c r="G75" s="2"/>
      <c r="H75" s="2"/>
      <c r="I75" s="86"/>
      <c r="J75" s="85"/>
      <c r="K75" s="33"/>
      <c r="L75" s="34"/>
      <c r="O75" s="34"/>
      <c r="Q75" s="53"/>
    </row>
    <row r="76" spans="1:21" x14ac:dyDescent="0.25">
      <c r="A76" s="83"/>
      <c r="B76" s="83"/>
      <c r="C76" s="83"/>
      <c r="D76" s="83"/>
      <c r="E76" s="83"/>
      <c r="F76" s="83"/>
      <c r="G76" s="87"/>
      <c r="H76" s="88"/>
      <c r="I76" s="83"/>
      <c r="J76" s="85"/>
      <c r="K76" s="33"/>
      <c r="L76" s="34"/>
      <c r="O76" s="34"/>
      <c r="Q76" s="89"/>
    </row>
    <row r="77" spans="1:21" x14ac:dyDescent="0.25">
      <c r="A77" s="83"/>
      <c r="B77" s="83"/>
      <c r="C77" s="83"/>
      <c r="D77" s="83"/>
      <c r="E77" s="83"/>
      <c r="F77" s="83"/>
      <c r="G77" s="87" t="s">
        <v>57</v>
      </c>
      <c r="H77" s="90"/>
      <c r="I77" s="83"/>
      <c r="J77" s="85"/>
      <c r="K77" s="33"/>
      <c r="L77" s="34"/>
      <c r="O77" s="34"/>
      <c r="Q77" s="89"/>
    </row>
    <row r="78" spans="1:21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K78" s="33"/>
      <c r="L78" s="34"/>
      <c r="O78" s="34"/>
      <c r="Q78" s="89"/>
    </row>
    <row r="79" spans="1:21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K79" s="33"/>
      <c r="L79" s="34"/>
      <c r="O79" s="34"/>
      <c r="Q79" s="89"/>
    </row>
    <row r="80" spans="1:21" x14ac:dyDescent="0.25">
      <c r="A80" s="93"/>
      <c r="B80" s="92"/>
      <c r="C80" s="96"/>
      <c r="D80" s="96"/>
      <c r="E80" s="98"/>
      <c r="F80" s="74"/>
      <c r="H80" s="75"/>
      <c r="J80" s="85"/>
      <c r="K80" s="33"/>
      <c r="L80" s="34"/>
      <c r="O80" s="34"/>
      <c r="Q80" s="89"/>
    </row>
    <row r="81" spans="1:17" x14ac:dyDescent="0.25">
      <c r="A81" s="99"/>
      <c r="B81" s="92"/>
      <c r="C81" s="100"/>
      <c r="D81" s="100"/>
      <c r="E81" s="98"/>
      <c r="H81" s="75"/>
      <c r="J81" s="85"/>
      <c r="K81" s="33"/>
      <c r="L81" s="34"/>
      <c r="O81" s="34"/>
      <c r="Q81" s="89"/>
    </row>
    <row r="82" spans="1:17" x14ac:dyDescent="0.25">
      <c r="A82" s="101"/>
      <c r="B82" s="92"/>
      <c r="C82" s="100"/>
      <c r="D82" s="100"/>
      <c r="E82" s="98"/>
      <c r="H82" s="75"/>
      <c r="J82" s="85"/>
      <c r="K82" s="33"/>
      <c r="L82" s="34"/>
      <c r="O82" s="34"/>
      <c r="Q82" s="102"/>
    </row>
    <row r="83" spans="1:17" x14ac:dyDescent="0.25">
      <c r="A83" s="101"/>
      <c r="B83" s="92"/>
      <c r="C83" s="100"/>
      <c r="D83" s="100"/>
      <c r="E83" s="98"/>
      <c r="H83" s="75"/>
      <c r="J83" s="85"/>
      <c r="K83" s="33"/>
      <c r="L83" s="34"/>
      <c r="O83" s="34"/>
      <c r="Q83" s="102"/>
    </row>
    <row r="84" spans="1:17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K84" s="33"/>
      <c r="L84" s="34"/>
      <c r="O84" s="34"/>
      <c r="Q84" s="102"/>
    </row>
    <row r="85" spans="1:17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K85" s="33"/>
      <c r="L85" s="34"/>
      <c r="O85" s="34"/>
      <c r="Q85" s="102"/>
    </row>
    <row r="86" spans="1:17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K86" s="33"/>
      <c r="L86" s="34"/>
      <c r="O86" s="34"/>
      <c r="Q86" s="102"/>
    </row>
    <row r="87" spans="1:17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K87" s="33"/>
      <c r="L87" s="34"/>
      <c r="O87" s="34"/>
      <c r="Q87" s="102"/>
    </row>
    <row r="88" spans="1:17" x14ac:dyDescent="0.25">
      <c r="J88" s="85"/>
      <c r="K88" s="33"/>
      <c r="L88" s="34"/>
      <c r="O88" s="34"/>
      <c r="Q88" s="89"/>
    </row>
    <row r="89" spans="1:17" x14ac:dyDescent="0.25">
      <c r="J89" s="85"/>
      <c r="K89" s="33"/>
      <c r="L89" s="34"/>
      <c r="O89" s="34"/>
      <c r="Q89" s="89"/>
    </row>
    <row r="90" spans="1:17" x14ac:dyDescent="0.25">
      <c r="H90" s="7">
        <v>2</v>
      </c>
      <c r="J90" s="85"/>
      <c r="K90" s="33"/>
      <c r="L90" s="34"/>
      <c r="O90" s="34"/>
      <c r="Q90" s="89"/>
    </row>
    <row r="91" spans="1:17" x14ac:dyDescent="0.25">
      <c r="J91" s="85"/>
      <c r="K91" s="33"/>
      <c r="L91" s="34"/>
      <c r="O91" s="34"/>
      <c r="Q91" s="89"/>
    </row>
    <row r="92" spans="1:17" x14ac:dyDescent="0.25">
      <c r="J92" s="85"/>
      <c r="K92" s="33"/>
      <c r="L92" s="34"/>
      <c r="O92" s="34"/>
      <c r="Q92" s="89"/>
    </row>
    <row r="93" spans="1:17" x14ac:dyDescent="0.25">
      <c r="J93" s="85"/>
      <c r="K93" s="33"/>
      <c r="L93" s="34"/>
      <c r="O93" s="34"/>
      <c r="Q93" s="89"/>
    </row>
    <row r="94" spans="1:17" x14ac:dyDescent="0.2">
      <c r="K94" s="33"/>
      <c r="L94" s="34"/>
      <c r="O94" s="34"/>
      <c r="Q94" s="89"/>
    </row>
    <row r="95" spans="1:17" x14ac:dyDescent="0.2">
      <c r="K95" s="33"/>
      <c r="L95" s="34"/>
      <c r="O95" s="34"/>
      <c r="Q95" s="89"/>
    </row>
    <row r="96" spans="1:17" x14ac:dyDescent="0.2">
      <c r="K96" s="33"/>
      <c r="L96" s="34"/>
      <c r="O96" s="34"/>
      <c r="Q96" s="89"/>
    </row>
    <row r="97" spans="1:21" x14ac:dyDescent="0.2">
      <c r="K97" s="33"/>
      <c r="L97" s="34"/>
      <c r="O97" s="34"/>
      <c r="Q97" s="89"/>
    </row>
    <row r="98" spans="1:21" x14ac:dyDescent="0.2">
      <c r="K98" s="33"/>
      <c r="L98" s="34"/>
      <c r="O98" s="34"/>
      <c r="Q98" s="89"/>
    </row>
    <row r="99" spans="1:21" x14ac:dyDescent="0.2">
      <c r="K99" s="33"/>
      <c r="L99" s="34"/>
      <c r="O99" s="34"/>
      <c r="Q99" s="89"/>
    </row>
    <row r="100" spans="1:21" x14ac:dyDescent="0.25">
      <c r="K100" s="33"/>
      <c r="L100" s="104"/>
      <c r="O100" s="104"/>
      <c r="Q100" s="89"/>
    </row>
    <row r="101" spans="1:21" x14ac:dyDescent="0.25">
      <c r="K101" s="33"/>
      <c r="L101" s="104"/>
      <c r="O101" s="104"/>
      <c r="Q101" s="89"/>
    </row>
    <row r="102" spans="1:21" x14ac:dyDescent="0.25">
      <c r="K102" s="33"/>
      <c r="L102" s="105"/>
      <c r="O102" s="105"/>
      <c r="Q102" s="89"/>
    </row>
    <row r="103" spans="1:21" x14ac:dyDescent="0.25">
      <c r="K103" s="33"/>
      <c r="L103" s="105"/>
      <c r="O103" s="105"/>
      <c r="Q103" s="89"/>
    </row>
    <row r="104" spans="1:21" x14ac:dyDescent="0.25">
      <c r="K104" s="33"/>
      <c r="L104" s="105"/>
      <c r="O104" s="105"/>
      <c r="Q104" s="89"/>
    </row>
    <row r="105" spans="1:21" x14ac:dyDescent="0.25">
      <c r="K105" s="33"/>
      <c r="L105" s="105"/>
      <c r="O105" s="105"/>
      <c r="Q105" s="89"/>
    </row>
    <row r="106" spans="1:21" x14ac:dyDescent="0.25">
      <c r="K106" s="33"/>
      <c r="L106" s="105"/>
      <c r="O106" s="105"/>
      <c r="Q106" s="89"/>
    </row>
    <row r="107" spans="1:21" x14ac:dyDescent="0.25">
      <c r="K107" s="33"/>
      <c r="L107" s="105"/>
      <c r="O107" s="105"/>
      <c r="Q107" s="89"/>
    </row>
    <row r="108" spans="1:21" x14ac:dyDescent="0.25">
      <c r="K108" s="33"/>
      <c r="L108" s="105"/>
      <c r="O108" s="105"/>
      <c r="Q108" s="89"/>
    </row>
    <row r="109" spans="1:21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O109" s="105"/>
      <c r="Q109" s="89"/>
      <c r="R109" s="7"/>
      <c r="S109" s="7"/>
      <c r="T109" s="7"/>
      <c r="U109" s="7"/>
    </row>
    <row r="110" spans="1:21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O110" s="105"/>
      <c r="Q110" s="106"/>
      <c r="R110" s="7"/>
      <c r="S110" s="7"/>
      <c r="T110" s="7"/>
      <c r="U110" s="7"/>
    </row>
    <row r="111" spans="1:21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O111" s="105"/>
      <c r="Q111" s="106"/>
      <c r="R111" s="7"/>
      <c r="S111" s="7"/>
      <c r="T111" s="7"/>
      <c r="U111" s="7"/>
    </row>
    <row r="112" spans="1:21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O112" s="105"/>
      <c r="Q112" s="106"/>
      <c r="R112" s="7"/>
      <c r="S112" s="7"/>
      <c r="T112" s="7"/>
      <c r="U112" s="7"/>
    </row>
    <row r="113" spans="1:21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O113" s="105"/>
      <c r="Q113" s="79">
        <f>SUM(Q13:Q112)</f>
        <v>0</v>
      </c>
      <c r="R113" s="7"/>
      <c r="S113" s="7"/>
      <c r="T113" s="7"/>
      <c r="U113" s="7"/>
    </row>
    <row r="114" spans="1:21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5"/>
      <c r="O114" s="105"/>
      <c r="Q114" s="106"/>
      <c r="R114" s="7"/>
      <c r="S114" s="7"/>
      <c r="T114" s="7"/>
      <c r="U114" s="7"/>
    </row>
    <row r="115" spans="1:21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3"/>
      <c r="L115" s="105"/>
      <c r="O115" s="105"/>
      <c r="Q115" s="106"/>
      <c r="R115" s="7"/>
      <c r="S115" s="7"/>
      <c r="T115" s="7"/>
      <c r="U115" s="7"/>
    </row>
    <row r="116" spans="1:21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3"/>
      <c r="L116" s="105"/>
      <c r="O116" s="105"/>
      <c r="Q116" s="106"/>
      <c r="R116" s="7"/>
      <c r="S116" s="7"/>
      <c r="T116" s="7"/>
      <c r="U116" s="7"/>
    </row>
    <row r="117" spans="1:21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3"/>
      <c r="L117" s="105"/>
      <c r="O117" s="105"/>
      <c r="Q117" s="106"/>
      <c r="R117" s="7"/>
      <c r="S117" s="7"/>
      <c r="T117" s="7"/>
      <c r="U117" s="7"/>
    </row>
    <row r="118" spans="1:21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3"/>
      <c r="L118" s="105"/>
      <c r="O118" s="105"/>
      <c r="Q118" s="106"/>
      <c r="R118" s="7"/>
      <c r="S118" s="7"/>
      <c r="T118" s="7"/>
      <c r="U118" s="7"/>
    </row>
    <row r="119" spans="1:21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3"/>
      <c r="L119" s="105"/>
      <c r="O119" s="105"/>
      <c r="Q119" s="106"/>
      <c r="R119" s="7"/>
      <c r="S119" s="7"/>
      <c r="T119" s="7"/>
      <c r="U119" s="7"/>
    </row>
    <row r="120" spans="1:21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3"/>
      <c r="L120" s="105"/>
      <c r="O120" s="105"/>
      <c r="Q120" s="106"/>
      <c r="R120" s="7"/>
      <c r="S120" s="7"/>
      <c r="T120" s="7"/>
      <c r="U120" s="7"/>
    </row>
    <row r="121" spans="1:21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3"/>
      <c r="L121" s="107">
        <f>SUM(L13:L120)</f>
        <v>25560000</v>
      </c>
      <c r="M121" s="107">
        <f t="shared" ref="M121:P121" si="1">SUM(M13:M120)</f>
        <v>46087500</v>
      </c>
      <c r="N121" s="107">
        <f>SUM(N13:N120)</f>
        <v>0</v>
      </c>
      <c r="O121" s="107">
        <f>SUM(O13:O120)</f>
        <v>0</v>
      </c>
      <c r="P121" s="107">
        <f t="shared" si="1"/>
        <v>0</v>
      </c>
      <c r="Q121" s="106"/>
      <c r="R121" s="7"/>
      <c r="S121" s="7"/>
      <c r="T121" s="7"/>
      <c r="U121" s="7"/>
    </row>
    <row r="122" spans="1:21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7">
        <f>SUM(L13:L121)</f>
        <v>51120000</v>
      </c>
      <c r="O122" s="107">
        <f>SUM(O13:O121)</f>
        <v>0</v>
      </c>
      <c r="Q122" s="106"/>
      <c r="R122" s="7"/>
      <c r="S122" s="7"/>
      <c r="T122" s="7"/>
      <c r="U122" s="7"/>
    </row>
    <row r="123" spans="1:21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O123" s="109"/>
      <c r="Q123" s="106"/>
      <c r="R123" s="7"/>
      <c r="S123" s="7"/>
      <c r="T123" s="7"/>
      <c r="U123" s="7"/>
    </row>
    <row r="124" spans="1:21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O124" s="109"/>
      <c r="Q124" s="106"/>
      <c r="R124" s="7"/>
      <c r="S124" s="7"/>
      <c r="T124" s="7"/>
      <c r="U124" s="7"/>
    </row>
    <row r="125" spans="1:21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O125" s="109"/>
      <c r="Q125" s="106"/>
      <c r="R125" s="7"/>
      <c r="S125" s="7"/>
      <c r="T125" s="7"/>
      <c r="U125" s="7"/>
    </row>
    <row r="126" spans="1:21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O126" s="109"/>
      <c r="Q126" s="106"/>
      <c r="R126" s="7"/>
      <c r="S126" s="7"/>
      <c r="T126" s="7"/>
      <c r="U126" s="7"/>
    </row>
    <row r="127" spans="1:21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O127" s="109"/>
      <c r="Q127" s="106"/>
      <c r="R127" s="7"/>
      <c r="S127" s="7"/>
      <c r="T127" s="7"/>
      <c r="U127" s="7"/>
    </row>
    <row r="128" spans="1:21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O128" s="109"/>
      <c r="Q128" s="106"/>
      <c r="R128" s="7"/>
      <c r="S128" s="7"/>
      <c r="T128" s="7"/>
      <c r="U128" s="7"/>
    </row>
    <row r="129" spans="1:21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O129" s="109"/>
      <c r="Q129" s="106"/>
      <c r="R129" s="7"/>
      <c r="S129" s="7"/>
      <c r="T129" s="7"/>
      <c r="U129" s="7"/>
    </row>
    <row r="130" spans="1:21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O130" s="109"/>
      <c r="Q130" s="106"/>
      <c r="R130" s="7"/>
      <c r="S130" s="7"/>
      <c r="T130" s="7"/>
      <c r="U130" s="7"/>
    </row>
    <row r="131" spans="1:21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O131" s="109"/>
      <c r="Q131" s="106"/>
      <c r="R131" s="7"/>
      <c r="S131" s="7"/>
      <c r="T131" s="7"/>
      <c r="U131" s="7"/>
    </row>
    <row r="132" spans="1:21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O132" s="109"/>
      <c r="Q132" s="106"/>
      <c r="R132" s="7"/>
      <c r="S132" s="7"/>
      <c r="T132" s="7"/>
      <c r="U132" s="7"/>
    </row>
  </sheetData>
  <mergeCells count="3">
    <mergeCell ref="A1:I1"/>
    <mergeCell ref="L11:M11"/>
    <mergeCell ref="N11:O11"/>
  </mergeCells>
  <hyperlinks>
    <hyperlink ref="K13" r:id="rId1" display="cetak-kwitansi.php%3fid=1800293"/>
    <hyperlink ref="K16" r:id="rId2" display="cetak-kwitansi.php%3fid=1800296"/>
    <hyperlink ref="K17" r:id="rId3" display="cetak-kwitansi.php%3fid=1800297"/>
    <hyperlink ref="K18" r:id="rId4" display="cetak-kwitansi.php%3fid=1800298"/>
    <hyperlink ref="K20" r:id="rId5" display="cetak-kwitansi.php%3fid=1800300"/>
    <hyperlink ref="K22" r:id="rId6" display="cetak-kwitansi.php%3fid=1800302"/>
    <hyperlink ref="K24" r:id="rId7" display="cetak-kwitansi.php%3fid=1800304"/>
    <hyperlink ref="K14" r:id="rId8" display="cetak-kwitansi.php%3fid=1800294"/>
    <hyperlink ref="K15" r:id="rId9" display="cetak-kwitansi.php%3fid=1800295"/>
    <hyperlink ref="K19" r:id="rId10" display="cetak-kwitansi.php%3fid=1800299"/>
    <hyperlink ref="K21" r:id="rId11" display="cetak-kwitansi.php%3fid=1800301"/>
    <hyperlink ref="K23" r:id="rId12" display="cetak-kwitansi.php%3fid=1800303"/>
  </hyperlinks>
  <pageMargins left="0.7" right="0.7" top="0.75" bottom="0.75" header="0.3" footer="0.3"/>
  <pageSetup scale="61" orientation="portrait" r:id="rId1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tabSelected="1" view="pageBreakPreview" topLeftCell="A9" zoomScale="80" zoomScaleNormal="100" zoomScaleSheetLayoutView="80" workbookViewId="0">
      <selection activeCell="J9" sqref="J9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20.4257812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4" width="20.7109375" style="61" customWidth="1"/>
    <col min="15" max="15" width="18.5703125" style="109" bestFit="1" customWidth="1"/>
    <col min="16" max="16" width="20.7109375" style="61" customWidth="1"/>
    <col min="17" max="17" width="21.5703125" style="106" bestFit="1" customWidth="1"/>
    <col min="18" max="18" width="21.5703125" style="7" bestFit="1" customWidth="1"/>
    <col min="19" max="19" width="12.42578125" style="7" bestFit="1" customWidth="1"/>
    <col min="20" max="20" width="22.42578125" style="7" customWidth="1"/>
    <col min="21" max="21" width="20.140625" style="7" customWidth="1"/>
    <col min="22" max="16384" width="9.140625" style="7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67">
        <f>67500+70000-30000</f>
        <v>107500</v>
      </c>
      <c r="K1" s="2"/>
      <c r="L1" s="3"/>
      <c r="M1" s="4"/>
      <c r="N1" s="4"/>
      <c r="O1" s="3"/>
      <c r="P1" s="4"/>
      <c r="Q1" s="6"/>
      <c r="R1" s="2"/>
      <c r="S1" s="2"/>
      <c r="T1" s="2"/>
      <c r="U1" s="2"/>
    </row>
    <row r="2" spans="1:21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4"/>
      <c r="O2" s="3"/>
      <c r="P2" s="4"/>
      <c r="Q2" s="10"/>
      <c r="R2" s="2"/>
      <c r="S2" s="2"/>
      <c r="T2" s="2"/>
      <c r="U2" s="2"/>
    </row>
    <row r="3" spans="1:21" ht="14.25" x14ac:dyDescent="0.2">
      <c r="A3" s="8" t="s">
        <v>2</v>
      </c>
      <c r="B3" s="11" t="s">
        <v>3</v>
      </c>
      <c r="C3" s="10"/>
      <c r="D3" s="8"/>
      <c r="E3" s="8"/>
      <c r="F3" s="8"/>
      <c r="G3" s="8"/>
      <c r="H3" s="8" t="s">
        <v>4</v>
      </c>
      <c r="I3" s="12">
        <v>43128</v>
      </c>
      <c r="J3" s="13"/>
      <c r="K3" s="2"/>
      <c r="L3" s="14"/>
      <c r="M3" s="4"/>
      <c r="N3" s="4"/>
      <c r="O3" s="14"/>
      <c r="P3" s="4"/>
      <c r="Q3" s="10"/>
      <c r="R3" s="2"/>
      <c r="S3" s="2"/>
      <c r="T3" s="2"/>
      <c r="U3" s="2"/>
    </row>
    <row r="4" spans="1:21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4"/>
      <c r="O4" s="14"/>
      <c r="P4" s="4"/>
      <c r="Q4" s="10"/>
      <c r="R4" s="2"/>
      <c r="S4" s="2"/>
      <c r="T4" s="2"/>
      <c r="U4" s="2"/>
    </row>
    <row r="5" spans="1:21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7"/>
      <c r="O5" s="14"/>
      <c r="P5" s="17"/>
      <c r="Q5" s="6"/>
      <c r="R5" s="2"/>
      <c r="S5" s="2"/>
      <c r="T5" s="2"/>
      <c r="U5" s="2"/>
    </row>
    <row r="6" spans="1:21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4"/>
      <c r="O6" s="14"/>
      <c r="P6" s="4"/>
      <c r="Q6" s="8"/>
      <c r="R6" s="2"/>
      <c r="S6" s="2"/>
      <c r="T6" s="2"/>
      <c r="U6" s="2"/>
    </row>
    <row r="7" spans="1:21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4"/>
      <c r="O7" s="14"/>
      <c r="P7" s="4"/>
      <c r="Q7" s="8"/>
      <c r="R7" s="2"/>
      <c r="S7" s="2"/>
      <c r="T7" s="2"/>
      <c r="U7" s="2"/>
    </row>
    <row r="8" spans="1:21" ht="14.25" x14ac:dyDescent="0.2">
      <c r="A8" s="8"/>
      <c r="B8" s="23"/>
      <c r="C8" s="24">
        <v>100000</v>
      </c>
      <c r="D8" s="8"/>
      <c r="E8" s="25">
        <v>510</v>
      </c>
      <c r="F8" s="23"/>
      <c r="G8" s="17">
        <f>C8*E8</f>
        <v>51000000</v>
      </c>
      <c r="H8" s="9"/>
      <c r="I8" s="17"/>
      <c r="J8" s="17"/>
      <c r="K8" s="2"/>
      <c r="L8" s="14"/>
      <c r="M8" s="4"/>
      <c r="N8" s="4"/>
      <c r="O8" s="14"/>
      <c r="P8" s="4"/>
      <c r="Q8" s="8"/>
      <c r="R8" s="2"/>
      <c r="S8" s="2"/>
      <c r="T8" s="2"/>
      <c r="U8" s="2"/>
    </row>
    <row r="9" spans="1:21" x14ac:dyDescent="0.25">
      <c r="A9" s="8"/>
      <c r="B9" s="23"/>
      <c r="C9" s="24">
        <v>50000</v>
      </c>
      <c r="D9" s="8"/>
      <c r="E9" s="25">
        <v>1147</v>
      </c>
      <c r="F9" s="23"/>
      <c r="G9" s="17">
        <f t="shared" ref="G9:G16" si="0">C9*E9</f>
        <v>57350000</v>
      </c>
      <c r="H9" s="9"/>
      <c r="I9" s="17"/>
      <c r="J9" s="17"/>
      <c r="K9" s="2"/>
      <c r="L9" s="3"/>
      <c r="M9" s="4"/>
      <c r="N9" s="4"/>
      <c r="O9" s="3"/>
      <c r="P9" s="4"/>
      <c r="Q9" s="6"/>
      <c r="R9" s="2"/>
      <c r="S9" s="2"/>
      <c r="T9" s="2"/>
      <c r="U9" s="2"/>
    </row>
    <row r="10" spans="1:21" x14ac:dyDescent="0.25">
      <c r="A10" s="8"/>
      <c r="B10" s="23"/>
      <c r="C10" s="24">
        <v>20000</v>
      </c>
      <c r="D10" s="8"/>
      <c r="E10" s="25">
        <v>28</v>
      </c>
      <c r="F10" s="23"/>
      <c r="G10" s="17">
        <f t="shared" si="0"/>
        <v>560000</v>
      </c>
      <c r="H10" s="9"/>
      <c r="I10" s="9"/>
      <c r="J10" s="17">
        <v>23372500</v>
      </c>
      <c r="K10" s="26"/>
      <c r="L10" s="3"/>
      <c r="M10" s="4"/>
      <c r="N10" s="4"/>
      <c r="O10" s="3"/>
      <c r="P10" s="4"/>
      <c r="Q10" s="8"/>
      <c r="R10" s="2"/>
      <c r="S10" s="2"/>
      <c r="T10" s="2"/>
      <c r="U10" s="2"/>
    </row>
    <row r="11" spans="1:21" x14ac:dyDescent="0.25">
      <c r="A11" s="8"/>
      <c r="B11" s="23"/>
      <c r="C11" s="24">
        <v>10000</v>
      </c>
      <c r="D11" s="8"/>
      <c r="E11" s="25">
        <v>21</v>
      </c>
      <c r="F11" s="23"/>
      <c r="G11" s="17">
        <f t="shared" si="0"/>
        <v>210000</v>
      </c>
      <c r="H11" s="9"/>
      <c r="I11" s="17"/>
      <c r="J11" s="17"/>
      <c r="K11" s="140"/>
      <c r="L11" s="173" t="s">
        <v>73</v>
      </c>
      <c r="M11" s="173"/>
      <c r="N11" s="174" t="s">
        <v>74</v>
      </c>
      <c r="O11" s="174"/>
      <c r="P11" s="141"/>
      <c r="Q11" s="9"/>
      <c r="R11" s="2"/>
      <c r="S11" s="2"/>
      <c r="T11" s="2" t="s">
        <v>12</v>
      </c>
      <c r="U11" s="2"/>
    </row>
    <row r="12" spans="1:21" ht="14.25" x14ac:dyDescent="0.2">
      <c r="A12" s="8"/>
      <c r="B12" s="23"/>
      <c r="C12" s="24">
        <v>5000</v>
      </c>
      <c r="D12" s="8"/>
      <c r="E12" s="23">
        <v>7</v>
      </c>
      <c r="F12" s="23"/>
      <c r="G12" s="17">
        <f>C12*E12</f>
        <v>35000</v>
      </c>
      <c r="H12" s="9"/>
      <c r="I12" s="17"/>
      <c r="J12" s="17"/>
      <c r="K12" s="142" t="s">
        <v>75</v>
      </c>
      <c r="L12" s="143" t="s">
        <v>14</v>
      </c>
      <c r="M12" s="148" t="s">
        <v>15</v>
      </c>
      <c r="N12" s="144" t="s">
        <v>75</v>
      </c>
      <c r="O12" s="143" t="s">
        <v>14</v>
      </c>
      <c r="P12" s="144" t="s">
        <v>15</v>
      </c>
      <c r="Q12" s="31" t="s">
        <v>12</v>
      </c>
      <c r="R12" s="2" t="s">
        <v>17</v>
      </c>
      <c r="S12" s="2" t="s">
        <v>18</v>
      </c>
      <c r="T12" s="2" t="s">
        <v>19</v>
      </c>
      <c r="U12" s="2"/>
    </row>
    <row r="13" spans="1:21" x14ac:dyDescent="0.25">
      <c r="A13" s="8"/>
      <c r="B13" s="23"/>
      <c r="C13" s="24">
        <v>2000</v>
      </c>
      <c r="D13" s="8"/>
      <c r="E13" s="23">
        <v>0</v>
      </c>
      <c r="F13" s="23"/>
      <c r="G13" s="17">
        <f t="shared" si="0"/>
        <v>0</v>
      </c>
      <c r="H13" s="9"/>
      <c r="I13" s="17"/>
      <c r="J13" s="133">
        <v>800</v>
      </c>
      <c r="K13" s="157">
        <v>44542</v>
      </c>
      <c r="L13" s="34">
        <v>1150000</v>
      </c>
      <c r="M13" s="149">
        <v>135000</v>
      </c>
      <c r="N13" s="157">
        <v>44543</v>
      </c>
      <c r="O13" s="34">
        <v>9025000</v>
      </c>
      <c r="P13" s="145"/>
      <c r="Q13" s="2" t="s">
        <v>21</v>
      </c>
      <c r="R13" s="2"/>
    </row>
    <row r="14" spans="1:21" x14ac:dyDescent="0.25">
      <c r="A14" s="8"/>
      <c r="B14" s="23"/>
      <c r="C14" s="24">
        <v>1000</v>
      </c>
      <c r="D14" s="8"/>
      <c r="E14" s="23">
        <v>1</v>
      </c>
      <c r="F14" s="23"/>
      <c r="G14" s="17">
        <f t="shared" si="0"/>
        <v>1000</v>
      </c>
      <c r="H14" s="9"/>
      <c r="I14" s="17"/>
      <c r="J14" s="133">
        <v>600</v>
      </c>
      <c r="K14" s="157">
        <v>44548</v>
      </c>
      <c r="L14" s="34">
        <v>900000</v>
      </c>
      <c r="M14" s="149">
        <v>65000</v>
      </c>
      <c r="N14" s="157">
        <v>44544</v>
      </c>
      <c r="O14" s="34">
        <v>400000</v>
      </c>
      <c r="P14" s="35"/>
      <c r="Q14" s="37"/>
      <c r="R14" s="38"/>
    </row>
    <row r="15" spans="1:21" x14ac:dyDescent="0.25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133"/>
      <c r="K15" s="157">
        <v>44549</v>
      </c>
      <c r="L15" s="34">
        <v>3200000</v>
      </c>
      <c r="M15" s="149">
        <v>875000</v>
      </c>
      <c r="N15" s="157">
        <v>44545</v>
      </c>
      <c r="O15" s="34">
        <v>100000</v>
      </c>
      <c r="P15" s="35"/>
      <c r="Q15" s="34"/>
      <c r="R15" s="38"/>
    </row>
    <row r="16" spans="1:21" x14ac:dyDescent="0.25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33"/>
      <c r="K16" s="157">
        <v>44550</v>
      </c>
      <c r="L16" s="34">
        <v>3200000</v>
      </c>
      <c r="M16" s="149">
        <v>150000</v>
      </c>
      <c r="N16" s="157">
        <v>44546</v>
      </c>
      <c r="O16" s="34">
        <v>600000</v>
      </c>
      <c r="P16" s="35"/>
      <c r="Q16" s="34"/>
      <c r="R16" s="38"/>
    </row>
    <row r="17" spans="1:21" x14ac:dyDescent="0.25">
      <c r="A17" s="8"/>
      <c r="B17" s="8"/>
      <c r="C17" s="19" t="s">
        <v>22</v>
      </c>
      <c r="D17" s="8"/>
      <c r="E17" s="23"/>
      <c r="F17" s="8"/>
      <c r="G17" s="8"/>
      <c r="H17" s="9">
        <f>SUM(G8:G16)</f>
        <v>109156000</v>
      </c>
      <c r="I17" s="10"/>
      <c r="J17" s="133"/>
      <c r="K17" s="157">
        <v>44551</v>
      </c>
      <c r="L17" s="34">
        <v>2500000</v>
      </c>
      <c r="M17" s="149">
        <v>350000</v>
      </c>
      <c r="N17" s="157">
        <v>44547</v>
      </c>
      <c r="O17" s="34">
        <v>750000</v>
      </c>
      <c r="P17" s="35"/>
      <c r="Q17" s="34"/>
      <c r="R17" s="38"/>
    </row>
    <row r="18" spans="1:21" x14ac:dyDescent="0.25">
      <c r="A18" s="8"/>
      <c r="B18" s="8"/>
      <c r="C18" s="8"/>
      <c r="D18" s="8"/>
      <c r="E18" s="8"/>
      <c r="F18" s="8"/>
      <c r="G18" s="8"/>
      <c r="H18" s="9"/>
      <c r="I18" s="10"/>
      <c r="J18" s="133"/>
      <c r="K18" s="157">
        <v>44555</v>
      </c>
      <c r="L18" s="34">
        <v>5000000</v>
      </c>
      <c r="M18" s="150">
        <v>200000</v>
      </c>
      <c r="N18" s="157">
        <v>44552</v>
      </c>
      <c r="O18" s="34">
        <v>720000</v>
      </c>
      <c r="P18" s="116"/>
      <c r="Q18" s="34"/>
      <c r="R18" s="41"/>
    </row>
    <row r="19" spans="1:21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133"/>
      <c r="K19" s="157">
        <v>44562</v>
      </c>
      <c r="L19" s="34">
        <v>2500000</v>
      </c>
      <c r="M19" s="151">
        <v>800000</v>
      </c>
      <c r="N19" s="157">
        <v>44553</v>
      </c>
      <c r="O19" s="34">
        <v>1000000</v>
      </c>
      <c r="P19" s="117"/>
      <c r="Q19" s="34"/>
      <c r="R19" s="41"/>
    </row>
    <row r="20" spans="1:21" x14ac:dyDescent="0.25">
      <c r="A20" s="8"/>
      <c r="B20" s="8"/>
      <c r="C20" s="24">
        <v>1000</v>
      </c>
      <c r="D20" s="8"/>
      <c r="E20" s="8">
        <v>1</v>
      </c>
      <c r="F20" s="8"/>
      <c r="G20" s="24">
        <f>C20*E20</f>
        <v>1000</v>
      </c>
      <c r="H20" s="9"/>
      <c r="I20" s="24"/>
      <c r="J20" s="133"/>
      <c r="K20" s="164"/>
      <c r="L20" s="114"/>
      <c r="M20" s="151">
        <v>90000</v>
      </c>
      <c r="N20" s="157">
        <v>44554</v>
      </c>
      <c r="O20" s="34">
        <v>550000</v>
      </c>
      <c r="P20" s="117"/>
      <c r="Q20" s="34"/>
      <c r="R20" s="41"/>
    </row>
    <row r="21" spans="1:21" x14ac:dyDescent="0.25">
      <c r="A21" s="8"/>
      <c r="B21" s="8"/>
      <c r="C21" s="24">
        <v>500</v>
      </c>
      <c r="D21" s="8"/>
      <c r="E21" s="8">
        <v>4</v>
      </c>
      <c r="F21" s="8"/>
      <c r="G21" s="24">
        <f>C21*E21</f>
        <v>2000</v>
      </c>
      <c r="H21" s="9"/>
      <c r="I21" s="24"/>
      <c r="J21" s="133"/>
      <c r="K21" s="164"/>
      <c r="L21" s="114"/>
      <c r="M21" s="152">
        <v>400000</v>
      </c>
      <c r="N21" s="157">
        <v>44556</v>
      </c>
      <c r="O21" s="34">
        <v>800000</v>
      </c>
      <c r="P21" s="118"/>
      <c r="Q21" s="34"/>
      <c r="R21" s="44"/>
    </row>
    <row r="22" spans="1:21" x14ac:dyDescent="0.25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133"/>
      <c r="K22" s="164"/>
      <c r="L22" s="114"/>
      <c r="M22" s="152">
        <v>-50000</v>
      </c>
      <c r="N22" s="157">
        <v>44557</v>
      </c>
      <c r="O22" s="34">
        <v>650000</v>
      </c>
      <c r="P22" s="118"/>
      <c r="Q22" s="34"/>
      <c r="R22" s="45"/>
      <c r="S22" s="46"/>
      <c r="T22" s="44"/>
      <c r="U22" s="44"/>
    </row>
    <row r="23" spans="1:21" x14ac:dyDescent="0.25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134"/>
      <c r="K23" s="164"/>
      <c r="L23" s="114"/>
      <c r="M23" s="153"/>
      <c r="N23" s="157">
        <v>44558</v>
      </c>
      <c r="O23" s="34">
        <v>600000</v>
      </c>
      <c r="P23" s="119"/>
      <c r="Q23" s="34"/>
      <c r="R23" s="45"/>
      <c r="S23" s="46"/>
      <c r="T23" s="44">
        <f>SUM(T14:T22)</f>
        <v>0</v>
      </c>
      <c r="U23" s="44">
        <f>SUM(U14:U22)</f>
        <v>0</v>
      </c>
    </row>
    <row r="24" spans="1:21" x14ac:dyDescent="0.25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134"/>
      <c r="K24" s="164"/>
      <c r="L24" s="114"/>
      <c r="M24" s="153"/>
      <c r="N24" s="157">
        <v>44559</v>
      </c>
      <c r="O24" s="34">
        <v>2000000</v>
      </c>
      <c r="P24" s="119"/>
      <c r="Q24" s="48"/>
      <c r="R24" s="45"/>
      <c r="S24" s="46"/>
      <c r="T24" s="49" t="s">
        <v>25</v>
      </c>
      <c r="U24" s="46"/>
    </row>
    <row r="25" spans="1:21" x14ac:dyDescent="0.25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134"/>
      <c r="K25" s="165"/>
      <c r="L25" s="170"/>
      <c r="M25" s="153"/>
      <c r="N25" s="157">
        <v>44560</v>
      </c>
      <c r="O25" s="34">
        <v>900000</v>
      </c>
      <c r="P25" s="119"/>
      <c r="Q25" s="48"/>
      <c r="R25" s="45"/>
      <c r="S25" s="46"/>
      <c r="T25" s="49"/>
      <c r="U25" s="46"/>
    </row>
    <row r="26" spans="1:21" x14ac:dyDescent="0.25">
      <c r="A26" s="8"/>
      <c r="B26" s="8"/>
      <c r="C26" s="19" t="s">
        <v>22</v>
      </c>
      <c r="D26" s="8"/>
      <c r="E26" s="8"/>
      <c r="F26" s="8"/>
      <c r="G26" s="8"/>
      <c r="H26" s="51">
        <f>SUM(G20:G25)</f>
        <v>3000</v>
      </c>
      <c r="I26" s="9"/>
      <c r="J26" s="134"/>
      <c r="K26" s="168"/>
      <c r="L26" s="170"/>
      <c r="M26" s="154"/>
      <c r="N26" s="157">
        <v>44561</v>
      </c>
      <c r="O26" s="34">
        <v>550000</v>
      </c>
      <c r="P26" s="120"/>
      <c r="Q26" s="53"/>
      <c r="R26" s="45"/>
      <c r="S26" s="46"/>
      <c r="T26" s="49"/>
      <c r="U26" s="46"/>
    </row>
    <row r="27" spans="1:21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109159000</v>
      </c>
      <c r="J27" s="134"/>
      <c r="K27" s="164"/>
      <c r="L27" s="34"/>
      <c r="M27" s="155"/>
      <c r="N27" s="157">
        <v>44564</v>
      </c>
      <c r="O27" s="34">
        <v>500000</v>
      </c>
      <c r="P27" s="121"/>
      <c r="Q27" s="53"/>
      <c r="R27" s="45"/>
      <c r="S27" s="46"/>
      <c r="T27" s="49"/>
      <c r="U27" s="46"/>
    </row>
    <row r="28" spans="1:21" x14ac:dyDescent="0.25">
      <c r="A28" s="8"/>
      <c r="B28" s="8"/>
      <c r="C28" s="158" t="s">
        <v>77</v>
      </c>
      <c r="D28" s="8"/>
      <c r="E28" s="8"/>
      <c r="F28" s="8"/>
      <c r="G28" s="159">
        <f>+I27-G29</f>
        <v>4159000</v>
      </c>
      <c r="H28" s="9"/>
      <c r="I28" s="9"/>
      <c r="J28" s="134"/>
      <c r="K28" s="164"/>
      <c r="L28" s="34"/>
      <c r="M28" s="54"/>
      <c r="N28" s="157">
        <v>44565</v>
      </c>
      <c r="O28" s="34">
        <v>750000</v>
      </c>
      <c r="P28" s="54"/>
      <c r="Q28" s="53"/>
      <c r="R28" s="45"/>
      <c r="S28" s="46"/>
      <c r="T28" s="49"/>
      <c r="U28" s="46"/>
    </row>
    <row r="29" spans="1:21" x14ac:dyDescent="0.25">
      <c r="A29" s="8"/>
      <c r="B29" s="8"/>
      <c r="C29" s="158" t="s">
        <v>78</v>
      </c>
      <c r="D29" s="8"/>
      <c r="E29" s="8"/>
      <c r="F29" s="8"/>
      <c r="G29" s="159">
        <v>105000000</v>
      </c>
      <c r="H29" s="9"/>
      <c r="I29" s="9"/>
      <c r="J29" s="134"/>
      <c r="K29" s="164"/>
      <c r="L29" s="34"/>
      <c r="M29" s="54"/>
      <c r="N29" s="157">
        <v>44566</v>
      </c>
      <c r="O29" s="34">
        <v>700000</v>
      </c>
      <c r="P29" s="54"/>
      <c r="Q29" s="53"/>
      <c r="R29" s="45"/>
      <c r="S29" s="46"/>
      <c r="T29" s="55"/>
      <c r="U29" s="46"/>
    </row>
    <row r="30" spans="1:21" x14ac:dyDescent="0.25">
      <c r="A30" s="8"/>
      <c r="B30" s="8"/>
      <c r="C30" s="8"/>
      <c r="D30" s="8"/>
      <c r="E30" s="8"/>
      <c r="F30" s="8"/>
      <c r="G30" s="8"/>
      <c r="H30" s="9"/>
      <c r="I30" s="9"/>
      <c r="J30" s="135"/>
      <c r="K30" s="135"/>
      <c r="L30" s="169"/>
      <c r="M30" s="57"/>
      <c r="N30" s="157">
        <v>44567</v>
      </c>
      <c r="O30" s="34">
        <v>400000</v>
      </c>
      <c r="P30" s="57"/>
      <c r="Q30" s="53"/>
      <c r="R30" s="45"/>
      <c r="S30" s="46"/>
      <c r="T30" s="49"/>
      <c r="U30" s="46"/>
    </row>
    <row r="31" spans="1:21" x14ac:dyDescent="0.25">
      <c r="A31" s="8"/>
      <c r="B31" s="8"/>
      <c r="C31" s="19" t="s">
        <v>26</v>
      </c>
      <c r="D31" s="8"/>
      <c r="E31" s="8"/>
      <c r="F31" s="8"/>
      <c r="G31" s="8"/>
      <c r="H31" s="9"/>
      <c r="I31" s="9"/>
      <c r="J31" s="134"/>
      <c r="K31" s="135"/>
      <c r="L31" s="169"/>
      <c r="M31" s="57"/>
      <c r="N31" s="157">
        <v>44568</v>
      </c>
      <c r="O31" s="34">
        <v>2000000</v>
      </c>
      <c r="P31" s="57"/>
      <c r="Q31" s="53"/>
      <c r="R31" s="2"/>
      <c r="S31" s="46"/>
      <c r="T31" s="2"/>
      <c r="U31" s="46"/>
    </row>
    <row r="32" spans="1:21" x14ac:dyDescent="0.25">
      <c r="A32" s="8"/>
      <c r="B32" s="8"/>
      <c r="C32" s="8" t="s">
        <v>79</v>
      </c>
      <c r="D32" s="8"/>
      <c r="E32" s="8"/>
      <c r="F32" s="8"/>
      <c r="G32" s="8" t="s">
        <v>1</v>
      </c>
      <c r="H32" s="9"/>
      <c r="I32" s="9">
        <f>+'10 jan '!I37</f>
        <v>356874603</v>
      </c>
      <c r="J32" s="134"/>
      <c r="K32" s="165"/>
      <c r="L32" s="114"/>
      <c r="M32" s="57"/>
      <c r="N32" s="157">
        <v>44569</v>
      </c>
      <c r="O32" s="34">
        <v>650000</v>
      </c>
      <c r="P32" s="57"/>
      <c r="Q32" s="53"/>
      <c r="R32" s="2"/>
      <c r="S32" s="46"/>
      <c r="T32" s="2"/>
      <c r="U32" s="46"/>
    </row>
    <row r="33" spans="1:21" x14ac:dyDescent="0.25">
      <c r="A33" s="8"/>
      <c r="B33" s="8"/>
      <c r="C33" s="8" t="s">
        <v>28</v>
      </c>
      <c r="D33" s="8"/>
      <c r="E33" s="8"/>
      <c r="F33" s="8"/>
      <c r="G33" s="8"/>
      <c r="H33" s="9" t="s">
        <v>29</v>
      </c>
      <c r="I33" s="56">
        <f>+'26 Jan '!I59</f>
        <v>55618000</v>
      </c>
      <c r="J33" s="134"/>
      <c r="M33" s="57"/>
      <c r="N33" s="157">
        <v>44570</v>
      </c>
      <c r="O33" s="34">
        <v>610000</v>
      </c>
      <c r="P33" s="57"/>
      <c r="Q33" s="53"/>
      <c r="R33" s="2"/>
      <c r="S33" s="46"/>
      <c r="T33" s="2"/>
      <c r="U33" s="46"/>
    </row>
    <row r="34" spans="1:21" x14ac:dyDescent="0.25">
      <c r="A34" s="8"/>
      <c r="B34" s="8"/>
      <c r="C34" s="8"/>
      <c r="D34" s="8"/>
      <c r="E34" s="8"/>
      <c r="F34" s="8"/>
      <c r="G34" s="8"/>
      <c r="H34" s="9"/>
      <c r="I34" s="9"/>
      <c r="J34" s="134"/>
      <c r="K34" s="146"/>
      <c r="L34" s="104"/>
      <c r="M34" s="57"/>
      <c r="N34" s="157">
        <v>44571</v>
      </c>
      <c r="O34" s="34">
        <v>1000000</v>
      </c>
      <c r="P34" s="57"/>
      <c r="Q34" s="53"/>
      <c r="R34" s="2"/>
      <c r="S34" s="46"/>
      <c r="T34" s="59"/>
      <c r="U34" s="46"/>
    </row>
    <row r="35" spans="1:21" x14ac:dyDescent="0.25">
      <c r="A35" s="8"/>
      <c r="B35" s="8"/>
      <c r="C35" s="19" t="s">
        <v>30</v>
      </c>
      <c r="D35" s="8"/>
      <c r="E35" s="8"/>
      <c r="F35" s="8"/>
      <c r="G35" s="8"/>
      <c r="H35" s="9"/>
      <c r="I35" s="45"/>
      <c r="J35" s="134"/>
      <c r="K35" s="146"/>
      <c r="L35" s="104"/>
      <c r="M35" s="57"/>
      <c r="N35" s="157">
        <v>44572</v>
      </c>
      <c r="O35" s="34">
        <v>3000000</v>
      </c>
      <c r="P35" s="57"/>
      <c r="Q35" s="53"/>
      <c r="R35" s="46"/>
      <c r="S35" s="46"/>
      <c r="T35" s="2"/>
      <c r="U35" s="46"/>
    </row>
    <row r="36" spans="1:21" x14ac:dyDescent="0.25">
      <c r="A36" s="8"/>
      <c r="B36" s="19">
        <v>1</v>
      </c>
      <c r="C36" s="19" t="s">
        <v>31</v>
      </c>
      <c r="D36" s="8"/>
      <c r="E36" s="8"/>
      <c r="F36" s="8"/>
      <c r="G36" s="8"/>
      <c r="H36" s="9"/>
      <c r="I36" s="9"/>
      <c r="J36" s="134"/>
      <c r="K36" s="157"/>
      <c r="L36" s="124"/>
      <c r="N36" s="157">
        <v>44573</v>
      </c>
      <c r="O36" s="34">
        <v>900000</v>
      </c>
      <c r="Q36" s="53"/>
      <c r="R36" s="10"/>
      <c r="S36" s="46"/>
      <c r="T36" s="2"/>
      <c r="U36" s="2"/>
    </row>
    <row r="37" spans="1:21" x14ac:dyDescent="0.25">
      <c r="A37" s="8"/>
      <c r="B37" s="19"/>
      <c r="C37" s="19" t="s">
        <v>12</v>
      </c>
      <c r="D37" s="8"/>
      <c r="E37" s="8"/>
      <c r="F37" s="8"/>
      <c r="G37" s="8"/>
      <c r="H37" s="9"/>
      <c r="I37" s="9"/>
      <c r="J37" s="135"/>
      <c r="K37" s="157"/>
      <c r="L37" s="124"/>
      <c r="N37" s="157">
        <v>44574</v>
      </c>
      <c r="O37" s="34">
        <v>541000</v>
      </c>
      <c r="Q37" s="53"/>
      <c r="S37" s="46"/>
      <c r="T37" s="2"/>
      <c r="U37" s="2"/>
    </row>
    <row r="38" spans="1:21" x14ac:dyDescent="0.25">
      <c r="A38" s="8"/>
      <c r="B38" s="8"/>
      <c r="C38" s="8" t="s">
        <v>32</v>
      </c>
      <c r="D38" s="8"/>
      <c r="E38" s="8" t="s">
        <v>33</v>
      </c>
      <c r="F38" s="8"/>
      <c r="G38" s="24"/>
      <c r="H38" s="51">
        <f>Q14</f>
        <v>0</v>
      </c>
      <c r="I38" s="9"/>
      <c r="J38" s="32"/>
      <c r="K38" s="157"/>
      <c r="L38" s="124"/>
      <c r="N38" s="157">
        <v>44575</v>
      </c>
      <c r="O38" s="34">
        <v>1000000</v>
      </c>
      <c r="Q38" s="53"/>
      <c r="S38" s="46"/>
      <c r="T38" s="2"/>
      <c r="U38" s="2"/>
    </row>
    <row r="39" spans="1:21" x14ac:dyDescent="0.25">
      <c r="A39" s="8"/>
      <c r="B39" s="8"/>
      <c r="C39" s="8" t="s">
        <v>34</v>
      </c>
      <c r="D39" s="8"/>
      <c r="E39" s="8"/>
      <c r="F39" s="8"/>
      <c r="G39" s="8"/>
      <c r="H39" s="60"/>
      <c r="I39" s="8" t="s">
        <v>1</v>
      </c>
      <c r="J39" s="32"/>
      <c r="K39" s="157"/>
      <c r="L39" s="124"/>
      <c r="N39" s="171">
        <v>44576</v>
      </c>
      <c r="O39" s="34">
        <v>1000000</v>
      </c>
      <c r="Q39" s="53"/>
      <c r="S39" s="46"/>
      <c r="T39" s="2"/>
      <c r="U39" s="2"/>
    </row>
    <row r="40" spans="1:21" x14ac:dyDescent="0.25">
      <c r="A40" s="8"/>
      <c r="B40" s="8"/>
      <c r="C40" s="8" t="s">
        <v>35</v>
      </c>
      <c r="D40" s="8"/>
      <c r="E40" s="8"/>
      <c r="F40" s="8"/>
      <c r="G40" s="8"/>
      <c r="H40" s="9"/>
      <c r="I40" s="9">
        <f>+I32+H38-H39</f>
        <v>356874603</v>
      </c>
      <c r="J40" s="32"/>
      <c r="K40" s="157"/>
      <c r="L40" s="124"/>
      <c r="N40" s="171">
        <v>44577</v>
      </c>
      <c r="O40" s="34">
        <v>660000</v>
      </c>
      <c r="Q40" s="53"/>
      <c r="S40" s="46"/>
      <c r="T40" s="2"/>
      <c r="U40" s="2"/>
    </row>
    <row r="41" spans="1:21" x14ac:dyDescent="0.25">
      <c r="A41" s="8"/>
      <c r="B41" s="8"/>
      <c r="C41" s="8"/>
      <c r="D41" s="8"/>
      <c r="E41" s="8"/>
      <c r="F41" s="8"/>
      <c r="G41" s="8"/>
      <c r="H41" s="9"/>
      <c r="I41" s="9"/>
      <c r="J41" s="32"/>
      <c r="K41" s="157"/>
      <c r="L41" s="124"/>
      <c r="N41" s="171">
        <v>44578</v>
      </c>
      <c r="O41" s="34">
        <v>550000</v>
      </c>
      <c r="Q41" s="53"/>
      <c r="S41" s="46"/>
      <c r="T41" s="2"/>
      <c r="U41" s="2"/>
    </row>
    <row r="42" spans="1:21" x14ac:dyDescent="0.25">
      <c r="A42" s="8"/>
      <c r="B42" s="8"/>
      <c r="C42" s="19" t="s">
        <v>36</v>
      </c>
      <c r="D42" s="8"/>
      <c r="E42" s="8"/>
      <c r="F42" s="8"/>
      <c r="G42" s="8"/>
      <c r="H42" s="51">
        <f>99933507-96500000</f>
        <v>3433507</v>
      </c>
      <c r="J42" s="32"/>
      <c r="K42" s="157"/>
      <c r="L42" s="124"/>
      <c r="N42" s="171">
        <v>44579</v>
      </c>
      <c r="O42" s="124">
        <v>1500000</v>
      </c>
      <c r="Q42" s="53"/>
      <c r="S42" s="46"/>
      <c r="T42" s="2"/>
      <c r="U42" s="2"/>
    </row>
    <row r="43" spans="1:21" x14ac:dyDescent="0.25">
      <c r="A43" s="8"/>
      <c r="B43" s="8"/>
      <c r="C43" s="19" t="s">
        <v>37</v>
      </c>
      <c r="D43" s="8"/>
      <c r="E43" s="8"/>
      <c r="F43" s="8"/>
      <c r="G43" s="8"/>
      <c r="H43" s="9">
        <v>6088300</v>
      </c>
      <c r="I43" s="9"/>
      <c r="J43" s="32"/>
      <c r="K43" s="157"/>
      <c r="L43" s="124"/>
      <c r="O43" s="124"/>
      <c r="Q43" s="53"/>
      <c r="S43" s="46"/>
      <c r="T43" s="2"/>
      <c r="U43" s="2"/>
    </row>
    <row r="44" spans="1:21" ht="16.5" x14ac:dyDescent="0.35">
      <c r="A44" s="8"/>
      <c r="B44" s="8"/>
      <c r="C44" s="19" t="s">
        <v>38</v>
      </c>
      <c r="D44" s="8"/>
      <c r="E44" s="8"/>
      <c r="F44" s="8"/>
      <c r="G44" s="8"/>
      <c r="H44" s="62">
        <f>301500000-292500000</f>
        <v>9000000</v>
      </c>
      <c r="I44" s="9"/>
      <c r="J44" s="32"/>
      <c r="K44" s="157"/>
      <c r="L44" s="124"/>
      <c r="O44" s="124"/>
      <c r="Q44" s="53"/>
      <c r="R44" s="65"/>
      <c r="S44" s="45"/>
      <c r="T44" s="66"/>
      <c r="U44" s="66"/>
    </row>
    <row r="45" spans="1:21" ht="16.5" x14ac:dyDescent="0.35">
      <c r="A45" s="8"/>
      <c r="B45" s="8"/>
      <c r="C45" s="8"/>
      <c r="D45" s="8"/>
      <c r="E45" s="8"/>
      <c r="F45" s="8"/>
      <c r="G45" s="8"/>
      <c r="H45" s="9"/>
      <c r="I45" s="63">
        <f>SUM(H42:H44)</f>
        <v>18521807</v>
      </c>
      <c r="J45" s="32"/>
      <c r="K45" s="157"/>
      <c r="L45" s="124"/>
      <c r="O45" s="124"/>
      <c r="Q45" s="53"/>
      <c r="R45" s="65"/>
      <c r="S45" s="45"/>
      <c r="T45" s="67"/>
      <c r="U45" s="66"/>
    </row>
    <row r="46" spans="1:21" x14ac:dyDescent="0.25">
      <c r="A46" s="8"/>
      <c r="B46" s="8"/>
      <c r="C46" s="8"/>
      <c r="D46" s="8"/>
      <c r="E46" s="8"/>
      <c r="F46" s="8"/>
      <c r="G46" s="8"/>
      <c r="H46" s="9"/>
      <c r="I46" s="64">
        <f>SUM(I40:I45)</f>
        <v>375396410</v>
      </c>
      <c r="J46" s="32" t="s">
        <v>29</v>
      </c>
      <c r="K46" s="33"/>
      <c r="L46" s="156"/>
      <c r="O46" s="124"/>
      <c r="Q46" s="53"/>
      <c r="R46" s="65"/>
      <c r="S46" s="45"/>
      <c r="T46" s="65"/>
      <c r="U46" s="66"/>
    </row>
    <row r="47" spans="1:21" x14ac:dyDescent="0.25">
      <c r="A47" s="8"/>
      <c r="B47" s="19">
        <v>2</v>
      </c>
      <c r="C47" s="19" t="s">
        <v>76</v>
      </c>
      <c r="D47" s="8"/>
      <c r="E47" s="8"/>
      <c r="F47" s="8"/>
      <c r="G47" s="8"/>
      <c r="H47" s="9"/>
      <c r="I47" s="9"/>
      <c r="J47" s="32"/>
      <c r="K47" s="33"/>
      <c r="L47" s="124"/>
      <c r="O47" s="124"/>
      <c r="Q47" s="53"/>
      <c r="R47" s="65"/>
      <c r="S47" s="66"/>
      <c r="T47" s="65"/>
      <c r="U47" s="66"/>
    </row>
    <row r="48" spans="1:21" x14ac:dyDescent="0.25">
      <c r="A48" s="8"/>
      <c r="B48" s="8"/>
      <c r="C48" s="8" t="s">
        <v>34</v>
      </c>
      <c r="D48" s="8"/>
      <c r="E48" s="8"/>
      <c r="F48" s="8"/>
      <c r="G48" s="17"/>
      <c r="H48" s="9">
        <f>M121</f>
        <v>3015000</v>
      </c>
      <c r="I48" s="9"/>
      <c r="J48" s="32"/>
      <c r="K48" s="33"/>
      <c r="L48" s="124"/>
      <c r="O48" s="124"/>
      <c r="Q48" s="53"/>
      <c r="R48" s="71"/>
      <c r="S48" s="71">
        <f>SUM(S13:S46)</f>
        <v>0</v>
      </c>
      <c r="T48" s="65"/>
      <c r="U48" s="66"/>
    </row>
    <row r="49" spans="1:21" x14ac:dyDescent="0.25">
      <c r="A49" s="8"/>
      <c r="B49" s="8"/>
      <c r="C49" s="8" t="s">
        <v>40</v>
      </c>
      <c r="D49" s="8"/>
      <c r="E49" s="8"/>
      <c r="F49" s="8"/>
      <c r="G49" s="23"/>
      <c r="H49" s="68">
        <f>+E94</f>
        <v>0</v>
      </c>
      <c r="I49" s="9" t="s">
        <v>1</v>
      </c>
      <c r="J49" s="72"/>
      <c r="K49" s="33"/>
      <c r="L49" s="124"/>
      <c r="M49" s="73"/>
      <c r="N49" s="73"/>
      <c r="O49" s="124"/>
      <c r="P49" s="73"/>
      <c r="Q49" s="53"/>
      <c r="S49" s="2"/>
      <c r="U49" s="2"/>
    </row>
    <row r="50" spans="1:21" x14ac:dyDescent="0.25">
      <c r="A50" s="8"/>
      <c r="B50" s="8"/>
      <c r="C50" s="8"/>
      <c r="D50" s="8"/>
      <c r="E50" s="8"/>
      <c r="F50" s="8"/>
      <c r="G50" s="23" t="s">
        <v>1</v>
      </c>
      <c r="H50" s="69"/>
      <c r="I50" s="9">
        <f>H48+H49</f>
        <v>3015000</v>
      </c>
      <c r="J50" s="72"/>
      <c r="K50" s="33"/>
      <c r="L50" s="124"/>
      <c r="M50" s="73"/>
      <c r="N50" s="73"/>
      <c r="O50" s="124"/>
      <c r="P50" s="73"/>
      <c r="Q50" s="53"/>
      <c r="R50" s="74"/>
      <c r="S50" s="2" t="s">
        <v>43</v>
      </c>
      <c r="U50" s="2"/>
    </row>
    <row r="51" spans="1:21" x14ac:dyDescent="0.25">
      <c r="A51" s="8"/>
      <c r="B51" s="8"/>
      <c r="C51" s="8"/>
      <c r="D51" s="8"/>
      <c r="E51" s="8"/>
      <c r="F51" s="8"/>
      <c r="G51" s="23"/>
      <c r="H51" s="70"/>
      <c r="I51" s="9" t="s">
        <v>1</v>
      </c>
      <c r="J51" s="32"/>
      <c r="K51" s="33"/>
      <c r="L51" s="124"/>
      <c r="M51" s="73"/>
      <c r="N51" s="73"/>
      <c r="O51" s="124"/>
      <c r="P51" s="73"/>
      <c r="Q51" s="53"/>
      <c r="R51" s="74"/>
      <c r="S51" s="2"/>
      <c r="U51" s="2"/>
    </row>
    <row r="52" spans="1:21" x14ac:dyDescent="0.25">
      <c r="A52" s="8"/>
      <c r="B52" s="8"/>
      <c r="C52" s="8" t="s">
        <v>41</v>
      </c>
      <c r="D52" s="8"/>
      <c r="E52" s="8"/>
      <c r="F52" s="8"/>
      <c r="G52" s="17"/>
      <c r="I52" s="9">
        <v>0</v>
      </c>
      <c r="J52" s="76"/>
      <c r="K52" s="33"/>
      <c r="L52" s="124"/>
      <c r="M52" s="73"/>
      <c r="N52" s="73"/>
      <c r="O52" s="124"/>
      <c r="P52" s="73"/>
      <c r="Q52" s="53"/>
      <c r="R52" s="74"/>
      <c r="S52" s="2"/>
      <c r="U52" s="2"/>
    </row>
    <row r="53" spans="1:21" x14ac:dyDescent="0.25">
      <c r="A53" s="8"/>
      <c r="B53" s="8"/>
      <c r="C53" s="78" t="s">
        <v>80</v>
      </c>
      <c r="D53" s="8"/>
      <c r="E53" s="8"/>
      <c r="F53" s="8"/>
      <c r="G53" s="17"/>
      <c r="H53" s="51">
        <f>+L121</f>
        <v>18450000</v>
      </c>
      <c r="I53" s="9"/>
      <c r="J53" s="76"/>
      <c r="K53" s="33"/>
      <c r="L53" s="124"/>
      <c r="M53" s="73"/>
      <c r="N53" s="73"/>
      <c r="O53" s="124"/>
      <c r="P53" s="73"/>
      <c r="Q53" s="53"/>
      <c r="R53" s="74"/>
      <c r="S53" s="2"/>
      <c r="U53" s="2"/>
    </row>
    <row r="54" spans="1:21" x14ac:dyDescent="0.25">
      <c r="A54" s="8"/>
      <c r="B54" s="8"/>
      <c r="C54" s="78" t="s">
        <v>81</v>
      </c>
      <c r="D54" s="8"/>
      <c r="E54" s="8"/>
      <c r="F54" s="8"/>
      <c r="G54" s="17"/>
      <c r="H54" s="51">
        <f>+O121</f>
        <v>34406000</v>
      </c>
      <c r="I54" s="9"/>
      <c r="J54" s="76"/>
      <c r="K54" s="33"/>
      <c r="L54" s="124"/>
      <c r="M54" s="73"/>
      <c r="N54" s="73"/>
      <c r="O54" s="124"/>
      <c r="P54" s="73"/>
      <c r="Q54" s="53"/>
      <c r="R54" s="74"/>
      <c r="S54" s="2"/>
      <c r="U54" s="2"/>
    </row>
    <row r="55" spans="1:21" x14ac:dyDescent="0.25">
      <c r="A55" s="8"/>
      <c r="B55" s="8"/>
      <c r="C55" s="8" t="s">
        <v>42</v>
      </c>
      <c r="D55" s="8"/>
      <c r="E55" s="8"/>
      <c r="F55" s="8"/>
      <c r="G55" s="8"/>
      <c r="H55" s="60">
        <v>3700000</v>
      </c>
      <c r="I55" s="9"/>
      <c r="J55" s="76"/>
      <c r="K55" s="33"/>
      <c r="L55" s="124"/>
      <c r="M55" s="73"/>
      <c r="N55" s="73"/>
      <c r="O55" s="124"/>
      <c r="P55" s="73"/>
      <c r="Q55" s="53"/>
      <c r="R55" s="74"/>
      <c r="S55" s="2"/>
      <c r="U55" s="2"/>
    </row>
    <row r="56" spans="1:21" x14ac:dyDescent="0.25">
      <c r="A56" s="8"/>
      <c r="B56" s="8"/>
      <c r="C56" s="8"/>
      <c r="D56" s="8"/>
      <c r="E56" s="8"/>
      <c r="F56" s="8"/>
      <c r="G56" s="8"/>
      <c r="H56" s="51"/>
      <c r="I56" s="9"/>
      <c r="J56" s="76"/>
      <c r="K56" s="33"/>
      <c r="L56" s="124"/>
      <c r="M56" s="73"/>
      <c r="N56" s="73"/>
      <c r="O56" s="124"/>
      <c r="P56" s="73"/>
      <c r="Q56" s="53"/>
      <c r="R56" s="74"/>
      <c r="S56" s="2"/>
      <c r="U56" s="2"/>
    </row>
    <row r="57" spans="1:21" x14ac:dyDescent="0.25">
      <c r="A57" s="8"/>
      <c r="B57" s="8"/>
      <c r="C57" s="8"/>
      <c r="D57" s="8"/>
      <c r="E57" s="8"/>
      <c r="F57" s="8"/>
      <c r="G57" s="8"/>
      <c r="H57" s="51"/>
      <c r="I57" s="9"/>
      <c r="J57" s="76"/>
      <c r="K57" s="33"/>
      <c r="L57" s="124"/>
      <c r="M57" s="73"/>
      <c r="N57" s="73"/>
      <c r="O57" s="124"/>
      <c r="P57" s="73"/>
      <c r="Q57" s="53"/>
      <c r="R57" s="74"/>
      <c r="S57" s="2"/>
      <c r="U57" s="2"/>
    </row>
    <row r="58" spans="1:21" x14ac:dyDescent="0.25">
      <c r="A58" s="8"/>
      <c r="B58" s="8"/>
      <c r="C58" s="8" t="s">
        <v>44</v>
      </c>
      <c r="D58" s="8"/>
      <c r="E58" s="8"/>
      <c r="F58" s="8"/>
      <c r="G58" s="8"/>
      <c r="H58" s="17"/>
      <c r="I58" s="60">
        <f>SUM(H53:H55)</f>
        <v>56556000</v>
      </c>
      <c r="J58" s="166">
        <f>+I32+I59+H42+H43+H44</f>
        <v>484555410</v>
      </c>
      <c r="K58" s="33"/>
      <c r="L58" s="124"/>
      <c r="M58" s="73"/>
      <c r="N58" s="73"/>
      <c r="O58" s="124"/>
      <c r="P58" s="73"/>
      <c r="Q58" s="53"/>
      <c r="R58" s="75"/>
      <c r="S58" s="59"/>
      <c r="T58" s="75"/>
      <c r="U58" s="59"/>
    </row>
    <row r="59" spans="1:21" x14ac:dyDescent="0.25">
      <c r="A59" s="8"/>
      <c r="B59" s="8"/>
      <c r="C59" s="19" t="s">
        <v>44</v>
      </c>
      <c r="D59" s="8"/>
      <c r="E59" s="8"/>
      <c r="F59" s="8"/>
      <c r="G59" s="8"/>
      <c r="H59" s="9"/>
      <c r="I59" s="9">
        <f>+I33-I50+I58</f>
        <v>109159000</v>
      </c>
      <c r="J59" s="76"/>
      <c r="K59" s="33"/>
      <c r="L59" s="124"/>
      <c r="M59" s="77"/>
      <c r="N59" s="77"/>
      <c r="O59" s="124"/>
      <c r="P59" s="77"/>
      <c r="Q59" s="53"/>
      <c r="R59" s="75"/>
      <c r="S59" s="59"/>
      <c r="T59" s="75"/>
      <c r="U59" s="59"/>
    </row>
    <row r="60" spans="1:21" x14ac:dyDescent="0.25">
      <c r="A60" s="78" t="s">
        <v>45</v>
      </c>
      <c r="B60" s="8"/>
      <c r="C60" s="8" t="s">
        <v>46</v>
      </c>
      <c r="D60" s="8"/>
      <c r="E60" s="8"/>
      <c r="F60" s="8"/>
      <c r="G60" s="8"/>
      <c r="H60" s="9"/>
      <c r="I60" s="9">
        <f>+I27</f>
        <v>109159000</v>
      </c>
      <c r="J60" s="76"/>
      <c r="K60" s="33"/>
      <c r="L60" s="124"/>
      <c r="M60" s="77"/>
      <c r="N60" s="77"/>
      <c r="O60" s="124"/>
      <c r="P60" s="77"/>
      <c r="Q60" s="53"/>
      <c r="R60" s="75"/>
      <c r="S60" s="59"/>
      <c r="T60" s="75"/>
      <c r="U60" s="59"/>
    </row>
    <row r="61" spans="1:21" x14ac:dyDescent="0.25">
      <c r="A61" s="8"/>
      <c r="B61" s="8"/>
      <c r="C61" s="8"/>
      <c r="D61" s="8"/>
      <c r="E61" s="8"/>
      <c r="F61" s="8"/>
      <c r="G61" s="8"/>
      <c r="H61" s="9" t="s">
        <v>1</v>
      </c>
      <c r="I61" s="60">
        <v>0</v>
      </c>
      <c r="J61" s="76"/>
      <c r="K61" s="33"/>
      <c r="L61" s="124"/>
      <c r="M61" s="79"/>
      <c r="N61" s="79"/>
      <c r="O61" s="124"/>
      <c r="P61" s="79"/>
      <c r="Q61" s="53"/>
      <c r="R61" s="75"/>
      <c r="S61" s="59"/>
      <c r="T61" s="75"/>
      <c r="U61" s="80"/>
    </row>
    <row r="62" spans="1:21" x14ac:dyDescent="0.25">
      <c r="A62" s="8"/>
      <c r="B62" s="8"/>
      <c r="C62" s="8"/>
      <c r="D62" s="8"/>
      <c r="E62" s="8" t="s">
        <v>47</v>
      </c>
      <c r="F62" s="8"/>
      <c r="G62" s="8"/>
      <c r="H62" s="9"/>
      <c r="I62" s="9">
        <f>+I60-I59</f>
        <v>0</v>
      </c>
      <c r="J62" s="85"/>
      <c r="K62" s="33"/>
      <c r="L62" s="34"/>
      <c r="M62" s="73"/>
      <c r="N62" s="73"/>
      <c r="O62" s="34"/>
      <c r="P62" s="73"/>
      <c r="Q62" s="53"/>
      <c r="R62" s="75"/>
      <c r="S62" s="59"/>
      <c r="T62" s="75"/>
      <c r="U62" s="75"/>
    </row>
    <row r="63" spans="1:21" x14ac:dyDescent="0.25">
      <c r="A63" s="8"/>
      <c r="B63" s="8"/>
      <c r="C63" s="8"/>
      <c r="D63" s="8"/>
      <c r="E63" s="8"/>
      <c r="F63" s="8"/>
      <c r="G63" s="8"/>
      <c r="H63" s="9"/>
      <c r="I63" s="9"/>
      <c r="J63" s="85"/>
      <c r="K63" s="33"/>
      <c r="L63" s="34"/>
      <c r="M63" s="79"/>
      <c r="N63" s="79"/>
      <c r="O63" s="34"/>
      <c r="P63" s="79"/>
      <c r="Q63" s="53"/>
      <c r="R63" s="75"/>
      <c r="S63" s="59"/>
      <c r="T63" s="75"/>
      <c r="U63" s="75"/>
    </row>
    <row r="64" spans="1:21" x14ac:dyDescent="0.25">
      <c r="A64" s="8" t="s">
        <v>48</v>
      </c>
      <c r="B64" s="8"/>
      <c r="C64" s="8"/>
      <c r="D64" s="8"/>
      <c r="E64" s="8"/>
      <c r="F64" s="8"/>
      <c r="G64" s="8"/>
      <c r="H64" s="9"/>
      <c r="I64" s="56"/>
      <c r="J64" s="85"/>
      <c r="K64" s="33"/>
      <c r="L64" s="34"/>
      <c r="M64" s="79"/>
      <c r="N64" s="79"/>
      <c r="O64" s="34"/>
      <c r="P64" s="79"/>
      <c r="Q64" s="53"/>
      <c r="R64" s="75"/>
      <c r="S64" s="59"/>
      <c r="T64" s="75"/>
      <c r="U64" s="75"/>
    </row>
    <row r="65" spans="1:21" x14ac:dyDescent="0.25">
      <c r="A65" s="8" t="s">
        <v>49</v>
      </c>
      <c r="B65" s="8"/>
      <c r="C65" s="8"/>
      <c r="D65" s="8"/>
      <c r="E65" s="8" t="s">
        <v>1</v>
      </c>
      <c r="F65" s="8"/>
      <c r="G65" s="8" t="s">
        <v>50</v>
      </c>
      <c r="H65" s="9"/>
      <c r="I65" s="24"/>
      <c r="J65" s="85"/>
      <c r="K65" s="33"/>
      <c r="L65" s="34"/>
      <c r="M65" s="79"/>
      <c r="N65" s="79"/>
      <c r="O65" s="34"/>
      <c r="P65" s="79"/>
      <c r="Q65" s="53"/>
      <c r="R65" s="75"/>
      <c r="S65" s="59"/>
      <c r="T65" s="75"/>
      <c r="U65" s="75"/>
    </row>
    <row r="66" spans="1:21" x14ac:dyDescent="0.25">
      <c r="A66" s="8"/>
      <c r="B66" s="8"/>
      <c r="C66" s="8"/>
      <c r="D66" s="8"/>
      <c r="E66" s="8"/>
      <c r="F66" s="8"/>
      <c r="G66" s="8"/>
      <c r="H66" s="9" t="s">
        <v>1</v>
      </c>
      <c r="I66" s="24"/>
      <c r="J66" s="85"/>
      <c r="K66" s="33"/>
      <c r="L66" s="34"/>
      <c r="M66" s="79"/>
      <c r="N66" s="79"/>
      <c r="O66" s="34"/>
      <c r="P66" s="79"/>
      <c r="Q66" s="53"/>
      <c r="S66" s="46"/>
    </row>
    <row r="67" spans="1:21" x14ac:dyDescent="0.25">
      <c r="A67" s="81"/>
      <c r="B67" s="82"/>
      <c r="C67" s="82"/>
      <c r="D67" s="83"/>
      <c r="E67" s="83"/>
      <c r="F67" s="83"/>
      <c r="G67" s="83"/>
      <c r="H67" s="83"/>
      <c r="J67" s="85"/>
      <c r="K67" s="33"/>
      <c r="L67" s="34"/>
      <c r="O67" s="34"/>
      <c r="Q67" s="53"/>
    </row>
    <row r="68" spans="1:21" x14ac:dyDescent="0.25">
      <c r="A68" s="2"/>
      <c r="B68" s="2"/>
      <c r="C68" s="2"/>
      <c r="D68" s="2"/>
      <c r="E68" s="2"/>
      <c r="F68" s="2"/>
      <c r="G68" s="10"/>
      <c r="I68" s="2"/>
      <c r="J68" s="85"/>
      <c r="K68" s="33"/>
      <c r="L68" s="34"/>
      <c r="O68" s="34"/>
      <c r="Q68" s="53"/>
      <c r="S68" s="74"/>
    </row>
    <row r="69" spans="1:21" x14ac:dyDescent="0.25">
      <c r="A69" s="84" t="s">
        <v>51</v>
      </c>
      <c r="B69" s="82"/>
      <c r="C69" s="82"/>
      <c r="D69" s="83"/>
      <c r="E69" s="83"/>
      <c r="F69" s="83"/>
      <c r="G69" s="10" t="s">
        <v>52</v>
      </c>
      <c r="J69" s="85"/>
      <c r="K69" s="33"/>
      <c r="L69" s="34"/>
      <c r="O69" s="34"/>
      <c r="Q69" s="53"/>
      <c r="S69" s="74"/>
    </row>
    <row r="70" spans="1:21" x14ac:dyDescent="0.25">
      <c r="A70" s="81"/>
      <c r="B70" s="82"/>
      <c r="C70" s="82"/>
      <c r="D70" s="83"/>
      <c r="E70" s="83"/>
      <c r="F70" s="83"/>
      <c r="G70" s="83"/>
      <c r="H70" s="83"/>
      <c r="J70" s="85"/>
      <c r="K70" s="33"/>
      <c r="L70" s="34"/>
      <c r="O70" s="34"/>
      <c r="Q70" s="53"/>
    </row>
    <row r="71" spans="1:21" x14ac:dyDescent="0.25">
      <c r="A71" s="2" t="s">
        <v>53</v>
      </c>
      <c r="B71" s="2"/>
      <c r="C71" s="2"/>
      <c r="D71" s="2"/>
      <c r="E71" s="2"/>
      <c r="F71" s="2"/>
      <c r="H71" s="10" t="s">
        <v>54</v>
      </c>
      <c r="I71" s="2"/>
      <c r="J71" s="85"/>
      <c r="K71" s="33"/>
      <c r="L71" s="34"/>
      <c r="O71" s="34"/>
      <c r="Q71" s="53"/>
    </row>
    <row r="72" spans="1:21" x14ac:dyDescent="0.25">
      <c r="A72" s="2"/>
      <c r="B72" s="2"/>
      <c r="C72" s="2"/>
      <c r="D72" s="2"/>
      <c r="E72" s="2"/>
      <c r="F72" s="2"/>
      <c r="G72" s="83" t="s">
        <v>55</v>
      </c>
      <c r="H72" s="2"/>
      <c r="I72" s="2"/>
      <c r="J72" s="85"/>
      <c r="K72" s="33"/>
      <c r="L72" s="34"/>
      <c r="M72" s="79"/>
      <c r="N72" s="79"/>
      <c r="O72" s="34"/>
      <c r="P72" s="79"/>
      <c r="Q72" s="53"/>
    </row>
    <row r="73" spans="1:21" x14ac:dyDescent="0.25">
      <c r="A73" s="2"/>
      <c r="B73" s="2"/>
      <c r="C73" s="2"/>
      <c r="D73" s="2"/>
      <c r="E73" s="2"/>
      <c r="F73" s="2"/>
      <c r="G73" s="83"/>
      <c r="H73" s="2"/>
      <c r="I73" s="2"/>
      <c r="J73" s="85"/>
      <c r="K73" s="33"/>
      <c r="L73" s="34"/>
      <c r="O73" s="34"/>
      <c r="Q73" s="53"/>
    </row>
    <row r="74" spans="1:21" x14ac:dyDescent="0.25">
      <c r="A74" s="2"/>
      <c r="B74" s="2"/>
      <c r="C74" s="2"/>
      <c r="D74" s="2"/>
      <c r="E74" s="2" t="s">
        <v>56</v>
      </c>
      <c r="F74" s="2"/>
      <c r="G74" s="2"/>
      <c r="H74" s="2"/>
      <c r="I74" s="2"/>
      <c r="J74" s="85"/>
      <c r="K74" s="33"/>
      <c r="L74" s="34"/>
      <c r="O74" s="34"/>
      <c r="Q74" s="53"/>
    </row>
    <row r="75" spans="1:21" x14ac:dyDescent="0.25">
      <c r="A75" s="2"/>
      <c r="B75" s="2"/>
      <c r="C75" s="2"/>
      <c r="D75" s="2"/>
      <c r="E75" s="2" t="s">
        <v>56</v>
      </c>
      <c r="F75" s="2"/>
      <c r="G75" s="2"/>
      <c r="H75" s="2"/>
      <c r="I75" s="86"/>
      <c r="J75" s="85"/>
      <c r="K75" s="33"/>
      <c r="L75" s="34"/>
      <c r="O75" s="34"/>
      <c r="Q75" s="53"/>
    </row>
    <row r="76" spans="1:21" x14ac:dyDescent="0.25">
      <c r="A76" s="83"/>
      <c r="B76" s="83"/>
      <c r="C76" s="83"/>
      <c r="D76" s="83"/>
      <c r="E76" s="83"/>
      <c r="F76" s="83"/>
      <c r="G76" s="87"/>
      <c r="H76" s="88"/>
      <c r="I76" s="83"/>
      <c r="J76" s="85"/>
      <c r="K76" s="33"/>
      <c r="L76" s="34"/>
      <c r="O76" s="34"/>
      <c r="Q76" s="89"/>
    </row>
    <row r="77" spans="1:21" x14ac:dyDescent="0.25">
      <c r="A77" s="83"/>
      <c r="B77" s="83"/>
      <c r="C77" s="83"/>
      <c r="D77" s="83"/>
      <c r="E77" s="83"/>
      <c r="F77" s="83"/>
      <c r="G77" s="87" t="s">
        <v>57</v>
      </c>
      <c r="H77" s="90"/>
      <c r="I77" s="83"/>
      <c r="J77" s="85"/>
      <c r="K77" s="33"/>
      <c r="L77" s="34"/>
      <c r="O77" s="34"/>
      <c r="Q77" s="89"/>
    </row>
    <row r="78" spans="1:21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K78" s="33"/>
      <c r="L78" s="34"/>
      <c r="O78" s="34"/>
      <c r="Q78" s="89"/>
    </row>
    <row r="79" spans="1:21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K79" s="33"/>
      <c r="L79" s="34"/>
      <c r="O79" s="34"/>
      <c r="Q79" s="89"/>
    </row>
    <row r="80" spans="1:21" x14ac:dyDescent="0.25">
      <c r="A80" s="93"/>
      <c r="B80" s="92"/>
      <c r="C80" s="96"/>
      <c r="D80" s="96"/>
      <c r="E80" s="98"/>
      <c r="F80" s="74"/>
      <c r="H80" s="75"/>
      <c r="J80" s="85"/>
      <c r="K80" s="33"/>
      <c r="L80" s="34"/>
      <c r="O80" s="34"/>
      <c r="Q80" s="89"/>
    </row>
    <row r="81" spans="1:17" x14ac:dyDescent="0.25">
      <c r="A81" s="99"/>
      <c r="B81" s="92"/>
      <c r="C81" s="100"/>
      <c r="D81" s="100"/>
      <c r="E81" s="98"/>
      <c r="H81" s="75"/>
      <c r="J81" s="85"/>
      <c r="K81" s="33"/>
      <c r="L81" s="34"/>
      <c r="O81" s="34"/>
      <c r="Q81" s="89"/>
    </row>
    <row r="82" spans="1:17" x14ac:dyDescent="0.25">
      <c r="A82" s="101"/>
      <c r="B82" s="92"/>
      <c r="C82" s="100"/>
      <c r="D82" s="100"/>
      <c r="E82" s="98"/>
      <c r="H82" s="75"/>
      <c r="J82" s="85"/>
      <c r="K82" s="33"/>
      <c r="L82" s="34"/>
      <c r="O82" s="34"/>
      <c r="Q82" s="102"/>
    </row>
    <row r="83" spans="1:17" x14ac:dyDescent="0.25">
      <c r="A83" s="101"/>
      <c r="B83" s="92"/>
      <c r="C83" s="100"/>
      <c r="D83" s="100"/>
      <c r="E83" s="98"/>
      <c r="H83" s="75"/>
      <c r="J83" s="85"/>
      <c r="K83" s="33"/>
      <c r="L83" s="34"/>
      <c r="O83" s="34"/>
      <c r="Q83" s="102"/>
    </row>
    <row r="84" spans="1:17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K84" s="33"/>
      <c r="L84" s="34"/>
      <c r="O84" s="34"/>
      <c r="Q84" s="102"/>
    </row>
    <row r="85" spans="1:17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K85" s="33"/>
      <c r="L85" s="34"/>
      <c r="O85" s="34"/>
      <c r="Q85" s="102"/>
    </row>
    <row r="86" spans="1:17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K86" s="33"/>
      <c r="L86" s="34"/>
      <c r="O86" s="34"/>
      <c r="Q86" s="102"/>
    </row>
    <row r="87" spans="1:17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K87" s="33"/>
      <c r="L87" s="34"/>
      <c r="O87" s="34"/>
      <c r="Q87" s="102"/>
    </row>
    <row r="88" spans="1:17" x14ac:dyDescent="0.25">
      <c r="J88" s="85"/>
      <c r="K88" s="33"/>
      <c r="L88" s="34"/>
      <c r="O88" s="34"/>
      <c r="Q88" s="89"/>
    </row>
    <row r="89" spans="1:17" x14ac:dyDescent="0.25">
      <c r="J89" s="85"/>
      <c r="K89" s="33"/>
      <c r="L89" s="34"/>
      <c r="O89" s="34"/>
      <c r="Q89" s="89"/>
    </row>
    <row r="90" spans="1:17" x14ac:dyDescent="0.25">
      <c r="H90" s="7">
        <v>2</v>
      </c>
      <c r="J90" s="85"/>
      <c r="K90" s="33"/>
      <c r="L90" s="34"/>
      <c r="O90" s="34"/>
      <c r="Q90" s="89"/>
    </row>
    <row r="91" spans="1:17" x14ac:dyDescent="0.25">
      <c r="J91" s="85"/>
      <c r="K91" s="33"/>
      <c r="L91" s="34"/>
      <c r="O91" s="34"/>
      <c r="Q91" s="89"/>
    </row>
    <row r="92" spans="1:17" x14ac:dyDescent="0.25">
      <c r="J92" s="85"/>
      <c r="K92" s="33"/>
      <c r="L92" s="34"/>
      <c r="O92" s="34"/>
      <c r="Q92" s="89"/>
    </row>
    <row r="93" spans="1:17" x14ac:dyDescent="0.25">
      <c r="J93" s="85"/>
      <c r="K93" s="33"/>
      <c r="L93" s="34"/>
      <c r="O93" s="34"/>
      <c r="Q93" s="89"/>
    </row>
    <row r="94" spans="1:17" x14ac:dyDescent="0.2">
      <c r="K94" s="33"/>
      <c r="L94" s="34"/>
      <c r="O94" s="34"/>
      <c r="Q94" s="89"/>
    </row>
    <row r="95" spans="1:17" x14ac:dyDescent="0.2">
      <c r="K95" s="33"/>
      <c r="L95" s="34"/>
      <c r="O95" s="34"/>
      <c r="Q95" s="89"/>
    </row>
    <row r="96" spans="1:17" x14ac:dyDescent="0.2">
      <c r="K96" s="33"/>
      <c r="L96" s="34"/>
      <c r="O96" s="34"/>
      <c r="Q96" s="89"/>
    </row>
    <row r="97" spans="1:21" x14ac:dyDescent="0.2">
      <c r="K97" s="33"/>
      <c r="L97" s="34"/>
      <c r="O97" s="34"/>
      <c r="Q97" s="89"/>
    </row>
    <row r="98" spans="1:21" x14ac:dyDescent="0.2">
      <c r="K98" s="33"/>
      <c r="L98" s="34"/>
      <c r="O98" s="34"/>
      <c r="Q98" s="89"/>
    </row>
    <row r="99" spans="1:21" x14ac:dyDescent="0.2">
      <c r="K99" s="33"/>
      <c r="L99" s="34"/>
      <c r="O99" s="34"/>
      <c r="Q99" s="89"/>
    </row>
    <row r="100" spans="1:21" x14ac:dyDescent="0.25">
      <c r="K100" s="33"/>
      <c r="L100" s="104"/>
      <c r="O100" s="104"/>
      <c r="Q100" s="89"/>
    </row>
    <row r="101" spans="1:21" x14ac:dyDescent="0.25">
      <c r="K101" s="33"/>
      <c r="L101" s="104"/>
      <c r="O101" s="104"/>
      <c r="Q101" s="89"/>
    </row>
    <row r="102" spans="1:21" x14ac:dyDescent="0.25">
      <c r="K102" s="33"/>
      <c r="L102" s="105"/>
      <c r="O102" s="105"/>
      <c r="Q102" s="89"/>
    </row>
    <row r="103" spans="1:21" x14ac:dyDescent="0.25">
      <c r="K103" s="33"/>
      <c r="L103" s="105"/>
      <c r="O103" s="105"/>
      <c r="Q103" s="89"/>
    </row>
    <row r="104" spans="1:21" x14ac:dyDescent="0.25">
      <c r="K104" s="33"/>
      <c r="L104" s="105"/>
      <c r="O104" s="105"/>
      <c r="Q104" s="89"/>
    </row>
    <row r="105" spans="1:21" x14ac:dyDescent="0.25">
      <c r="K105" s="33"/>
      <c r="L105" s="105"/>
      <c r="O105" s="105"/>
      <c r="Q105" s="89"/>
    </row>
    <row r="106" spans="1:21" x14ac:dyDescent="0.25">
      <c r="K106" s="33"/>
      <c r="L106" s="105"/>
      <c r="O106" s="105"/>
      <c r="Q106" s="89"/>
    </row>
    <row r="107" spans="1:21" x14ac:dyDescent="0.25">
      <c r="K107" s="33"/>
      <c r="L107" s="105"/>
      <c r="O107" s="105"/>
      <c r="Q107" s="89"/>
    </row>
    <row r="108" spans="1:21" x14ac:dyDescent="0.25">
      <c r="K108" s="33"/>
      <c r="L108" s="105"/>
      <c r="O108" s="105"/>
      <c r="Q108" s="89"/>
    </row>
    <row r="109" spans="1:21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O109" s="105"/>
      <c r="Q109" s="89"/>
      <c r="R109" s="7"/>
      <c r="S109" s="7"/>
      <c r="T109" s="7"/>
      <c r="U109" s="7"/>
    </row>
    <row r="110" spans="1:21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O110" s="105"/>
      <c r="Q110" s="106"/>
      <c r="R110" s="7"/>
      <c r="S110" s="7"/>
      <c r="T110" s="7"/>
      <c r="U110" s="7"/>
    </row>
    <row r="111" spans="1:21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O111" s="105"/>
      <c r="Q111" s="106"/>
      <c r="R111" s="7"/>
      <c r="S111" s="7"/>
      <c r="T111" s="7"/>
      <c r="U111" s="7"/>
    </row>
    <row r="112" spans="1:21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O112" s="105"/>
      <c r="Q112" s="106"/>
      <c r="R112" s="7"/>
      <c r="S112" s="7"/>
      <c r="T112" s="7"/>
      <c r="U112" s="7"/>
    </row>
    <row r="113" spans="1:21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O113" s="105"/>
      <c r="Q113" s="79">
        <f>SUM(Q13:Q112)</f>
        <v>0</v>
      </c>
      <c r="R113" s="7"/>
      <c r="S113" s="7"/>
      <c r="T113" s="7"/>
      <c r="U113" s="7"/>
    </row>
    <row r="114" spans="1:21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5"/>
      <c r="O114" s="105"/>
      <c r="Q114" s="106"/>
      <c r="R114" s="7"/>
      <c r="S114" s="7"/>
      <c r="T114" s="7"/>
      <c r="U114" s="7"/>
    </row>
    <row r="115" spans="1:21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3"/>
      <c r="L115" s="105"/>
      <c r="O115" s="105"/>
      <c r="Q115" s="106"/>
      <c r="R115" s="7"/>
      <c r="S115" s="7"/>
      <c r="T115" s="7"/>
      <c r="U115" s="7"/>
    </row>
    <row r="116" spans="1:21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3"/>
      <c r="L116" s="105"/>
      <c r="O116" s="105"/>
      <c r="Q116" s="106"/>
      <c r="R116" s="7"/>
      <c r="S116" s="7"/>
      <c r="T116" s="7"/>
      <c r="U116" s="7"/>
    </row>
    <row r="117" spans="1:21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3"/>
      <c r="L117" s="105"/>
      <c r="O117" s="105"/>
      <c r="Q117" s="106"/>
      <c r="R117" s="7"/>
      <c r="S117" s="7"/>
      <c r="T117" s="7"/>
      <c r="U117" s="7"/>
    </row>
    <row r="118" spans="1:21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3"/>
      <c r="L118" s="105"/>
      <c r="O118" s="105"/>
      <c r="Q118" s="106"/>
      <c r="R118" s="7"/>
      <c r="S118" s="7"/>
      <c r="T118" s="7"/>
      <c r="U118" s="7"/>
    </row>
    <row r="119" spans="1:21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3"/>
      <c r="L119" s="105"/>
      <c r="O119" s="105"/>
      <c r="Q119" s="106"/>
      <c r="R119" s="7"/>
      <c r="S119" s="7"/>
      <c r="T119" s="7"/>
      <c r="U119" s="7"/>
    </row>
    <row r="120" spans="1:21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3"/>
      <c r="L120" s="105"/>
      <c r="O120" s="105"/>
      <c r="Q120" s="106"/>
      <c r="R120" s="7"/>
      <c r="S120" s="7"/>
      <c r="T120" s="7"/>
      <c r="U120" s="7"/>
    </row>
    <row r="121" spans="1:21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3"/>
      <c r="L121" s="107">
        <f>SUM(L13:L120)</f>
        <v>18450000</v>
      </c>
      <c r="M121" s="107">
        <f t="shared" ref="M121:P121" si="1">SUM(M13:M120)</f>
        <v>3015000</v>
      </c>
      <c r="N121" s="107">
        <f>SUM(N13:N120)</f>
        <v>1336879</v>
      </c>
      <c r="O121" s="107">
        <f>SUM(O13:O120)</f>
        <v>34406000</v>
      </c>
      <c r="P121" s="107">
        <f t="shared" si="1"/>
        <v>0</v>
      </c>
      <c r="Q121" s="106"/>
      <c r="R121" s="7"/>
      <c r="S121" s="7"/>
      <c r="T121" s="7"/>
      <c r="U121" s="7"/>
    </row>
    <row r="122" spans="1:21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7">
        <f>SUM(L13:L121)</f>
        <v>36900000</v>
      </c>
      <c r="O122" s="107">
        <f>SUM(O13:O121)</f>
        <v>68812000</v>
      </c>
      <c r="Q122" s="106"/>
      <c r="R122" s="7"/>
      <c r="S122" s="7"/>
      <c r="T122" s="7"/>
      <c r="U122" s="7"/>
    </row>
    <row r="123" spans="1:21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O123" s="109"/>
      <c r="Q123" s="106"/>
      <c r="R123" s="7"/>
      <c r="S123" s="7"/>
      <c r="T123" s="7"/>
      <c r="U123" s="7"/>
    </row>
    <row r="124" spans="1:21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O124" s="109"/>
      <c r="Q124" s="106"/>
      <c r="R124" s="7"/>
      <c r="S124" s="7"/>
      <c r="T124" s="7"/>
      <c r="U124" s="7"/>
    </row>
    <row r="125" spans="1:21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O125" s="109"/>
      <c r="Q125" s="106"/>
      <c r="R125" s="7"/>
      <c r="S125" s="7"/>
      <c r="T125" s="7"/>
      <c r="U125" s="7"/>
    </row>
    <row r="126" spans="1:21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O126" s="109"/>
      <c r="Q126" s="106"/>
      <c r="R126" s="7"/>
      <c r="S126" s="7"/>
      <c r="T126" s="7"/>
      <c r="U126" s="7"/>
    </row>
    <row r="127" spans="1:21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O127" s="109"/>
      <c r="Q127" s="106"/>
      <c r="R127" s="7"/>
      <c r="S127" s="7"/>
      <c r="T127" s="7"/>
      <c r="U127" s="7"/>
    </row>
    <row r="128" spans="1:21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O128" s="109"/>
      <c r="Q128" s="106"/>
      <c r="R128" s="7"/>
      <c r="S128" s="7"/>
      <c r="T128" s="7"/>
      <c r="U128" s="7"/>
    </row>
    <row r="129" spans="1:21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O129" s="109"/>
      <c r="Q129" s="106"/>
      <c r="R129" s="7"/>
      <c r="S129" s="7"/>
      <c r="T129" s="7"/>
      <c r="U129" s="7"/>
    </row>
    <row r="130" spans="1:21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O130" s="109"/>
      <c r="Q130" s="106"/>
      <c r="R130" s="7"/>
      <c r="S130" s="7"/>
      <c r="T130" s="7"/>
      <c r="U130" s="7"/>
    </row>
    <row r="131" spans="1:21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O131" s="109"/>
      <c r="Q131" s="106"/>
      <c r="R131" s="7"/>
      <c r="S131" s="7"/>
      <c r="T131" s="7"/>
      <c r="U131" s="7"/>
    </row>
    <row r="132" spans="1:21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O132" s="109"/>
      <c r="Q132" s="106"/>
      <c r="R132" s="7"/>
      <c r="S132" s="7"/>
      <c r="T132" s="7"/>
      <c r="U132" s="7"/>
    </row>
  </sheetData>
  <sortState ref="N13:O38">
    <sortCondition ref="N12"/>
  </sortState>
  <mergeCells count="3">
    <mergeCell ref="A1:I1"/>
    <mergeCell ref="L11:M11"/>
    <mergeCell ref="N11:O11"/>
  </mergeCells>
  <hyperlinks>
    <hyperlink ref="K13" r:id="rId1" display="cetak-kwitansi.php%3fid=1800264"/>
    <hyperlink ref="K14" r:id="rId2" display="cetak-kwitansi.php%3fid=1800269"/>
    <hyperlink ref="K15" r:id="rId3" display="cetak-kwitansi.php%3fid=1800270"/>
    <hyperlink ref="K16" r:id="rId4" display="cetak-kwitansi.php%3fid=1800271"/>
    <hyperlink ref="K17" r:id="rId5" display="cetak-kwitansi.php%3fid=1800272"/>
    <hyperlink ref="K18" r:id="rId6" display="cetak-kwitansi.php%3fid=1800276"/>
    <hyperlink ref="K19" r:id="rId7" display="cetak-kwitansi.php%3fid=1800283"/>
    <hyperlink ref="N14" r:id="rId8" display="cetak-kwitansi.php%3fid=1800262"/>
    <hyperlink ref="N15" r:id="rId9" display="cetak-kwitansi.php%3fid=1800263"/>
    <hyperlink ref="N16" r:id="rId10" display="cetak-kwitansi.php%3fid=1800267"/>
    <hyperlink ref="N17" r:id="rId11" display="cetak-kwitansi.php%3fid=1800268"/>
    <hyperlink ref="N18" r:id="rId12" display="cetak-kwitansi.php%3fid=1800273"/>
    <hyperlink ref="N19" r:id="rId13" display="cetak-kwitansi.php%3fid=1800274"/>
    <hyperlink ref="N20" r:id="rId14" display="cetak-kwitansi.php%3fid=1800275"/>
    <hyperlink ref="N21" r:id="rId15" display="cetak-kwitansi.php%3fid=1800277"/>
    <hyperlink ref="N22" r:id="rId16" display="cetak-kwitansi.php%3fid=1800278"/>
    <hyperlink ref="N23" r:id="rId17" display="cetak-kwitansi.php%3fid=1800279"/>
    <hyperlink ref="N24" r:id="rId18" display="cetak-kwitansi.php%3fid=1800280"/>
    <hyperlink ref="N25" r:id="rId19" display="cetak-kwitansi.php%3fid=1800281"/>
    <hyperlink ref="N26" r:id="rId20" display="cetak-kwitansi.php%3fid=1800282"/>
    <hyperlink ref="N28" r:id="rId21" display="cetak-kwitansi.php%3fid=1800286"/>
    <hyperlink ref="N29" r:id="rId22" display="cetak-kwitansi.php%3fid=1800287"/>
    <hyperlink ref="N30" r:id="rId23" display="cetak-kwitansi.php%3fid=1800288"/>
    <hyperlink ref="N32" r:id="rId24" display="cetak-kwitansi.php%3fid=1800290"/>
    <hyperlink ref="N33" r:id="rId25" display="cetak-kwitansi.php%3fid=1800291"/>
    <hyperlink ref="N36" r:id="rId26" display="cetak-kwitansi.php%3fid=1800294"/>
    <hyperlink ref="N37" r:id="rId27" display="cetak-kwitansi.php%3fid=1800295"/>
    <hyperlink ref="N38" r:id="rId28" display="cetak-kwitansi.php%3fid=1800296"/>
    <hyperlink ref="N27" r:id="rId29" display="cetak-kwitansi.php%3fid=1800285"/>
    <hyperlink ref="N13" r:id="rId30" display="cetak-kwitansi.php%3fid=1800265"/>
    <hyperlink ref="N31" r:id="rId31" display="cetak-kwitansi.php%3fid=1800289"/>
    <hyperlink ref="N34" r:id="rId32" display="cetak-kwitansi.php%3fid=1800292"/>
    <hyperlink ref="N35" r:id="rId33" display="cetak-kwitansi.php%3fid=1800293"/>
  </hyperlinks>
  <pageMargins left="0.7" right="0.7" top="0.75" bottom="0.75" header="0.3" footer="0.3"/>
  <pageSetup scale="61" orientation="portrait" r:id="rId3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0" zoomScale="70" zoomScaleNormal="100" zoomScaleSheetLayoutView="70" workbookViewId="0">
      <selection activeCell="H36" sqref="H36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10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61</v>
      </c>
      <c r="C3" s="10"/>
      <c r="D3" s="8"/>
      <c r="E3" s="8"/>
      <c r="F3" s="8"/>
      <c r="G3" s="8"/>
      <c r="H3" s="8" t="s">
        <v>4</v>
      </c>
      <c r="I3" s="12">
        <v>43102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87</v>
      </c>
      <c r="F8" s="23"/>
      <c r="G8" s="17">
        <f>C8*E8</f>
        <v>8700000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141</v>
      </c>
      <c r="F9" s="23"/>
      <c r="G9" s="17">
        <f t="shared" ref="G9:G16" si="0">C9*E9</f>
        <v>7050000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119</v>
      </c>
      <c r="F10" s="23"/>
      <c r="G10" s="17">
        <f t="shared" si="0"/>
        <v>2380000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107</v>
      </c>
      <c r="F11" s="23"/>
      <c r="G11" s="17">
        <f t="shared" si="0"/>
        <v>1070000</v>
      </c>
      <c r="H11" s="9"/>
      <c r="I11" s="17"/>
      <c r="J11" s="17"/>
      <c r="K11" s="2"/>
      <c r="L11" s="3"/>
      <c r="M11" s="4"/>
      <c r="N11" s="27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3</v>
      </c>
      <c r="F12" s="23"/>
      <c r="G12" s="17">
        <f>C12*E12</f>
        <v>15000</v>
      </c>
      <c r="H12" s="9"/>
      <c r="I12" s="17"/>
      <c r="J12" s="17" t="s">
        <v>13</v>
      </c>
      <c r="L12" s="28" t="s">
        <v>14</v>
      </c>
      <c r="M12" s="29" t="s">
        <v>15</v>
      </c>
      <c r="N12" s="30" t="s">
        <v>16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6</v>
      </c>
      <c r="F13" s="23"/>
      <c r="G13" s="17">
        <f t="shared" si="0"/>
        <v>12000</v>
      </c>
      <c r="H13" s="9"/>
      <c r="I13" s="17"/>
      <c r="J13" s="32" t="s">
        <v>20</v>
      </c>
      <c r="K13" s="112">
        <v>44212</v>
      </c>
      <c r="L13" s="34">
        <v>30000000</v>
      </c>
      <c r="M13" s="35">
        <v>10500000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2" t="s">
        <v>20</v>
      </c>
      <c r="K14" s="33">
        <v>44243</v>
      </c>
      <c r="L14" s="34">
        <v>2500000</v>
      </c>
      <c r="M14" s="35">
        <v>132000</v>
      </c>
      <c r="N14" s="36" t="s">
        <v>60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2" t="s">
        <v>20</v>
      </c>
      <c r="K15" s="33">
        <v>44244</v>
      </c>
      <c r="L15" s="34">
        <v>800000</v>
      </c>
      <c r="M15" s="35">
        <v>200000</v>
      </c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2" t="s">
        <v>20</v>
      </c>
      <c r="K16" s="33">
        <v>44245</v>
      </c>
      <c r="L16" s="34">
        <v>950000</v>
      </c>
      <c r="M16" s="35">
        <v>400000</v>
      </c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19227000</v>
      </c>
      <c r="I17" s="10"/>
      <c r="J17" s="32" t="s">
        <v>20</v>
      </c>
      <c r="K17" s="33">
        <v>44246</v>
      </c>
      <c r="L17" s="39">
        <v>3000000</v>
      </c>
      <c r="M17" s="35">
        <v>350000</v>
      </c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2" t="s">
        <v>23</v>
      </c>
      <c r="K18" s="33">
        <v>44247</v>
      </c>
      <c r="L18" s="34">
        <v>1000000</v>
      </c>
      <c r="M18" s="40">
        <v>45000000</v>
      </c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32" t="s">
        <v>23</v>
      </c>
      <c r="K19" s="33">
        <v>44248</v>
      </c>
      <c r="L19" s="34"/>
      <c r="M19" s="42"/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1</v>
      </c>
      <c r="F20" s="8"/>
      <c r="G20" s="24">
        <f>C20*E20</f>
        <v>1000</v>
      </c>
      <c r="H20" s="9"/>
      <c r="I20" s="24"/>
      <c r="J20" s="32" t="s">
        <v>23</v>
      </c>
      <c r="K20" s="33">
        <v>44249</v>
      </c>
      <c r="L20" s="34"/>
      <c r="M20" s="42"/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1</v>
      </c>
      <c r="F21" s="8"/>
      <c r="G21" s="24">
        <f>C21*E21</f>
        <v>500</v>
      </c>
      <c r="H21" s="9"/>
      <c r="I21" s="24"/>
      <c r="J21" s="32" t="s">
        <v>23</v>
      </c>
      <c r="K21" s="33">
        <v>44250</v>
      </c>
      <c r="L21" s="34"/>
      <c r="M21" s="43"/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2"/>
      <c r="K22" s="33">
        <v>44251</v>
      </c>
      <c r="L22" s="34"/>
      <c r="M22" s="43"/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5</v>
      </c>
      <c r="F23" s="8"/>
      <c r="G23" s="24">
        <f>C23*E23</f>
        <v>500</v>
      </c>
      <c r="H23" s="9"/>
      <c r="I23" s="10"/>
      <c r="J23" s="32"/>
      <c r="K23" s="33">
        <v>44252</v>
      </c>
      <c r="L23" s="34"/>
      <c r="M23" s="47"/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2"/>
      <c r="K24" s="33">
        <v>44253</v>
      </c>
      <c r="L24" s="34"/>
      <c r="M24" s="47"/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32"/>
      <c r="K25" s="33">
        <v>44254</v>
      </c>
      <c r="L25" s="34"/>
      <c r="M25" s="47"/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2000</v>
      </c>
      <c r="I26" s="9"/>
      <c r="J26" s="32"/>
      <c r="K26" s="33">
        <v>44255</v>
      </c>
      <c r="L26" s="34"/>
      <c r="M26" s="52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19229000</v>
      </c>
      <c r="J27" s="32"/>
      <c r="K27" s="33">
        <v>44256</v>
      </c>
      <c r="L27" s="34"/>
      <c r="M27" s="54"/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32"/>
      <c r="K28" s="33">
        <v>44257</v>
      </c>
      <c r="L28" s="34"/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27</v>
      </c>
      <c r="D29" s="8"/>
      <c r="E29" s="8"/>
      <c r="F29" s="8"/>
      <c r="G29" s="8" t="s">
        <v>1</v>
      </c>
      <c r="H29" s="9"/>
      <c r="I29" s="9">
        <f>+'25 des '!I37</f>
        <v>549384603</v>
      </c>
      <c r="J29" s="32"/>
      <c r="K29" s="33">
        <v>44258</v>
      </c>
      <c r="L29" s="34"/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+'25 des '!I52</f>
        <v>37561000</v>
      </c>
      <c r="J30" s="32"/>
      <c r="K30" s="33">
        <v>44259</v>
      </c>
      <c r="L30" s="34"/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2"/>
      <c r="K31" s="33">
        <v>44260</v>
      </c>
      <c r="L31" s="34"/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32"/>
      <c r="K32" s="33">
        <v>44261</v>
      </c>
      <c r="L32" s="34"/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32"/>
      <c r="K33" s="33">
        <v>44262</v>
      </c>
      <c r="L33" s="34"/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2"/>
      <c r="K34" s="33">
        <v>44263</v>
      </c>
      <c r="L34" s="34"/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32"/>
      <c r="K35" s="33">
        <v>44264</v>
      </c>
      <c r="L35" s="34"/>
      <c r="M35" s="57"/>
      <c r="N35" s="58"/>
      <c r="O35" s="53"/>
      <c r="P35" s="46"/>
      <c r="Q35" s="46"/>
      <c r="R35" s="2"/>
      <c r="S35" s="46"/>
    </row>
    <row r="36" spans="1:19" x14ac:dyDescent="0.2">
      <c r="A36" s="8"/>
      <c r="B36" s="8"/>
      <c r="C36" s="8" t="s">
        <v>34</v>
      </c>
      <c r="D36" s="8"/>
      <c r="E36" s="8"/>
      <c r="F36" s="8"/>
      <c r="G36" s="8"/>
      <c r="H36" s="60">
        <v>30000000</v>
      </c>
      <c r="I36" s="8" t="s">
        <v>1</v>
      </c>
      <c r="J36" s="32"/>
      <c r="K36" s="33">
        <v>44265</v>
      </c>
      <c r="L36" s="34"/>
      <c r="N36" s="58"/>
      <c r="O36" s="53"/>
      <c r="P36" s="10"/>
      <c r="Q36" s="46"/>
      <c r="R36" s="2"/>
      <c r="S36" s="2"/>
    </row>
    <row r="37" spans="1:19" x14ac:dyDescent="0.2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519384603</v>
      </c>
      <c r="J37" s="32"/>
      <c r="K37" s="33">
        <v>44266</v>
      </c>
      <c r="L37" s="34"/>
      <c r="N37" s="58"/>
      <c r="O37" s="53"/>
      <c r="Q37" s="46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2"/>
      <c r="K38" s="33">
        <v>44267</v>
      </c>
      <c r="L38" s="3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K39" s="33">
        <v>44268</v>
      </c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>
        <f>12*2440</f>
        <v>29280</v>
      </c>
      <c r="K40" s="33">
        <v>44269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K41" s="33">
        <v>44270</v>
      </c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K42" s="33">
        <v>44271</v>
      </c>
      <c r="L42" s="34"/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624675835</v>
      </c>
      <c r="J43" s="32"/>
      <c r="K43" s="33">
        <v>44272</v>
      </c>
      <c r="L43" s="34"/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K44" s="33">
        <v>44273</v>
      </c>
      <c r="L44" s="34"/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56582000</v>
      </c>
      <c r="I45" s="9"/>
      <c r="J45" s="32"/>
      <c r="K45" s="33">
        <v>44274</v>
      </c>
      <c r="L45" s="34"/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K46" s="33">
        <v>44275</v>
      </c>
      <c r="L46" s="34"/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56582000</v>
      </c>
      <c r="J47" s="32"/>
      <c r="K47" s="33">
        <v>44276</v>
      </c>
      <c r="L47" s="34"/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K48" s="33">
        <v>44277</v>
      </c>
      <c r="L48" s="34"/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38250000</v>
      </c>
      <c r="I49" s="9">
        <v>0</v>
      </c>
      <c r="J49" s="72"/>
      <c r="K49" s="33">
        <v>44278</v>
      </c>
      <c r="L49" s="34"/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0</v>
      </c>
      <c r="I50" s="9"/>
      <c r="J50" s="72"/>
      <c r="K50" s="33">
        <v>44279</v>
      </c>
      <c r="L50" s="34"/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38250000</v>
      </c>
      <c r="J51" s="32"/>
      <c r="K51" s="33">
        <v>44280</v>
      </c>
      <c r="L51" s="34"/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19229000</v>
      </c>
      <c r="J52" s="76"/>
      <c r="K52" s="33">
        <v>44281</v>
      </c>
      <c r="L52" s="3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19229000</v>
      </c>
      <c r="J53" s="76"/>
      <c r="K53" s="33">
        <v>44282</v>
      </c>
      <c r="L53" s="3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K54" s="33">
        <v>44283</v>
      </c>
      <c r="L54" s="3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K55" s="33">
        <v>44284</v>
      </c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K56" s="33">
        <v>44285</v>
      </c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K57" s="33">
        <v>44286</v>
      </c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K58" s="33">
        <v>44287</v>
      </c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K59" s="33">
        <v>44288</v>
      </c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K60" s="33">
        <v>44289</v>
      </c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K61" s="33">
        <v>44290</v>
      </c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K62" s="33">
        <v>44291</v>
      </c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K63" s="33">
        <v>44292</v>
      </c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K64" s="33">
        <v>44293</v>
      </c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K65" s="33">
        <v>44294</v>
      </c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K66" s="33">
        <v>44295</v>
      </c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K67" s="33">
        <v>44296</v>
      </c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K68" s="33">
        <v>44297</v>
      </c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K69" s="33">
        <v>44298</v>
      </c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K70" s="33">
        <v>44299</v>
      </c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K71" s="33">
        <v>44300</v>
      </c>
      <c r="L71" s="34"/>
      <c r="N71" s="58"/>
      <c r="O71" s="89"/>
    </row>
    <row r="72" spans="1:15" x14ac:dyDescent="0.25">
      <c r="A72" s="94"/>
      <c r="B72" s="95"/>
      <c r="C72" s="96"/>
      <c r="D72" s="92"/>
      <c r="E72" s="97"/>
      <c r="F72" s="2"/>
      <c r="G72" s="2"/>
      <c r="H72" s="59"/>
      <c r="I72" s="2"/>
      <c r="J72" s="85"/>
      <c r="K72" s="33">
        <v>44301</v>
      </c>
      <c r="L72" s="34"/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K73" s="33">
        <v>44302</v>
      </c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K74" s="33">
        <v>44303</v>
      </c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K75" s="33">
        <v>44304</v>
      </c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K76" s="33">
        <v>44305</v>
      </c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K77" s="33">
        <v>44306</v>
      </c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K78" s="33">
        <v>44307</v>
      </c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K79" s="33">
        <v>44308</v>
      </c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K80" s="33">
        <v>44309</v>
      </c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K81" s="33">
        <v>44310</v>
      </c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K82" s="33">
        <v>44311</v>
      </c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K83" s="33">
        <v>44312</v>
      </c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K84" s="33">
        <v>44313</v>
      </c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K85" s="33">
        <v>44314</v>
      </c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K86" s="33">
        <v>44315</v>
      </c>
      <c r="L86" s="34"/>
      <c r="N86" s="58"/>
      <c r="O86" s="89"/>
    </row>
    <row r="87" spans="1:15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K87" s="33">
        <v>44316</v>
      </c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38250000</v>
      </c>
      <c r="M114" s="108">
        <f>SUM(M13:M113)</f>
        <v>56582000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76500000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22" zoomScale="70" zoomScaleNormal="100" zoomScaleSheetLayoutView="70" workbookViewId="0">
      <selection activeCell="M16" sqref="M16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11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62</v>
      </c>
      <c r="C3" s="10"/>
      <c r="D3" s="8"/>
      <c r="E3" s="8"/>
      <c r="F3" s="8"/>
      <c r="G3" s="8"/>
      <c r="H3" s="8" t="s">
        <v>4</v>
      </c>
      <c r="I3" s="12">
        <v>43103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1</v>
      </c>
      <c r="F8" s="23"/>
      <c r="G8" s="17">
        <f>C8*E8</f>
        <v>100000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35</v>
      </c>
      <c r="F9" s="23"/>
      <c r="G9" s="17">
        <f t="shared" ref="G9:G16" si="0">C9*E9</f>
        <v>1750000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116</v>
      </c>
      <c r="F10" s="23"/>
      <c r="G10" s="17">
        <f t="shared" si="0"/>
        <v>2320000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101</v>
      </c>
      <c r="F11" s="23"/>
      <c r="G11" s="17">
        <f t="shared" si="0"/>
        <v>1010000</v>
      </c>
      <c r="H11" s="9"/>
      <c r="I11" s="17"/>
      <c r="J11" s="17"/>
      <c r="K11" s="2"/>
      <c r="L11" s="3"/>
      <c r="M11" s="4"/>
      <c r="N11" s="27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1</v>
      </c>
      <c r="F12" s="23"/>
      <c r="G12" s="17">
        <f>C12*E12</f>
        <v>5000</v>
      </c>
      <c r="H12" s="9"/>
      <c r="I12" s="17"/>
      <c r="J12" s="17" t="s">
        <v>13</v>
      </c>
      <c r="L12" s="28" t="s">
        <v>14</v>
      </c>
      <c r="M12" s="29" t="s">
        <v>15</v>
      </c>
      <c r="N12" s="30" t="s">
        <v>16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6</v>
      </c>
      <c r="F13" s="23"/>
      <c r="G13" s="17">
        <f t="shared" si="0"/>
        <v>12000</v>
      </c>
      <c r="H13" s="9"/>
      <c r="I13" s="17"/>
      <c r="J13" s="32" t="s">
        <v>20</v>
      </c>
      <c r="K13" s="33">
        <v>44248</v>
      </c>
      <c r="L13" s="34">
        <v>2000000</v>
      </c>
      <c r="M13" s="35">
        <v>2500000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2" t="s">
        <v>20</v>
      </c>
      <c r="K14" s="33">
        <v>44249</v>
      </c>
      <c r="L14" s="34">
        <v>200000</v>
      </c>
      <c r="M14" s="35">
        <v>700000</v>
      </c>
      <c r="N14" s="36" t="s">
        <v>60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2" t="s">
        <v>20</v>
      </c>
      <c r="K15" s="33">
        <v>44250</v>
      </c>
      <c r="L15" s="34">
        <v>1000000</v>
      </c>
      <c r="M15" s="35">
        <v>920000</v>
      </c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2" t="s">
        <v>20</v>
      </c>
      <c r="K16" s="33">
        <v>44251</v>
      </c>
      <c r="L16" s="34">
        <v>1000000</v>
      </c>
      <c r="M16" s="35">
        <v>11000000</v>
      </c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5197000</v>
      </c>
      <c r="I17" s="10"/>
      <c r="J17" s="32" t="s">
        <v>20</v>
      </c>
      <c r="K17" s="33">
        <v>44252</v>
      </c>
      <c r="L17" s="39">
        <v>1340000</v>
      </c>
      <c r="M17" s="35">
        <v>800000</v>
      </c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2" t="s">
        <v>23</v>
      </c>
      <c r="K18" s="33">
        <v>44253</v>
      </c>
      <c r="L18" s="34">
        <v>1000000</v>
      </c>
      <c r="M18" s="40">
        <v>1200000</v>
      </c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32" t="s">
        <v>23</v>
      </c>
      <c r="K19" s="33">
        <v>44254</v>
      </c>
      <c r="L19" s="34">
        <v>540000</v>
      </c>
      <c r="M19" s="42">
        <v>600000</v>
      </c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1</v>
      </c>
      <c r="F20" s="8"/>
      <c r="G20" s="24">
        <f>C20*E20</f>
        <v>1000</v>
      </c>
      <c r="H20" s="9"/>
      <c r="I20" s="24"/>
      <c r="J20" s="32" t="s">
        <v>23</v>
      </c>
      <c r="K20" s="33">
        <v>44255</v>
      </c>
      <c r="L20" s="34"/>
      <c r="M20" s="42">
        <v>70000</v>
      </c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1</v>
      </c>
      <c r="F21" s="8"/>
      <c r="G21" s="24">
        <f>C21*E21</f>
        <v>500</v>
      </c>
      <c r="H21" s="9"/>
      <c r="I21" s="24"/>
      <c r="J21" s="32" t="s">
        <v>23</v>
      </c>
      <c r="K21" s="33">
        <v>44256</v>
      </c>
      <c r="L21" s="34"/>
      <c r="M21" s="43">
        <v>440000</v>
      </c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2"/>
      <c r="K22" s="33">
        <v>44257</v>
      </c>
      <c r="L22" s="34"/>
      <c r="M22" s="43">
        <v>130000</v>
      </c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5</v>
      </c>
      <c r="F23" s="8"/>
      <c r="G23" s="24">
        <f>C23*E23</f>
        <v>500</v>
      </c>
      <c r="H23" s="9"/>
      <c r="I23" s="10"/>
      <c r="J23" s="32"/>
      <c r="K23" s="33">
        <v>44258</v>
      </c>
      <c r="L23" s="34"/>
      <c r="M23" s="47">
        <v>1000000</v>
      </c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2"/>
      <c r="K24" s="33">
        <v>44259</v>
      </c>
      <c r="L24" s="34"/>
      <c r="M24" s="47">
        <v>1615000</v>
      </c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32"/>
      <c r="K25" s="33">
        <v>44260</v>
      </c>
      <c r="L25" s="34"/>
      <c r="M25" s="47">
        <v>135000</v>
      </c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2000</v>
      </c>
      <c r="I26" s="9"/>
      <c r="J26" s="32"/>
      <c r="K26" s="33">
        <v>44261</v>
      </c>
      <c r="L26" s="34"/>
      <c r="M26" s="52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5199000</v>
      </c>
      <c r="J27" s="32"/>
      <c r="K27" s="33">
        <v>44262</v>
      </c>
      <c r="L27" s="34"/>
      <c r="M27" s="54"/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32"/>
      <c r="K28" s="33">
        <v>44263</v>
      </c>
      <c r="L28" s="34"/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27</v>
      </c>
      <c r="D29" s="8"/>
      <c r="E29" s="8"/>
      <c r="F29" s="8"/>
      <c r="G29" s="8" t="s">
        <v>1</v>
      </c>
      <c r="H29" s="9"/>
      <c r="I29" s="9">
        <f>+'02 jan'!I37</f>
        <v>519384603</v>
      </c>
      <c r="J29" s="32"/>
      <c r="K29" s="33">
        <v>44264</v>
      </c>
      <c r="L29" s="34"/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+'02 jan'!I52</f>
        <v>19229000</v>
      </c>
      <c r="J30" s="32"/>
      <c r="K30" s="33">
        <v>44265</v>
      </c>
      <c r="L30" s="34"/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2"/>
      <c r="K31" s="33">
        <v>44266</v>
      </c>
      <c r="L31" s="34"/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32"/>
      <c r="K32" s="33">
        <v>44267</v>
      </c>
      <c r="L32" s="34"/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32"/>
      <c r="K33" s="33">
        <v>44268</v>
      </c>
      <c r="L33" s="34"/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2"/>
      <c r="K34" s="33">
        <v>44269</v>
      </c>
      <c r="L34" s="34"/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32"/>
      <c r="K35" s="33">
        <v>44270</v>
      </c>
      <c r="L35" s="34"/>
      <c r="M35" s="57"/>
      <c r="N35" s="58"/>
      <c r="O35" s="53"/>
      <c r="P35" s="46"/>
      <c r="Q35" s="46"/>
      <c r="R35" s="2"/>
      <c r="S35" s="46"/>
    </row>
    <row r="36" spans="1:19" x14ac:dyDescent="0.2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32"/>
      <c r="K36" s="33">
        <v>44271</v>
      </c>
      <c r="L36" s="34"/>
      <c r="N36" s="58"/>
      <c r="O36" s="53"/>
      <c r="P36" s="10"/>
      <c r="Q36" s="46"/>
      <c r="R36" s="2"/>
      <c r="S36" s="2"/>
    </row>
    <row r="37" spans="1:19" x14ac:dyDescent="0.2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519384603</v>
      </c>
      <c r="J37" s="32"/>
      <c r="K37" s="33">
        <v>44272</v>
      </c>
      <c r="L37" s="34"/>
      <c r="N37" s="58"/>
      <c r="O37" s="53"/>
      <c r="Q37" s="46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2"/>
      <c r="K38" s="33">
        <v>44273</v>
      </c>
      <c r="L38" s="3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K39" s="33">
        <v>44274</v>
      </c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>
        <f>12*2440</f>
        <v>29280</v>
      </c>
      <c r="K40" s="33">
        <v>44275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K41" s="33">
        <v>44276</v>
      </c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K42" s="33">
        <v>44277</v>
      </c>
      <c r="L42" s="34"/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624675835</v>
      </c>
      <c r="J43" s="32"/>
      <c r="K43" s="33">
        <v>44278</v>
      </c>
      <c r="L43" s="34"/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K44" s="33">
        <v>44279</v>
      </c>
      <c r="L44" s="34"/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21110000</v>
      </c>
      <c r="I45" s="9"/>
      <c r="J45" s="32"/>
      <c r="K45" s="33">
        <v>44280</v>
      </c>
      <c r="L45" s="34"/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K46" s="33">
        <v>44281</v>
      </c>
      <c r="L46" s="34"/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21110000</v>
      </c>
      <c r="J47" s="32"/>
      <c r="K47" s="33">
        <v>44282</v>
      </c>
      <c r="L47" s="34"/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K48" s="33">
        <v>44283</v>
      </c>
      <c r="L48" s="34"/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7080000</v>
      </c>
      <c r="I49" s="9">
        <v>0</v>
      </c>
      <c r="J49" s="72"/>
      <c r="K49" s="33">
        <v>44284</v>
      </c>
      <c r="L49" s="34"/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0</v>
      </c>
      <c r="I50" s="9"/>
      <c r="J50" s="72"/>
      <c r="K50" s="33">
        <v>44285</v>
      </c>
      <c r="L50" s="34"/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7080000</v>
      </c>
      <c r="J51" s="32"/>
      <c r="K51" s="33">
        <v>44286</v>
      </c>
      <c r="L51" s="34"/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5199000</v>
      </c>
      <c r="J52" s="76"/>
      <c r="K52" s="33">
        <v>44287</v>
      </c>
      <c r="L52" s="3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5199000</v>
      </c>
      <c r="J53" s="76"/>
      <c r="K53" s="33">
        <v>44288</v>
      </c>
      <c r="L53" s="3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K54" s="33">
        <v>44289</v>
      </c>
      <c r="L54" s="3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K55" s="33">
        <v>44290</v>
      </c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K56" s="33">
        <v>44291</v>
      </c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K57" s="33">
        <v>44292</v>
      </c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K58" s="33">
        <v>44293</v>
      </c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K59" s="33">
        <v>44294</v>
      </c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K60" s="33">
        <v>44295</v>
      </c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K61" s="33">
        <v>44296</v>
      </c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K62" s="33">
        <v>44297</v>
      </c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K63" s="33">
        <v>44298</v>
      </c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K64" s="33">
        <v>44299</v>
      </c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K65" s="33">
        <v>44300</v>
      </c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K66" s="33">
        <v>44301</v>
      </c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K67" s="33">
        <v>44302</v>
      </c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K68" s="33">
        <v>44303</v>
      </c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K69" s="33">
        <v>44304</v>
      </c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K70" s="33">
        <v>44305</v>
      </c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K71" s="33">
        <v>44306</v>
      </c>
      <c r="L71" s="34"/>
      <c r="N71" s="58"/>
      <c r="O71" s="89"/>
    </row>
    <row r="72" spans="1:15" x14ac:dyDescent="0.25">
      <c r="A72" s="94"/>
      <c r="B72" s="95"/>
      <c r="C72" s="96"/>
      <c r="D72" s="92"/>
      <c r="E72" s="97"/>
      <c r="F72" s="2"/>
      <c r="G72" s="2"/>
      <c r="H72" s="59"/>
      <c r="I72" s="2"/>
      <c r="J72" s="85"/>
      <c r="K72" s="33">
        <v>44307</v>
      </c>
      <c r="L72" s="34"/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K73" s="33">
        <v>44308</v>
      </c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K74" s="33">
        <v>44309</v>
      </c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K75" s="33">
        <v>44310</v>
      </c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K76" s="33">
        <v>44311</v>
      </c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K77" s="33">
        <v>44312</v>
      </c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K78" s="33">
        <v>44313</v>
      </c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K79" s="33">
        <v>44314</v>
      </c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K80" s="33">
        <v>44315</v>
      </c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K81" s="33">
        <v>44316</v>
      </c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L86" s="34"/>
      <c r="N86" s="58"/>
      <c r="O86" s="89"/>
    </row>
    <row r="87" spans="1:15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7080000</v>
      </c>
      <c r="M114" s="108">
        <f>SUM(M13:M113)</f>
        <v>21110000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14160000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8" zoomScale="70" zoomScaleNormal="100" zoomScaleSheetLayoutView="70" workbookViewId="0">
      <selection activeCell="E51" sqref="E51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13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63</v>
      </c>
      <c r="C3" s="10"/>
      <c r="D3" s="8"/>
      <c r="E3" s="8"/>
      <c r="F3" s="8"/>
      <c r="G3" s="8"/>
      <c r="H3" s="8" t="s">
        <v>4</v>
      </c>
      <c r="I3" s="12">
        <v>43104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95</v>
      </c>
      <c r="F8" s="23"/>
      <c r="G8" s="17">
        <f>C8*E8</f>
        <v>9500000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89</v>
      </c>
      <c r="F9" s="23"/>
      <c r="G9" s="17">
        <f t="shared" ref="G9:G16" si="0">C9*E9</f>
        <v>4450000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95</v>
      </c>
      <c r="F10" s="23"/>
      <c r="G10" s="17">
        <f t="shared" si="0"/>
        <v>1900000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101</v>
      </c>
      <c r="F11" s="23"/>
      <c r="G11" s="17">
        <f t="shared" si="0"/>
        <v>1010000</v>
      </c>
      <c r="H11" s="9"/>
      <c r="I11" s="17"/>
      <c r="J11" s="17"/>
      <c r="K11" s="2"/>
      <c r="L11" s="3"/>
      <c r="M11" s="4"/>
      <c r="N11" s="27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0</v>
      </c>
      <c r="F12" s="23"/>
      <c r="G12" s="17">
        <f>C12*E12</f>
        <v>0</v>
      </c>
      <c r="H12" s="9"/>
      <c r="I12" s="17"/>
      <c r="J12" s="17" t="s">
        <v>13</v>
      </c>
      <c r="L12" s="28" t="s">
        <v>14</v>
      </c>
      <c r="M12" s="29" t="s">
        <v>15</v>
      </c>
      <c r="N12" s="30" t="s">
        <v>16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0</v>
      </c>
      <c r="F13" s="23"/>
      <c r="G13" s="17">
        <f t="shared" si="0"/>
        <v>0</v>
      </c>
      <c r="H13" s="9"/>
      <c r="I13" s="17"/>
      <c r="J13" s="32"/>
      <c r="K13" s="33">
        <v>44255</v>
      </c>
      <c r="L13" s="114">
        <v>3000000</v>
      </c>
      <c r="M13" s="35">
        <v>510000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2"/>
      <c r="K14" s="33">
        <v>44256</v>
      </c>
      <c r="L14" s="114">
        <v>532000</v>
      </c>
      <c r="M14" s="35">
        <v>586000</v>
      </c>
      <c r="N14" s="36" t="s">
        <v>60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2"/>
      <c r="K15" s="33">
        <v>44257</v>
      </c>
      <c r="L15" s="114">
        <v>634000</v>
      </c>
      <c r="M15" s="35">
        <v>2440000</v>
      </c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2"/>
      <c r="K16" s="33">
        <v>44258</v>
      </c>
      <c r="L16" s="114">
        <v>500000</v>
      </c>
      <c r="M16" s="35">
        <v>244500</v>
      </c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16860000</v>
      </c>
      <c r="I17" s="10"/>
      <c r="J17" s="32"/>
      <c r="K17" s="33">
        <v>44259</v>
      </c>
      <c r="L17" s="114">
        <v>625000</v>
      </c>
      <c r="M17" s="35">
        <v>120000</v>
      </c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2"/>
      <c r="K18" s="33">
        <v>44260</v>
      </c>
      <c r="L18" s="114">
        <v>1000000</v>
      </c>
      <c r="M18" s="40">
        <v>540000</v>
      </c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32"/>
      <c r="K19" s="33">
        <v>44261</v>
      </c>
      <c r="L19" s="114">
        <v>300000</v>
      </c>
      <c r="M19" s="42">
        <v>800000</v>
      </c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2</v>
      </c>
      <c r="F20" s="8"/>
      <c r="G20" s="24">
        <f>C20*E20</f>
        <v>2000</v>
      </c>
      <c r="H20" s="9"/>
      <c r="I20" s="24"/>
      <c r="J20" s="32"/>
      <c r="K20" s="33">
        <v>44262</v>
      </c>
      <c r="L20" s="114">
        <v>5000000</v>
      </c>
      <c r="M20" s="42">
        <v>1100000</v>
      </c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2</v>
      </c>
      <c r="F21" s="8"/>
      <c r="G21" s="24">
        <f>C21*E21</f>
        <v>1000</v>
      </c>
      <c r="H21" s="9"/>
      <c r="I21" s="24"/>
      <c r="J21" s="32"/>
      <c r="K21" s="33">
        <v>44263</v>
      </c>
      <c r="L21" s="114">
        <v>500000</v>
      </c>
      <c r="M21" s="43">
        <v>350000</v>
      </c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2"/>
      <c r="K22" s="33">
        <v>44264</v>
      </c>
      <c r="L22" s="114">
        <v>450000</v>
      </c>
      <c r="M22" s="43">
        <v>900000</v>
      </c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5</v>
      </c>
      <c r="F23" s="8"/>
      <c r="G23" s="24">
        <f>C23*E23</f>
        <v>500</v>
      </c>
      <c r="H23" s="9"/>
      <c r="I23" s="10"/>
      <c r="J23" s="32"/>
      <c r="K23" s="33">
        <v>44265</v>
      </c>
      <c r="L23" s="114">
        <v>611000</v>
      </c>
      <c r="M23" s="47">
        <v>50000</v>
      </c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2"/>
      <c r="K24" s="33">
        <v>44266</v>
      </c>
      <c r="L24" s="114">
        <v>2375000</v>
      </c>
      <c r="M24" s="47">
        <v>257000</v>
      </c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32"/>
      <c r="K25" s="33">
        <v>44267</v>
      </c>
      <c r="L25" s="114">
        <v>500000</v>
      </c>
      <c r="M25" s="47"/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3500</v>
      </c>
      <c r="I26" s="9"/>
      <c r="J26" s="32"/>
      <c r="K26" s="33">
        <v>44268</v>
      </c>
      <c r="L26" s="114">
        <v>150000</v>
      </c>
      <c r="M26" s="52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16863500</v>
      </c>
      <c r="J27" s="32"/>
      <c r="K27" s="33">
        <v>44269</v>
      </c>
      <c r="L27" s="114">
        <v>500000</v>
      </c>
      <c r="M27" s="54"/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32"/>
      <c r="K28" s="33">
        <v>44270</v>
      </c>
      <c r="L28" s="114">
        <v>435000</v>
      </c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27</v>
      </c>
      <c r="D29" s="8"/>
      <c r="E29" s="8"/>
      <c r="F29" s="8"/>
      <c r="G29" s="8" t="s">
        <v>1</v>
      </c>
      <c r="H29" s="9"/>
      <c r="I29" s="9">
        <f>+'02 jan'!I37</f>
        <v>519384603</v>
      </c>
      <c r="J29" s="32"/>
      <c r="K29" s="33">
        <v>44271</v>
      </c>
      <c r="L29" s="114">
        <v>250000</v>
      </c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+'03 jan'!I52</f>
        <v>5199000</v>
      </c>
      <c r="J30" s="32"/>
      <c r="K30" s="33">
        <v>44272</v>
      </c>
      <c r="L30" s="114">
        <v>200000</v>
      </c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2"/>
      <c r="K31" s="33">
        <v>44273</v>
      </c>
      <c r="L31" s="114">
        <v>1000000</v>
      </c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32"/>
      <c r="K32" s="33">
        <v>44274</v>
      </c>
      <c r="L32" s="34"/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32"/>
      <c r="K33" s="33">
        <v>44275</v>
      </c>
      <c r="L33" s="34"/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2"/>
      <c r="K34" s="33">
        <v>44276</v>
      </c>
      <c r="L34" s="34"/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32"/>
      <c r="K35" s="33">
        <v>44277</v>
      </c>
      <c r="L35" s="34"/>
      <c r="M35" s="57"/>
      <c r="N35" s="58"/>
      <c r="O35" s="53"/>
      <c r="P35" s="46"/>
      <c r="Q35" s="46"/>
      <c r="R35" s="2"/>
      <c r="S35" s="46"/>
    </row>
    <row r="36" spans="1:19" x14ac:dyDescent="0.2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32"/>
      <c r="K36" s="33">
        <v>44278</v>
      </c>
      <c r="L36" s="34"/>
      <c r="N36" s="58"/>
      <c r="O36" s="53"/>
      <c r="P36" s="10"/>
      <c r="Q36" s="46"/>
      <c r="R36" s="2"/>
      <c r="S36" s="2"/>
    </row>
    <row r="37" spans="1:19" x14ac:dyDescent="0.2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519384603</v>
      </c>
      <c r="J37" s="32"/>
      <c r="K37" s="33">
        <v>44279</v>
      </c>
      <c r="L37" s="34"/>
      <c r="N37" s="58"/>
      <c r="O37" s="53"/>
      <c r="Q37" s="46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2"/>
      <c r="K38" s="33">
        <v>44280</v>
      </c>
      <c r="L38" s="3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K39" s="33">
        <v>44281</v>
      </c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>
        <f>12*2440</f>
        <v>29280</v>
      </c>
      <c r="K40" s="33">
        <v>44282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K41" s="33">
        <v>44283</v>
      </c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K42" s="33">
        <v>44284</v>
      </c>
      <c r="L42" s="34"/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624675835</v>
      </c>
      <c r="J43" s="32"/>
      <c r="K43" s="33">
        <v>44285</v>
      </c>
      <c r="L43" s="34"/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K44" s="33">
        <v>44286</v>
      </c>
      <c r="L44" s="34"/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7897500</v>
      </c>
      <c r="I45" s="9"/>
      <c r="J45" s="32"/>
      <c r="K45" s="33">
        <v>44287</v>
      </c>
      <c r="L45" s="34"/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K46" s="33">
        <v>44288</v>
      </c>
      <c r="L46" s="34"/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7897500</v>
      </c>
      <c r="J47" s="32"/>
      <c r="K47" s="33">
        <v>44289</v>
      </c>
      <c r="L47" s="34"/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K48" s="33">
        <v>44290</v>
      </c>
      <c r="L48" s="34"/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18562000</v>
      </c>
      <c r="I49" s="9">
        <v>0</v>
      </c>
      <c r="J49" s="72"/>
      <c r="K49" s="33">
        <v>44291</v>
      </c>
      <c r="L49" s="34"/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1000000</v>
      </c>
      <c r="I50" s="9"/>
      <c r="J50" s="72"/>
      <c r="K50" s="33">
        <v>44292</v>
      </c>
      <c r="L50" s="34"/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19562000</v>
      </c>
      <c r="J51" s="32"/>
      <c r="K51" s="33">
        <v>44293</v>
      </c>
      <c r="L51" s="34"/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16863500</v>
      </c>
      <c r="J52" s="76"/>
      <c r="K52" s="33">
        <v>44294</v>
      </c>
      <c r="L52" s="3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16863500</v>
      </c>
      <c r="J53" s="76"/>
      <c r="K53" s="33">
        <v>44295</v>
      </c>
      <c r="L53" s="3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K54" s="33">
        <v>44296</v>
      </c>
      <c r="L54" s="3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K55" s="33">
        <v>44297</v>
      </c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K56" s="33">
        <v>44298</v>
      </c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K57" s="33">
        <v>44299</v>
      </c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K58" s="33">
        <v>44300</v>
      </c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K59" s="33">
        <v>44301</v>
      </c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K60" s="33">
        <v>44302</v>
      </c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K61" s="33">
        <v>44303</v>
      </c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K62" s="33">
        <v>44304</v>
      </c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K63" s="33">
        <v>44305</v>
      </c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K64" s="33">
        <v>44306</v>
      </c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K65" s="33">
        <v>44307</v>
      </c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K66" s="33">
        <v>44308</v>
      </c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K67" s="33">
        <v>44309</v>
      </c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K68" s="33">
        <v>44310</v>
      </c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K69" s="33">
        <v>44311</v>
      </c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K70" s="33">
        <v>44312</v>
      </c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K71" s="33">
        <v>44313</v>
      </c>
      <c r="L71" s="34"/>
      <c r="N71" s="58"/>
      <c r="O71" s="89"/>
    </row>
    <row r="72" spans="1:15" x14ac:dyDescent="0.25">
      <c r="A72" s="94">
        <v>1000000</v>
      </c>
      <c r="B72" s="95"/>
      <c r="C72" s="96"/>
      <c r="D72" s="92"/>
      <c r="E72" s="97"/>
      <c r="F72" s="2"/>
      <c r="G72" s="2"/>
      <c r="H72" s="59"/>
      <c r="I72" s="2"/>
      <c r="J72" s="85"/>
      <c r="K72" s="33">
        <v>44314</v>
      </c>
      <c r="L72" s="34"/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K73" s="33">
        <v>44315</v>
      </c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K74" s="33">
        <v>44316</v>
      </c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L86" s="34"/>
      <c r="N86" s="58"/>
      <c r="O86" s="89"/>
    </row>
    <row r="87" spans="1:15" x14ac:dyDescent="0.25">
      <c r="A87" s="103">
        <f>SUM(A69:A86)</f>
        <v>1000000</v>
      </c>
      <c r="E87" s="75">
        <f>SUM(E69:E86)</f>
        <v>0</v>
      </c>
      <c r="H87" s="75">
        <f>SUM(H69:H86)</f>
        <v>0</v>
      </c>
      <c r="J87" s="85"/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18562000</v>
      </c>
      <c r="M114" s="108">
        <f>SUM(M13:M113)</f>
        <v>7897500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37124000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35" zoomScale="70" zoomScaleNormal="100" zoomScaleSheetLayoutView="70" workbookViewId="0">
      <selection activeCell="H37" sqref="H37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15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64</v>
      </c>
      <c r="C3" s="10"/>
      <c r="D3" s="8"/>
      <c r="E3" s="8"/>
      <c r="F3" s="8"/>
      <c r="G3" s="8"/>
      <c r="H3" s="8" t="s">
        <v>4</v>
      </c>
      <c r="I3" s="12">
        <v>43105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10</v>
      </c>
      <c r="F8" s="23"/>
      <c r="G8" s="17">
        <f>C8*E8</f>
        <v>1000000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25</v>
      </c>
      <c r="F9" s="23"/>
      <c r="G9" s="17">
        <f t="shared" ref="G9:G16" si="0">C9*E9</f>
        <v>1250000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12</v>
      </c>
      <c r="F10" s="23"/>
      <c r="G10" s="17">
        <f t="shared" si="0"/>
        <v>240000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f>31+50</f>
        <v>81</v>
      </c>
      <c r="F11" s="23"/>
      <c r="G11" s="17">
        <f t="shared" si="0"/>
        <v>810000</v>
      </c>
      <c r="H11" s="9"/>
      <c r="I11" s="17"/>
      <c r="J11" s="17"/>
      <c r="K11" s="2"/>
      <c r="L11" s="3"/>
      <c r="M11" s="4"/>
      <c r="N11" s="27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0</v>
      </c>
      <c r="F12" s="23"/>
      <c r="G12" s="17">
        <f>C12*E12</f>
        <v>0</v>
      </c>
      <c r="H12" s="9"/>
      <c r="I12" s="17"/>
      <c r="J12" s="17" t="s">
        <v>13</v>
      </c>
      <c r="L12" s="28" t="s">
        <v>14</v>
      </c>
      <c r="M12" s="29" t="s">
        <v>15</v>
      </c>
      <c r="N12" s="30" t="s">
        <v>16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21</v>
      </c>
      <c r="F13" s="23"/>
      <c r="G13" s="17">
        <f t="shared" si="0"/>
        <v>42000</v>
      </c>
      <c r="H13" s="9"/>
      <c r="I13" s="17"/>
      <c r="J13" s="32"/>
      <c r="K13" s="33">
        <v>44274</v>
      </c>
      <c r="L13" s="114">
        <v>1000000</v>
      </c>
      <c r="M13" s="35">
        <v>100000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2"/>
      <c r="K14" s="33">
        <v>44275</v>
      </c>
      <c r="L14" s="114">
        <v>600000</v>
      </c>
      <c r="M14" s="35">
        <v>50000</v>
      </c>
      <c r="N14" s="36" t="s">
        <v>60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2"/>
      <c r="K15" s="33">
        <v>44276</v>
      </c>
      <c r="L15" s="114">
        <v>700000</v>
      </c>
      <c r="M15" s="35">
        <v>2441000</v>
      </c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2"/>
      <c r="K16" s="33">
        <v>44277</v>
      </c>
      <c r="L16" s="114">
        <v>700000</v>
      </c>
      <c r="M16" s="35">
        <v>3700000</v>
      </c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3342000</v>
      </c>
      <c r="I17" s="10"/>
      <c r="J17" s="32"/>
      <c r="K17" s="33">
        <v>44278</v>
      </c>
      <c r="L17" s="114">
        <v>1500000</v>
      </c>
      <c r="M17" s="35">
        <v>90000</v>
      </c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2"/>
      <c r="K18" s="33">
        <v>44279</v>
      </c>
      <c r="L18" s="114"/>
      <c r="M18" s="116">
        <v>20000</v>
      </c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32"/>
      <c r="K19" s="33">
        <v>44280</v>
      </c>
      <c r="L19" s="114"/>
      <c r="M19" s="117">
        <v>372000</v>
      </c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0</v>
      </c>
      <c r="F20" s="8"/>
      <c r="G20" s="24">
        <f>C20*E20</f>
        <v>0</v>
      </c>
      <c r="H20" s="9"/>
      <c r="I20" s="24"/>
      <c r="J20" s="32"/>
      <c r="K20" s="33">
        <v>44281</v>
      </c>
      <c r="L20" s="114"/>
      <c r="M20" s="117">
        <v>350000</v>
      </c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2</v>
      </c>
      <c r="F21" s="8"/>
      <c r="G21" s="24">
        <f>C21*E21</f>
        <v>1000</v>
      </c>
      <c r="H21" s="9"/>
      <c r="I21" s="24"/>
      <c r="J21" s="32"/>
      <c r="K21" s="33">
        <v>44282</v>
      </c>
      <c r="L21" s="114"/>
      <c r="M21" s="118">
        <v>60000</v>
      </c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2"/>
      <c r="K22" s="33">
        <v>44283</v>
      </c>
      <c r="L22" s="114"/>
      <c r="M22" s="118">
        <v>88000</v>
      </c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32"/>
      <c r="K23" s="33">
        <v>44284</v>
      </c>
      <c r="L23" s="114"/>
      <c r="M23" s="119">
        <v>130000</v>
      </c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2"/>
      <c r="K24" s="33">
        <v>44285</v>
      </c>
      <c r="L24" s="114"/>
      <c r="M24" s="119">
        <v>585000</v>
      </c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32"/>
      <c r="K25" s="33">
        <v>44286</v>
      </c>
      <c r="L25" s="114"/>
      <c r="M25" s="119">
        <v>300000</v>
      </c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1000</v>
      </c>
      <c r="I26" s="9"/>
      <c r="J26" s="32"/>
      <c r="K26" s="33">
        <v>44287</v>
      </c>
      <c r="L26" s="114"/>
      <c r="M26" s="120">
        <v>769000</v>
      </c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3343000</v>
      </c>
      <c r="J27" s="32"/>
      <c r="K27" s="33">
        <v>44288</v>
      </c>
      <c r="L27" s="114"/>
      <c r="M27" s="121">
        <v>500000</v>
      </c>
      <c r="N27" s="36" t="s">
        <v>65</v>
      </c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32"/>
      <c r="K28" s="33">
        <v>44289</v>
      </c>
      <c r="L28" s="114"/>
      <c r="M28" s="54">
        <v>5587500</v>
      </c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27</v>
      </c>
      <c r="D29" s="8"/>
      <c r="E29" s="8"/>
      <c r="F29" s="8"/>
      <c r="G29" s="8" t="s">
        <v>1</v>
      </c>
      <c r="H29" s="9"/>
      <c r="I29" s="9">
        <f>+'02 jan'!I37</f>
        <v>519384603</v>
      </c>
      <c r="J29" s="32"/>
      <c r="K29" s="33">
        <v>44290</v>
      </c>
      <c r="L29" s="114"/>
      <c r="M29" s="54">
        <v>7365000</v>
      </c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+'04 jan '!I52</f>
        <v>16863500</v>
      </c>
      <c r="J30" s="32"/>
      <c r="K30" s="33">
        <v>44291</v>
      </c>
      <c r="L30" s="114"/>
      <c r="M30" s="57">
        <v>20000</v>
      </c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2"/>
      <c r="K31" s="33">
        <v>44292</v>
      </c>
      <c r="L31" s="114"/>
      <c r="M31" s="57">
        <v>500000</v>
      </c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32"/>
      <c r="K32" s="33">
        <v>44293</v>
      </c>
      <c r="L32" s="34"/>
      <c r="M32" s="57">
        <v>275000</v>
      </c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32"/>
      <c r="K33" s="33">
        <v>44294</v>
      </c>
      <c r="L33" s="34"/>
      <c r="M33" s="57">
        <v>200000</v>
      </c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2"/>
      <c r="K34" s="33">
        <v>44295</v>
      </c>
      <c r="L34" s="34"/>
      <c r="M34" s="57">
        <v>160000</v>
      </c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32"/>
      <c r="K35" s="33">
        <v>44296</v>
      </c>
      <c r="L35" s="34"/>
      <c r="M35" s="57">
        <v>500000</v>
      </c>
      <c r="N35" s="58"/>
      <c r="O35" s="53"/>
      <c r="P35" s="46"/>
      <c r="Q35" s="46"/>
      <c r="R35" s="2"/>
      <c r="S35" s="46"/>
    </row>
    <row r="36" spans="1:19" x14ac:dyDescent="0.2">
      <c r="A36" s="8"/>
      <c r="B36" s="8"/>
      <c r="C36" s="8" t="s">
        <v>34</v>
      </c>
      <c r="D36" s="8"/>
      <c r="E36" s="8"/>
      <c r="F36" s="8"/>
      <c r="G36" s="8"/>
      <c r="H36" s="60">
        <v>147510000</v>
      </c>
      <c r="I36" s="8" t="s">
        <v>1</v>
      </c>
      <c r="J36" s="32"/>
      <c r="K36" s="33">
        <v>44297</v>
      </c>
      <c r="L36" s="34"/>
      <c r="M36" s="61">
        <v>535000</v>
      </c>
      <c r="N36" s="58"/>
      <c r="O36" s="53"/>
      <c r="P36" s="10"/>
      <c r="Q36" s="46"/>
      <c r="R36" s="2"/>
      <c r="S36" s="2"/>
    </row>
    <row r="37" spans="1:19" x14ac:dyDescent="0.2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371874603</v>
      </c>
      <c r="J37" s="32"/>
      <c r="K37" s="33">
        <v>44298</v>
      </c>
      <c r="L37" s="34"/>
      <c r="M37" s="61">
        <v>2000</v>
      </c>
      <c r="N37" s="58"/>
      <c r="O37" s="53"/>
      <c r="Q37" s="46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2"/>
      <c r="K38" s="33">
        <v>44299</v>
      </c>
      <c r="L38" s="3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K39" s="33">
        <v>44300</v>
      </c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>
        <f>12*2440</f>
        <v>29280</v>
      </c>
      <c r="K40" s="33">
        <v>44301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K41" s="33">
        <v>44302</v>
      </c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K42" s="33">
        <v>44303</v>
      </c>
      <c r="L42" s="34"/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477165835</v>
      </c>
      <c r="J43" s="32"/>
      <c r="K43" s="33">
        <v>44304</v>
      </c>
      <c r="L43" s="34"/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K44" s="33">
        <v>44305</v>
      </c>
      <c r="L44" s="34"/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24699500</v>
      </c>
      <c r="I45" s="9"/>
      <c r="J45" s="32"/>
      <c r="K45" s="33">
        <v>44306</v>
      </c>
      <c r="L45" s="34"/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K46" s="33">
        <v>44307</v>
      </c>
      <c r="L46" s="34"/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24699500</v>
      </c>
      <c r="J47" s="32"/>
      <c r="K47" s="33">
        <v>44308</v>
      </c>
      <c r="L47" s="34"/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K48" s="33">
        <v>44309</v>
      </c>
      <c r="L48" s="34"/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4500000</v>
      </c>
      <c r="I49" s="9">
        <v>0</v>
      </c>
      <c r="J49" s="72"/>
      <c r="K49" s="33">
        <v>44310</v>
      </c>
      <c r="L49" s="34"/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6679000</v>
      </c>
      <c r="I50" s="9"/>
      <c r="J50" s="72"/>
      <c r="K50" s="33">
        <v>44311</v>
      </c>
      <c r="L50" s="34"/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11179000</v>
      </c>
      <c r="J51" s="32"/>
      <c r="K51" s="33">
        <v>44312</v>
      </c>
      <c r="L51" s="34"/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3343000</v>
      </c>
      <c r="J52" s="76"/>
      <c r="K52" s="33">
        <v>44313</v>
      </c>
      <c r="L52" s="3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3343000</v>
      </c>
      <c r="J53" s="76"/>
      <c r="K53" s="33">
        <v>44314</v>
      </c>
      <c r="L53" s="3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K54" s="33">
        <v>44315</v>
      </c>
      <c r="L54" s="3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K55" s="33">
        <v>44316</v>
      </c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L71" s="34"/>
      <c r="N71" s="58"/>
      <c r="O71" s="89"/>
    </row>
    <row r="72" spans="1:15" x14ac:dyDescent="0.25">
      <c r="A72" s="94">
        <v>265000</v>
      </c>
      <c r="B72" s="95"/>
      <c r="C72" s="96"/>
      <c r="D72" s="92"/>
      <c r="E72" s="97"/>
      <c r="F72" s="2"/>
      <c r="G72" s="2"/>
      <c r="H72" s="59"/>
      <c r="I72" s="2"/>
      <c r="J72" s="85"/>
      <c r="L72" s="34"/>
      <c r="N72" s="58"/>
      <c r="O72" s="89"/>
    </row>
    <row r="73" spans="1:15" x14ac:dyDescent="0.25">
      <c r="A73" s="93">
        <v>5000000</v>
      </c>
      <c r="B73" s="92"/>
      <c r="C73" s="96"/>
      <c r="D73" s="96"/>
      <c r="E73" s="98"/>
      <c r="F73" s="74"/>
      <c r="H73" s="75"/>
      <c r="J73" s="85"/>
      <c r="L73" s="34"/>
      <c r="N73" s="58"/>
      <c r="O73" s="89"/>
    </row>
    <row r="74" spans="1:15" x14ac:dyDescent="0.25">
      <c r="A74" s="99">
        <v>14000</v>
      </c>
      <c r="B74" s="92"/>
      <c r="C74" s="100"/>
      <c r="D74" s="100"/>
      <c r="E74" s="98"/>
      <c r="H74" s="75"/>
      <c r="J74" s="85"/>
      <c r="L74" s="34"/>
      <c r="N74" s="58"/>
      <c r="O74" s="89"/>
    </row>
    <row r="75" spans="1:15" x14ac:dyDescent="0.25">
      <c r="A75" s="101">
        <v>900000</v>
      </c>
      <c r="B75" s="92"/>
      <c r="C75" s="100"/>
      <c r="D75" s="100"/>
      <c r="E75" s="98"/>
      <c r="H75" s="75"/>
      <c r="J75" s="85"/>
      <c r="L75" s="34"/>
      <c r="N75" s="58"/>
      <c r="O75" s="102"/>
    </row>
    <row r="76" spans="1:15" x14ac:dyDescent="0.25">
      <c r="A76" s="101">
        <v>500000</v>
      </c>
      <c r="B76" s="92"/>
      <c r="C76" s="100"/>
      <c r="D76" s="100"/>
      <c r="E76" s="98"/>
      <c r="H76" s="75"/>
      <c r="J76" s="85"/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L86" s="34"/>
      <c r="N86" s="58"/>
      <c r="O86" s="89"/>
    </row>
    <row r="87" spans="1:15" x14ac:dyDescent="0.25">
      <c r="A87" s="103">
        <f>SUM(A69:A86)</f>
        <v>6679000</v>
      </c>
      <c r="E87" s="75">
        <f>SUM(E69:E86)</f>
        <v>0</v>
      </c>
      <c r="H87" s="75">
        <f>SUM(H69:H86)</f>
        <v>0</v>
      </c>
      <c r="J87" s="85"/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4500000</v>
      </c>
      <c r="M114" s="108">
        <f>SUM(M13:M113)</f>
        <v>24699500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9000000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22" zoomScale="70" zoomScaleNormal="100" zoomScaleSheetLayoutView="70" workbookViewId="0">
      <selection activeCell="L35" sqref="L35:L38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22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66</v>
      </c>
      <c r="C3" s="10"/>
      <c r="D3" s="8"/>
      <c r="E3" s="8"/>
      <c r="F3" s="8"/>
      <c r="G3" s="8"/>
      <c r="H3" s="8" t="s">
        <v>4</v>
      </c>
      <c r="I3" s="12">
        <v>43108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57</v>
      </c>
      <c r="F8" s="23"/>
      <c r="G8" s="17">
        <f>C8*E8</f>
        <v>5700000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79</v>
      </c>
      <c r="F9" s="23"/>
      <c r="G9" s="17">
        <f t="shared" ref="G9:G16" si="0">C9*E9</f>
        <v>3950000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4</v>
      </c>
      <c r="F10" s="23"/>
      <c r="G10" s="17">
        <f t="shared" si="0"/>
        <v>80000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72</v>
      </c>
      <c r="F11" s="23"/>
      <c r="G11" s="17">
        <f t="shared" si="0"/>
        <v>720000</v>
      </c>
      <c r="H11" s="9"/>
      <c r="I11" s="17"/>
      <c r="J11" s="17"/>
      <c r="K11" s="2"/>
      <c r="L11" s="3"/>
      <c r="M11" s="4"/>
      <c r="N11" s="27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0</v>
      </c>
      <c r="F12" s="23"/>
      <c r="G12" s="17">
        <f>C12*E12</f>
        <v>0</v>
      </c>
      <c r="H12" s="9"/>
      <c r="I12" s="17"/>
      <c r="J12" s="17" t="s">
        <v>13</v>
      </c>
      <c r="L12" s="28" t="s">
        <v>14</v>
      </c>
      <c r="M12" s="29" t="s">
        <v>15</v>
      </c>
      <c r="N12" s="30" t="s">
        <v>16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19</v>
      </c>
      <c r="F13" s="23"/>
      <c r="G13" s="17">
        <f t="shared" si="0"/>
        <v>38000</v>
      </c>
      <c r="H13" s="9"/>
      <c r="I13" s="17"/>
      <c r="J13" s="32"/>
      <c r="K13" s="33">
        <v>44279</v>
      </c>
      <c r="L13" s="114">
        <v>800000</v>
      </c>
      <c r="M13" s="35">
        <v>60000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2"/>
      <c r="K14" s="33">
        <v>44280</v>
      </c>
      <c r="L14" s="114">
        <v>521000</v>
      </c>
      <c r="M14" s="35">
        <v>850000</v>
      </c>
      <c r="N14" s="36" t="s">
        <v>60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2"/>
      <c r="K15" s="33">
        <v>44281</v>
      </c>
      <c r="L15" s="114">
        <v>2200000</v>
      </c>
      <c r="M15" s="35">
        <v>100000</v>
      </c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2"/>
      <c r="K16" s="33">
        <v>44282</v>
      </c>
      <c r="L16" s="114">
        <v>1500000</v>
      </c>
      <c r="M16" s="35">
        <v>150000</v>
      </c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10488000</v>
      </c>
      <c r="I17" s="10"/>
      <c r="J17" s="32"/>
      <c r="K17" s="33">
        <v>44283</v>
      </c>
      <c r="L17" s="114">
        <v>550000</v>
      </c>
      <c r="M17" s="35">
        <f>5890000+50000</f>
        <v>5940000</v>
      </c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2"/>
      <c r="K18" s="33">
        <v>44284</v>
      </c>
      <c r="L18" s="114">
        <v>825000</v>
      </c>
      <c r="M18" s="116">
        <v>30000</v>
      </c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32"/>
      <c r="K19" s="33">
        <v>44285</v>
      </c>
      <c r="L19" s="114">
        <v>600000</v>
      </c>
      <c r="M19" s="117">
        <v>400000</v>
      </c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0</v>
      </c>
      <c r="F20" s="8"/>
      <c r="G20" s="24">
        <f>C20*E20</f>
        <v>0</v>
      </c>
      <c r="H20" s="9"/>
      <c r="I20" s="24"/>
      <c r="J20" s="32"/>
      <c r="K20" s="33">
        <v>44286</v>
      </c>
      <c r="L20" s="114">
        <v>2150000</v>
      </c>
      <c r="M20" s="117">
        <v>250000</v>
      </c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2</v>
      </c>
      <c r="F21" s="8"/>
      <c r="G21" s="24">
        <f>C21*E21</f>
        <v>1000</v>
      </c>
      <c r="H21" s="9"/>
      <c r="I21" s="24"/>
      <c r="J21" s="32"/>
      <c r="K21" s="33">
        <v>44287</v>
      </c>
      <c r="L21" s="114">
        <v>2000000</v>
      </c>
      <c r="M21" s="118">
        <v>200000</v>
      </c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2"/>
      <c r="K22" s="33">
        <v>44288</v>
      </c>
      <c r="L22" s="114">
        <v>1000000</v>
      </c>
      <c r="M22" s="118">
        <v>200000</v>
      </c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32"/>
      <c r="K23" s="33">
        <v>44289</v>
      </c>
      <c r="L23" s="114">
        <v>800000</v>
      </c>
      <c r="M23" s="119">
        <v>200000</v>
      </c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2"/>
      <c r="K24" s="33">
        <v>44290</v>
      </c>
      <c r="L24" s="114">
        <v>1200000</v>
      </c>
      <c r="M24" s="119">
        <v>8000000</v>
      </c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32"/>
      <c r="K25" s="33">
        <v>44291</v>
      </c>
      <c r="L25" s="114">
        <v>800000</v>
      </c>
      <c r="M25" s="119">
        <v>192500</v>
      </c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1000</v>
      </c>
      <c r="I26" s="9"/>
      <c r="J26" s="32"/>
      <c r="K26" s="33">
        <v>44292</v>
      </c>
      <c r="L26" s="114">
        <v>500000</v>
      </c>
      <c r="M26" s="120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10489000</v>
      </c>
      <c r="J27" s="32"/>
      <c r="K27" s="33">
        <v>44293</v>
      </c>
      <c r="L27" s="114">
        <v>700000</v>
      </c>
      <c r="M27" s="121"/>
      <c r="N27" s="36" t="s">
        <v>65</v>
      </c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32"/>
      <c r="K28" s="33">
        <v>44294</v>
      </c>
      <c r="L28" s="114">
        <v>1000000</v>
      </c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27</v>
      </c>
      <c r="D29" s="8"/>
      <c r="E29" s="8"/>
      <c r="F29" s="8"/>
      <c r="G29" s="8" t="s">
        <v>1</v>
      </c>
      <c r="H29" s="9"/>
      <c r="I29" s="9">
        <f>+'05 jan  '!I37</f>
        <v>371874603</v>
      </c>
      <c r="J29" s="32"/>
      <c r="K29" s="33">
        <v>44295</v>
      </c>
      <c r="L29" s="114">
        <v>1600000</v>
      </c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+'05 jan  '!I52</f>
        <v>3343000</v>
      </c>
      <c r="J30" s="32"/>
      <c r="K30" s="33">
        <v>44296</v>
      </c>
      <c r="L30" s="114">
        <v>660000</v>
      </c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2"/>
      <c r="K31" s="33">
        <v>44297</v>
      </c>
      <c r="L31" s="114">
        <v>550000</v>
      </c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32"/>
      <c r="K32" s="33">
        <v>44298</v>
      </c>
      <c r="L32" s="114">
        <v>562500</v>
      </c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32"/>
      <c r="K33" s="33">
        <v>44299</v>
      </c>
      <c r="L33" s="114">
        <v>2000000</v>
      </c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2"/>
      <c r="K34" s="33">
        <v>44300</v>
      </c>
      <c r="L34" s="114">
        <v>2000000</v>
      </c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32"/>
      <c r="K35" s="33">
        <v>44301</v>
      </c>
      <c r="L35" s="124">
        <v>500000</v>
      </c>
      <c r="M35" s="57"/>
      <c r="N35" s="58"/>
      <c r="O35" s="53"/>
      <c r="P35" s="46"/>
      <c r="Q35" s="46"/>
      <c r="R35" s="2"/>
      <c r="S35" s="46"/>
    </row>
    <row r="36" spans="1:19" x14ac:dyDescent="0.25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32"/>
      <c r="K36" s="33">
        <v>44302</v>
      </c>
      <c r="L36" s="124">
        <v>850000</v>
      </c>
      <c r="N36" s="58"/>
      <c r="O36" s="53"/>
      <c r="P36" s="10"/>
      <c r="Q36" s="46"/>
      <c r="R36" s="2"/>
      <c r="S36" s="2"/>
    </row>
    <row r="37" spans="1:19" x14ac:dyDescent="0.25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371874603</v>
      </c>
      <c r="J37" s="32"/>
      <c r="K37" s="33">
        <v>44303</v>
      </c>
      <c r="L37" s="124">
        <v>2000000</v>
      </c>
      <c r="N37" s="58"/>
      <c r="O37" s="53"/>
      <c r="Q37" s="46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32"/>
      <c r="K38" s="33">
        <v>44304</v>
      </c>
      <c r="L38" s="124">
        <v>850000</v>
      </c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K39" s="33">
        <v>44305</v>
      </c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>
        <f>12*2440</f>
        <v>29280</v>
      </c>
      <c r="K40" s="33">
        <v>44306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K41" s="33">
        <v>44307</v>
      </c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K42" s="33">
        <v>44308</v>
      </c>
      <c r="L42" s="34"/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477165835</v>
      </c>
      <c r="J43" s="32"/>
      <c r="K43" s="33">
        <v>44309</v>
      </c>
      <c r="L43" s="34"/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K44" s="33">
        <v>44310</v>
      </c>
      <c r="L44" s="34"/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16572500</v>
      </c>
      <c r="I45" s="9"/>
      <c r="J45" s="32"/>
      <c r="K45" s="33">
        <v>44311</v>
      </c>
      <c r="L45" s="34"/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5000000</v>
      </c>
      <c r="I46" s="9" t="s">
        <v>1</v>
      </c>
      <c r="J46" s="32" t="s">
        <v>29</v>
      </c>
      <c r="K46" s="33">
        <v>44312</v>
      </c>
      <c r="L46" s="34"/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21572500</v>
      </c>
      <c r="J47" s="32"/>
      <c r="K47" s="33">
        <v>44313</v>
      </c>
      <c r="L47" s="34"/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K48" s="33">
        <v>44314</v>
      </c>
      <c r="L48" s="34"/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28718500</v>
      </c>
      <c r="I49" s="9">
        <v>0</v>
      </c>
      <c r="J49" s="72"/>
      <c r="K49" s="33">
        <v>44315</v>
      </c>
      <c r="L49" s="34"/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0</v>
      </c>
      <c r="I50" s="9"/>
      <c r="J50" s="72"/>
      <c r="K50" s="33">
        <v>44316</v>
      </c>
      <c r="L50" s="34"/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28718500</v>
      </c>
      <c r="J51" s="32"/>
      <c r="L51" s="34"/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10489000</v>
      </c>
      <c r="J52" s="76"/>
      <c r="L52" s="3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10489000</v>
      </c>
      <c r="J53" s="76"/>
      <c r="L53" s="3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L54" s="3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L71" s="34"/>
      <c r="N71" s="58"/>
      <c r="O71" s="89"/>
    </row>
    <row r="72" spans="1:15" x14ac:dyDescent="0.25">
      <c r="A72" s="94"/>
      <c r="B72" s="95"/>
      <c r="C72" s="96"/>
      <c r="D72" s="92"/>
      <c r="E72" s="97">
        <v>5000000</v>
      </c>
      <c r="F72" s="2"/>
      <c r="G72" s="2"/>
      <c r="H72" s="59"/>
      <c r="I72" s="2"/>
      <c r="J72" s="85"/>
      <c r="L72" s="34"/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L86" s="34"/>
      <c r="N86" s="58"/>
      <c r="O86" s="89"/>
    </row>
    <row r="87" spans="1:15" x14ac:dyDescent="0.25">
      <c r="A87" s="103">
        <f>SUM(A69:A86)</f>
        <v>0</v>
      </c>
      <c r="E87" s="75">
        <f>SUM(E69:E86)</f>
        <v>5000000</v>
      </c>
      <c r="H87" s="75">
        <f>SUM(H69:H86)</f>
        <v>0</v>
      </c>
      <c r="J87" s="85"/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28718500</v>
      </c>
      <c r="M114" s="108">
        <f>SUM(M13:M113)</f>
        <v>16572500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57437000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28" zoomScale="70" zoomScaleNormal="100" zoomScaleSheetLayoutView="70" workbookViewId="0">
      <selection activeCell="L13" sqref="L13:L15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23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61</v>
      </c>
      <c r="C3" s="10"/>
      <c r="D3" s="8"/>
      <c r="E3" s="8"/>
      <c r="F3" s="8"/>
      <c r="G3" s="8"/>
      <c r="H3" s="8" t="s">
        <v>4</v>
      </c>
      <c r="I3" s="12">
        <v>43109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0</v>
      </c>
      <c r="F8" s="23"/>
      <c r="G8" s="17">
        <f>C8*E8</f>
        <v>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22</v>
      </c>
      <c r="F9" s="23"/>
      <c r="G9" s="17">
        <f t="shared" ref="G9:G16" si="0">C9*E9</f>
        <v>1100000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2</v>
      </c>
      <c r="F10" s="23"/>
      <c r="G10" s="17">
        <f t="shared" si="0"/>
        <v>40000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54</v>
      </c>
      <c r="F11" s="23"/>
      <c r="G11" s="17">
        <f t="shared" si="0"/>
        <v>540000</v>
      </c>
      <c r="H11" s="9"/>
      <c r="I11" s="17"/>
      <c r="J11" s="17"/>
      <c r="K11" s="2"/>
      <c r="L11" s="3"/>
      <c r="M11" s="4"/>
      <c r="N11" s="27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0</v>
      </c>
      <c r="F12" s="23"/>
      <c r="G12" s="17">
        <f>C12*E12</f>
        <v>0</v>
      </c>
      <c r="H12" s="9"/>
      <c r="I12" s="17"/>
      <c r="J12" s="17" t="s">
        <v>13</v>
      </c>
      <c r="L12" s="28" t="s">
        <v>14</v>
      </c>
      <c r="M12" s="29" t="s">
        <v>15</v>
      </c>
      <c r="N12" s="30" t="s">
        <v>16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4</v>
      </c>
      <c r="F13" s="23"/>
      <c r="G13" s="17">
        <f t="shared" si="0"/>
        <v>8000</v>
      </c>
      <c r="H13" s="9"/>
      <c r="I13" s="17"/>
      <c r="J13" s="32"/>
      <c r="K13" s="33">
        <v>44305</v>
      </c>
      <c r="L13" s="114">
        <v>700000</v>
      </c>
      <c r="M13" s="35">
        <v>7321000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2"/>
      <c r="K14" s="33">
        <v>44306</v>
      </c>
      <c r="L14" s="114">
        <v>541000</v>
      </c>
      <c r="M14" s="35">
        <v>200000</v>
      </c>
      <c r="N14" s="36" t="s">
        <v>60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2"/>
      <c r="K15" s="33">
        <v>44307</v>
      </c>
      <c r="L15" s="114">
        <v>650000</v>
      </c>
      <c r="M15" s="35">
        <v>350000</v>
      </c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2"/>
      <c r="K16" s="33">
        <v>44308</v>
      </c>
      <c r="L16" s="114">
        <v>0</v>
      </c>
      <c r="M16" s="35">
        <v>800000</v>
      </c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1688000</v>
      </c>
      <c r="I17" s="10"/>
      <c r="J17" s="32"/>
      <c r="K17" s="33">
        <v>44309</v>
      </c>
      <c r="L17" s="114"/>
      <c r="M17" s="35">
        <v>117000</v>
      </c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2"/>
      <c r="K18" s="33">
        <v>44310</v>
      </c>
      <c r="L18" s="114"/>
      <c r="M18" s="116">
        <v>20000</v>
      </c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32"/>
      <c r="K19" s="33">
        <v>44311</v>
      </c>
      <c r="L19" s="114"/>
      <c r="M19" s="117">
        <v>538500</v>
      </c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0</v>
      </c>
      <c r="F20" s="8"/>
      <c r="G20" s="24">
        <f>C20*E20</f>
        <v>0</v>
      </c>
      <c r="H20" s="9"/>
      <c r="I20" s="24"/>
      <c r="J20" s="32"/>
      <c r="K20" s="33">
        <v>44312</v>
      </c>
      <c r="L20" s="114"/>
      <c r="M20" s="117">
        <v>785000</v>
      </c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1</v>
      </c>
      <c r="F21" s="8"/>
      <c r="G21" s="24">
        <f>C21*E21</f>
        <v>500</v>
      </c>
      <c r="H21" s="9"/>
      <c r="I21" s="24"/>
      <c r="J21" s="32"/>
      <c r="K21" s="33">
        <v>44313</v>
      </c>
      <c r="L21" s="114"/>
      <c r="M21" s="118">
        <v>10000</v>
      </c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2"/>
      <c r="K22" s="33">
        <v>44314</v>
      </c>
      <c r="L22" s="114"/>
      <c r="M22" s="118">
        <v>750000</v>
      </c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32"/>
      <c r="K23" s="33">
        <v>44315</v>
      </c>
      <c r="L23" s="114"/>
      <c r="M23" s="119"/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2"/>
      <c r="K24" s="33">
        <v>44316</v>
      </c>
      <c r="L24" s="114"/>
      <c r="M24" s="119"/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32"/>
      <c r="K25" s="33">
        <v>44317</v>
      </c>
      <c r="L25" s="114"/>
      <c r="M25" s="119"/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500</v>
      </c>
      <c r="I26" s="9"/>
      <c r="J26" s="32"/>
      <c r="K26" s="33">
        <v>44318</v>
      </c>
      <c r="L26" s="114"/>
      <c r="M26" s="120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1688500</v>
      </c>
      <c r="J27" s="32"/>
      <c r="K27" s="33">
        <v>44319</v>
      </c>
      <c r="L27" s="114"/>
      <c r="M27" s="121"/>
      <c r="N27" s="36" t="s">
        <v>65</v>
      </c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32"/>
      <c r="K28" s="33">
        <v>44320</v>
      </c>
      <c r="L28" s="114"/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27</v>
      </c>
      <c r="D29" s="8"/>
      <c r="E29" s="8"/>
      <c r="F29" s="8"/>
      <c r="G29" s="8" t="s">
        <v>1</v>
      </c>
      <c r="H29" s="9"/>
      <c r="I29" s="9">
        <f>+'05 jan  '!I37</f>
        <v>371874603</v>
      </c>
      <c r="J29" s="32"/>
      <c r="K29" s="33">
        <v>44321</v>
      </c>
      <c r="L29" s="114"/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+'08 jan '!I52</f>
        <v>10489000</v>
      </c>
      <c r="J30" s="32"/>
      <c r="K30" s="33">
        <v>44322</v>
      </c>
      <c r="L30" s="114"/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2"/>
      <c r="K31" s="33">
        <v>44323</v>
      </c>
      <c r="L31" s="114"/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32"/>
      <c r="K32" s="33">
        <v>44324</v>
      </c>
      <c r="L32" s="114"/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32"/>
      <c r="K33" s="33">
        <v>44325</v>
      </c>
      <c r="L33" s="114"/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2"/>
      <c r="K34" s="33">
        <v>44326</v>
      </c>
      <c r="L34" s="114"/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32"/>
      <c r="K35" s="33">
        <v>44327</v>
      </c>
      <c r="L35" s="124"/>
      <c r="M35" s="57"/>
      <c r="N35" s="58"/>
      <c r="O35" s="53"/>
      <c r="P35" s="46"/>
      <c r="Q35" s="46"/>
      <c r="R35" s="2"/>
      <c r="S35" s="46"/>
    </row>
    <row r="36" spans="1:19" x14ac:dyDescent="0.25">
      <c r="A36" s="8"/>
      <c r="B36" s="8"/>
      <c r="C36" s="8" t="s">
        <v>34</v>
      </c>
      <c r="D36" s="8"/>
      <c r="E36" s="8"/>
      <c r="F36" s="8"/>
      <c r="G36" s="8"/>
      <c r="H36" s="60"/>
      <c r="I36" s="8" t="s">
        <v>1</v>
      </c>
      <c r="J36" s="32"/>
      <c r="K36" s="33">
        <v>44328</v>
      </c>
      <c r="L36" s="124"/>
      <c r="N36" s="58"/>
      <c r="O36" s="53"/>
      <c r="P36" s="10"/>
      <c r="Q36" s="46"/>
      <c r="R36" s="2"/>
      <c r="S36" s="2"/>
    </row>
    <row r="37" spans="1:19" x14ac:dyDescent="0.25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371874603</v>
      </c>
      <c r="J37" s="32"/>
      <c r="K37" s="33">
        <v>44329</v>
      </c>
      <c r="L37" s="124"/>
      <c r="N37" s="58"/>
      <c r="O37" s="53"/>
      <c r="Q37" s="46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32"/>
      <c r="K38" s="33">
        <v>44330</v>
      </c>
      <c r="L38" s="12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>
        <f>12*2440</f>
        <v>29280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L42" s="34"/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477165835</v>
      </c>
      <c r="J43" s="32"/>
      <c r="L43" s="34"/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L44" s="34"/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10891500</v>
      </c>
      <c r="I45" s="9"/>
      <c r="J45" s="32"/>
      <c r="L45" s="34"/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L46" s="34"/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10891500</v>
      </c>
      <c r="J47" s="32"/>
      <c r="L47" s="34"/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L48" s="34"/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1891000</v>
      </c>
      <c r="I49" s="9">
        <v>0</v>
      </c>
      <c r="J49" s="72"/>
      <c r="L49" s="34"/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200000</v>
      </c>
      <c r="I50" s="9"/>
      <c r="J50" s="72"/>
      <c r="L50" s="34"/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2091000</v>
      </c>
      <c r="J51" s="32"/>
      <c r="L51" s="34"/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1688500</v>
      </c>
      <c r="J52" s="76"/>
      <c r="L52" s="3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1688500</v>
      </c>
      <c r="J53" s="76"/>
      <c r="L53" s="3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L54" s="3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L71" s="34"/>
      <c r="N71" s="58"/>
      <c r="O71" s="89"/>
    </row>
    <row r="72" spans="1:15" x14ac:dyDescent="0.25">
      <c r="A72" s="94">
        <v>200000</v>
      </c>
      <c r="B72" s="95"/>
      <c r="C72" s="96"/>
      <c r="D72" s="92"/>
      <c r="E72" s="97"/>
      <c r="F72" s="2"/>
      <c r="G72" s="2"/>
      <c r="H72" s="59"/>
      <c r="I72" s="2"/>
      <c r="J72" s="85"/>
      <c r="L72" s="34"/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L86" s="34"/>
      <c r="N86" s="58"/>
      <c r="O86" s="89"/>
    </row>
    <row r="87" spans="1:15" x14ac:dyDescent="0.25">
      <c r="A87" s="103">
        <f>SUM(A69:A86)</f>
        <v>200000</v>
      </c>
      <c r="E87" s="75">
        <f>SUM(E69:E86)</f>
        <v>0</v>
      </c>
      <c r="H87" s="75">
        <f>SUM(H69:H86)</f>
        <v>0</v>
      </c>
      <c r="J87" s="85"/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1891000</v>
      </c>
      <c r="M114" s="108">
        <f>SUM(M13:M113)</f>
        <v>10891500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3782000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34" zoomScale="70" zoomScaleNormal="100" zoomScaleSheetLayoutView="70" workbookViewId="0">
      <selection activeCell="N11" sqref="N11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9" bestFit="1" customWidth="1"/>
    <col min="13" max="13" width="20.7109375" style="61" customWidth="1"/>
    <col min="14" max="14" width="15.5703125" style="36" customWidth="1"/>
    <col min="15" max="15" width="21.5703125" style="106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25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1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2</v>
      </c>
      <c r="B3" s="11" t="s">
        <v>62</v>
      </c>
      <c r="C3" s="10"/>
      <c r="D3" s="8"/>
      <c r="E3" s="8"/>
      <c r="F3" s="8"/>
      <c r="G3" s="8"/>
      <c r="H3" s="8" t="s">
        <v>4</v>
      </c>
      <c r="I3" s="12">
        <v>43110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5</v>
      </c>
      <c r="B4" s="8" t="s">
        <v>6</v>
      </c>
      <c r="C4" s="8"/>
      <c r="D4" s="8"/>
      <c r="E4" s="8"/>
      <c r="F4" s="8"/>
      <c r="G4" s="8"/>
      <c r="H4" s="8" t="s">
        <v>7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1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1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5">
        <v>142</v>
      </c>
      <c r="F8" s="23"/>
      <c r="G8" s="17">
        <f>C8*E8</f>
        <v>14200000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5">
        <v>296</v>
      </c>
      <c r="F9" s="23"/>
      <c r="G9" s="17">
        <f t="shared" ref="G9:G16" si="0">C9*E9</f>
        <v>14800000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5">
        <v>1</v>
      </c>
      <c r="F10" s="23"/>
      <c r="G10" s="17">
        <f t="shared" si="0"/>
        <v>20000</v>
      </c>
      <c r="H10" s="9"/>
      <c r="I10" s="9"/>
      <c r="J10" s="17">
        <v>23372500</v>
      </c>
      <c r="K10" s="26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5">
        <v>44</v>
      </c>
      <c r="F11" s="23"/>
      <c r="G11" s="17">
        <f t="shared" si="0"/>
        <v>440000</v>
      </c>
      <c r="H11" s="9"/>
      <c r="I11" s="17"/>
      <c r="J11" s="17"/>
      <c r="K11" s="2"/>
      <c r="L11" s="3"/>
      <c r="M11" s="4"/>
      <c r="N11" s="30" t="s">
        <v>16</v>
      </c>
      <c r="O11" s="9"/>
      <c r="P11" s="2"/>
      <c r="Q11" s="2"/>
      <c r="R11" s="2" t="s">
        <v>12</v>
      </c>
      <c r="S11" s="2"/>
    </row>
    <row r="12" spans="1:19" ht="14.25" x14ac:dyDescent="0.2">
      <c r="A12" s="8"/>
      <c r="B12" s="23"/>
      <c r="C12" s="24">
        <v>5000</v>
      </c>
      <c r="D12" s="8"/>
      <c r="E12" s="23">
        <v>1</v>
      </c>
      <c r="F12" s="23"/>
      <c r="G12" s="17">
        <f>C12*E12</f>
        <v>5000</v>
      </c>
      <c r="H12" s="9"/>
      <c r="I12" s="17"/>
      <c r="J12" s="17" t="s">
        <v>13</v>
      </c>
      <c r="L12" s="28" t="s">
        <v>14</v>
      </c>
      <c r="M12" s="29" t="s">
        <v>15</v>
      </c>
      <c r="O12" s="31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0</v>
      </c>
      <c r="F13" s="23"/>
      <c r="G13" s="17">
        <f t="shared" si="0"/>
        <v>0</v>
      </c>
      <c r="H13" s="9"/>
      <c r="I13" s="17"/>
      <c r="J13" s="32"/>
      <c r="K13" s="33">
        <v>44308</v>
      </c>
      <c r="L13" s="34">
        <v>400000</v>
      </c>
      <c r="M13" s="35">
        <v>110000</v>
      </c>
      <c r="O13" s="2" t="s">
        <v>21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2"/>
      <c r="K14" s="33">
        <v>44309</v>
      </c>
      <c r="L14" s="34">
        <v>2300000</v>
      </c>
      <c r="M14" s="35">
        <v>400000</v>
      </c>
      <c r="N14" s="36" t="s">
        <v>60</v>
      </c>
      <c r="O14" s="37"/>
      <c r="P14" s="38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2"/>
      <c r="K15" s="33">
        <v>44310</v>
      </c>
      <c r="L15" s="34">
        <v>1400000</v>
      </c>
      <c r="M15" s="35">
        <v>3438000</v>
      </c>
      <c r="O15" s="34"/>
      <c r="P15" s="38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2"/>
      <c r="K16" s="33">
        <v>44311</v>
      </c>
      <c r="L16" s="34">
        <v>800000</v>
      </c>
      <c r="M16" s="35">
        <v>2035000</v>
      </c>
      <c r="O16" s="34"/>
      <c r="P16" s="38"/>
    </row>
    <row r="17" spans="1:19" x14ac:dyDescent="0.2">
      <c r="A17" s="8"/>
      <c r="B17" s="8"/>
      <c r="C17" s="19" t="s">
        <v>22</v>
      </c>
      <c r="D17" s="8"/>
      <c r="E17" s="23"/>
      <c r="F17" s="8"/>
      <c r="G17" s="8"/>
      <c r="H17" s="9">
        <f>SUM(G8:G16)</f>
        <v>29465000</v>
      </c>
      <c r="I17" s="10"/>
      <c r="J17" s="32"/>
      <c r="K17" s="33">
        <v>44312</v>
      </c>
      <c r="L17" s="34">
        <v>545000</v>
      </c>
      <c r="M17" s="35">
        <v>1000000</v>
      </c>
      <c r="O17" s="34"/>
      <c r="P17" s="38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2"/>
      <c r="K18" s="33">
        <v>44313</v>
      </c>
      <c r="L18" s="34">
        <v>9500000</v>
      </c>
      <c r="M18" s="116">
        <v>140000</v>
      </c>
      <c r="O18" s="34"/>
      <c r="P18" s="41"/>
    </row>
    <row r="19" spans="1:19" x14ac:dyDescent="0.25">
      <c r="A19" s="8"/>
      <c r="B19" s="8"/>
      <c r="C19" s="8" t="s">
        <v>9</v>
      </c>
      <c r="D19" s="8"/>
      <c r="E19" s="8" t="s">
        <v>24</v>
      </c>
      <c r="F19" s="8"/>
      <c r="G19" s="8" t="s">
        <v>11</v>
      </c>
      <c r="H19" s="9"/>
      <c r="I19" s="24"/>
      <c r="J19" s="32"/>
      <c r="K19" s="33">
        <v>44314</v>
      </c>
      <c r="L19" s="34">
        <v>605000</v>
      </c>
      <c r="M19" s="117"/>
      <c r="O19" s="34"/>
      <c r="P19" s="41"/>
    </row>
    <row r="20" spans="1:19" x14ac:dyDescent="0.25">
      <c r="A20" s="8"/>
      <c r="B20" s="8"/>
      <c r="C20" s="24">
        <v>1000</v>
      </c>
      <c r="D20" s="8"/>
      <c r="E20" s="8">
        <v>0</v>
      </c>
      <c r="F20" s="8"/>
      <c r="G20" s="24">
        <f>C20*E20</f>
        <v>0</v>
      </c>
      <c r="H20" s="9"/>
      <c r="I20" s="24"/>
      <c r="J20" s="32"/>
      <c r="K20" s="33">
        <v>44315</v>
      </c>
      <c r="L20" s="34">
        <v>1000000</v>
      </c>
      <c r="M20" s="117"/>
      <c r="O20" s="34"/>
      <c r="P20" s="41"/>
    </row>
    <row r="21" spans="1:19" x14ac:dyDescent="0.2">
      <c r="A21" s="8"/>
      <c r="B21" s="8"/>
      <c r="C21" s="24">
        <v>500</v>
      </c>
      <c r="D21" s="8"/>
      <c r="E21" s="8">
        <v>1</v>
      </c>
      <c r="F21" s="8"/>
      <c r="G21" s="24">
        <f>C21*E21</f>
        <v>500</v>
      </c>
      <c r="H21" s="9"/>
      <c r="I21" s="24"/>
      <c r="J21" s="32"/>
      <c r="K21" s="33">
        <v>44316</v>
      </c>
      <c r="L21" s="34">
        <v>850000</v>
      </c>
      <c r="M21" s="118"/>
      <c r="O21" s="34"/>
      <c r="P21" s="44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2"/>
      <c r="K22" s="33">
        <v>44317</v>
      </c>
      <c r="L22" s="34">
        <v>15000000</v>
      </c>
      <c r="M22" s="118"/>
      <c r="O22" s="34"/>
      <c r="P22" s="45"/>
      <c r="Q22" s="46"/>
      <c r="R22" s="44"/>
      <c r="S22" s="44"/>
    </row>
    <row r="23" spans="1:19" x14ac:dyDescent="0.2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32"/>
      <c r="K23" s="33">
        <v>44318</v>
      </c>
      <c r="L23" s="34">
        <v>1000000</v>
      </c>
      <c r="M23" s="119"/>
      <c r="O23" s="34"/>
      <c r="P23" s="45"/>
      <c r="Q23" s="46"/>
      <c r="R23" s="44">
        <f>SUM(R14:R22)</f>
        <v>0</v>
      </c>
      <c r="S23" s="44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2"/>
      <c r="K24" s="33">
        <v>44319</v>
      </c>
      <c r="L24" s="34">
        <v>1500000</v>
      </c>
      <c r="M24" s="119"/>
      <c r="O24" s="48"/>
      <c r="P24" s="45"/>
      <c r="Q24" s="46"/>
      <c r="R24" s="49" t="s">
        <v>25</v>
      </c>
      <c r="S24" s="46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50">
        <v>0</v>
      </c>
      <c r="H25" s="9"/>
      <c r="I25" s="8" t="s">
        <v>1</v>
      </c>
      <c r="J25" s="32"/>
      <c r="K25" s="33">
        <v>44320</v>
      </c>
      <c r="L25" s="114"/>
      <c r="M25" s="119"/>
      <c r="O25" s="48"/>
      <c r="P25" s="45"/>
      <c r="Q25" s="46"/>
      <c r="R25" s="49"/>
      <c r="S25" s="46"/>
    </row>
    <row r="26" spans="1:19" x14ac:dyDescent="0.2">
      <c r="A26" s="8"/>
      <c r="B26" s="8"/>
      <c r="C26" s="19" t="s">
        <v>22</v>
      </c>
      <c r="D26" s="8"/>
      <c r="E26" s="8"/>
      <c r="F26" s="8"/>
      <c r="G26" s="8"/>
      <c r="H26" s="51">
        <f>SUM(G20:G25)</f>
        <v>500</v>
      </c>
      <c r="I26" s="9"/>
      <c r="J26" s="32"/>
      <c r="K26" s="33">
        <v>44321</v>
      </c>
      <c r="L26" s="114"/>
      <c r="M26" s="120"/>
      <c r="O26" s="53"/>
      <c r="P26" s="45"/>
      <c r="Q26" s="46"/>
      <c r="R26" s="49"/>
      <c r="S26" s="46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29465500</v>
      </c>
      <c r="J27" s="32"/>
      <c r="K27" s="33">
        <v>44322</v>
      </c>
      <c r="L27" s="114"/>
      <c r="M27" s="121"/>
      <c r="N27" s="36" t="s">
        <v>65</v>
      </c>
      <c r="O27" s="53"/>
      <c r="P27" s="45"/>
      <c r="Q27" s="46"/>
      <c r="R27" s="49"/>
      <c r="S27" s="46"/>
    </row>
    <row r="28" spans="1:19" x14ac:dyDescent="0.2">
      <c r="A28" s="8"/>
      <c r="B28" s="8"/>
      <c r="C28" s="19" t="s">
        <v>26</v>
      </c>
      <c r="D28" s="8"/>
      <c r="E28" s="8"/>
      <c r="F28" s="8"/>
      <c r="G28" s="8"/>
      <c r="H28" s="9"/>
      <c r="I28" s="9"/>
      <c r="J28" s="32"/>
      <c r="K28" s="33">
        <v>44323</v>
      </c>
      <c r="L28" s="114"/>
      <c r="M28" s="54"/>
      <c r="O28" s="53"/>
      <c r="P28" s="45"/>
      <c r="Q28" s="46"/>
      <c r="R28" s="49"/>
      <c r="S28" s="46"/>
    </row>
    <row r="29" spans="1:19" x14ac:dyDescent="0.2">
      <c r="A29" s="8"/>
      <c r="B29" s="8"/>
      <c r="C29" s="8" t="s">
        <v>27</v>
      </c>
      <c r="D29" s="8"/>
      <c r="E29" s="8"/>
      <c r="F29" s="8"/>
      <c r="G29" s="8" t="s">
        <v>1</v>
      </c>
      <c r="H29" s="9"/>
      <c r="I29" s="9">
        <f>+'09 jan'!I37</f>
        <v>371874603</v>
      </c>
      <c r="J29" s="32"/>
      <c r="K29" s="33">
        <v>44324</v>
      </c>
      <c r="L29" s="114"/>
      <c r="M29" s="54"/>
      <c r="O29" s="53"/>
      <c r="P29" s="45"/>
      <c r="Q29" s="46"/>
      <c r="R29" s="55"/>
      <c r="S29" s="46"/>
    </row>
    <row r="30" spans="1:19" x14ac:dyDescent="0.25">
      <c r="A30" s="8"/>
      <c r="B30" s="8"/>
      <c r="C30" s="8" t="s">
        <v>28</v>
      </c>
      <c r="D30" s="8"/>
      <c r="E30" s="8"/>
      <c r="F30" s="8"/>
      <c r="G30" s="8"/>
      <c r="H30" s="9" t="s">
        <v>29</v>
      </c>
      <c r="I30" s="56">
        <f>+'09 jan'!I52</f>
        <v>1688500</v>
      </c>
      <c r="J30" s="32"/>
      <c r="K30" s="33">
        <v>44325</v>
      </c>
      <c r="L30" s="114"/>
      <c r="M30" s="57"/>
      <c r="N30" s="45"/>
      <c r="O30" s="53"/>
      <c r="P30" s="45"/>
      <c r="Q30" s="46"/>
      <c r="R30" s="49"/>
      <c r="S30" s="46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2"/>
      <c r="K31" s="33">
        <v>44326</v>
      </c>
      <c r="L31" s="114"/>
      <c r="M31" s="57"/>
      <c r="N31" s="58"/>
      <c r="O31" s="53"/>
      <c r="P31" s="2"/>
      <c r="Q31" s="46"/>
      <c r="R31" s="2"/>
      <c r="S31" s="46"/>
    </row>
    <row r="32" spans="1:19" x14ac:dyDescent="0.25">
      <c r="A32" s="8"/>
      <c r="B32" s="8"/>
      <c r="C32" s="19" t="s">
        <v>30</v>
      </c>
      <c r="D32" s="8"/>
      <c r="E32" s="8"/>
      <c r="F32" s="8"/>
      <c r="G32" s="8"/>
      <c r="H32" s="9"/>
      <c r="I32" s="45"/>
      <c r="J32" s="32"/>
      <c r="K32" s="33">
        <v>44327</v>
      </c>
      <c r="L32" s="114"/>
      <c r="M32" s="57"/>
      <c r="N32" s="58"/>
      <c r="O32" s="53"/>
      <c r="P32" s="2"/>
      <c r="Q32" s="46"/>
      <c r="R32" s="2"/>
      <c r="S32" s="46"/>
    </row>
    <row r="33" spans="1:19" x14ac:dyDescent="0.25">
      <c r="A33" s="8"/>
      <c r="B33" s="19">
        <v>1</v>
      </c>
      <c r="C33" s="19" t="s">
        <v>31</v>
      </c>
      <c r="D33" s="8"/>
      <c r="E33" s="8"/>
      <c r="F33" s="8"/>
      <c r="G33" s="8"/>
      <c r="H33" s="9"/>
      <c r="I33" s="9"/>
      <c r="J33" s="32"/>
      <c r="K33" s="33">
        <v>44328</v>
      </c>
      <c r="L33" s="114"/>
      <c r="M33" s="57"/>
      <c r="N33" s="58"/>
      <c r="O33" s="53"/>
      <c r="P33" s="2"/>
      <c r="Q33" s="46"/>
      <c r="R33" s="2"/>
      <c r="S33" s="46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2"/>
      <c r="K34" s="33">
        <v>44329</v>
      </c>
      <c r="L34" s="114"/>
      <c r="M34" s="57"/>
      <c r="N34" s="58"/>
      <c r="O34" s="53"/>
      <c r="P34" s="2"/>
      <c r="Q34" s="46"/>
      <c r="R34" s="59"/>
      <c r="S34" s="46"/>
    </row>
    <row r="35" spans="1:19" x14ac:dyDescent="0.25">
      <c r="A35" s="8"/>
      <c r="B35" s="8"/>
      <c r="C35" s="8" t="s">
        <v>32</v>
      </c>
      <c r="D35" s="8"/>
      <c r="E35" s="8" t="s">
        <v>33</v>
      </c>
      <c r="F35" s="8"/>
      <c r="G35" s="24"/>
      <c r="H35" s="51">
        <f>O14</f>
        <v>0</v>
      </c>
      <c r="I35" s="9"/>
      <c r="J35" s="32"/>
      <c r="K35" s="33">
        <v>44330</v>
      </c>
      <c r="L35" s="124"/>
      <c r="M35" s="57"/>
      <c r="N35" s="58"/>
      <c r="O35" s="53"/>
      <c r="P35" s="46"/>
      <c r="Q35" s="46"/>
      <c r="R35" s="2"/>
      <c r="S35" s="46"/>
    </row>
    <row r="36" spans="1:19" x14ac:dyDescent="0.25">
      <c r="A36" s="8"/>
      <c r="B36" s="8"/>
      <c r="C36" s="8" t="s">
        <v>34</v>
      </c>
      <c r="D36" s="8"/>
      <c r="E36" s="8"/>
      <c r="F36" s="8"/>
      <c r="G36" s="8"/>
      <c r="H36" s="60">
        <v>15000000</v>
      </c>
      <c r="I36" s="8" t="s">
        <v>1</v>
      </c>
      <c r="J36" s="32"/>
      <c r="L36" s="124"/>
      <c r="N36" s="58"/>
      <c r="O36" s="53"/>
      <c r="P36" s="10"/>
      <c r="Q36" s="46"/>
      <c r="R36" s="2"/>
      <c r="S36" s="2"/>
    </row>
    <row r="37" spans="1:19" x14ac:dyDescent="0.25">
      <c r="A37" s="8"/>
      <c r="B37" s="8"/>
      <c r="C37" s="8" t="s">
        <v>35</v>
      </c>
      <c r="D37" s="8"/>
      <c r="E37" s="8"/>
      <c r="F37" s="8"/>
      <c r="G37" s="8"/>
      <c r="H37" s="9"/>
      <c r="I37" s="9">
        <f>+I29+H35-H36</f>
        <v>356874603</v>
      </c>
      <c r="J37" s="32"/>
      <c r="L37" s="124"/>
      <c r="N37" s="58"/>
      <c r="O37" s="53"/>
      <c r="Q37" s="46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32"/>
      <c r="L38" s="124"/>
      <c r="N38" s="58"/>
      <c r="O38" s="53"/>
      <c r="Q38" s="46"/>
      <c r="R38" s="2"/>
      <c r="S38" s="2"/>
    </row>
    <row r="39" spans="1:19" x14ac:dyDescent="0.2">
      <c r="A39" s="8"/>
      <c r="B39" s="8"/>
      <c r="C39" s="19" t="s">
        <v>36</v>
      </c>
      <c r="D39" s="8"/>
      <c r="E39" s="8"/>
      <c r="F39" s="8"/>
      <c r="G39" s="8"/>
      <c r="H39" s="51">
        <f>99933507-96500000</f>
        <v>3433507</v>
      </c>
      <c r="J39" s="32"/>
      <c r="L39" s="34"/>
      <c r="N39" s="58"/>
      <c r="O39" s="53"/>
      <c r="Q39" s="46"/>
      <c r="R39" s="2"/>
      <c r="S39" s="2"/>
    </row>
    <row r="40" spans="1:19" x14ac:dyDescent="0.2">
      <c r="A40" s="8"/>
      <c r="B40" s="8"/>
      <c r="C40" s="19" t="s">
        <v>37</v>
      </c>
      <c r="D40" s="8"/>
      <c r="E40" s="8"/>
      <c r="F40" s="8"/>
      <c r="G40" s="8"/>
      <c r="H40" s="9">
        <v>6088300</v>
      </c>
      <c r="I40" s="9"/>
      <c r="J40" s="32">
        <f>12*2440</f>
        <v>29280</v>
      </c>
      <c r="L40" s="34"/>
      <c r="N40" s="58"/>
      <c r="O40" s="53"/>
      <c r="Q40" s="46"/>
      <c r="R40" s="2"/>
      <c r="S40" s="2"/>
    </row>
    <row r="41" spans="1:19" ht="16.5" x14ac:dyDescent="0.35">
      <c r="A41" s="8"/>
      <c r="B41" s="8"/>
      <c r="C41" s="19" t="s">
        <v>38</v>
      </c>
      <c r="D41" s="8"/>
      <c r="E41" s="8"/>
      <c r="F41" s="8"/>
      <c r="G41" s="8"/>
      <c r="H41" s="62">
        <f>108970425-13201000</f>
        <v>95769425</v>
      </c>
      <c r="I41" s="9"/>
      <c r="J41" s="32"/>
      <c r="L41" s="34"/>
      <c r="N41" s="58"/>
      <c r="O41" s="53"/>
      <c r="Q41" s="46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3">
        <f>SUM(H39:H41)</f>
        <v>105291232</v>
      </c>
      <c r="J42" s="32"/>
      <c r="L42" s="34"/>
      <c r="N42" s="58"/>
      <c r="O42" s="53"/>
      <c r="Q42" s="46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4">
        <f>SUM(I37:I42)</f>
        <v>462165835</v>
      </c>
      <c r="J43" s="32"/>
      <c r="L43" s="34"/>
      <c r="N43" s="58"/>
      <c r="O43" s="53"/>
      <c r="Q43" s="46"/>
      <c r="R43" s="2"/>
      <c r="S43" s="2"/>
    </row>
    <row r="44" spans="1:19" x14ac:dyDescent="0.2">
      <c r="A44" s="8"/>
      <c r="B44" s="19">
        <v>2</v>
      </c>
      <c r="C44" s="19" t="s">
        <v>39</v>
      </c>
      <c r="D44" s="8"/>
      <c r="E44" s="8"/>
      <c r="F44" s="8"/>
      <c r="G44" s="8"/>
      <c r="H44" s="9"/>
      <c r="I44" s="9"/>
      <c r="J44" s="32"/>
      <c r="L44" s="34"/>
      <c r="N44" s="58"/>
      <c r="O44" s="53"/>
      <c r="P44" s="65"/>
      <c r="Q44" s="45"/>
      <c r="R44" s="66"/>
      <c r="S44" s="66"/>
    </row>
    <row r="45" spans="1:19" x14ac:dyDescent="0.2">
      <c r="A45" s="8"/>
      <c r="B45" s="8"/>
      <c r="C45" s="8" t="s">
        <v>34</v>
      </c>
      <c r="D45" s="8"/>
      <c r="E45" s="8"/>
      <c r="F45" s="8"/>
      <c r="G45" s="17"/>
      <c r="H45" s="9">
        <f>M114</f>
        <v>7123000</v>
      </c>
      <c r="I45" s="9"/>
      <c r="J45" s="32"/>
      <c r="L45" s="34"/>
      <c r="N45" s="58"/>
      <c r="O45" s="53"/>
      <c r="P45" s="65"/>
      <c r="Q45" s="45"/>
      <c r="R45" s="67"/>
      <c r="S45" s="66"/>
    </row>
    <row r="46" spans="1:19" x14ac:dyDescent="0.2">
      <c r="A46" s="8"/>
      <c r="B46" s="8"/>
      <c r="C46" s="8" t="s">
        <v>40</v>
      </c>
      <c r="D46" s="8"/>
      <c r="E46" s="8"/>
      <c r="F46" s="8"/>
      <c r="G46" s="23"/>
      <c r="H46" s="68">
        <f>+E87</f>
        <v>0</v>
      </c>
      <c r="I46" s="9" t="s">
        <v>1</v>
      </c>
      <c r="J46" s="32" t="s">
        <v>29</v>
      </c>
      <c r="L46" s="34"/>
      <c r="N46" s="58"/>
      <c r="O46" s="53"/>
      <c r="P46" s="65"/>
      <c r="Q46" s="45"/>
      <c r="R46" s="65"/>
      <c r="S46" s="66"/>
    </row>
    <row r="47" spans="1:19" x14ac:dyDescent="0.2">
      <c r="A47" s="8"/>
      <c r="B47" s="8"/>
      <c r="C47" s="8"/>
      <c r="D47" s="8"/>
      <c r="E47" s="8"/>
      <c r="F47" s="8"/>
      <c r="G47" s="23" t="s">
        <v>1</v>
      </c>
      <c r="H47" s="69"/>
      <c r="I47" s="9">
        <f>H45+H46</f>
        <v>7123000</v>
      </c>
      <c r="J47" s="32"/>
      <c r="L47" s="34"/>
      <c r="N47" s="58"/>
      <c r="O47" s="53"/>
      <c r="P47" s="65"/>
      <c r="Q47" s="66"/>
      <c r="R47" s="65"/>
      <c r="S47" s="66"/>
    </row>
    <row r="48" spans="1:19" x14ac:dyDescent="0.2">
      <c r="A48" s="8"/>
      <c r="B48" s="8"/>
      <c r="C48" s="8"/>
      <c r="D48" s="8"/>
      <c r="E48" s="8"/>
      <c r="F48" s="8"/>
      <c r="G48" s="23"/>
      <c r="H48" s="70"/>
      <c r="I48" s="9" t="s">
        <v>1</v>
      </c>
      <c r="J48" s="32"/>
      <c r="L48" s="34"/>
      <c r="N48" s="58"/>
      <c r="O48" s="53"/>
      <c r="P48" s="71"/>
      <c r="Q48" s="71">
        <f>SUM(Q13:Q46)</f>
        <v>0</v>
      </c>
      <c r="R48" s="65"/>
      <c r="S48" s="66"/>
    </row>
    <row r="49" spans="1:19" x14ac:dyDescent="0.2">
      <c r="A49" s="8"/>
      <c r="B49" s="8"/>
      <c r="C49" s="8" t="s">
        <v>41</v>
      </c>
      <c r="D49" s="8"/>
      <c r="E49" s="8"/>
      <c r="F49" s="8"/>
      <c r="G49" s="17"/>
      <c r="H49" s="51">
        <f>+L114</f>
        <v>34900000</v>
      </c>
      <c r="I49" s="9">
        <v>0</v>
      </c>
      <c r="J49" s="72"/>
      <c r="L49" s="34"/>
      <c r="M49" s="73"/>
      <c r="N49" s="58"/>
      <c r="O49" s="53"/>
      <c r="Q49" s="2"/>
      <c r="S49" s="2"/>
    </row>
    <row r="50" spans="1:19" x14ac:dyDescent="0.2">
      <c r="A50" s="8"/>
      <c r="B50" s="8"/>
      <c r="C50" s="8" t="s">
        <v>42</v>
      </c>
      <c r="D50" s="8"/>
      <c r="E50" s="8"/>
      <c r="F50" s="8"/>
      <c r="G50" s="8"/>
      <c r="H50" s="60">
        <f>A87</f>
        <v>0</v>
      </c>
      <c r="I50" s="9"/>
      <c r="J50" s="72"/>
      <c r="L50" s="34"/>
      <c r="M50" s="73"/>
      <c r="N50" s="58"/>
      <c r="O50" s="53"/>
      <c r="P50" s="74"/>
      <c r="Q50" s="2" t="s">
        <v>43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0">
        <f>SUM(H49:H50)</f>
        <v>34900000</v>
      </c>
      <c r="J51" s="32"/>
      <c r="L51" s="34"/>
      <c r="M51" s="73"/>
      <c r="N51" s="58"/>
      <c r="O51" s="53"/>
      <c r="P51" s="75"/>
      <c r="Q51" s="59"/>
      <c r="R51" s="75"/>
      <c r="S51" s="59"/>
    </row>
    <row r="52" spans="1:19" x14ac:dyDescent="0.25">
      <c r="A52" s="8"/>
      <c r="B52" s="8"/>
      <c r="C52" s="19" t="s">
        <v>44</v>
      </c>
      <c r="D52" s="8"/>
      <c r="E52" s="8"/>
      <c r="F52" s="8"/>
      <c r="G52" s="8"/>
      <c r="H52" s="9"/>
      <c r="I52" s="9">
        <f>+I30-I47+I51</f>
        <v>29465500</v>
      </c>
      <c r="J52" s="76"/>
      <c r="L52" s="34"/>
      <c r="M52" s="77"/>
      <c r="N52" s="58"/>
      <c r="O52" s="53"/>
      <c r="P52" s="75"/>
      <c r="Q52" s="59"/>
      <c r="R52" s="75"/>
      <c r="S52" s="59"/>
    </row>
    <row r="53" spans="1:19" x14ac:dyDescent="0.25">
      <c r="A53" s="78" t="s">
        <v>45</v>
      </c>
      <c r="B53" s="8"/>
      <c r="C53" s="8" t="s">
        <v>46</v>
      </c>
      <c r="D53" s="8"/>
      <c r="E53" s="8"/>
      <c r="F53" s="8"/>
      <c r="G53" s="8"/>
      <c r="H53" s="9"/>
      <c r="I53" s="9">
        <f>+I27</f>
        <v>29465500</v>
      </c>
      <c r="J53" s="76"/>
      <c r="L53" s="34"/>
      <c r="M53" s="77"/>
      <c r="N53" s="58"/>
      <c r="O53" s="53"/>
      <c r="P53" s="75"/>
      <c r="Q53" s="59"/>
      <c r="R53" s="75"/>
      <c r="S53" s="59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1</v>
      </c>
      <c r="I54" s="60">
        <v>0</v>
      </c>
      <c r="J54" s="76"/>
      <c r="L54" s="34"/>
      <c r="M54" s="79"/>
      <c r="N54" s="58"/>
      <c r="O54" s="53"/>
      <c r="P54" s="75"/>
      <c r="Q54" s="59"/>
      <c r="R54" s="75"/>
      <c r="S54" s="80"/>
    </row>
    <row r="55" spans="1:19" x14ac:dyDescent="0.25">
      <c r="A55" s="8"/>
      <c r="B55" s="8"/>
      <c r="C55" s="8"/>
      <c r="D55" s="8"/>
      <c r="E55" s="8" t="s">
        <v>47</v>
      </c>
      <c r="F55" s="8"/>
      <c r="G55" s="8"/>
      <c r="H55" s="9"/>
      <c r="I55" s="9">
        <f>+I53-I52</f>
        <v>0</v>
      </c>
      <c r="J55" s="76"/>
      <c r="L55" s="34"/>
      <c r="M55" s="73"/>
      <c r="N55" s="58"/>
      <c r="O55" s="53"/>
      <c r="P55" s="75"/>
      <c r="Q55" s="59"/>
      <c r="R55" s="75"/>
      <c r="S55" s="75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6"/>
      <c r="L56" s="34"/>
      <c r="M56" s="79"/>
      <c r="N56" s="58"/>
      <c r="O56" s="53"/>
      <c r="P56" s="75"/>
      <c r="Q56" s="59"/>
      <c r="R56" s="75"/>
      <c r="S56" s="75"/>
    </row>
    <row r="57" spans="1:19" x14ac:dyDescent="0.25">
      <c r="A57" s="8" t="s">
        <v>48</v>
      </c>
      <c r="B57" s="8"/>
      <c r="C57" s="8"/>
      <c r="D57" s="8"/>
      <c r="E57" s="8"/>
      <c r="F57" s="8"/>
      <c r="G57" s="8"/>
      <c r="H57" s="9"/>
      <c r="I57" s="56"/>
      <c r="J57" s="76"/>
      <c r="L57" s="34"/>
      <c r="M57" s="79"/>
      <c r="N57" s="58"/>
      <c r="O57" s="53"/>
      <c r="P57" s="75"/>
      <c r="Q57" s="59"/>
      <c r="R57" s="75"/>
      <c r="S57" s="75"/>
    </row>
    <row r="58" spans="1:19" x14ac:dyDescent="0.25">
      <c r="A58" s="8" t="s">
        <v>49</v>
      </c>
      <c r="B58" s="8"/>
      <c r="C58" s="8"/>
      <c r="D58" s="8"/>
      <c r="E58" s="8" t="s">
        <v>1</v>
      </c>
      <c r="F58" s="8"/>
      <c r="G58" s="8" t="s">
        <v>50</v>
      </c>
      <c r="H58" s="9"/>
      <c r="I58" s="24"/>
      <c r="J58" s="76"/>
      <c r="L58" s="34"/>
      <c r="M58" s="79"/>
      <c r="N58" s="58"/>
      <c r="O58" s="53"/>
      <c r="P58" s="75"/>
      <c r="Q58" s="59"/>
      <c r="R58" s="75"/>
      <c r="S58" s="75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1</v>
      </c>
      <c r="I59" s="24"/>
      <c r="J59" s="76"/>
      <c r="L59" s="34"/>
      <c r="M59" s="79"/>
      <c r="N59" s="58"/>
      <c r="O59" s="53"/>
      <c r="Q59" s="46"/>
    </row>
    <row r="60" spans="1:19" x14ac:dyDescent="0.25">
      <c r="A60" s="81"/>
      <c r="B60" s="82"/>
      <c r="C60" s="82"/>
      <c r="D60" s="83"/>
      <c r="E60" s="83"/>
      <c r="F60" s="83"/>
      <c r="G60" s="83"/>
      <c r="H60" s="83"/>
      <c r="J60" s="76"/>
      <c r="L60" s="34"/>
      <c r="N60" s="58"/>
      <c r="O60" s="53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6"/>
      <c r="L61" s="34"/>
      <c r="N61" s="58"/>
      <c r="O61" s="53"/>
      <c r="Q61" s="74"/>
    </row>
    <row r="62" spans="1:19" x14ac:dyDescent="0.25">
      <c r="A62" s="84" t="s">
        <v>51</v>
      </c>
      <c r="B62" s="82"/>
      <c r="C62" s="82"/>
      <c r="D62" s="83"/>
      <c r="E62" s="83"/>
      <c r="F62" s="83"/>
      <c r="G62" s="10" t="s">
        <v>52</v>
      </c>
      <c r="J62" s="85"/>
      <c r="L62" s="34"/>
      <c r="N62" s="58"/>
      <c r="O62" s="53"/>
      <c r="Q62" s="74"/>
    </row>
    <row r="63" spans="1:19" x14ac:dyDescent="0.25">
      <c r="A63" s="81"/>
      <c r="B63" s="82"/>
      <c r="C63" s="82"/>
      <c r="D63" s="83"/>
      <c r="E63" s="83"/>
      <c r="F63" s="83"/>
      <c r="G63" s="83"/>
      <c r="H63" s="83"/>
      <c r="J63" s="85"/>
      <c r="L63" s="34"/>
      <c r="N63" s="58"/>
      <c r="O63" s="53"/>
    </row>
    <row r="64" spans="1:19" x14ac:dyDescent="0.25">
      <c r="A64" s="2" t="s">
        <v>53</v>
      </c>
      <c r="B64" s="2"/>
      <c r="C64" s="2"/>
      <c r="D64" s="2"/>
      <c r="E64" s="2"/>
      <c r="F64" s="2"/>
      <c r="H64" s="10" t="s">
        <v>54</v>
      </c>
      <c r="I64" s="2"/>
      <c r="J64" s="85"/>
      <c r="L64" s="34"/>
      <c r="N64" s="58"/>
      <c r="O64" s="53"/>
    </row>
    <row r="65" spans="1:15" x14ac:dyDescent="0.25">
      <c r="A65" s="2"/>
      <c r="B65" s="2"/>
      <c r="C65" s="2"/>
      <c r="D65" s="2"/>
      <c r="E65" s="2"/>
      <c r="F65" s="2"/>
      <c r="G65" s="83" t="s">
        <v>55</v>
      </c>
      <c r="H65" s="2"/>
      <c r="I65" s="2"/>
      <c r="J65" s="85"/>
      <c r="L65" s="34"/>
      <c r="M65" s="79"/>
      <c r="N65" s="58"/>
      <c r="O65" s="53"/>
    </row>
    <row r="66" spans="1:15" x14ac:dyDescent="0.25">
      <c r="A66" s="2"/>
      <c r="B66" s="2"/>
      <c r="C66" s="2"/>
      <c r="D66" s="2"/>
      <c r="E66" s="2"/>
      <c r="F66" s="2"/>
      <c r="G66" s="83"/>
      <c r="H66" s="2"/>
      <c r="I66" s="2"/>
      <c r="J66" s="85"/>
      <c r="L66" s="34"/>
      <c r="N66" s="58"/>
      <c r="O66" s="53"/>
    </row>
    <row r="67" spans="1:15" x14ac:dyDescent="0.25">
      <c r="A67" s="2"/>
      <c r="B67" s="2"/>
      <c r="C67" s="2"/>
      <c r="D67" s="2"/>
      <c r="E67" s="2" t="s">
        <v>56</v>
      </c>
      <c r="F67" s="2"/>
      <c r="G67" s="2"/>
      <c r="H67" s="2"/>
      <c r="I67" s="2"/>
      <c r="J67" s="85"/>
      <c r="L67" s="34"/>
      <c r="N67" s="58"/>
      <c r="O67" s="53"/>
    </row>
    <row r="68" spans="1:15" x14ac:dyDescent="0.25">
      <c r="A68" s="2"/>
      <c r="B68" s="2"/>
      <c r="C68" s="2"/>
      <c r="D68" s="2"/>
      <c r="E68" s="2" t="s">
        <v>56</v>
      </c>
      <c r="F68" s="2"/>
      <c r="G68" s="2"/>
      <c r="H68" s="2"/>
      <c r="I68" s="86"/>
      <c r="J68" s="85"/>
      <c r="L68" s="34"/>
      <c r="N68" s="58"/>
      <c r="O68" s="53"/>
    </row>
    <row r="69" spans="1:15" x14ac:dyDescent="0.25">
      <c r="A69" s="83"/>
      <c r="B69" s="83"/>
      <c r="C69" s="83"/>
      <c r="D69" s="83"/>
      <c r="E69" s="83"/>
      <c r="F69" s="83"/>
      <c r="G69" s="87"/>
      <c r="H69" s="88"/>
      <c r="I69" s="83"/>
      <c r="J69" s="85"/>
      <c r="L69" s="34"/>
      <c r="N69" s="58"/>
      <c r="O69" s="89"/>
    </row>
    <row r="70" spans="1:15" x14ac:dyDescent="0.25">
      <c r="A70" s="83"/>
      <c r="B70" s="83"/>
      <c r="C70" s="83"/>
      <c r="D70" s="83"/>
      <c r="E70" s="83"/>
      <c r="F70" s="83"/>
      <c r="G70" s="87" t="s">
        <v>57</v>
      </c>
      <c r="H70" s="90"/>
      <c r="I70" s="83"/>
      <c r="J70" s="85"/>
      <c r="L70" s="34"/>
      <c r="N70" s="58"/>
      <c r="O70" s="89"/>
    </row>
    <row r="71" spans="1:15" x14ac:dyDescent="0.25">
      <c r="A71" s="91" t="s">
        <v>42</v>
      </c>
      <c r="B71" s="92"/>
      <c r="C71" s="92"/>
      <c r="D71" s="92"/>
      <c r="E71" s="93" t="s">
        <v>58</v>
      </c>
      <c r="F71" s="2"/>
      <c r="G71" s="2"/>
      <c r="H71" s="59"/>
      <c r="I71" s="2"/>
      <c r="J71" s="85"/>
      <c r="L71" s="34"/>
      <c r="N71" s="58"/>
      <c r="O71" s="89"/>
    </row>
    <row r="72" spans="1:15" x14ac:dyDescent="0.25">
      <c r="A72" s="94"/>
      <c r="B72" s="95"/>
      <c r="C72" s="96"/>
      <c r="D72" s="92"/>
      <c r="E72" s="97"/>
      <c r="F72" s="2"/>
      <c r="G72" s="2"/>
      <c r="H72" s="59"/>
      <c r="I72" s="2"/>
      <c r="J72" s="85"/>
      <c r="L72" s="34"/>
      <c r="N72" s="58"/>
      <c r="O72" s="89"/>
    </row>
    <row r="73" spans="1:15" x14ac:dyDescent="0.25">
      <c r="A73" s="93"/>
      <c r="B73" s="92"/>
      <c r="C73" s="96"/>
      <c r="D73" s="96"/>
      <c r="E73" s="98"/>
      <c r="F73" s="74"/>
      <c r="H73" s="75"/>
      <c r="J73" s="85"/>
      <c r="L73" s="34"/>
      <c r="N73" s="58"/>
      <c r="O73" s="89"/>
    </row>
    <row r="74" spans="1:15" x14ac:dyDescent="0.25">
      <c r="A74" s="99"/>
      <c r="B74" s="92"/>
      <c r="C74" s="100"/>
      <c r="D74" s="100"/>
      <c r="E74" s="98"/>
      <c r="H74" s="75"/>
      <c r="J74" s="85"/>
      <c r="L74" s="34"/>
      <c r="N74" s="58"/>
      <c r="O74" s="89"/>
    </row>
    <row r="75" spans="1:15" x14ac:dyDescent="0.25">
      <c r="A75" s="101"/>
      <c r="B75" s="92"/>
      <c r="C75" s="100"/>
      <c r="D75" s="100"/>
      <c r="E75" s="98"/>
      <c r="H75" s="75"/>
      <c r="J75" s="85"/>
      <c r="L75" s="34"/>
      <c r="N75" s="58"/>
      <c r="O75" s="102"/>
    </row>
    <row r="76" spans="1:15" x14ac:dyDescent="0.25">
      <c r="A76" s="101"/>
      <c r="B76" s="92"/>
      <c r="C76" s="100"/>
      <c r="D76" s="100"/>
      <c r="E76" s="98"/>
      <c r="H76" s="75"/>
      <c r="J76" s="85"/>
      <c r="L76" s="34"/>
      <c r="N76" s="58"/>
      <c r="O76" s="102"/>
    </row>
    <row r="77" spans="1:15" x14ac:dyDescent="0.25">
      <c r="A77" s="91"/>
      <c r="B77" s="92"/>
      <c r="C77" s="92"/>
      <c r="D77" s="92"/>
      <c r="E77" s="93"/>
      <c r="F77" s="2"/>
      <c r="G77" s="2"/>
      <c r="H77" s="59"/>
      <c r="I77" s="2"/>
      <c r="J77" s="85"/>
      <c r="L77" s="34"/>
      <c r="N77" s="58"/>
      <c r="O77" s="102"/>
    </row>
    <row r="78" spans="1:15" x14ac:dyDescent="0.25">
      <c r="A78" s="94"/>
      <c r="B78" s="92"/>
      <c r="C78" s="92"/>
      <c r="D78" s="92"/>
      <c r="E78" s="93"/>
      <c r="F78" s="2"/>
      <c r="G78" s="2"/>
      <c r="H78" s="59"/>
      <c r="I78" s="2"/>
      <c r="J78" s="85"/>
      <c r="L78" s="34"/>
      <c r="N78" s="58"/>
      <c r="O78" s="102"/>
    </row>
    <row r="79" spans="1:15" x14ac:dyDescent="0.25">
      <c r="A79" s="94"/>
      <c r="B79" s="92"/>
      <c r="C79" s="96"/>
      <c r="D79" s="92"/>
      <c r="E79" s="97"/>
      <c r="F79" s="2"/>
      <c r="G79" s="2"/>
      <c r="H79" s="59"/>
      <c r="I79" s="2"/>
      <c r="J79" s="85"/>
      <c r="L79" s="34"/>
      <c r="N79" s="58"/>
      <c r="O79" s="102"/>
    </row>
    <row r="80" spans="1:15" x14ac:dyDescent="0.25">
      <c r="A80" s="93"/>
      <c r="B80" s="92"/>
      <c r="C80" s="96"/>
      <c r="D80" s="96"/>
      <c r="E80" s="98"/>
      <c r="F80" s="74"/>
      <c r="H80" s="75"/>
      <c r="J80" s="85"/>
      <c r="L80" s="34"/>
      <c r="N80" s="58"/>
      <c r="O80" s="102"/>
    </row>
    <row r="81" spans="1:15" x14ac:dyDescent="0.25">
      <c r="A81" s="99"/>
      <c r="B81" s="92"/>
      <c r="C81" s="100"/>
      <c r="D81" s="100"/>
      <c r="E81" s="98"/>
      <c r="H81" s="75"/>
      <c r="J81" s="85"/>
      <c r="L81" s="34"/>
      <c r="N81" s="58"/>
      <c r="O81" s="89"/>
    </row>
    <row r="82" spans="1:15" x14ac:dyDescent="0.25">
      <c r="A82" s="101"/>
      <c r="B82" s="92"/>
      <c r="C82" s="100"/>
      <c r="D82" s="100"/>
      <c r="E82" s="98"/>
      <c r="H82" s="75"/>
      <c r="J82" s="85"/>
      <c r="L82" s="34"/>
      <c r="N82" s="58"/>
      <c r="O82" s="89"/>
    </row>
    <row r="83" spans="1:15" x14ac:dyDescent="0.25">
      <c r="A83" s="101"/>
      <c r="B83" s="92"/>
      <c r="C83" s="100"/>
      <c r="D83" s="100"/>
      <c r="E83" s="98"/>
      <c r="H83" s="75"/>
      <c r="J83" s="85"/>
      <c r="L83" s="34"/>
      <c r="N83" s="58"/>
      <c r="O83" s="89"/>
    </row>
    <row r="84" spans="1:15" x14ac:dyDescent="0.25">
      <c r="A84" s="91"/>
      <c r="B84" s="92"/>
      <c r="C84" s="92"/>
      <c r="D84" s="92"/>
      <c r="E84" s="93"/>
      <c r="F84" s="2"/>
      <c r="G84" s="2"/>
      <c r="H84" s="59"/>
      <c r="I84" s="2"/>
      <c r="J84" s="85"/>
      <c r="L84" s="34"/>
      <c r="N84" s="58"/>
      <c r="O84" s="89"/>
    </row>
    <row r="85" spans="1:15" x14ac:dyDescent="0.25">
      <c r="A85" s="94" t="s">
        <v>59</v>
      </c>
      <c r="B85" s="92"/>
      <c r="C85" s="92"/>
      <c r="D85" s="92"/>
      <c r="E85" s="93"/>
      <c r="F85" s="2"/>
      <c r="G85" s="2"/>
      <c r="H85" s="59"/>
      <c r="I85" s="2"/>
      <c r="J85" s="85"/>
      <c r="L85" s="34"/>
      <c r="N85" s="58"/>
      <c r="O85" s="89"/>
    </row>
    <row r="86" spans="1:15" x14ac:dyDescent="0.25">
      <c r="A86" s="94"/>
      <c r="B86" s="92"/>
      <c r="C86" s="96"/>
      <c r="D86" s="92"/>
      <c r="E86" s="97"/>
      <c r="F86" s="2"/>
      <c r="G86" s="2"/>
      <c r="H86" s="59"/>
      <c r="I86" s="2"/>
      <c r="J86" s="85"/>
      <c r="L86" s="34"/>
      <c r="N86" s="58"/>
      <c r="O86" s="89"/>
    </row>
    <row r="87" spans="1:15" x14ac:dyDescent="0.25">
      <c r="A87" s="103">
        <f>SUM(A69:A86)</f>
        <v>0</v>
      </c>
      <c r="E87" s="75">
        <f>SUM(E69:E86)</f>
        <v>0</v>
      </c>
      <c r="H87" s="75">
        <f>SUM(H69:H86)</f>
        <v>0</v>
      </c>
      <c r="J87" s="85"/>
      <c r="L87" s="34"/>
      <c r="N87" s="58"/>
      <c r="O87" s="89"/>
    </row>
    <row r="88" spans="1:15" x14ac:dyDescent="0.25">
      <c r="J88" s="85"/>
      <c r="L88" s="34"/>
      <c r="N88" s="58"/>
      <c r="O88" s="89"/>
    </row>
    <row r="89" spans="1:15" x14ac:dyDescent="0.25">
      <c r="J89" s="85"/>
      <c r="L89" s="34"/>
      <c r="N89" s="58"/>
      <c r="O89" s="89"/>
    </row>
    <row r="90" spans="1:15" x14ac:dyDescent="0.25">
      <c r="H90" s="7">
        <v>2</v>
      </c>
      <c r="J90" s="85"/>
      <c r="L90" s="34"/>
      <c r="N90" s="58"/>
      <c r="O90" s="89"/>
    </row>
    <row r="91" spans="1:15" x14ac:dyDescent="0.25">
      <c r="J91" s="85"/>
      <c r="L91" s="34"/>
      <c r="N91" s="58"/>
      <c r="O91" s="89"/>
    </row>
    <row r="92" spans="1:15" x14ac:dyDescent="0.25">
      <c r="J92" s="85"/>
      <c r="K92" s="33"/>
      <c r="L92" s="34"/>
      <c r="N92" s="58"/>
      <c r="O92" s="89"/>
    </row>
    <row r="93" spans="1:15" x14ac:dyDescent="0.25">
      <c r="J93" s="85"/>
      <c r="L93" s="104"/>
      <c r="N93" s="58"/>
      <c r="O93" s="89"/>
    </row>
    <row r="94" spans="1:15" x14ac:dyDescent="0.25">
      <c r="L94" s="104"/>
      <c r="N94" s="58"/>
      <c r="O94" s="89"/>
    </row>
    <row r="95" spans="1:15" x14ac:dyDescent="0.25">
      <c r="K95" s="33"/>
      <c r="L95" s="105"/>
      <c r="N95" s="58"/>
      <c r="O95" s="89"/>
    </row>
    <row r="96" spans="1:15" x14ac:dyDescent="0.25">
      <c r="K96" s="33"/>
      <c r="L96" s="105"/>
      <c r="N96" s="58"/>
      <c r="O96" s="89"/>
    </row>
    <row r="97" spans="1:19" x14ac:dyDescent="0.25">
      <c r="K97" s="33"/>
      <c r="L97" s="105"/>
      <c r="N97" s="58"/>
      <c r="O97" s="89"/>
    </row>
    <row r="98" spans="1:19" x14ac:dyDescent="0.25">
      <c r="K98" s="33"/>
      <c r="L98" s="105"/>
      <c r="N98" s="58"/>
      <c r="O98" s="89"/>
    </row>
    <row r="99" spans="1:19" x14ac:dyDescent="0.25">
      <c r="K99" s="33"/>
      <c r="L99" s="105"/>
      <c r="N99" s="58"/>
      <c r="O99" s="89"/>
    </row>
    <row r="100" spans="1:19" x14ac:dyDescent="0.25">
      <c r="K100" s="33"/>
      <c r="L100" s="105"/>
      <c r="N100" s="58"/>
      <c r="O100" s="89"/>
    </row>
    <row r="101" spans="1:19" x14ac:dyDescent="0.25">
      <c r="K101" s="33"/>
      <c r="L101" s="105"/>
      <c r="O101" s="89"/>
    </row>
    <row r="102" spans="1:19" x14ac:dyDescent="0.25">
      <c r="K102" s="33"/>
      <c r="L102" s="105"/>
      <c r="O102" s="89"/>
    </row>
    <row r="103" spans="1:19" x14ac:dyDescent="0.25">
      <c r="K103" s="33"/>
      <c r="L103" s="105"/>
    </row>
    <row r="104" spans="1:19" x14ac:dyDescent="0.25">
      <c r="K104" s="33"/>
      <c r="L104" s="105"/>
    </row>
    <row r="105" spans="1:19" x14ac:dyDescent="0.25">
      <c r="K105" s="33"/>
      <c r="L105" s="105"/>
    </row>
    <row r="106" spans="1:19" x14ac:dyDescent="0.25">
      <c r="K106" s="33"/>
      <c r="L106" s="105"/>
      <c r="O106" s="79">
        <f>SUM(O13:O105)</f>
        <v>0</v>
      </c>
    </row>
    <row r="107" spans="1:19" x14ac:dyDescent="0.25">
      <c r="K107" s="33"/>
      <c r="L107" s="105"/>
    </row>
    <row r="108" spans="1:19" x14ac:dyDescent="0.25">
      <c r="K108" s="33"/>
      <c r="L108" s="105"/>
    </row>
    <row r="109" spans="1:19" s="61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3"/>
      <c r="L109" s="105"/>
      <c r="N109" s="36"/>
      <c r="O109" s="106"/>
      <c r="P109" s="7"/>
      <c r="Q109" s="7"/>
      <c r="R109" s="7"/>
      <c r="S109" s="7"/>
    </row>
    <row r="110" spans="1:19" s="61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3"/>
      <c r="L110" s="105"/>
      <c r="N110" s="36"/>
      <c r="O110" s="106"/>
      <c r="P110" s="7"/>
      <c r="Q110" s="7"/>
      <c r="R110" s="7"/>
      <c r="S110" s="7"/>
    </row>
    <row r="111" spans="1:19" s="61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3"/>
      <c r="L111" s="105"/>
      <c r="N111" s="36"/>
      <c r="O111" s="106"/>
      <c r="P111" s="7"/>
      <c r="Q111" s="7"/>
      <c r="R111" s="7"/>
      <c r="S111" s="7"/>
    </row>
    <row r="112" spans="1:19" s="61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3"/>
      <c r="L112" s="105"/>
      <c r="N112" s="36"/>
      <c r="O112" s="106"/>
      <c r="P112" s="7"/>
      <c r="Q112" s="7"/>
      <c r="R112" s="7"/>
      <c r="S112" s="7"/>
    </row>
    <row r="113" spans="1:19" s="61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3"/>
      <c r="L113" s="105"/>
      <c r="N113" s="36"/>
      <c r="O113" s="106"/>
      <c r="P113" s="7"/>
      <c r="Q113" s="7"/>
      <c r="R113" s="7"/>
      <c r="S113" s="7"/>
    </row>
    <row r="114" spans="1:19" s="61" customFormat="1" x14ac:dyDescent="0.25">
      <c r="A114" s="7"/>
      <c r="B114" s="7"/>
      <c r="C114" s="7"/>
      <c r="D114" s="7"/>
      <c r="E114" s="7"/>
      <c r="F114" s="7"/>
      <c r="I114" s="7"/>
      <c r="J114" s="7"/>
      <c r="K114" s="33"/>
      <c r="L114" s="107">
        <f>SUM(L13:L113)</f>
        <v>34900000</v>
      </c>
      <c r="M114" s="108">
        <f>SUM(M13:M113)</f>
        <v>7123000</v>
      </c>
      <c r="N114" s="36"/>
      <c r="O114" s="106"/>
      <c r="P114" s="7"/>
      <c r="Q114" s="7"/>
      <c r="R114" s="7"/>
      <c r="S114" s="7"/>
    </row>
    <row r="115" spans="1:19" s="61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7">
        <f>SUM(L13:L114)</f>
        <v>69800000</v>
      </c>
      <c r="N115" s="36"/>
      <c r="O115" s="106"/>
      <c r="P115" s="7"/>
      <c r="Q115" s="7"/>
      <c r="R115" s="7"/>
      <c r="S115" s="7"/>
    </row>
    <row r="116" spans="1:19" s="61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9"/>
      <c r="N116" s="36"/>
      <c r="O116" s="106"/>
      <c r="P116" s="7"/>
      <c r="Q116" s="7"/>
      <c r="R116" s="7"/>
      <c r="S116" s="7"/>
    </row>
    <row r="117" spans="1:19" s="61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9"/>
      <c r="N117" s="36"/>
      <c r="O117" s="106"/>
      <c r="P117" s="7"/>
      <c r="Q117" s="7"/>
      <c r="R117" s="7"/>
      <c r="S117" s="7"/>
    </row>
    <row r="118" spans="1:19" s="61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9"/>
      <c r="N118" s="36"/>
      <c r="O118" s="106"/>
      <c r="P118" s="7"/>
      <c r="Q118" s="7"/>
      <c r="R118" s="7"/>
      <c r="S118" s="7"/>
    </row>
    <row r="119" spans="1:19" s="61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9"/>
      <c r="N119" s="36"/>
      <c r="O119" s="106"/>
      <c r="P119" s="7"/>
      <c r="Q119" s="7"/>
      <c r="R119" s="7"/>
      <c r="S119" s="7"/>
    </row>
    <row r="120" spans="1:19" s="61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9"/>
      <c r="N120" s="36"/>
      <c r="O120" s="106"/>
      <c r="P120" s="7"/>
      <c r="Q120" s="7"/>
      <c r="R120" s="7"/>
      <c r="S120" s="7"/>
    </row>
    <row r="121" spans="1:19" s="61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9"/>
      <c r="N121" s="36"/>
      <c r="O121" s="106"/>
      <c r="P121" s="7"/>
      <c r="Q121" s="7"/>
      <c r="R121" s="7"/>
      <c r="S121" s="7"/>
    </row>
    <row r="122" spans="1:19" s="61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9"/>
      <c r="N122" s="36"/>
      <c r="O122" s="106"/>
      <c r="P122" s="7"/>
      <c r="Q122" s="7"/>
      <c r="R122" s="7"/>
      <c r="S122" s="7"/>
    </row>
    <row r="123" spans="1:19" s="61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9"/>
      <c r="N123" s="36"/>
      <c r="O123" s="106"/>
      <c r="P123" s="7"/>
      <c r="Q123" s="7"/>
      <c r="R123" s="7"/>
      <c r="S123" s="7"/>
    </row>
    <row r="124" spans="1:19" s="61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9"/>
      <c r="N124" s="36"/>
      <c r="O124" s="106"/>
      <c r="P124" s="7"/>
      <c r="Q124" s="7"/>
      <c r="R124" s="7"/>
      <c r="S124" s="7"/>
    </row>
    <row r="125" spans="1:19" s="61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9"/>
      <c r="N125" s="36"/>
      <c r="O125" s="106"/>
      <c r="P125" s="7"/>
      <c r="Q125" s="7"/>
      <c r="R125" s="7"/>
      <c r="S125" s="7"/>
    </row>
    <row r="126" spans="1:19" s="61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9"/>
      <c r="N126" s="36"/>
      <c r="O126" s="106"/>
      <c r="P126" s="7"/>
      <c r="Q126" s="7"/>
      <c r="R126" s="7"/>
      <c r="S126" s="7"/>
    </row>
    <row r="127" spans="1:19" s="61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9"/>
      <c r="N127" s="36"/>
      <c r="O127" s="106"/>
      <c r="P127" s="7"/>
      <c r="Q127" s="7"/>
      <c r="R127" s="7"/>
      <c r="S127" s="7"/>
    </row>
    <row r="128" spans="1:19" s="61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9"/>
      <c r="N128" s="36"/>
      <c r="O128" s="106"/>
      <c r="P128" s="7"/>
      <c r="Q128" s="7"/>
      <c r="R128" s="7"/>
      <c r="S128" s="7"/>
    </row>
    <row r="129" spans="1:19" s="61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9"/>
      <c r="N129" s="36"/>
      <c r="O129" s="106"/>
      <c r="P129" s="7"/>
      <c r="Q129" s="7"/>
      <c r="R129" s="7"/>
      <c r="S129" s="7"/>
    </row>
    <row r="130" spans="1:19" s="61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9"/>
      <c r="N130" s="36"/>
      <c r="O130" s="106"/>
      <c r="P130" s="7"/>
      <c r="Q130" s="7"/>
      <c r="R130" s="7"/>
      <c r="S130" s="7"/>
    </row>
    <row r="131" spans="1:19" s="61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9"/>
      <c r="N131" s="36"/>
      <c r="O131" s="106"/>
      <c r="P131" s="7"/>
      <c r="Q131" s="7"/>
      <c r="R131" s="7"/>
      <c r="S131" s="7"/>
    </row>
    <row r="132" spans="1:19" s="61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9"/>
      <c r="N132" s="36"/>
      <c r="O132" s="106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23</vt:i4>
      </vt:variant>
    </vt:vector>
  </HeadingPairs>
  <TitlesOfParts>
    <vt:vector size="46" baseType="lpstr">
      <vt:lpstr>24 des</vt:lpstr>
      <vt:lpstr>25 des </vt:lpstr>
      <vt:lpstr>02 jan</vt:lpstr>
      <vt:lpstr>03 jan</vt:lpstr>
      <vt:lpstr>04 jan </vt:lpstr>
      <vt:lpstr>05 jan  </vt:lpstr>
      <vt:lpstr>08 jan </vt:lpstr>
      <vt:lpstr>09 jan</vt:lpstr>
      <vt:lpstr>10 jan </vt:lpstr>
      <vt:lpstr>11 jan </vt:lpstr>
      <vt:lpstr>12 Jan</vt:lpstr>
      <vt:lpstr>13 Jan </vt:lpstr>
      <vt:lpstr>14 Jan </vt:lpstr>
      <vt:lpstr>15 Januari</vt:lpstr>
      <vt:lpstr>19 Jan</vt:lpstr>
      <vt:lpstr>20 Jan</vt:lpstr>
      <vt:lpstr>21 Jan </vt:lpstr>
      <vt:lpstr>22 jan</vt:lpstr>
      <vt:lpstr>23 Jan</vt:lpstr>
      <vt:lpstr>24 Jan </vt:lpstr>
      <vt:lpstr>25 Jan</vt:lpstr>
      <vt:lpstr>26 Jan </vt:lpstr>
      <vt:lpstr>27 jan</vt:lpstr>
      <vt:lpstr>'02 jan'!Print_Area</vt:lpstr>
      <vt:lpstr>'03 jan'!Print_Area</vt:lpstr>
      <vt:lpstr>'04 jan '!Print_Area</vt:lpstr>
      <vt:lpstr>'05 jan  '!Print_Area</vt:lpstr>
      <vt:lpstr>'08 jan '!Print_Area</vt:lpstr>
      <vt:lpstr>'09 jan'!Print_Area</vt:lpstr>
      <vt:lpstr>'10 jan '!Print_Area</vt:lpstr>
      <vt:lpstr>'11 jan '!Print_Area</vt:lpstr>
      <vt:lpstr>'12 Jan'!Print_Area</vt:lpstr>
      <vt:lpstr>'13 Jan '!Print_Area</vt:lpstr>
      <vt:lpstr>'14 Jan '!Print_Area</vt:lpstr>
      <vt:lpstr>'15 Januari'!Print_Area</vt:lpstr>
      <vt:lpstr>'19 Jan'!Print_Area</vt:lpstr>
      <vt:lpstr>'20 Jan'!Print_Area</vt:lpstr>
      <vt:lpstr>'21 Jan '!Print_Area</vt:lpstr>
      <vt:lpstr>'22 jan'!Print_Area</vt:lpstr>
      <vt:lpstr>'23 Jan'!Print_Area</vt:lpstr>
      <vt:lpstr>'24 des'!Print_Area</vt:lpstr>
      <vt:lpstr>'24 Jan '!Print_Area</vt:lpstr>
      <vt:lpstr>'25 des '!Print_Area</vt:lpstr>
      <vt:lpstr>'25 Jan'!Print_Area</vt:lpstr>
      <vt:lpstr>'26 Jan '!Print_Area</vt:lpstr>
      <vt:lpstr>'27 jan'!Print_Area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Nizar</cp:lastModifiedBy>
  <cp:lastPrinted>2018-01-28T07:41:07Z</cp:lastPrinted>
  <dcterms:created xsi:type="dcterms:W3CDTF">2017-12-27T04:26:30Z</dcterms:created>
  <dcterms:modified xsi:type="dcterms:W3CDTF">2018-01-28T15:47:28Z</dcterms:modified>
</cp:coreProperties>
</file>