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15" windowWidth="19875" windowHeight="6690" firstSheet="2" activeTab="13"/>
  </bookViews>
  <sheets>
    <sheet name="30 Sept" sheetId="1" r:id="rId1"/>
    <sheet name="1 Okt" sheetId="4" r:id="rId2"/>
    <sheet name="2 OKT" sheetId="5" r:id="rId3"/>
    <sheet name="3 OKT" sheetId="6" r:id="rId4"/>
    <sheet name="4 Okt" sheetId="7" r:id="rId5"/>
    <sheet name="5 Okt " sheetId="8" r:id="rId6"/>
    <sheet name="6 Okt" sheetId="9" r:id="rId7"/>
    <sheet name="8 OKT " sheetId="10" r:id="rId8"/>
    <sheet name="9 okt" sheetId="11" r:id="rId9"/>
    <sheet name="10 Okt" sheetId="12" r:id="rId10"/>
    <sheet name="11 OKT" sheetId="13" r:id="rId11"/>
    <sheet name="12 Okt" sheetId="14" r:id="rId12"/>
    <sheet name="13 Okt " sheetId="15" r:id="rId13"/>
    <sheet name="14 Okt" sheetId="16" r:id="rId14"/>
  </sheets>
  <externalReferences>
    <externalReference r:id="rId15"/>
  </externalReferences>
  <definedNames>
    <definedName name="_xlnm.Print_Area" localSheetId="1">'1 Okt'!$A$1:$I$75</definedName>
    <definedName name="_xlnm.Print_Area" localSheetId="9">'10 Okt'!$A$1:$I$75</definedName>
    <definedName name="_xlnm.Print_Area" localSheetId="10">'11 OKT'!$A$1:$I$75</definedName>
    <definedName name="_xlnm.Print_Area" localSheetId="11">'12 Okt'!$A$1:$I$75</definedName>
    <definedName name="_xlnm.Print_Area" localSheetId="12">'13 Okt '!$A$1:$I$75</definedName>
    <definedName name="_xlnm.Print_Area" localSheetId="13">'14 Okt'!$A$1:$I$75</definedName>
    <definedName name="_xlnm.Print_Area" localSheetId="2">'2 OKT'!$A$1:$I$75</definedName>
    <definedName name="_xlnm.Print_Area" localSheetId="3">'3 OKT'!$A$1:$I$75</definedName>
    <definedName name="_xlnm.Print_Area" localSheetId="0">'30 Sept'!$A$1:$I$75</definedName>
    <definedName name="_xlnm.Print_Area" localSheetId="4">'4 Okt'!$A$1:$I$75</definedName>
    <definedName name="_xlnm.Print_Area" localSheetId="5">'5 Okt '!$A$1:$I$75</definedName>
    <definedName name="_xlnm.Print_Area" localSheetId="6">'6 Okt'!$A$1:$I$75</definedName>
    <definedName name="_xlnm.Print_Area" localSheetId="7">'8 OKT '!$A$1:$I$75</definedName>
    <definedName name="_xlnm.Print_Area" localSheetId="8">'9 okt'!$A$1:$I$75</definedName>
  </definedNames>
  <calcPr calcId="144525"/>
</workbook>
</file>

<file path=xl/calcChain.xml><?xml version="1.0" encoding="utf-8"?>
<calcChain xmlns="http://schemas.openxmlformats.org/spreadsheetml/2006/main">
  <c r="E9" i="16" l="1"/>
  <c r="E8" i="16"/>
  <c r="I31" i="16"/>
  <c r="O13" i="16"/>
  <c r="P119" i="16"/>
  <c r="N119" i="16"/>
  <c r="M119" i="16"/>
  <c r="H47" i="16" s="1"/>
  <c r="I49" i="16" s="1"/>
  <c r="L119" i="16"/>
  <c r="L120" i="16" s="1"/>
  <c r="Q111" i="16"/>
  <c r="H85" i="16"/>
  <c r="E85" i="16"/>
  <c r="A85" i="16"/>
  <c r="S46" i="16"/>
  <c r="H43" i="16"/>
  <c r="I44" i="16" s="1"/>
  <c r="I30" i="16"/>
  <c r="I38" i="16" s="1"/>
  <c r="I45" i="16" s="1"/>
  <c r="O24" i="16"/>
  <c r="O119" i="16" s="1"/>
  <c r="G24" i="16"/>
  <c r="G23" i="16"/>
  <c r="G22" i="16"/>
  <c r="G21" i="16"/>
  <c r="G20" i="16"/>
  <c r="H26" i="16" s="1"/>
  <c r="U16" i="16"/>
  <c r="T16" i="16"/>
  <c r="G16" i="16"/>
  <c r="G15" i="16"/>
  <c r="G14" i="16"/>
  <c r="G13" i="16"/>
  <c r="G12" i="16"/>
  <c r="G11" i="16"/>
  <c r="G10" i="16"/>
  <c r="G9" i="16"/>
  <c r="G8" i="16"/>
  <c r="H17" i="16" s="1"/>
  <c r="I27" i="16" s="1"/>
  <c r="I57" i="16" s="1"/>
  <c r="J5" i="16"/>
  <c r="J4" i="16"/>
  <c r="J9" i="16" s="1"/>
  <c r="K9" i="16" s="1"/>
  <c r="H52" i="16" l="1"/>
  <c r="O120" i="16"/>
  <c r="H53" i="16"/>
  <c r="E9" i="15"/>
  <c r="E8" i="15"/>
  <c r="I31" i="15"/>
  <c r="P119" i="15"/>
  <c r="N119" i="15"/>
  <c r="M119" i="15"/>
  <c r="H47" i="15" s="1"/>
  <c r="I49" i="15" s="1"/>
  <c r="L119" i="15"/>
  <c r="L120" i="15" s="1"/>
  <c r="Q111" i="15"/>
  <c r="H85" i="15"/>
  <c r="E85" i="15"/>
  <c r="A85" i="15"/>
  <c r="S46" i="15"/>
  <c r="H43" i="15"/>
  <c r="I44" i="15" s="1"/>
  <c r="I30" i="15"/>
  <c r="I38" i="15" s="1"/>
  <c r="I45" i="15" s="1"/>
  <c r="O24" i="15"/>
  <c r="G24" i="15"/>
  <c r="G23" i="15"/>
  <c r="G22" i="15"/>
  <c r="G21" i="15"/>
  <c r="G20" i="15"/>
  <c r="H26" i="15" s="1"/>
  <c r="U16" i="15"/>
  <c r="T16" i="15"/>
  <c r="G16" i="15"/>
  <c r="G15" i="15"/>
  <c r="G14" i="15"/>
  <c r="G13" i="15"/>
  <c r="G12" i="15"/>
  <c r="G11" i="15"/>
  <c r="G10" i="15"/>
  <c r="G9" i="15"/>
  <c r="G8" i="15"/>
  <c r="J5" i="15"/>
  <c r="J4" i="15"/>
  <c r="J9" i="15" s="1"/>
  <c r="K9" i="15" s="1"/>
  <c r="I55" i="16" l="1"/>
  <c r="L9" i="16" s="1"/>
  <c r="I56" i="16"/>
  <c r="I59" i="16" s="1"/>
  <c r="H17" i="15"/>
  <c r="H52" i="15"/>
  <c r="I27" i="15"/>
  <c r="I57" i="15" s="1"/>
  <c r="H53" i="15"/>
  <c r="I55" i="15" s="1"/>
  <c r="O119" i="15"/>
  <c r="O120" i="15" s="1"/>
  <c r="I31" i="14"/>
  <c r="P119" i="14"/>
  <c r="N119" i="14"/>
  <c r="M119" i="14"/>
  <c r="H47" i="14" s="1"/>
  <c r="I49" i="14" s="1"/>
  <c r="L119" i="14"/>
  <c r="L120" i="14" s="1"/>
  <c r="Q111" i="14"/>
  <c r="H85" i="14"/>
  <c r="E85" i="14"/>
  <c r="A85" i="14"/>
  <c r="H53" i="14"/>
  <c r="S46" i="14"/>
  <c r="I44" i="14"/>
  <c r="H43" i="14"/>
  <c r="I30" i="14"/>
  <c r="I38" i="14" s="1"/>
  <c r="I45" i="14" s="1"/>
  <c r="O24" i="14"/>
  <c r="O119" i="14" s="1"/>
  <c r="G24" i="14"/>
  <c r="G23" i="14"/>
  <c r="G22" i="14"/>
  <c r="G21" i="14"/>
  <c r="G20" i="14"/>
  <c r="H26" i="14" s="1"/>
  <c r="U16" i="14"/>
  <c r="T16" i="14"/>
  <c r="G16" i="14"/>
  <c r="G15" i="14"/>
  <c r="G14" i="14"/>
  <c r="G13" i="14"/>
  <c r="G12" i="14"/>
  <c r="G11" i="14"/>
  <c r="G10" i="14"/>
  <c r="G9" i="14"/>
  <c r="G8" i="14"/>
  <c r="H17" i="14" s="1"/>
  <c r="I27" i="14" s="1"/>
  <c r="I57" i="14" s="1"/>
  <c r="J5" i="14"/>
  <c r="J4" i="14"/>
  <c r="J9" i="14" s="1"/>
  <c r="K9" i="14" s="1"/>
  <c r="L9" i="15" l="1"/>
  <c r="I56" i="15"/>
  <c r="I59" i="15" s="1"/>
  <c r="H52" i="14"/>
  <c r="O120" i="14"/>
  <c r="I55" i="14"/>
  <c r="L9" i="14" s="1"/>
  <c r="I31" i="13"/>
  <c r="P119" i="13"/>
  <c r="N119" i="13"/>
  <c r="M119" i="13"/>
  <c r="H47" i="13" s="1"/>
  <c r="I49" i="13" s="1"/>
  <c r="L119" i="13"/>
  <c r="L120" i="13" s="1"/>
  <c r="Q111" i="13"/>
  <c r="H85" i="13"/>
  <c r="E85" i="13"/>
  <c r="A85" i="13"/>
  <c r="S46" i="13"/>
  <c r="I44" i="13"/>
  <c r="H43" i="13"/>
  <c r="I30" i="13"/>
  <c r="I38" i="13" s="1"/>
  <c r="I45" i="13" s="1"/>
  <c r="O24" i="13"/>
  <c r="G24" i="13"/>
  <c r="G23" i="13"/>
  <c r="G22" i="13"/>
  <c r="G21" i="13"/>
  <c r="G20" i="13"/>
  <c r="H26" i="13" s="1"/>
  <c r="U16" i="13"/>
  <c r="T16" i="13"/>
  <c r="G16" i="13"/>
  <c r="G15" i="13"/>
  <c r="G14" i="13"/>
  <c r="G13" i="13"/>
  <c r="G12" i="13"/>
  <c r="G11" i="13"/>
  <c r="G10" i="13"/>
  <c r="G9" i="13"/>
  <c r="G8" i="13"/>
  <c r="J5" i="13"/>
  <c r="J4" i="13"/>
  <c r="J9" i="13" s="1"/>
  <c r="K9" i="13" s="1"/>
  <c r="I56" i="14" l="1"/>
  <c r="I59" i="14" s="1"/>
  <c r="H52" i="13"/>
  <c r="H17" i="13"/>
  <c r="I27" i="13" s="1"/>
  <c r="I57" i="13" s="1"/>
  <c r="H53" i="13"/>
  <c r="O119" i="13"/>
  <c r="O120" i="13" s="1"/>
  <c r="E12" i="12"/>
  <c r="E10" i="12"/>
  <c r="E9" i="12"/>
  <c r="E8" i="12"/>
  <c r="I31" i="12"/>
  <c r="P119" i="12"/>
  <c r="N119" i="12"/>
  <c r="M119" i="12"/>
  <c r="H47" i="12" s="1"/>
  <c r="I49" i="12" s="1"/>
  <c r="L119" i="12"/>
  <c r="L120" i="12" s="1"/>
  <c r="Q111" i="12"/>
  <c r="H85" i="12"/>
  <c r="E85" i="12"/>
  <c r="A85" i="12"/>
  <c r="S46" i="12"/>
  <c r="H43" i="12"/>
  <c r="I44" i="12" s="1"/>
  <c r="I30" i="12"/>
  <c r="I38" i="12" s="1"/>
  <c r="I45" i="12" s="1"/>
  <c r="O24" i="12"/>
  <c r="G24" i="12"/>
  <c r="G23" i="12"/>
  <c r="G22" i="12"/>
  <c r="G21" i="12"/>
  <c r="G20" i="12"/>
  <c r="H26" i="12" s="1"/>
  <c r="U16" i="12"/>
  <c r="T16" i="12"/>
  <c r="G16" i="12"/>
  <c r="G15" i="12"/>
  <c r="G14" i="12"/>
  <c r="G13" i="12"/>
  <c r="G12" i="12"/>
  <c r="G11" i="12"/>
  <c r="G10" i="12"/>
  <c r="G9" i="12"/>
  <c r="G8" i="12"/>
  <c r="J5" i="12"/>
  <c r="J4" i="12"/>
  <c r="J9" i="12" s="1"/>
  <c r="K9" i="12" s="1"/>
  <c r="I55" i="13" l="1"/>
  <c r="L9" i="13" s="1"/>
  <c r="I56" i="13"/>
  <c r="I59" i="13" s="1"/>
  <c r="H17" i="12"/>
  <c r="I27" i="12" s="1"/>
  <c r="I57" i="12" s="1"/>
  <c r="H52" i="12"/>
  <c r="I55" i="12" s="1"/>
  <c r="L9" i="12" s="1"/>
  <c r="H53" i="12"/>
  <c r="O119" i="12"/>
  <c r="O120" i="12" s="1"/>
  <c r="I31" i="11"/>
  <c r="P119" i="11"/>
  <c r="N119" i="11"/>
  <c r="M119" i="11"/>
  <c r="H47" i="11" s="1"/>
  <c r="I49" i="11" s="1"/>
  <c r="L119" i="11"/>
  <c r="L120" i="11" s="1"/>
  <c r="Q111" i="11"/>
  <c r="H85" i="11"/>
  <c r="E85" i="11"/>
  <c r="A85" i="11"/>
  <c r="S46" i="11"/>
  <c r="I44" i="11"/>
  <c r="H43" i="11"/>
  <c r="I30" i="11"/>
  <c r="I38" i="11" s="1"/>
  <c r="I45" i="11" s="1"/>
  <c r="O24" i="11"/>
  <c r="G24" i="11"/>
  <c r="G23" i="11"/>
  <c r="G22" i="11"/>
  <c r="E21" i="11"/>
  <c r="G21" i="11" s="1"/>
  <c r="H26" i="11" s="1"/>
  <c r="G20" i="11"/>
  <c r="U16" i="11"/>
  <c r="T16" i="11"/>
  <c r="G16" i="11"/>
  <c r="G15" i="11"/>
  <c r="G14" i="11"/>
  <c r="G13" i="11"/>
  <c r="G12" i="11"/>
  <c r="G11" i="11"/>
  <c r="E11" i="11"/>
  <c r="G10" i="11"/>
  <c r="G9" i="11"/>
  <c r="G8" i="11"/>
  <c r="H17" i="11" s="1"/>
  <c r="I27" i="11" s="1"/>
  <c r="I57" i="11" s="1"/>
  <c r="J5" i="11"/>
  <c r="J4" i="11"/>
  <c r="J9" i="11" s="1"/>
  <c r="K9" i="11" s="1"/>
  <c r="I56" i="12" l="1"/>
  <c r="I59" i="12" s="1"/>
  <c r="H53" i="11"/>
  <c r="O119" i="11"/>
  <c r="O120" i="11" s="1"/>
  <c r="H52" i="11"/>
  <c r="I55" i="11" s="1"/>
  <c r="L9" i="11" s="1"/>
  <c r="I56" i="11"/>
  <c r="I59" i="11" s="1"/>
  <c r="E8" i="10"/>
  <c r="E9" i="10"/>
  <c r="E11" i="10" l="1"/>
  <c r="E10" i="10"/>
  <c r="I31" i="10" l="1"/>
  <c r="P119" i="10"/>
  <c r="N119" i="10"/>
  <c r="M119" i="10"/>
  <c r="H47" i="10" s="1"/>
  <c r="I49" i="10" s="1"/>
  <c r="L119" i="10"/>
  <c r="L120" i="10" s="1"/>
  <c r="Q111" i="10"/>
  <c r="H85" i="10"/>
  <c r="E85" i="10"/>
  <c r="A85" i="10"/>
  <c r="S46" i="10"/>
  <c r="H43" i="10"/>
  <c r="I44" i="10" s="1"/>
  <c r="I30" i="10"/>
  <c r="I38" i="10" s="1"/>
  <c r="I45" i="10" s="1"/>
  <c r="O24" i="10"/>
  <c r="G24" i="10"/>
  <c r="G23" i="10"/>
  <c r="G22" i="10"/>
  <c r="E21" i="10"/>
  <c r="G21" i="10" s="1"/>
  <c r="G20" i="10"/>
  <c r="H26" i="10" s="1"/>
  <c r="U16" i="10"/>
  <c r="T16" i="10"/>
  <c r="G16" i="10"/>
  <c r="G15" i="10"/>
  <c r="G14" i="10"/>
  <c r="G13" i="10"/>
  <c r="G12" i="10"/>
  <c r="G11" i="10"/>
  <c r="G10" i="10"/>
  <c r="G9" i="10"/>
  <c r="G8" i="10"/>
  <c r="J5" i="10"/>
  <c r="J4" i="10"/>
  <c r="J9" i="10" s="1"/>
  <c r="K9" i="10" s="1"/>
  <c r="H17" i="10" l="1"/>
  <c r="I27" i="10" s="1"/>
  <c r="I57" i="10" s="1"/>
  <c r="H52" i="10"/>
  <c r="H53" i="10"/>
  <c r="O119" i="10"/>
  <c r="O120" i="10" s="1"/>
  <c r="E21" i="9"/>
  <c r="E10" i="9"/>
  <c r="I55" i="10" l="1"/>
  <c r="L9" i="10" s="1"/>
  <c r="I30" i="9"/>
  <c r="I31" i="9"/>
  <c r="P119" i="9"/>
  <c r="N119" i="9"/>
  <c r="M119" i="9"/>
  <c r="H47" i="9" s="1"/>
  <c r="I49" i="9" s="1"/>
  <c r="L119" i="9"/>
  <c r="L120" i="9" s="1"/>
  <c r="Q111" i="9"/>
  <c r="H85" i="9"/>
  <c r="E85" i="9"/>
  <c r="A85" i="9"/>
  <c r="S46" i="9"/>
  <c r="H43" i="9"/>
  <c r="I44" i="9" s="1"/>
  <c r="I38" i="9"/>
  <c r="O24" i="9"/>
  <c r="G24" i="9"/>
  <c r="G23" i="9"/>
  <c r="G22" i="9"/>
  <c r="G21" i="9"/>
  <c r="G20" i="9"/>
  <c r="U16" i="9"/>
  <c r="T16" i="9"/>
  <c r="G16" i="9"/>
  <c r="G15" i="9"/>
  <c r="G14" i="9"/>
  <c r="G13" i="9"/>
  <c r="G12" i="9"/>
  <c r="G11" i="9"/>
  <c r="G10" i="9"/>
  <c r="G9" i="9"/>
  <c r="G8" i="9"/>
  <c r="J5" i="9"/>
  <c r="J4" i="9"/>
  <c r="J9" i="9" s="1"/>
  <c r="K9" i="9" s="1"/>
  <c r="I56" i="10" l="1"/>
  <c r="I59" i="10" s="1"/>
  <c r="H26" i="9"/>
  <c r="H17" i="9"/>
  <c r="H52" i="9"/>
  <c r="I45" i="9"/>
  <c r="H53" i="9"/>
  <c r="I55" i="9" s="1"/>
  <c r="O119" i="9"/>
  <c r="O120" i="9" s="1"/>
  <c r="I27" i="9" l="1"/>
  <c r="I57" i="9" s="1"/>
  <c r="I56" i="9"/>
  <c r="L9" i="9"/>
  <c r="I59" i="9" l="1"/>
  <c r="I31" i="8"/>
  <c r="P119" i="8"/>
  <c r="N119" i="8"/>
  <c r="M119" i="8"/>
  <c r="H47" i="8" s="1"/>
  <c r="I49" i="8" s="1"/>
  <c r="L119" i="8"/>
  <c r="L120" i="8" s="1"/>
  <c r="Q111" i="8"/>
  <c r="H85" i="8"/>
  <c r="E85" i="8"/>
  <c r="A85" i="8"/>
  <c r="S46" i="8"/>
  <c r="H43" i="8"/>
  <c r="I44" i="8" s="1"/>
  <c r="I38" i="8"/>
  <c r="O24" i="8"/>
  <c r="G24" i="8"/>
  <c r="G23" i="8"/>
  <c r="G22" i="8"/>
  <c r="G21" i="8"/>
  <c r="G20" i="8"/>
  <c r="H26" i="8" s="1"/>
  <c r="U16" i="8"/>
  <c r="T16" i="8"/>
  <c r="G16" i="8"/>
  <c r="G15" i="8"/>
  <c r="G14" i="8"/>
  <c r="G13" i="8"/>
  <c r="G12" i="8"/>
  <c r="G11" i="8"/>
  <c r="G10" i="8"/>
  <c r="G9" i="8"/>
  <c r="G8" i="8"/>
  <c r="J5" i="8"/>
  <c r="J4" i="8"/>
  <c r="J9" i="8" s="1"/>
  <c r="K9" i="8" s="1"/>
  <c r="H17" i="8" l="1"/>
  <c r="H52" i="8"/>
  <c r="I27" i="8"/>
  <c r="I57" i="8" s="1"/>
  <c r="I45" i="8"/>
  <c r="H53" i="8"/>
  <c r="O119" i="8"/>
  <c r="O120" i="8" s="1"/>
  <c r="I31" i="7"/>
  <c r="P119" i="7"/>
  <c r="N119" i="7"/>
  <c r="M119" i="7"/>
  <c r="H47" i="7" s="1"/>
  <c r="I49" i="7" s="1"/>
  <c r="L119" i="7"/>
  <c r="L120" i="7" s="1"/>
  <c r="Q111" i="7"/>
  <c r="H85" i="7"/>
  <c r="E85" i="7"/>
  <c r="A85" i="7"/>
  <c r="S46" i="7"/>
  <c r="I44" i="7"/>
  <c r="H43" i="7"/>
  <c r="I38" i="7"/>
  <c r="I45" i="7" s="1"/>
  <c r="O24" i="7"/>
  <c r="G24" i="7"/>
  <c r="G23" i="7"/>
  <c r="G22" i="7"/>
  <c r="G21" i="7"/>
  <c r="G20" i="7"/>
  <c r="H26" i="7" s="1"/>
  <c r="U16" i="7"/>
  <c r="T16" i="7"/>
  <c r="G16" i="7"/>
  <c r="G15" i="7"/>
  <c r="G14" i="7"/>
  <c r="G13" i="7"/>
  <c r="G12" i="7"/>
  <c r="G11" i="7"/>
  <c r="G10" i="7"/>
  <c r="G9" i="7"/>
  <c r="G8" i="7"/>
  <c r="H17" i="7" s="1"/>
  <c r="I27" i="7" s="1"/>
  <c r="I57" i="7" s="1"/>
  <c r="J5" i="7"/>
  <c r="J4" i="7"/>
  <c r="J9" i="7" s="1"/>
  <c r="K9" i="7" s="1"/>
  <c r="I55" i="8" l="1"/>
  <c r="I56" i="8" s="1"/>
  <c r="I59" i="8" s="1"/>
  <c r="H52" i="7"/>
  <c r="H53" i="7"/>
  <c r="I55" i="7" s="1"/>
  <c r="O119" i="7"/>
  <c r="O120" i="7" s="1"/>
  <c r="I31" i="6"/>
  <c r="P119" i="6"/>
  <c r="N119" i="6"/>
  <c r="M119" i="6"/>
  <c r="H47" i="6" s="1"/>
  <c r="I49" i="6" s="1"/>
  <c r="L119" i="6"/>
  <c r="L120" i="6" s="1"/>
  <c r="Q111" i="6"/>
  <c r="H85" i="6"/>
  <c r="E85" i="6"/>
  <c r="A85" i="6"/>
  <c r="S46" i="6"/>
  <c r="H43" i="6"/>
  <c r="I44" i="6" s="1"/>
  <c r="I45" i="6" s="1"/>
  <c r="I38" i="6"/>
  <c r="O24" i="6"/>
  <c r="O119" i="6" s="1"/>
  <c r="G24" i="6"/>
  <c r="G23" i="6"/>
  <c r="G22" i="6"/>
  <c r="G21" i="6"/>
  <c r="G20" i="6"/>
  <c r="H26" i="6" s="1"/>
  <c r="U16" i="6"/>
  <c r="T16" i="6"/>
  <c r="G16" i="6"/>
  <c r="G15" i="6"/>
  <c r="G14" i="6"/>
  <c r="G13" i="6"/>
  <c r="G12" i="6"/>
  <c r="G11" i="6"/>
  <c r="G10" i="6"/>
  <c r="G9" i="6"/>
  <c r="G8" i="6"/>
  <c r="H17" i="6" s="1"/>
  <c r="J5" i="6"/>
  <c r="J4" i="6"/>
  <c r="J9" i="6" s="1"/>
  <c r="K9" i="6" s="1"/>
  <c r="L9" i="8" l="1"/>
  <c r="L9" i="7"/>
  <c r="I56" i="7"/>
  <c r="I59" i="7" s="1"/>
  <c r="I27" i="6"/>
  <c r="I57" i="6" s="1"/>
  <c r="H52" i="6"/>
  <c r="O120" i="6"/>
  <c r="H53" i="6"/>
  <c r="I55" i="6" l="1"/>
  <c r="L9" i="6" s="1"/>
  <c r="I56" i="6"/>
  <c r="I59" i="6" s="1"/>
  <c r="E8" i="5"/>
  <c r="E9" i="5"/>
  <c r="H54" i="5"/>
  <c r="I31" i="5" l="1"/>
  <c r="P119" i="5"/>
  <c r="N119" i="5"/>
  <c r="M119" i="5"/>
  <c r="H47" i="5" s="1"/>
  <c r="I49" i="5" s="1"/>
  <c r="L119" i="5"/>
  <c r="L120" i="5" s="1"/>
  <c r="Q111" i="5"/>
  <c r="H85" i="5"/>
  <c r="E85" i="5"/>
  <c r="A85" i="5"/>
  <c r="S46" i="5"/>
  <c r="I44" i="5"/>
  <c r="H43" i="5"/>
  <c r="I38" i="5"/>
  <c r="I45" i="5" s="1"/>
  <c r="O24" i="5"/>
  <c r="G24" i="5"/>
  <c r="G23" i="5"/>
  <c r="G22" i="5"/>
  <c r="G21" i="5"/>
  <c r="G20" i="5"/>
  <c r="U16" i="5"/>
  <c r="T16" i="5"/>
  <c r="G16" i="5"/>
  <c r="G15" i="5"/>
  <c r="G14" i="5"/>
  <c r="G13" i="5"/>
  <c r="G12" i="5"/>
  <c r="G11" i="5"/>
  <c r="G10" i="5"/>
  <c r="G9" i="5"/>
  <c r="G8" i="5"/>
  <c r="J5" i="5"/>
  <c r="J4" i="5"/>
  <c r="J9" i="5" s="1"/>
  <c r="K9" i="5" s="1"/>
  <c r="H26" i="5" l="1"/>
  <c r="H17" i="5"/>
  <c r="H52" i="5"/>
  <c r="H53" i="5"/>
  <c r="O119" i="5"/>
  <c r="O120" i="5" s="1"/>
  <c r="E8" i="4"/>
  <c r="E9" i="4"/>
  <c r="I55" i="5" l="1"/>
  <c r="I56" i="5" s="1"/>
  <c r="I59" i="5" s="1"/>
  <c r="I27" i="5"/>
  <c r="I57" i="5" s="1"/>
  <c r="L9" i="5"/>
  <c r="I31" i="4"/>
  <c r="P119" i="4"/>
  <c r="N119" i="4"/>
  <c r="M119" i="4"/>
  <c r="H47" i="4" s="1"/>
  <c r="I49" i="4" s="1"/>
  <c r="L119" i="4"/>
  <c r="L120" i="4" s="1"/>
  <c r="Q111" i="4"/>
  <c r="H85" i="4"/>
  <c r="E85" i="4"/>
  <c r="A85" i="4"/>
  <c r="S46" i="4"/>
  <c r="I44" i="4"/>
  <c r="H43" i="4"/>
  <c r="I38" i="4"/>
  <c r="I45" i="4" s="1"/>
  <c r="O24" i="4"/>
  <c r="G24" i="4"/>
  <c r="G23" i="4"/>
  <c r="G22" i="4"/>
  <c r="G21" i="4"/>
  <c r="G20" i="4"/>
  <c r="H26" i="4" s="1"/>
  <c r="U16" i="4"/>
  <c r="T16" i="4"/>
  <c r="G16" i="4"/>
  <c r="G15" i="4"/>
  <c r="G14" i="4"/>
  <c r="G13" i="4"/>
  <c r="G12" i="4"/>
  <c r="G11" i="4"/>
  <c r="G10" i="4"/>
  <c r="G9" i="4"/>
  <c r="G8" i="4"/>
  <c r="J5" i="4"/>
  <c r="J4" i="4"/>
  <c r="J9" i="4" s="1"/>
  <c r="K9" i="4" s="1"/>
  <c r="L120" i="1"/>
  <c r="P119" i="1"/>
  <c r="N119" i="1"/>
  <c r="M119" i="1"/>
  <c r="H47" i="1" s="1"/>
  <c r="I49" i="1" s="1"/>
  <c r="L119" i="1"/>
  <c r="Q111" i="1"/>
  <c r="H85" i="1"/>
  <c r="E85" i="1"/>
  <c r="A85" i="1"/>
  <c r="H52" i="1"/>
  <c r="S46" i="1"/>
  <c r="I44" i="1"/>
  <c r="H43" i="1"/>
  <c r="I38" i="1"/>
  <c r="I45" i="1" s="1"/>
  <c r="I31" i="1"/>
  <c r="O24" i="1"/>
  <c r="G24" i="1"/>
  <c r="G23" i="1"/>
  <c r="G22" i="1"/>
  <c r="G21" i="1"/>
  <c r="G20" i="1"/>
  <c r="H26" i="1" s="1"/>
  <c r="U16" i="1"/>
  <c r="T16" i="1"/>
  <c r="G16" i="1"/>
  <c r="G15" i="1"/>
  <c r="G14" i="1"/>
  <c r="G13" i="1"/>
  <c r="G12" i="1"/>
  <c r="G11" i="1"/>
  <c r="G10" i="1"/>
  <c r="E9" i="1"/>
  <c r="G9" i="1" s="1"/>
  <c r="E8" i="1"/>
  <c r="G8" i="1" s="1"/>
  <c r="H17" i="1" s="1"/>
  <c r="I27" i="1" s="1"/>
  <c r="I57" i="1" s="1"/>
  <c r="J5" i="1"/>
  <c r="J4" i="1"/>
  <c r="J9" i="1" s="1"/>
  <c r="K9" i="1" s="1"/>
  <c r="H17" i="4" l="1"/>
  <c r="I27" i="4" s="1"/>
  <c r="I57" i="4" s="1"/>
  <c r="H52" i="4"/>
  <c r="H53" i="4"/>
  <c r="O119" i="4"/>
  <c r="O120" i="4" s="1"/>
  <c r="H53" i="1"/>
  <c r="I55" i="1" s="1"/>
  <c r="O119" i="1"/>
  <c r="O120" i="1" s="1"/>
  <c r="I55" i="4" l="1"/>
  <c r="L9" i="4" s="1"/>
  <c r="I56" i="1"/>
  <c r="I59" i="1" s="1"/>
  <c r="L9" i="1"/>
  <c r="I56" i="4" l="1"/>
  <c r="I59" i="4" s="1"/>
</calcChain>
</file>

<file path=xl/comments1.xml><?xml version="1.0" encoding="utf-8"?>
<comments xmlns="http://schemas.openxmlformats.org/spreadsheetml/2006/main">
  <authors>
    <author>Nijar</author>
  </authors>
  <commentList>
    <comment ref="M14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HONOR DOSEN PA DAN STT
</t>
        </r>
      </text>
    </comment>
    <comment ref="M17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AVIA
</t>
        </r>
      </text>
    </comment>
    <comment ref="M18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SERVICE LIFT
</t>
        </r>
      </text>
    </comment>
  </commentList>
</comments>
</file>

<file path=xl/comments2.xml><?xml version="1.0" encoding="utf-8"?>
<comments xmlns="http://schemas.openxmlformats.org/spreadsheetml/2006/main">
  <authors>
    <author>Nijar</author>
  </authors>
  <commentList>
    <comment ref="M15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dp orin
</t>
        </r>
      </text>
    </comment>
    <comment ref="M18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psdku</t>
        </r>
      </text>
    </comment>
  </commentList>
</comments>
</file>

<file path=xl/comments3.xml><?xml version="1.0" encoding="utf-8"?>
<comments xmlns="http://schemas.openxmlformats.org/spreadsheetml/2006/main">
  <authors>
    <author>Nijar</author>
  </authors>
  <commentList>
    <comment ref="M17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blangko khs
</t>
        </r>
      </text>
    </comment>
    <comment ref="M18" authorId="0">
      <text>
        <r>
          <rPr>
            <b/>
            <sz val="9"/>
            <color indexed="81"/>
            <rFont val="Tahoma"/>
            <family val="2"/>
          </rPr>
          <t>Nijar:</t>
        </r>
        <r>
          <rPr>
            <sz val="9"/>
            <color indexed="81"/>
            <rFont val="Tahoma"/>
            <family val="2"/>
          </rPr>
          <t xml:space="preserve">
Kerjasama STT
</t>
        </r>
      </text>
    </comment>
  </commentList>
</comments>
</file>

<file path=xl/sharedStrings.xml><?xml version="1.0" encoding="utf-8"?>
<sst xmlns="http://schemas.openxmlformats.org/spreadsheetml/2006/main" count="1148" uniqueCount="71">
  <si>
    <t>CASH OPNAME</t>
  </si>
  <si>
    <t>Hari             :</t>
  </si>
  <si>
    <t xml:space="preserve">Minggu </t>
  </si>
  <si>
    <t>Tanggal  :</t>
  </si>
  <si>
    <t>Pelaksana    :</t>
  </si>
  <si>
    <t>Keuangan</t>
  </si>
  <si>
    <t>Pukul       :</t>
  </si>
  <si>
    <t xml:space="preserve"> </t>
  </si>
  <si>
    <t>NOMINAL</t>
  </si>
  <si>
    <t>LEMBAR</t>
  </si>
  <si>
    <t>JUMLAH</t>
  </si>
  <si>
    <t xml:space="preserve">  </t>
  </si>
  <si>
    <t>kas Profesi</t>
  </si>
  <si>
    <t>kas kerjasama</t>
  </si>
  <si>
    <t>BPRSA</t>
  </si>
  <si>
    <t>BTK</t>
  </si>
  <si>
    <t>in</t>
  </si>
  <si>
    <t>out</t>
  </si>
  <si>
    <t>No Bukti</t>
  </si>
  <si>
    <t>lebih</t>
  </si>
  <si>
    <t>kurang</t>
  </si>
  <si>
    <t>MUTASI</t>
  </si>
  <si>
    <t>Sub Total</t>
  </si>
  <si>
    <t xml:space="preserve">lebih </t>
  </si>
  <si>
    <t>KEPING</t>
  </si>
  <si>
    <t>penyesuaian</t>
  </si>
  <si>
    <t>Jumlah Kas Sebelumnya :</t>
  </si>
  <si>
    <t>Kas BPRSA</t>
  </si>
  <si>
    <t>Kas</t>
  </si>
  <si>
    <t>Jumlah Kas Hari Ini :</t>
  </si>
  <si>
    <t>Bank:</t>
  </si>
  <si>
    <t>Penerimaan BPRSA</t>
  </si>
  <si>
    <t>,</t>
  </si>
  <si>
    <t>Pengeluaran</t>
  </si>
  <si>
    <t>Jumlah Kas di Bank</t>
  </si>
  <si>
    <t>BPRSA 2</t>
  </si>
  <si>
    <t>BTN</t>
  </si>
  <si>
    <t>BNI</t>
  </si>
  <si>
    <t>BRI Syariah</t>
  </si>
  <si>
    <t>Kas LP3I</t>
  </si>
  <si>
    <t>Realisasi Kurang</t>
  </si>
  <si>
    <t xml:space="preserve">Penyesuaian </t>
  </si>
  <si>
    <t>Penerimaan</t>
  </si>
  <si>
    <t>- Profesi</t>
  </si>
  <si>
    <t>- Kelas Kerjasama</t>
  </si>
  <si>
    <t>Realisasi Lebih</t>
  </si>
  <si>
    <t>Total</t>
  </si>
  <si>
    <t/>
  </si>
  <si>
    <t>Menurut kas hari ini (Kas Ditangan)</t>
  </si>
  <si>
    <t>Selisih</t>
  </si>
  <si>
    <t>Demikian berita acara ini dibuat dan dilaksanakan oleh:</t>
  </si>
  <si>
    <t>LP3I</t>
  </si>
  <si>
    <t>Tanda Tangan</t>
  </si>
  <si>
    <t>1. Nijar Kurnia Romdoni, S.E</t>
  </si>
  <si>
    <t>1…………………............</t>
  </si>
  <si>
    <t>2. Dheri Febiyani Lestari, S.Pd,MM</t>
  </si>
  <si>
    <t>2.............................</t>
  </si>
  <si>
    <t>Mengetahui,</t>
  </si>
  <si>
    <t xml:space="preserve">                                                                                                                                                                                                    </t>
  </si>
  <si>
    <t>H. Rudi Kurniawan, ST,MM</t>
  </si>
  <si>
    <t xml:space="preserve">      </t>
  </si>
  <si>
    <t>Senin</t>
  </si>
  <si>
    <t>Selasa</t>
  </si>
  <si>
    <t xml:space="preserve">Rabu </t>
  </si>
  <si>
    <t>Kamis</t>
  </si>
  <si>
    <t>Jum'at</t>
  </si>
  <si>
    <t>Sabtu</t>
  </si>
  <si>
    <t>1. Wafa Tsamrotul Fuadah</t>
  </si>
  <si>
    <t xml:space="preserve">Senin </t>
  </si>
  <si>
    <t>k</t>
  </si>
  <si>
    <t xml:space="preserve">Sabtu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</si>
</sst>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_);_(@_)"/>
    <numFmt numFmtId="165" formatCode="_([$Rp-421]* #,##0.00_);_([$Rp-421]* \(#,##0.00\);_([$Rp-421]* &quot;-&quot;??_);_(@_)"/>
    <numFmt numFmtId="166" formatCode="&quot;Rp&quot;#,##0"/>
  </numFmts>
  <fonts count="3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sz val="11"/>
      <name val="Times New Roman"/>
      <family val="1"/>
    </font>
    <font>
      <sz val="11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i/>
      <sz val="10"/>
      <name val="Arial"/>
      <family val="2"/>
    </font>
    <font>
      <b/>
      <sz val="11"/>
      <color theme="1"/>
      <name val="Times New Roman"/>
      <family val="1"/>
    </font>
    <font>
      <b/>
      <sz val="10"/>
      <color rgb="FFFF0000"/>
      <name val="Arial"/>
      <family val="2"/>
    </font>
    <font>
      <b/>
      <sz val="10"/>
      <name val="Times New Roman"/>
      <family val="1"/>
    </font>
    <font>
      <sz val="10"/>
      <color theme="1"/>
      <name val="Times New Roman"/>
      <family val="1"/>
    </font>
    <font>
      <u/>
      <sz val="11"/>
      <color theme="10"/>
      <name val="Calibri"/>
      <family val="2"/>
      <charset val="1"/>
      <scheme val="minor"/>
    </font>
    <font>
      <u/>
      <sz val="11"/>
      <name val="Calibri"/>
      <family val="2"/>
      <charset val="1"/>
      <scheme val="minor"/>
    </font>
    <font>
      <sz val="12"/>
      <name val="Times New Roman"/>
      <family val="1"/>
    </font>
    <font>
      <u/>
      <sz val="11"/>
      <color theme="10"/>
      <name val="Times New Roman"/>
      <family val="1"/>
    </font>
    <font>
      <sz val="11"/>
      <color theme="1"/>
      <name val="Times New Roman"/>
      <family val="1"/>
    </font>
    <font>
      <sz val="11"/>
      <name val="Calibri"/>
      <family val="2"/>
      <charset val="1"/>
      <scheme val="minor"/>
    </font>
    <font>
      <sz val="11"/>
      <color theme="10"/>
      <name val="Times New Roman"/>
      <family val="1"/>
    </font>
    <font>
      <sz val="14"/>
      <color theme="1"/>
      <name val="Times New Roman"/>
      <family val="1"/>
    </font>
    <font>
      <b/>
      <sz val="11"/>
      <name val="Arial"/>
      <family val="2"/>
    </font>
    <font>
      <u val="singleAccounting"/>
      <sz val="10"/>
      <name val="Arial"/>
      <family val="2"/>
    </font>
    <font>
      <sz val="11"/>
      <color rgb="FFFF0000"/>
      <name val="Arial"/>
      <family val="2"/>
    </font>
    <font>
      <sz val="12"/>
      <color theme="1"/>
      <name val="Times New Roman"/>
      <family val="1"/>
    </font>
    <font>
      <sz val="9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1"/>
      <color theme="0"/>
      <name val="Arial"/>
      <family val="2"/>
    </font>
    <font>
      <sz val="11"/>
      <color rgb="FFFFFF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/>
    <xf numFmtId="0" fontId="1" fillId="0" borderId="0"/>
    <xf numFmtId="0" fontId="15" fillId="0" borderId="0" applyNumberFormat="0" applyFill="0" applyBorder="0" applyAlignment="0" applyProtection="0"/>
    <xf numFmtId="41" fontId="3" fillId="0" borderId="0" applyFont="0" applyFill="0" applyBorder="0" applyAlignment="0" applyProtection="0"/>
  </cellStyleXfs>
  <cellXfs count="173">
    <xf numFmtId="0" fontId="0" fillId="0" borderId="0" xfId="0"/>
    <xf numFmtId="0" fontId="4" fillId="0" borderId="0" xfId="3" applyFont="1" applyAlignment="1">
      <alignment horizontal="center"/>
    </xf>
    <xf numFmtId="0" fontId="5" fillId="0" borderId="0" xfId="4" applyFont="1"/>
    <xf numFmtId="0" fontId="6" fillId="0" borderId="0" xfId="4" applyFont="1" applyFill="1" applyAlignment="1">
      <alignment horizontal="right"/>
    </xf>
    <xf numFmtId="41" fontId="7" fillId="0" borderId="0" xfId="4" applyNumberFormat="1" applyFont="1" applyFill="1"/>
    <xf numFmtId="0" fontId="7" fillId="0" borderId="0" xfId="4" applyFont="1"/>
    <xf numFmtId="0" fontId="5" fillId="0" borderId="0" xfId="0" applyFont="1"/>
    <xf numFmtId="0" fontId="3" fillId="0" borderId="0" xfId="3" applyFont="1" applyAlignment="1"/>
    <xf numFmtId="164" fontId="3" fillId="0" borderId="0" xfId="3" applyNumberFormat="1" applyFont="1" applyAlignment="1"/>
    <xf numFmtId="41" fontId="3" fillId="0" borderId="0" xfId="3" applyNumberFormat="1" applyFont="1"/>
    <xf numFmtId="41" fontId="3" fillId="0" borderId="0" xfId="3" applyNumberFormat="1" applyFont="1" applyAlignment="1">
      <alignment horizontal="left"/>
    </xf>
    <xf numFmtId="14" fontId="3" fillId="0" borderId="0" xfId="3" applyNumberFormat="1" applyFont="1" applyAlignment="1">
      <alignment horizontal="left"/>
    </xf>
    <xf numFmtId="41" fontId="3" fillId="0" borderId="0" xfId="1" applyFont="1" applyAlignment="1">
      <alignment horizontal="left"/>
    </xf>
    <xf numFmtId="41" fontId="8" fillId="0" borderId="0" xfId="3" applyNumberFormat="1" applyFont="1" applyFill="1" applyAlignment="1">
      <alignment horizontal="right"/>
    </xf>
    <xf numFmtId="20" fontId="3" fillId="0" borderId="0" xfId="3" applyNumberFormat="1" applyFont="1" applyAlignment="1">
      <alignment horizontal="left"/>
    </xf>
    <xf numFmtId="41" fontId="3" fillId="0" borderId="0" xfId="1" applyFont="1" applyAlignment="1"/>
    <xf numFmtId="41" fontId="3" fillId="0" borderId="0" xfId="3" applyNumberFormat="1" applyFont="1" applyFill="1" applyAlignment="1"/>
    <xf numFmtId="0" fontId="9" fillId="0" borderId="0" xfId="3" applyFont="1" applyAlignment="1"/>
    <xf numFmtId="0" fontId="10" fillId="0" borderId="0" xfId="3" applyFont="1" applyAlignment="1"/>
    <xf numFmtId="1" fontId="5" fillId="0" borderId="0" xfId="4" applyNumberFormat="1" applyFont="1"/>
    <xf numFmtId="0" fontId="3" fillId="0" borderId="0" xfId="3" applyFont="1" applyAlignment="1">
      <alignment horizontal="center"/>
    </xf>
    <xf numFmtId="0" fontId="3" fillId="0" borderId="0" xfId="3" applyFont="1" applyFill="1" applyAlignment="1"/>
    <xf numFmtId="41" fontId="3" fillId="0" borderId="0" xfId="3" applyNumberFormat="1" applyFont="1" applyAlignment="1"/>
    <xf numFmtId="0" fontId="9" fillId="0" borderId="0" xfId="3" applyFont="1" applyFill="1" applyAlignment="1"/>
    <xf numFmtId="41" fontId="3" fillId="0" borderId="0" xfId="1" applyFont="1" applyFill="1" applyAlignment="1"/>
    <xf numFmtId="41" fontId="5" fillId="0" borderId="0" xfId="4" applyNumberFormat="1" applyFont="1"/>
    <xf numFmtId="41" fontId="6" fillId="0" borderId="0" xfId="4" applyNumberFormat="1" applyFont="1" applyFill="1" applyAlignment="1">
      <alignment horizontal="right"/>
    </xf>
    <xf numFmtId="0" fontId="3" fillId="0" borderId="0" xfId="3" applyNumberFormat="1" applyFont="1" applyFill="1" applyBorder="1"/>
    <xf numFmtId="41" fontId="3" fillId="0" borderId="1" xfId="3" applyNumberFormat="1" applyFont="1" applyFill="1" applyBorder="1" applyAlignment="1"/>
    <xf numFmtId="0" fontId="5" fillId="0" borderId="1" xfId="4" applyFont="1" applyBorder="1"/>
    <xf numFmtId="41" fontId="7" fillId="0" borderId="1" xfId="4" applyNumberFormat="1" applyFont="1" applyFill="1" applyBorder="1"/>
    <xf numFmtId="0" fontId="5" fillId="0" borderId="1" xfId="0" applyFont="1" applyBorder="1"/>
    <xf numFmtId="0" fontId="11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right"/>
    </xf>
    <xf numFmtId="41" fontId="12" fillId="3" borderId="1" xfId="3" applyNumberFormat="1" applyFont="1" applyFill="1" applyBorder="1" applyAlignment="1">
      <alignment horizontal="center"/>
    </xf>
    <xf numFmtId="41" fontId="13" fillId="0" borderId="1" xfId="3" applyNumberFormat="1" applyFont="1" applyFill="1" applyBorder="1" applyAlignment="1">
      <alignment horizontal="center"/>
    </xf>
    <xf numFmtId="0" fontId="9" fillId="0" borderId="0" xfId="3" applyFont="1" applyAlignment="1">
      <alignment horizontal="center"/>
    </xf>
    <xf numFmtId="0" fontId="14" fillId="3" borderId="1" xfId="0" applyFont="1" applyFill="1" applyBorder="1" applyAlignment="1">
      <alignment horizontal="center" vertical="center" wrapText="1"/>
    </xf>
    <xf numFmtId="0" fontId="16" fillId="4" borderId="1" xfId="5" applyFont="1" applyFill="1" applyBorder="1" applyAlignment="1">
      <alignment vertical="top" wrapText="1"/>
    </xf>
    <xf numFmtId="41" fontId="17" fillId="4" borderId="1" xfId="1" applyFont="1" applyFill="1" applyBorder="1" applyAlignment="1">
      <alignment horizontal="right" vertical="top" wrapText="1"/>
    </xf>
    <xf numFmtId="41" fontId="7" fillId="3" borderId="3" xfId="0" applyNumberFormat="1" applyFont="1" applyFill="1" applyBorder="1"/>
    <xf numFmtId="0" fontId="18" fillId="0" borderId="1" xfId="5" applyFont="1" applyBorder="1" applyAlignment="1">
      <alignment vertical="center" wrapText="1"/>
    </xf>
    <xf numFmtId="41" fontId="19" fillId="0" borderId="1" xfId="1" applyFont="1" applyBorder="1" applyAlignment="1">
      <alignment vertical="center"/>
    </xf>
    <xf numFmtId="41" fontId="7" fillId="3" borderId="5" xfId="0" applyNumberFormat="1" applyFont="1" applyFill="1" applyBorder="1"/>
    <xf numFmtId="41" fontId="7" fillId="0" borderId="0" xfId="4" applyNumberFormat="1" applyFont="1" applyFill="1" applyBorder="1"/>
    <xf numFmtId="0" fontId="5" fillId="0" borderId="0" xfId="0" applyFont="1" applyBorder="1"/>
    <xf numFmtId="41" fontId="3" fillId="0" borderId="0" xfId="3" applyNumberFormat="1" applyFont="1" applyFill="1" applyBorder="1"/>
    <xf numFmtId="0" fontId="5" fillId="0" borderId="0" xfId="4" applyFont="1" applyBorder="1"/>
    <xf numFmtId="0" fontId="20" fillId="0" borderId="1" xfId="0" applyFont="1" applyBorder="1" applyAlignment="1"/>
    <xf numFmtId="41" fontId="17" fillId="0" borderId="1" xfId="1" applyFont="1" applyBorder="1" applyAlignment="1"/>
    <xf numFmtId="0" fontId="21" fillId="0" borderId="1" xfId="5" applyFont="1" applyBorder="1" applyAlignment="1">
      <alignment vertical="center" wrapText="1"/>
    </xf>
    <xf numFmtId="3" fontId="19" fillId="0" borderId="1" xfId="0" applyNumberFormat="1" applyFont="1" applyBorder="1" applyAlignment="1">
      <alignment horizontal="right" vertical="center" wrapText="1"/>
    </xf>
    <xf numFmtId="41" fontId="7" fillId="0" borderId="1" xfId="1" applyFont="1" applyFill="1" applyBorder="1" applyAlignment="1">
      <alignment horizontal="center" wrapText="1"/>
    </xf>
    <xf numFmtId="41" fontId="19" fillId="0" borderId="0" xfId="1" applyFont="1" applyBorder="1" applyAlignment="1">
      <alignment horizontal="right" vertical="center" wrapText="1"/>
    </xf>
    <xf numFmtId="165" fontId="3" fillId="0" borderId="0" xfId="3" applyNumberFormat="1" applyFont="1" applyFill="1"/>
    <xf numFmtId="41" fontId="17" fillId="5" borderId="1" xfId="1" applyFont="1" applyFill="1" applyBorder="1" applyAlignment="1">
      <alignment horizontal="right" vertical="top" wrapText="1"/>
    </xf>
    <xf numFmtId="41" fontId="22" fillId="3" borderId="1" xfId="1" applyFont="1" applyFill="1" applyBorder="1" applyAlignment="1">
      <alignment horizontal="left"/>
    </xf>
    <xf numFmtId="41" fontId="19" fillId="0" borderId="1" xfId="1" applyFont="1" applyBorder="1" applyAlignment="1">
      <alignment horizontal="right" vertical="center" wrapText="1"/>
    </xf>
    <xf numFmtId="41" fontId="3" fillId="0" borderId="0" xfId="3" applyNumberFormat="1" applyFont="1" applyFill="1"/>
    <xf numFmtId="41" fontId="7" fillId="0" borderId="1" xfId="1" quotePrefix="1" applyFont="1" applyFill="1" applyBorder="1" applyAlignment="1">
      <alignment horizontal="center" wrapText="1"/>
    </xf>
    <xf numFmtId="41" fontId="19" fillId="0" borderId="1" xfId="1" applyFont="1" applyBorder="1" applyAlignment="1">
      <alignment vertical="center" wrapText="1"/>
    </xf>
    <xf numFmtId="165" fontId="5" fillId="0" borderId="1" xfId="4" applyNumberFormat="1" applyFont="1" applyBorder="1"/>
    <xf numFmtId="165" fontId="7" fillId="0" borderId="0" xfId="4" applyNumberFormat="1" applyFont="1" applyBorder="1"/>
    <xf numFmtId="41" fontId="3" fillId="0" borderId="1" xfId="4" applyNumberFormat="1" applyFont="1" applyFill="1" applyBorder="1"/>
    <xf numFmtId="0" fontId="3" fillId="0" borderId="0" xfId="3" applyFont="1" applyFill="1"/>
    <xf numFmtId="41" fontId="5" fillId="0" borderId="1" xfId="1" applyFont="1" applyFill="1" applyBorder="1"/>
    <xf numFmtId="41" fontId="3" fillId="0" borderId="1" xfId="1" applyFont="1" applyFill="1" applyBorder="1"/>
    <xf numFmtId="41" fontId="3" fillId="0" borderId="6" xfId="3" applyNumberFormat="1" applyFont="1" applyBorder="1" applyAlignment="1"/>
    <xf numFmtId="41" fontId="9" fillId="0" borderId="1" xfId="1" applyFont="1" applyFill="1" applyBorder="1"/>
    <xf numFmtId="165" fontId="7" fillId="0" borderId="0" xfId="6" applyNumberFormat="1" applyFont="1" applyFill="1" applyBorder="1" applyAlignment="1"/>
    <xf numFmtId="164" fontId="3" fillId="0" borderId="0" xfId="3" applyNumberFormat="1" applyFont="1" applyBorder="1" applyAlignment="1"/>
    <xf numFmtId="41" fontId="23" fillId="0" borderId="1" xfId="1" quotePrefix="1" applyFont="1" applyFill="1" applyBorder="1" applyAlignment="1">
      <alignment horizontal="center" wrapText="1"/>
    </xf>
    <xf numFmtId="41" fontId="7" fillId="0" borderId="3" xfId="1" quotePrefix="1" applyFont="1" applyFill="1" applyBorder="1" applyAlignment="1">
      <alignment horizontal="center" wrapText="1"/>
    </xf>
    <xf numFmtId="41" fontId="3" fillId="0" borderId="0" xfId="4" applyNumberFormat="1" applyFont="1" applyFill="1" applyBorder="1"/>
    <xf numFmtId="41" fontId="23" fillId="0" borderId="0" xfId="1" quotePrefix="1" applyFont="1" applyFill="1" applyBorder="1" applyAlignment="1">
      <alignment horizontal="center" wrapText="1"/>
    </xf>
    <xf numFmtId="3" fontId="0" fillId="0" borderId="0" xfId="0" applyNumberFormat="1" applyAlignment="1">
      <alignment horizontal="right" wrapText="1"/>
    </xf>
    <xf numFmtId="41" fontId="17" fillId="6" borderId="1" xfId="1" applyFont="1" applyFill="1" applyBorder="1" applyAlignment="1">
      <alignment horizontal="right" vertical="top" wrapText="1"/>
    </xf>
    <xf numFmtId="41" fontId="17" fillId="4" borderId="1" xfId="1" applyFont="1" applyFill="1" applyBorder="1" applyAlignment="1">
      <alignment horizontal="right" vertical="top"/>
    </xf>
    <xf numFmtId="0" fontId="16" fillId="5" borderId="1" xfId="5" applyFont="1" applyFill="1" applyBorder="1" applyAlignment="1">
      <alignment vertical="top" wrapText="1"/>
    </xf>
    <xf numFmtId="42" fontId="5" fillId="0" borderId="0" xfId="4" applyNumberFormat="1" applyFont="1"/>
    <xf numFmtId="41" fontId="7" fillId="3" borderId="0" xfId="0" applyNumberFormat="1" applyFont="1" applyFill="1"/>
    <xf numFmtId="0" fontId="14" fillId="3" borderId="1" xfId="0" applyFont="1" applyFill="1" applyBorder="1" applyAlignment="1">
      <alignment horizontal="right" vertical="center" wrapText="1"/>
    </xf>
    <xf numFmtId="0" fontId="19" fillId="0" borderId="3" xfId="0" applyFont="1" applyBorder="1" applyAlignment="1">
      <alignment horizontal="right" wrapText="1"/>
    </xf>
    <xf numFmtId="164" fontId="3" fillId="0" borderId="6" xfId="3" applyNumberFormat="1" applyFont="1" applyBorder="1" applyAlignment="1"/>
    <xf numFmtId="164" fontId="24" fillId="0" borderId="0" xfId="3" applyNumberFormat="1" applyFont="1" applyBorder="1" applyAlignment="1"/>
    <xf numFmtId="0" fontId="19" fillId="0" borderId="1" xfId="0" applyFont="1" applyBorder="1" applyAlignment="1">
      <alignment vertical="center"/>
    </xf>
    <xf numFmtId="164" fontId="24" fillId="0" borderId="0" xfId="3" applyNumberFormat="1" applyFont="1" applyAlignment="1"/>
    <xf numFmtId="164" fontId="9" fillId="0" borderId="0" xfId="3" applyNumberFormat="1" applyFont="1" applyAlignment="1"/>
    <xf numFmtId="0" fontId="19" fillId="0" borderId="1" xfId="0" applyFont="1" applyBorder="1" applyAlignment="1">
      <alignment vertical="center" wrapText="1"/>
    </xf>
    <xf numFmtId="41" fontId="25" fillId="0" borderId="0" xfId="2" applyNumberFormat="1" applyFont="1" applyFill="1" applyBorder="1"/>
    <xf numFmtId="41" fontId="3" fillId="3" borderId="0" xfId="3" applyNumberFormat="1" applyFont="1" applyFill="1"/>
    <xf numFmtId="164" fontId="3" fillId="0" borderId="6" xfId="6" applyNumberFormat="1" applyFont="1" applyFill="1" applyBorder="1" applyAlignment="1">
      <alignment horizontal="left"/>
    </xf>
    <xf numFmtId="164" fontId="19" fillId="0" borderId="1" xfId="0" applyNumberFormat="1" applyFont="1" applyBorder="1" applyAlignment="1">
      <alignment vertical="center" wrapText="1"/>
    </xf>
    <xf numFmtId="0" fontId="5" fillId="0" borderId="0" xfId="4" applyFont="1" applyFill="1"/>
    <xf numFmtId="41" fontId="3" fillId="0" borderId="0" xfId="6" applyNumberFormat="1" applyFont="1" applyFill="1" applyBorder="1" applyAlignment="1"/>
    <xf numFmtId="41" fontId="3" fillId="0" borderId="0" xfId="6" applyNumberFormat="1" applyFont="1" applyFill="1" applyAlignment="1"/>
    <xf numFmtId="41" fontId="7" fillId="3" borderId="1" xfId="0" applyNumberFormat="1" applyFont="1" applyFill="1" applyBorder="1"/>
    <xf numFmtId="164" fontId="19" fillId="0" borderId="1" xfId="0" applyNumberFormat="1" applyFont="1" applyBorder="1" applyAlignment="1">
      <alignment wrapText="1"/>
    </xf>
    <xf numFmtId="0" fontId="3" fillId="0" borderId="0" xfId="3" quotePrefix="1" applyFont="1" applyAlignment="1"/>
    <xf numFmtId="0" fontId="19" fillId="0" borderId="1" xfId="0" applyFont="1" applyBorder="1" applyAlignment="1">
      <alignment wrapText="1"/>
    </xf>
    <xf numFmtId="0" fontId="16" fillId="6" borderId="1" xfId="5" applyFont="1" applyFill="1" applyBorder="1" applyAlignment="1">
      <alignment vertical="top" wrapText="1"/>
    </xf>
    <xf numFmtId="164" fontId="19" fillId="0" borderId="2" xfId="0" applyNumberFormat="1" applyFont="1" applyBorder="1" applyAlignment="1">
      <alignment wrapText="1"/>
    </xf>
    <xf numFmtId="41" fontId="26" fillId="0" borderId="1" xfId="1" applyFont="1" applyBorder="1" applyAlignment="1">
      <alignment horizontal="right" wrapText="1"/>
    </xf>
    <xf numFmtId="42" fontId="5" fillId="0" borderId="0" xfId="0" applyNumberFormat="1" applyFont="1"/>
    <xf numFmtId="0" fontId="19" fillId="0" borderId="2" xfId="0" applyFont="1" applyBorder="1" applyAlignment="1">
      <alignment wrapText="1"/>
    </xf>
    <xf numFmtId="41" fontId="26" fillId="0" borderId="1" xfId="1" applyFont="1" applyBorder="1"/>
    <xf numFmtId="41" fontId="7" fillId="3" borderId="0" xfId="4" applyNumberFormat="1" applyFont="1" applyFill="1"/>
    <xf numFmtId="0" fontId="0" fillId="0" borderId="0" xfId="0" applyAlignment="1">
      <alignment wrapText="1"/>
    </xf>
    <xf numFmtId="41" fontId="7" fillId="0" borderId="0" xfId="0" applyNumberFormat="1" applyFont="1"/>
    <xf numFmtId="42" fontId="3" fillId="0" borderId="0" xfId="3" applyNumberFormat="1" applyFont="1"/>
    <xf numFmtId="3" fontId="0" fillId="0" borderId="1" xfId="0" applyNumberFormat="1" applyBorder="1"/>
    <xf numFmtId="164" fontId="3" fillId="0" borderId="0" xfId="3" applyNumberFormat="1" applyFont="1" applyFill="1" applyAlignment="1"/>
    <xf numFmtId="3" fontId="19" fillId="7" borderId="1" xfId="0" applyNumberFormat="1" applyFont="1" applyFill="1" applyBorder="1" applyAlignment="1">
      <alignment horizontal="right" wrapText="1"/>
    </xf>
    <xf numFmtId="41" fontId="7" fillId="0" borderId="1" xfId="0" applyNumberFormat="1" applyFont="1" applyBorder="1"/>
    <xf numFmtId="0" fontId="27" fillId="0" borderId="0" xfId="3" applyFont="1" applyAlignment="1">
      <alignment horizontal="left"/>
    </xf>
    <xf numFmtId="0" fontId="27" fillId="0" borderId="0" xfId="3" applyFont="1"/>
    <xf numFmtId="0" fontId="3" fillId="0" borderId="0" xfId="3" applyFont="1"/>
    <xf numFmtId="0" fontId="6" fillId="0" borderId="1" xfId="0" applyFont="1" applyFill="1" applyBorder="1" applyAlignment="1">
      <alignment horizontal="right"/>
    </xf>
    <xf numFmtId="0" fontId="7" fillId="0" borderId="0" xfId="0" applyFont="1"/>
    <xf numFmtId="0" fontId="7" fillId="0" borderId="0" xfId="3" applyFont="1" applyAlignment="1">
      <alignment horizontal="left"/>
    </xf>
    <xf numFmtId="0" fontId="18" fillId="0" borderId="0" xfId="5" applyFont="1" applyBorder="1" applyAlignment="1">
      <alignment vertical="center" wrapText="1"/>
    </xf>
    <xf numFmtId="166" fontId="0" fillId="0" borderId="1" xfId="0" applyNumberFormat="1" applyBorder="1"/>
    <xf numFmtId="0" fontId="15" fillId="0" borderId="0" xfId="5" applyAlignment="1">
      <alignment wrapText="1"/>
    </xf>
    <xf numFmtId="166" fontId="0" fillId="0" borderId="0" xfId="0" applyNumberFormat="1"/>
    <xf numFmtId="0" fontId="0" fillId="0" borderId="0" xfId="0" applyAlignment="1">
      <alignment horizontal="center"/>
    </xf>
    <xf numFmtId="0" fontId="19" fillId="0" borderId="0" xfId="0" applyFont="1" applyBorder="1" applyAlignment="1">
      <alignment vertical="center"/>
    </xf>
    <xf numFmtId="41" fontId="3" fillId="0" borderId="0" xfId="3" applyNumberFormat="1" applyFont="1" applyBorder="1"/>
    <xf numFmtId="164" fontId="5" fillId="0" borderId="0" xfId="4" applyNumberFormat="1" applyFont="1"/>
    <xf numFmtId="0" fontId="28" fillId="0" borderId="0" xfId="3" applyFont="1" applyBorder="1"/>
    <xf numFmtId="164" fontId="29" fillId="0" borderId="0" xfId="3" applyNumberFormat="1" applyFont="1" applyBorder="1"/>
    <xf numFmtId="42" fontId="7" fillId="0" borderId="0" xfId="2" applyNumberFormat="1" applyFont="1" applyFill="1"/>
    <xf numFmtId="164" fontId="3" fillId="0" borderId="0" xfId="3" applyNumberFormat="1" applyFont="1"/>
    <xf numFmtId="3" fontId="19" fillId="0" borderId="0" xfId="0" applyNumberFormat="1" applyFont="1" applyBorder="1" applyAlignment="1">
      <alignment horizontal="right" vertical="center" wrapText="1"/>
    </xf>
    <xf numFmtId="41" fontId="25" fillId="0" borderId="0" xfId="0" applyNumberFormat="1" applyFont="1"/>
    <xf numFmtId="0" fontId="30" fillId="0" borderId="0" xfId="4" applyFont="1"/>
    <xf numFmtId="42" fontId="25" fillId="0" borderId="0" xfId="4" applyNumberFormat="1" applyFont="1"/>
    <xf numFmtId="0" fontId="18" fillId="0" borderId="1" xfId="5" applyFont="1" applyBorder="1" applyAlignment="1">
      <alignment wrapText="1"/>
    </xf>
    <xf numFmtId="3" fontId="19" fillId="0" borderId="5" xfId="0" applyNumberFormat="1" applyFont="1" applyBorder="1" applyAlignment="1">
      <alignment horizontal="right" vertical="center" wrapText="1"/>
    </xf>
    <xf numFmtId="0" fontId="30" fillId="0" borderId="0" xfId="0" applyFont="1"/>
    <xf numFmtId="42" fontId="30" fillId="0" borderId="0" xfId="4" applyNumberFormat="1" applyFont="1"/>
    <xf numFmtId="0" fontId="19" fillId="0" borderId="1" xfId="0" applyFont="1" applyBorder="1"/>
    <xf numFmtId="42" fontId="30" fillId="0" borderId="0" xfId="0" applyNumberFormat="1" applyFont="1"/>
    <xf numFmtId="42" fontId="7" fillId="0" borderId="0" xfId="0" applyNumberFormat="1" applyFont="1"/>
    <xf numFmtId="0" fontId="25" fillId="0" borderId="0" xfId="0" applyFont="1"/>
    <xf numFmtId="42" fontId="25" fillId="0" borderId="0" xfId="0" applyNumberFormat="1" applyFont="1"/>
    <xf numFmtId="41" fontId="7" fillId="0" borderId="0" xfId="2" applyNumberFormat="1" applyFont="1" applyFill="1"/>
    <xf numFmtId="41" fontId="31" fillId="0" borderId="0" xfId="0" applyNumberFormat="1" applyFont="1"/>
    <xf numFmtId="0" fontId="5" fillId="0" borderId="1" xfId="0" applyFont="1" applyBorder="1" applyAlignment="1">
      <alignment horizontal="center"/>
    </xf>
    <xf numFmtId="41" fontId="5" fillId="0" borderId="0" xfId="0" applyNumberFormat="1" applyFont="1"/>
    <xf numFmtId="3" fontId="19" fillId="0" borderId="1" xfId="0" applyNumberFormat="1" applyFont="1" applyBorder="1" applyAlignment="1">
      <alignment horizontal="right" wrapText="1"/>
    </xf>
    <xf numFmtId="3" fontId="19" fillId="0" borderId="0" xfId="0" applyNumberFormat="1" applyFont="1" applyAlignment="1">
      <alignment horizontal="right" wrapText="1"/>
    </xf>
    <xf numFmtId="41" fontId="6" fillId="0" borderId="1" xfId="1" applyFont="1" applyFill="1" applyBorder="1" applyAlignment="1">
      <alignment horizontal="right"/>
    </xf>
    <xf numFmtId="41" fontId="6" fillId="0" borderId="0" xfId="1" applyFont="1" applyFill="1" applyAlignment="1">
      <alignment horizontal="right"/>
    </xf>
    <xf numFmtId="41" fontId="6" fillId="0" borderId="1" xfId="0" applyNumberFormat="1" applyFont="1" applyFill="1" applyBorder="1" applyAlignment="1">
      <alignment horizontal="right"/>
    </xf>
    <xf numFmtId="41" fontId="6" fillId="0" borderId="0" xfId="0" applyNumberFormat="1" applyFont="1" applyFill="1" applyAlignment="1">
      <alignment horizontal="right"/>
    </xf>
    <xf numFmtId="166" fontId="6" fillId="0" borderId="1" xfId="0" applyNumberFormat="1" applyFont="1" applyFill="1" applyBorder="1" applyAlignment="1">
      <alignment horizontal="right"/>
    </xf>
    <xf numFmtId="0" fontId="6" fillId="0" borderId="0" xfId="0" applyFont="1" applyFill="1" applyAlignment="1">
      <alignment horizontal="right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6" fillId="0" borderId="2" xfId="4" applyFont="1" applyFill="1" applyBorder="1" applyAlignment="1">
      <alignment horizontal="center"/>
    </xf>
    <xf numFmtId="0" fontId="6" fillId="0" borderId="3" xfId="4" applyFont="1" applyFill="1" applyBorder="1" applyAlignment="1">
      <alignment horizontal="center"/>
    </xf>
    <xf numFmtId="41" fontId="7" fillId="0" borderId="2" xfId="4" applyNumberFormat="1" applyFont="1" applyFill="1" applyBorder="1" applyAlignment="1">
      <alignment horizontal="center"/>
    </xf>
    <xf numFmtId="41" fontId="7" fillId="0" borderId="3" xfId="4" applyNumberFormat="1" applyFont="1" applyFill="1" applyBorder="1" applyAlignment="1">
      <alignment horizontal="center"/>
    </xf>
  </cellXfs>
  <cellStyles count="7">
    <cellStyle name="Accent3" xfId="2" builtinId="37"/>
    <cellStyle name="Comma [0]" xfId="1" builtinId="6"/>
    <cellStyle name="Comma [0] 2" xfId="6"/>
    <cellStyle name="Hyperlink" xfId="5" builtinId="8"/>
    <cellStyle name="Normal" xfId="0" builtinId="0"/>
    <cellStyle name="Normal 2" xfId="4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9.%20Co%20Daily%20-%20September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 Sep"/>
      <sheetName val="02 Sep"/>
      <sheetName val="03 sEPT"/>
      <sheetName val="04 sEPT "/>
      <sheetName val="05 SEPT"/>
      <sheetName val="06 SE"/>
      <sheetName val="7 Sepu"/>
      <sheetName val="8 Sept "/>
      <sheetName val="10 Sept"/>
      <sheetName val="12 Sept"/>
      <sheetName val="13 Sept"/>
      <sheetName val="14 Sept"/>
      <sheetName val="15 Sept "/>
      <sheetName val="16 Sept"/>
      <sheetName val="17 "/>
      <sheetName val="19 Sept"/>
      <sheetName val="22 Sept"/>
      <sheetName val="23 Sept"/>
      <sheetName val="24 Sept "/>
      <sheetName val="25 Sep"/>
      <sheetName val="26 Sep"/>
      <sheetName val="27 Sept "/>
      <sheetName val="28 sEPT"/>
      <sheetName val="30 Sep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56">
          <cell r="I56">
            <v>54850100</v>
          </cell>
        </row>
      </sheetData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46" zoomScale="95" zoomScaleNormal="100" zoomScaleSheetLayoutView="95" workbookViewId="0">
      <selection sqref="A1:I75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80" customWidth="1"/>
    <col min="15" max="15" width="18.5703125" style="156" bestFit="1" customWidth="1"/>
    <col min="16" max="16" width="20.7109375" style="80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68" t="s">
        <v>0</v>
      </c>
      <c r="B1" s="168"/>
      <c r="C1" s="168"/>
      <c r="D1" s="168"/>
      <c r="E1" s="168"/>
      <c r="F1" s="168"/>
      <c r="G1" s="168"/>
      <c r="H1" s="168"/>
      <c r="I1" s="168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2</v>
      </c>
      <c r="C3" s="9"/>
      <c r="D3" s="7"/>
      <c r="E3" s="7"/>
      <c r="F3" s="7"/>
      <c r="G3" s="7"/>
      <c r="H3" s="7" t="s">
        <v>3</v>
      </c>
      <c r="I3" s="11">
        <v>43373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7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293+187+18</f>
        <v>498</v>
      </c>
      <c r="F8" s="21"/>
      <c r="G8" s="16">
        <f t="shared" ref="G8:G16" si="0">C8*E8</f>
        <v>49800000</v>
      </c>
      <c r="H8" s="23"/>
      <c r="I8" s="16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f>505+64</f>
        <v>569</v>
      </c>
      <c r="F9" s="21"/>
      <c r="G9" s="16">
        <f t="shared" si="0"/>
        <v>28450000</v>
      </c>
      <c r="H9" s="23"/>
      <c r="I9" s="16"/>
      <c r="J9" s="16">
        <f>SUM(J4:J8)</f>
        <v>39459000</v>
      </c>
      <c r="K9" s="25">
        <f>J9+M18</f>
        <v>39459000</v>
      </c>
      <c r="L9" s="26">
        <f>K9-I55</f>
        <v>13059000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0</v>
      </c>
      <c r="F10" s="21"/>
      <c r="G10" s="16">
        <f t="shared" si="0"/>
        <v>0</v>
      </c>
      <c r="H10" s="8"/>
      <c r="I10" s="8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2</v>
      </c>
      <c r="F11" s="21"/>
      <c r="G11" s="16">
        <f t="shared" si="0"/>
        <v>20000</v>
      </c>
      <c r="H11" s="8"/>
      <c r="I11" s="16"/>
      <c r="J11" s="28"/>
      <c r="K11" s="29"/>
      <c r="L11" s="169" t="s">
        <v>12</v>
      </c>
      <c r="M11" s="170"/>
      <c r="N11" s="171" t="s">
        <v>13</v>
      </c>
      <c r="O11" s="172"/>
      <c r="P11" s="30"/>
      <c r="Q11" s="8"/>
      <c r="R11" s="2"/>
      <c r="S11" s="2"/>
      <c r="T11" s="2" t="s">
        <v>14</v>
      </c>
      <c r="U11" s="2"/>
    </row>
    <row r="12" spans="1:21" x14ac:dyDescent="0.25">
      <c r="A12" s="7"/>
      <c r="B12" s="21"/>
      <c r="C12" s="22">
        <v>5000</v>
      </c>
      <c r="D12" s="7"/>
      <c r="E12" s="21">
        <v>0</v>
      </c>
      <c r="F12" s="21"/>
      <c r="G12" s="16">
        <f t="shared" si="0"/>
        <v>0</v>
      </c>
      <c r="H12" s="8"/>
      <c r="I12" s="16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A13" s="7"/>
      <c r="B13" s="21"/>
      <c r="C13" s="22">
        <v>2000</v>
      </c>
      <c r="D13" s="7"/>
      <c r="E13" s="21">
        <v>10</v>
      </c>
      <c r="F13" s="21"/>
      <c r="G13" s="16">
        <f t="shared" si="0"/>
        <v>20000</v>
      </c>
      <c r="H13" s="8"/>
      <c r="I13" s="16"/>
      <c r="J13" s="37"/>
      <c r="K13" s="38"/>
      <c r="L13" s="39">
        <v>1800000</v>
      </c>
      <c r="M13" s="40">
        <v>2500000</v>
      </c>
      <c r="N13" s="41"/>
      <c r="O13" s="42">
        <v>24600000</v>
      </c>
      <c r="P13" s="43"/>
      <c r="Q13" s="44"/>
      <c r="R13" s="45"/>
      <c r="S13" s="46"/>
      <c r="T13" s="47"/>
      <c r="U13" s="47"/>
    </row>
    <row r="14" spans="1:21" ht="15.75" x14ac:dyDescent="0.25">
      <c r="A14" s="7"/>
      <c r="B14" s="21"/>
      <c r="C14" s="22">
        <v>1000</v>
      </c>
      <c r="D14" s="7"/>
      <c r="E14" s="21">
        <v>1</v>
      </c>
      <c r="F14" s="21"/>
      <c r="G14" s="16">
        <f t="shared" si="0"/>
        <v>1000</v>
      </c>
      <c r="H14" s="8"/>
      <c r="I14" s="16"/>
      <c r="J14" s="37"/>
      <c r="K14" s="48"/>
      <c r="L14" s="49"/>
      <c r="M14" s="40">
        <v>200000</v>
      </c>
      <c r="N14" s="50"/>
      <c r="O14" s="51"/>
      <c r="P14" s="52"/>
      <c r="Q14" s="53"/>
      <c r="R14" s="54"/>
    </row>
    <row r="15" spans="1:21" ht="18.75" x14ac:dyDescent="0.3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7"/>
      <c r="K15" s="38"/>
      <c r="L15" s="55"/>
      <c r="M15" s="56"/>
      <c r="N15" s="41"/>
      <c r="O15" s="51"/>
      <c r="P15" s="52"/>
      <c r="Q15" s="57"/>
      <c r="R15" s="46"/>
      <c r="S15" s="58"/>
      <c r="T15" s="54"/>
      <c r="U15" s="54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/>
      <c r="M16" s="56"/>
      <c r="N16" s="41"/>
      <c r="O16" s="51"/>
      <c r="P16" s="59"/>
      <c r="Q16" s="57"/>
      <c r="R16" s="46"/>
      <c r="S16" s="58"/>
      <c r="T16" s="54">
        <f>SUM(T7:T15)</f>
        <v>0</v>
      </c>
      <c r="U16" s="54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78291000</v>
      </c>
      <c r="I17" s="9"/>
      <c r="J17" s="37"/>
      <c r="K17" s="38"/>
      <c r="L17" s="55"/>
      <c r="M17" s="40"/>
      <c r="N17" s="41"/>
      <c r="O17" s="51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/>
      <c r="N18" s="50"/>
      <c r="O18" s="51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5"/>
      <c r="M19" s="40"/>
      <c r="N19" s="50"/>
      <c r="O19" s="51"/>
      <c r="P19" s="59"/>
      <c r="Q19" s="63"/>
      <c r="R19" s="46"/>
      <c r="S19" s="58"/>
      <c r="T19" s="64" t="s">
        <v>25</v>
      </c>
      <c r="U19" s="58"/>
    </row>
    <row r="20" spans="1:21" ht="15.75" x14ac:dyDescent="0.25">
      <c r="A20" s="7"/>
      <c r="B20" s="7"/>
      <c r="C20" s="22">
        <v>1000</v>
      </c>
      <c r="D20" s="7"/>
      <c r="E20" s="7">
        <v>2</v>
      </c>
      <c r="F20" s="7"/>
      <c r="G20" s="22">
        <f>C20*E20</f>
        <v>2000</v>
      </c>
      <c r="H20" s="8"/>
      <c r="I20" s="22"/>
      <c r="J20" s="37"/>
      <c r="K20" s="48"/>
      <c r="L20" s="39"/>
      <c r="M20" s="40"/>
      <c r="N20" s="41"/>
      <c r="O20" s="51"/>
      <c r="P20" s="65"/>
      <c r="Q20" s="30"/>
      <c r="R20" s="46"/>
      <c r="S20" s="58"/>
      <c r="T20" s="64"/>
      <c r="U20" s="58"/>
    </row>
    <row r="21" spans="1:21" ht="15.75" x14ac:dyDescent="0.2">
      <c r="A21" s="7"/>
      <c r="B21" s="7"/>
      <c r="C21" s="22">
        <v>500</v>
      </c>
      <c r="D21" s="7"/>
      <c r="E21" s="7">
        <v>513</v>
      </c>
      <c r="F21" s="7"/>
      <c r="G21" s="22">
        <f>C21*E21</f>
        <v>256500</v>
      </c>
      <c r="H21" s="8"/>
      <c r="I21" s="22"/>
      <c r="J21" s="37"/>
      <c r="K21" s="38"/>
      <c r="L21" s="55"/>
      <c r="M21" s="40"/>
      <c r="N21" s="41"/>
      <c r="O21" s="51"/>
      <c r="P21" s="60"/>
      <c r="Q21" s="57"/>
      <c r="R21" s="62"/>
    </row>
    <row r="22" spans="1:21" ht="15.75" x14ac:dyDescent="0.25">
      <c r="A22" s="7"/>
      <c r="B22" s="7"/>
      <c r="C22" s="22">
        <v>200</v>
      </c>
      <c r="D22" s="7"/>
      <c r="E22" s="7">
        <v>2</v>
      </c>
      <c r="F22" s="7"/>
      <c r="G22" s="22">
        <f>C22*E22</f>
        <v>400</v>
      </c>
      <c r="H22" s="8"/>
      <c r="I22" s="9"/>
      <c r="J22" s="37"/>
      <c r="K22" s="48"/>
      <c r="L22" s="39"/>
      <c r="M22" s="40"/>
      <c r="N22" s="41"/>
      <c r="O22" s="51"/>
      <c r="P22" s="60"/>
      <c r="Q22" s="57"/>
      <c r="R22" s="62"/>
    </row>
    <row r="23" spans="1:21" ht="15.75" x14ac:dyDescent="0.2">
      <c r="A23" s="7"/>
      <c r="B23" s="7"/>
      <c r="C23" s="22">
        <v>100</v>
      </c>
      <c r="D23" s="7"/>
      <c r="E23" s="7">
        <v>2</v>
      </c>
      <c r="F23" s="7"/>
      <c r="G23" s="22">
        <f>C23*E23</f>
        <v>200</v>
      </c>
      <c r="H23" s="8"/>
      <c r="I23" s="9"/>
      <c r="J23" s="37"/>
      <c r="K23" s="38"/>
      <c r="L23" s="55"/>
      <c r="M23" s="40"/>
      <c r="N23" s="41"/>
      <c r="O23" s="51"/>
      <c r="P23" s="60"/>
      <c r="Q23" s="57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/>
      <c r="N24" s="41"/>
      <c r="O24" s="51">
        <f>SUM(O13:O23)</f>
        <v>24600000</v>
      </c>
      <c r="P24" s="66"/>
      <c r="Q24" s="44"/>
      <c r="R24" s="46"/>
      <c r="S24" s="58"/>
      <c r="T24" s="64"/>
      <c r="U24" s="58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5"/>
      <c r="M25" s="40"/>
      <c r="N25" s="41"/>
      <c r="O25" s="51"/>
      <c r="P25" s="68"/>
      <c r="Q25" s="53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259100</v>
      </c>
      <c r="I26" s="8"/>
      <c r="J26" s="37"/>
      <c r="K26" s="48"/>
      <c r="L26" s="39"/>
      <c r="M26" s="40"/>
      <c r="N26" s="41"/>
      <c r="O26" s="51"/>
      <c r="P26" s="71"/>
      <c r="Q26" s="53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78550100</v>
      </c>
      <c r="J27" s="37"/>
      <c r="K27" s="38"/>
      <c r="L27" s="55"/>
      <c r="M27" s="72"/>
      <c r="N27" s="41"/>
      <c r="O27" s="51"/>
      <c r="P27" s="59"/>
      <c r="Q27" s="73"/>
      <c r="R27" s="46"/>
      <c r="S27" s="58"/>
      <c r="T27" s="64"/>
      <c r="U27" s="58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1"/>
      <c r="P28" s="74"/>
      <c r="Q28" s="53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5"/>
      <c r="M29" s="75"/>
      <c r="N29" s="41"/>
      <c r="O29" s="51"/>
      <c r="P29" s="75"/>
      <c r="Q29" s="44"/>
      <c r="R29" s="46"/>
      <c r="S29" s="58"/>
      <c r="T29" s="64"/>
      <c r="U29" s="58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1000587305</v>
      </c>
      <c r="J30" s="37"/>
      <c r="K30" s="48"/>
      <c r="L30" s="76"/>
      <c r="M30" s="75"/>
      <c r="N30" s="41"/>
      <c r="O30" s="51"/>
      <c r="P30" s="75"/>
      <c r="Q30" s="44"/>
      <c r="R30" s="2"/>
      <c r="S30" s="58"/>
      <c r="T30" s="2"/>
      <c r="U30" s="58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+'[1]28 sEPT'!I56</f>
        <v>54850100</v>
      </c>
      <c r="J31" s="37"/>
      <c r="K31" s="38"/>
      <c r="L31" s="77"/>
      <c r="M31" s="75"/>
      <c r="N31" s="41"/>
      <c r="O31" s="51"/>
      <c r="P31" s="75"/>
      <c r="Q31" s="44"/>
      <c r="R31" s="2"/>
      <c r="S31" s="58"/>
      <c r="T31" s="2"/>
      <c r="U31" s="58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1"/>
      <c r="P32" s="75"/>
      <c r="Q32" s="44"/>
      <c r="R32" s="2"/>
      <c r="S32" s="58"/>
      <c r="T32" s="2"/>
      <c r="U32" s="58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78"/>
      <c r="L33" s="55"/>
      <c r="M33" s="75"/>
      <c r="N33" s="41"/>
      <c r="O33" s="51"/>
      <c r="P33" s="75"/>
      <c r="Q33" s="44"/>
      <c r="R33" s="2"/>
      <c r="S33" s="58"/>
      <c r="T33" s="79"/>
      <c r="U33" s="58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8"/>
      <c r="L34" s="39"/>
      <c r="M34" s="75"/>
      <c r="N34" s="41"/>
      <c r="O34" s="51"/>
      <c r="P34" s="75"/>
      <c r="Q34" s="44"/>
      <c r="R34" s="58"/>
      <c r="S34" s="58"/>
      <c r="T34" s="2"/>
      <c r="U34" s="58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78"/>
      <c r="L35" s="55"/>
      <c r="N35" s="41"/>
      <c r="O35" s="51"/>
      <c r="Q35" s="44"/>
      <c r="R35" s="9"/>
      <c r="S35" s="58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1"/>
      <c r="K36" s="38"/>
      <c r="L36" s="39"/>
      <c r="M36" s="82"/>
      <c r="N36" s="41"/>
      <c r="O36" s="51"/>
      <c r="Q36" s="44"/>
      <c r="S36" s="58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3">
        <v>0</v>
      </c>
      <c r="I37" s="7" t="s">
        <v>7</v>
      </c>
      <c r="J37" s="37"/>
      <c r="K37" s="78"/>
      <c r="L37" s="55"/>
      <c r="M37" s="82"/>
      <c r="N37" s="41"/>
      <c r="O37" s="51"/>
      <c r="Q37" s="44"/>
      <c r="S37" s="58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1000587305</v>
      </c>
      <c r="J38" s="37"/>
      <c r="K38" s="38"/>
      <c r="L38" s="39"/>
      <c r="M38" s="82"/>
      <c r="N38" s="41"/>
      <c r="O38" s="51"/>
      <c r="Q38" s="44"/>
      <c r="S38" s="58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78"/>
      <c r="L39" s="55"/>
      <c r="M39" s="82"/>
      <c r="N39" s="41"/>
      <c r="O39" s="51"/>
      <c r="Q39" s="44"/>
      <c r="S39" s="58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8"/>
      <c r="L40" s="39"/>
      <c r="M40" s="82"/>
      <c r="N40" s="41"/>
      <c r="O40" s="51"/>
      <c r="Q40" s="44"/>
      <c r="S40" s="58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27486880</v>
      </c>
      <c r="J41" s="37"/>
      <c r="K41" s="78"/>
      <c r="L41" s="55"/>
      <c r="N41" s="41"/>
      <c r="O41" s="51"/>
      <c r="Q41" s="44"/>
      <c r="S41" s="58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97317391</v>
      </c>
      <c r="I42" s="8"/>
      <c r="J42" s="37"/>
      <c r="K42" s="78"/>
      <c r="L42" s="55"/>
      <c r="N42" s="41"/>
      <c r="O42" s="51"/>
      <c r="Q42" s="44"/>
      <c r="S42" s="58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f>116537412-37138758</f>
        <v>79398654</v>
      </c>
      <c r="I43" s="8"/>
      <c r="J43" s="37"/>
      <c r="K43" s="38"/>
      <c r="L43" s="39"/>
      <c r="N43" s="85"/>
      <c r="O43" s="42"/>
      <c r="Q43" s="44"/>
      <c r="S43" s="58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279202925</v>
      </c>
      <c r="J44" s="37"/>
      <c r="K44" s="78"/>
      <c r="L44" s="55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1279790230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78"/>
      <c r="L46" s="55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2700000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78"/>
      <c r="L48" s="55"/>
      <c r="M48" s="90"/>
      <c r="N48" s="41"/>
      <c r="O48" s="57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2700000</v>
      </c>
      <c r="J49" s="92"/>
      <c r="K49" s="38"/>
      <c r="L49" s="39"/>
      <c r="M49" s="90"/>
      <c r="N49" s="41"/>
      <c r="O49" s="57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88"/>
      <c r="K50" s="78"/>
      <c r="L50" s="55"/>
      <c r="N50" s="96"/>
      <c r="O50" s="57"/>
      <c r="Q50" s="44"/>
      <c r="S50" s="93"/>
    </row>
    <row r="51" spans="1:21" ht="15.75" x14ac:dyDescent="0.25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97"/>
      <c r="K51" s="38"/>
      <c r="L51" s="39"/>
      <c r="M51" s="90"/>
      <c r="N51" s="41"/>
      <c r="O51" s="57"/>
      <c r="P51" s="90"/>
      <c r="Q51" s="44"/>
      <c r="R51" s="93"/>
      <c r="S51" s="2"/>
      <c r="U51" s="2"/>
    </row>
    <row r="52" spans="1:21" ht="15.75" x14ac:dyDescent="0.25">
      <c r="A52" s="7"/>
      <c r="B52" s="7"/>
      <c r="C52" s="98" t="s">
        <v>43</v>
      </c>
      <c r="D52" s="7"/>
      <c r="E52" s="7"/>
      <c r="F52" s="7"/>
      <c r="G52" s="16"/>
      <c r="H52" s="70">
        <f>L119</f>
        <v>1800000</v>
      </c>
      <c r="I52" s="8"/>
      <c r="J52" s="99"/>
      <c r="K52" s="78"/>
      <c r="L52" s="55"/>
      <c r="N52" s="96"/>
      <c r="O52" s="57"/>
      <c r="Q52" s="44"/>
    </row>
    <row r="53" spans="1:21" ht="15.75" x14ac:dyDescent="0.25">
      <c r="A53" s="7"/>
      <c r="B53" s="7"/>
      <c r="C53" s="98" t="s">
        <v>44</v>
      </c>
      <c r="D53" s="7"/>
      <c r="E53" s="7"/>
      <c r="F53" s="7"/>
      <c r="G53" s="16"/>
      <c r="H53" s="70">
        <f>O24</f>
        <v>24600000</v>
      </c>
      <c r="I53" s="8"/>
      <c r="J53" s="99"/>
      <c r="K53" s="38"/>
      <c r="L53" s="39"/>
      <c r="M53" s="90"/>
      <c r="N53" s="41"/>
      <c r="O53" s="57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3">
        <v>0</v>
      </c>
      <c r="I54" s="8"/>
      <c r="J54" s="99"/>
      <c r="K54" s="78"/>
      <c r="L54" s="55"/>
      <c r="M54" s="90"/>
      <c r="N54" s="41"/>
      <c r="O54" s="57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3">
        <f>SUM(H52:H54)</f>
        <v>26400000</v>
      </c>
      <c r="J55" s="97"/>
      <c r="K55" s="100"/>
      <c r="L55" s="76"/>
      <c r="M55" s="90"/>
      <c r="N55" s="41"/>
      <c r="O55" s="57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78550100</v>
      </c>
      <c r="J56" s="101"/>
      <c r="K56" s="41"/>
      <c r="L56" s="102"/>
      <c r="M56" s="90"/>
      <c r="N56" s="41"/>
      <c r="O56" s="57"/>
      <c r="P56" s="90"/>
      <c r="Q56" s="44"/>
      <c r="R56" s="103"/>
      <c r="S56" s="79"/>
      <c r="T56" s="103"/>
      <c r="U56" s="79"/>
    </row>
    <row r="57" spans="1:21" ht="15.75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78550100</v>
      </c>
      <c r="J57" s="104"/>
      <c r="K57" s="41"/>
      <c r="L57" s="105"/>
      <c r="M57" s="106"/>
      <c r="N57" s="41"/>
      <c r="O57" s="57"/>
      <c r="P57" s="106"/>
      <c r="Q57" s="44"/>
      <c r="R57" s="103"/>
      <c r="S57" s="79"/>
      <c r="T57" s="103"/>
      <c r="U57" s="79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3">
        <v>0</v>
      </c>
      <c r="J58" s="104"/>
      <c r="K58" s="41"/>
      <c r="L58" s="105"/>
      <c r="M58" s="106"/>
      <c r="N58" s="41"/>
      <c r="O58" s="57"/>
      <c r="P58" s="106"/>
      <c r="Q58" s="44"/>
      <c r="R58" s="103"/>
      <c r="S58" s="79"/>
      <c r="T58" s="103"/>
      <c r="U58" s="79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7"/>
      <c r="P59" s="108"/>
      <c r="Q59" s="44"/>
      <c r="R59" s="103"/>
      <c r="S59" s="79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7"/>
      <c r="P60" s="90"/>
      <c r="Q60" s="44"/>
      <c r="R60" s="103"/>
      <c r="S60" s="79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7"/>
      <c r="P61" s="108"/>
      <c r="Q61" s="44"/>
      <c r="R61" s="103"/>
      <c r="S61" s="79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7"/>
      <c r="P62" s="108"/>
      <c r="Q62" s="44"/>
      <c r="R62" s="103"/>
      <c r="S62" s="79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7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7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7"/>
      <c r="P66" s="108"/>
      <c r="Q66" s="44"/>
      <c r="R66" s="103"/>
      <c r="S66" s="79"/>
      <c r="T66" s="103"/>
      <c r="U66" s="103"/>
    </row>
    <row r="67" spans="1:21" x14ac:dyDescent="0.25">
      <c r="K67" s="41"/>
      <c r="L67" s="121"/>
      <c r="M67" s="108"/>
      <c r="N67" s="120"/>
      <c r="O67" s="53"/>
      <c r="P67" s="108"/>
      <c r="Q67" s="44"/>
      <c r="S67" s="58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7"/>
      <c r="O68" s="57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7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7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7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3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3"/>
      <c r="O73" s="57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3"/>
      <c r="O74" s="57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7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9"/>
      <c r="I76" s="2"/>
      <c r="J76" s="107"/>
      <c r="K76" s="136"/>
      <c r="L76" s="137"/>
      <c r="O76" s="57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9"/>
      <c r="I77" s="2"/>
      <c r="J77" s="107"/>
      <c r="K77" s="140"/>
      <c r="L77" s="117"/>
      <c r="O77" s="57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7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7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7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7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9"/>
      <c r="I82" s="2"/>
      <c r="J82" s="107"/>
      <c r="K82" s="85"/>
      <c r="L82" s="57"/>
      <c r="O82" s="57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9"/>
      <c r="I83" s="2"/>
      <c r="J83" s="107"/>
      <c r="K83" s="147"/>
      <c r="L83" s="57"/>
      <c r="O83" s="57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9"/>
      <c r="I84" s="2"/>
      <c r="J84" s="107"/>
      <c r="K84" s="147"/>
      <c r="L84" s="57"/>
      <c r="O84" s="57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7"/>
      <c r="O85" s="57"/>
      <c r="Q85" s="145"/>
    </row>
    <row r="86" spans="1:17" x14ac:dyDescent="0.25">
      <c r="J86" s="107"/>
      <c r="K86" s="147"/>
      <c r="L86" s="57"/>
      <c r="O86" s="57"/>
      <c r="Q86" s="130"/>
    </row>
    <row r="87" spans="1:17" x14ac:dyDescent="0.25">
      <c r="J87" s="107"/>
      <c r="K87" s="147"/>
      <c r="L87" s="57"/>
      <c r="O87" s="57"/>
      <c r="Q87" s="130"/>
    </row>
    <row r="88" spans="1:17" x14ac:dyDescent="0.25">
      <c r="J88" s="107"/>
      <c r="K88" s="147"/>
      <c r="L88" s="57"/>
      <c r="O88" s="57"/>
      <c r="Q88" s="130"/>
    </row>
    <row r="89" spans="1:17" x14ac:dyDescent="0.25">
      <c r="J89" s="107"/>
      <c r="K89" s="147"/>
      <c r="L89" s="57"/>
      <c r="O89" s="57"/>
      <c r="Q89" s="130"/>
    </row>
    <row r="90" spans="1:17" x14ac:dyDescent="0.25">
      <c r="J90" s="107"/>
      <c r="K90" s="147"/>
      <c r="L90" s="57"/>
      <c r="O90" s="57"/>
      <c r="Q90" s="130"/>
    </row>
    <row r="91" spans="1:17" x14ac:dyDescent="0.25">
      <c r="J91" s="107"/>
      <c r="K91" s="147"/>
      <c r="L91" s="57"/>
      <c r="O91" s="57"/>
      <c r="Q91" s="130"/>
    </row>
    <row r="92" spans="1:17" x14ac:dyDescent="0.2">
      <c r="K92" s="147"/>
      <c r="L92" s="57"/>
      <c r="O92" s="57"/>
      <c r="Q92" s="130"/>
    </row>
    <row r="93" spans="1:17" x14ac:dyDescent="0.2">
      <c r="K93" s="147"/>
      <c r="L93" s="57"/>
      <c r="O93" s="57"/>
      <c r="Q93" s="130"/>
    </row>
    <row r="94" spans="1:17" x14ac:dyDescent="0.2">
      <c r="K94" s="147"/>
      <c r="L94" s="57"/>
      <c r="O94" s="57"/>
      <c r="Q94" s="130"/>
    </row>
    <row r="95" spans="1:17" x14ac:dyDescent="0.2">
      <c r="K95" s="147"/>
      <c r="L95" s="57"/>
      <c r="O95" s="57"/>
      <c r="Q95" s="130"/>
    </row>
    <row r="96" spans="1:17" x14ac:dyDescent="0.2">
      <c r="K96" s="147"/>
      <c r="L96" s="57"/>
      <c r="O96" s="57"/>
      <c r="Q96" s="130"/>
    </row>
    <row r="97" spans="1:21" x14ac:dyDescent="0.2">
      <c r="K97" s="147"/>
      <c r="L97" s="57"/>
      <c r="O97" s="57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8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8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8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8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8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80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8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8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8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8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8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8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8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1800000</v>
      </c>
      <c r="M119" s="154">
        <f t="shared" ref="M119:P119" si="1">SUM(M13:M118)</f>
        <v>2700000</v>
      </c>
      <c r="N119" s="154">
        <f>SUM(N13:N118)</f>
        <v>0</v>
      </c>
      <c r="O119" s="154">
        <f>SUM(O13:O118)</f>
        <v>49200000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8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1800000</v>
      </c>
      <c r="O120" s="154">
        <f>SUM(O13:O119)</f>
        <v>98400000</v>
      </c>
      <c r="Q120" s="118"/>
      <c r="R120" s="6"/>
      <c r="S120" s="6"/>
      <c r="T120" s="6"/>
      <c r="U120" s="6"/>
    </row>
    <row r="121" spans="1:21" s="8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8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8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8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8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8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8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8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8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8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E10" zoomScale="95" zoomScaleNormal="100" zoomScaleSheetLayoutView="95" workbookViewId="0">
      <selection activeCell="M18" sqref="M18:M1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80" customWidth="1"/>
    <col min="15" max="15" width="18.5703125" style="156" bestFit="1" customWidth="1"/>
    <col min="16" max="16" width="20.7109375" style="80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68" t="s">
        <v>0</v>
      </c>
      <c r="B1" s="168"/>
      <c r="C1" s="168"/>
      <c r="D1" s="168"/>
      <c r="E1" s="168"/>
      <c r="F1" s="168"/>
      <c r="G1" s="168"/>
      <c r="H1" s="168"/>
      <c r="I1" s="168"/>
      <c r="J1" s="163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63</v>
      </c>
      <c r="C3" s="9"/>
      <c r="D3" s="7"/>
      <c r="E3" s="7"/>
      <c r="F3" s="7"/>
      <c r="G3" s="7"/>
      <c r="H3" s="7" t="s">
        <v>3</v>
      </c>
      <c r="I3" s="11">
        <v>43383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7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29+125</f>
        <v>154</v>
      </c>
      <c r="F8" s="21"/>
      <c r="G8" s="16">
        <f t="shared" ref="G8:G16" si="0">C8*E8</f>
        <v>15400000</v>
      </c>
      <c r="H8" s="23"/>
      <c r="I8" s="16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f>205+54</f>
        <v>259</v>
      </c>
      <c r="F9" s="21"/>
      <c r="G9" s="16">
        <f t="shared" si="0"/>
        <v>12950000</v>
      </c>
      <c r="H9" s="23"/>
      <c r="I9" s="16"/>
      <c r="J9" s="16">
        <f>SUM(J4:J8)</f>
        <v>39459000</v>
      </c>
      <c r="K9" s="25">
        <f>J9+M18</f>
        <v>74459000</v>
      </c>
      <c r="L9" s="26">
        <f>K9-I55</f>
        <v>49322000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f>15+1</f>
        <v>16</v>
      </c>
      <c r="F10" s="21"/>
      <c r="G10" s="16">
        <f t="shared" si="0"/>
        <v>320000</v>
      </c>
      <c r="H10" s="8"/>
      <c r="I10" s="8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102</v>
      </c>
      <c r="F11" s="21"/>
      <c r="G11" s="16">
        <f t="shared" si="0"/>
        <v>1020000</v>
      </c>
      <c r="H11" s="8"/>
      <c r="I11" s="16"/>
      <c r="J11" s="28"/>
      <c r="K11" s="29"/>
      <c r="L11" s="169" t="s">
        <v>12</v>
      </c>
      <c r="M11" s="170"/>
      <c r="N11" s="171" t="s">
        <v>13</v>
      </c>
      <c r="O11" s="172"/>
      <c r="P11" s="30"/>
      <c r="Q11" s="8"/>
      <c r="R11" s="2"/>
      <c r="S11" s="2"/>
      <c r="T11" s="2" t="s">
        <v>14</v>
      </c>
      <c r="U11" s="2"/>
    </row>
    <row r="12" spans="1:21" x14ac:dyDescent="0.25">
      <c r="A12" s="7"/>
      <c r="B12" s="21"/>
      <c r="C12" s="22">
        <v>5000</v>
      </c>
      <c r="D12" s="7"/>
      <c r="E12" s="21">
        <f>125+1</f>
        <v>126</v>
      </c>
      <c r="F12" s="21"/>
      <c r="G12" s="16">
        <f t="shared" si="0"/>
        <v>630000</v>
      </c>
      <c r="H12" s="8"/>
      <c r="I12" s="16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A13" s="7"/>
      <c r="B13" s="21"/>
      <c r="C13" s="22">
        <v>2000</v>
      </c>
      <c r="D13" s="7"/>
      <c r="E13" s="21">
        <v>100</v>
      </c>
      <c r="F13" s="21"/>
      <c r="G13" s="16">
        <f t="shared" si="0"/>
        <v>200000</v>
      </c>
      <c r="H13" s="8"/>
      <c r="I13" s="16"/>
      <c r="J13" s="37"/>
      <c r="K13" s="38"/>
      <c r="L13" s="39">
        <v>1000000</v>
      </c>
      <c r="M13" s="40">
        <v>4584500</v>
      </c>
      <c r="N13" s="41"/>
      <c r="O13" s="42"/>
      <c r="P13" s="43"/>
      <c r="Q13" s="44"/>
      <c r="R13" s="45"/>
      <c r="S13" s="46"/>
      <c r="T13" s="47"/>
      <c r="U13" s="47"/>
    </row>
    <row r="14" spans="1:21" ht="15.75" x14ac:dyDescent="0.25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7"/>
      <c r="K14" s="48"/>
      <c r="L14" s="49">
        <v>23552000</v>
      </c>
      <c r="M14" s="40">
        <v>3480000</v>
      </c>
      <c r="N14" s="50"/>
      <c r="O14" s="51"/>
      <c r="P14" s="52"/>
      <c r="Q14" s="53"/>
      <c r="R14" s="54"/>
    </row>
    <row r="15" spans="1:21" ht="18.75" x14ac:dyDescent="0.3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7"/>
      <c r="K15" s="38"/>
      <c r="L15" s="55"/>
      <c r="M15" s="56">
        <v>1160000</v>
      </c>
      <c r="N15" s="41"/>
      <c r="O15" s="51"/>
      <c r="P15" s="52"/>
      <c r="Q15" s="57"/>
      <c r="R15" s="46"/>
      <c r="S15" s="58"/>
      <c r="T15" s="54"/>
      <c r="U15" s="54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/>
      <c r="M16" s="56">
        <v>2035000</v>
      </c>
      <c r="N16" s="41"/>
      <c r="O16" s="51"/>
      <c r="P16" s="59"/>
      <c r="Q16" s="57"/>
      <c r="R16" s="46"/>
      <c r="S16" s="58"/>
      <c r="T16" s="54">
        <f>SUM(T7:T15)</f>
        <v>0</v>
      </c>
      <c r="U16" s="54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30520000</v>
      </c>
      <c r="I17" s="9"/>
      <c r="J17" s="37"/>
      <c r="K17" s="38"/>
      <c r="L17" s="55"/>
      <c r="M17" s="40">
        <v>4180000</v>
      </c>
      <c r="N17" s="41"/>
      <c r="O17" s="51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>
        <v>35000000</v>
      </c>
      <c r="N18" s="50"/>
      <c r="O18" s="51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5"/>
      <c r="M19" s="40">
        <v>31564000</v>
      </c>
      <c r="N19" s="50"/>
      <c r="O19" s="51"/>
      <c r="P19" s="59"/>
      <c r="Q19" s="63"/>
      <c r="R19" s="46"/>
      <c r="S19" s="58"/>
      <c r="T19" s="64" t="s">
        <v>25</v>
      </c>
      <c r="U19" s="58"/>
    </row>
    <row r="20" spans="1:21" ht="15.75" x14ac:dyDescent="0.25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48"/>
      <c r="L20" s="39"/>
      <c r="M20" s="40">
        <v>1750000</v>
      </c>
      <c r="N20" s="41"/>
      <c r="O20" s="51"/>
      <c r="P20" s="65"/>
      <c r="Q20" s="30"/>
      <c r="R20" s="46"/>
      <c r="S20" s="58"/>
      <c r="T20" s="64"/>
      <c r="U20" s="58"/>
    </row>
    <row r="21" spans="1:21" ht="15.75" x14ac:dyDescent="0.2">
      <c r="A21" s="7"/>
      <c r="B21" s="7"/>
      <c r="C21" s="22">
        <v>500</v>
      </c>
      <c r="D21" s="7"/>
      <c r="E21" s="7">
        <v>503</v>
      </c>
      <c r="F21" s="7"/>
      <c r="G21" s="22">
        <f>C21*E21</f>
        <v>251500</v>
      </c>
      <c r="H21" s="8"/>
      <c r="I21" s="22"/>
      <c r="J21" s="37"/>
      <c r="K21" s="38"/>
      <c r="L21" s="55"/>
      <c r="M21" s="40">
        <v>80000</v>
      </c>
      <c r="N21" s="41"/>
      <c r="O21" s="51"/>
      <c r="P21" s="60"/>
      <c r="Q21" s="57"/>
      <c r="R21" s="62"/>
    </row>
    <row r="22" spans="1:21" ht="15.75" x14ac:dyDescent="0.25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48"/>
      <c r="L22" s="39"/>
      <c r="M22" s="40">
        <v>200000</v>
      </c>
      <c r="N22" s="41"/>
      <c r="O22" s="51"/>
      <c r="P22" s="60"/>
      <c r="Q22" s="57"/>
      <c r="R22" s="62"/>
    </row>
    <row r="23" spans="1:21" ht="15.75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8"/>
      <c r="L23" s="55"/>
      <c r="M23" s="40">
        <v>200000</v>
      </c>
      <c r="N23" s="41"/>
      <c r="O23" s="51"/>
      <c r="P23" s="60"/>
      <c r="Q23" s="57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>
        <v>18000</v>
      </c>
      <c r="N24" s="41"/>
      <c r="O24" s="51">
        <f>SUM(O13:O23)</f>
        <v>0</v>
      </c>
      <c r="P24" s="66"/>
      <c r="Q24" s="44"/>
      <c r="R24" s="46"/>
      <c r="S24" s="58"/>
      <c r="T24" s="64"/>
      <c r="U24" s="58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5"/>
      <c r="M25" s="40">
        <v>20000</v>
      </c>
      <c r="N25" s="41"/>
      <c r="O25" s="51"/>
      <c r="P25" s="68"/>
      <c r="Q25" s="53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251500</v>
      </c>
      <c r="I26" s="8"/>
      <c r="J26" s="37"/>
      <c r="K26" s="48"/>
      <c r="L26" s="39"/>
      <c r="M26" s="40">
        <v>750000</v>
      </c>
      <c r="N26" s="41"/>
      <c r="O26" s="51"/>
      <c r="P26" s="71"/>
      <c r="Q26" s="53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30771500</v>
      </c>
      <c r="J27" s="37"/>
      <c r="K27" s="38"/>
      <c r="L27" s="55"/>
      <c r="M27" s="72">
        <v>30000</v>
      </c>
      <c r="N27" s="41"/>
      <c r="O27" s="51"/>
      <c r="P27" s="59"/>
      <c r="Q27" s="73"/>
      <c r="R27" s="46"/>
      <c r="S27" s="58"/>
      <c r="T27" s="64"/>
      <c r="U27" s="58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1"/>
      <c r="P28" s="74"/>
      <c r="Q28" s="53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5"/>
      <c r="M29" s="75"/>
      <c r="N29" s="41"/>
      <c r="O29" s="51"/>
      <c r="P29" s="75"/>
      <c r="Q29" s="44"/>
      <c r="R29" s="46"/>
      <c r="S29" s="58"/>
      <c r="T29" s="64"/>
      <c r="U29" s="58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+'5 Okt '!I38</f>
        <v>853087305</v>
      </c>
      <c r="J30" s="37"/>
      <c r="K30" s="48"/>
      <c r="L30" s="76"/>
      <c r="M30" s="75"/>
      <c r="N30" s="41"/>
      <c r="O30" s="51"/>
      <c r="P30" s="75"/>
      <c r="Q30" s="44"/>
      <c r="R30" s="2"/>
      <c r="S30" s="58"/>
      <c r="T30" s="2"/>
      <c r="U30" s="58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+'9 okt'!I56</f>
        <v>90686000</v>
      </c>
      <c r="J31" s="37"/>
      <c r="K31" s="38"/>
      <c r="L31" s="77"/>
      <c r="M31" s="75"/>
      <c r="N31" s="41"/>
      <c r="O31" s="51"/>
      <c r="P31" s="75"/>
      <c r="Q31" s="44"/>
      <c r="R31" s="2"/>
      <c r="S31" s="58"/>
      <c r="T31" s="2"/>
      <c r="U31" s="58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1"/>
      <c r="P32" s="75"/>
      <c r="Q32" s="44"/>
      <c r="R32" s="2"/>
      <c r="S32" s="58"/>
      <c r="T32" s="2"/>
      <c r="U32" s="58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78"/>
      <c r="L33" s="55"/>
      <c r="M33" s="75"/>
      <c r="N33" s="41"/>
      <c r="O33" s="51"/>
      <c r="P33" s="75"/>
      <c r="Q33" s="44"/>
      <c r="R33" s="2"/>
      <c r="S33" s="58"/>
      <c r="T33" s="79"/>
      <c r="U33" s="58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8"/>
      <c r="L34" s="39"/>
      <c r="M34" s="75"/>
      <c r="N34" s="41"/>
      <c r="O34" s="51"/>
      <c r="P34" s="75"/>
      <c r="Q34" s="44"/>
      <c r="R34" s="58"/>
      <c r="S34" s="58"/>
      <c r="T34" s="2"/>
      <c r="U34" s="58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78"/>
      <c r="L35" s="55"/>
      <c r="N35" s="41"/>
      <c r="O35" s="51"/>
      <c r="Q35" s="44"/>
      <c r="R35" s="9"/>
      <c r="S35" s="58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1"/>
      <c r="K36" s="38"/>
      <c r="L36" s="39"/>
      <c r="M36" s="82"/>
      <c r="N36" s="41"/>
      <c r="O36" s="51"/>
      <c r="Q36" s="44"/>
      <c r="S36" s="58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3">
        <v>0</v>
      </c>
      <c r="I37" s="7" t="s">
        <v>7</v>
      </c>
      <c r="J37" s="37"/>
      <c r="K37" s="78"/>
      <c r="L37" s="55"/>
      <c r="M37" s="82"/>
      <c r="N37" s="41"/>
      <c r="O37" s="51"/>
      <c r="Q37" s="44"/>
      <c r="S37" s="58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853087305</v>
      </c>
      <c r="J38" s="37"/>
      <c r="K38" s="38"/>
      <c r="L38" s="39"/>
      <c r="M38" s="82"/>
      <c r="N38" s="41"/>
      <c r="O38" s="51"/>
      <c r="Q38" s="44"/>
      <c r="S38" s="58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78"/>
      <c r="L39" s="55"/>
      <c r="M39" s="82"/>
      <c r="N39" s="41"/>
      <c r="O39" s="51"/>
      <c r="Q39" s="44"/>
      <c r="S39" s="58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8"/>
      <c r="L40" s="39"/>
      <c r="M40" s="82"/>
      <c r="N40" s="41"/>
      <c r="O40" s="51"/>
      <c r="Q40" s="44"/>
      <c r="S40" s="58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27486880</v>
      </c>
      <c r="J41" s="37"/>
      <c r="K41" s="78"/>
      <c r="L41" s="55"/>
      <c r="N41" s="41"/>
      <c r="O41" s="51"/>
      <c r="Q41" s="44"/>
      <c r="S41" s="58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97317391</v>
      </c>
      <c r="I42" s="8"/>
      <c r="J42" s="37"/>
      <c r="K42" s="78"/>
      <c r="L42" s="55"/>
      <c r="N42" s="41"/>
      <c r="O42" s="51"/>
      <c r="Q42" s="44"/>
      <c r="S42" s="58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f>116537412-37138758</f>
        <v>79398654</v>
      </c>
      <c r="I43" s="8"/>
      <c r="J43" s="37"/>
      <c r="K43" s="38"/>
      <c r="L43" s="39"/>
      <c r="N43" s="85"/>
      <c r="O43" s="42"/>
      <c r="Q43" s="44"/>
      <c r="S43" s="58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279202925</v>
      </c>
      <c r="J44" s="37"/>
      <c r="K44" s="78"/>
      <c r="L44" s="55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1132290230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78"/>
      <c r="L46" s="55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85051500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78"/>
      <c r="L48" s="55"/>
      <c r="M48" s="90"/>
      <c r="N48" s="41"/>
      <c r="O48" s="57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85051500</v>
      </c>
      <c r="J49" s="92"/>
      <c r="K49" s="38"/>
      <c r="L49" s="39"/>
      <c r="M49" s="90"/>
      <c r="N49" s="41"/>
      <c r="O49" s="57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78"/>
      <c r="L50" s="55"/>
      <c r="N50" s="96"/>
      <c r="O50" s="57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7"/>
      <c r="P51" s="90"/>
      <c r="Q51" s="44"/>
      <c r="R51" s="93"/>
      <c r="S51" s="2"/>
      <c r="U51" s="2"/>
    </row>
    <row r="52" spans="1:21" ht="15.75" x14ac:dyDescent="0.2">
      <c r="A52" s="7"/>
      <c r="B52" s="7"/>
      <c r="C52" s="98" t="s">
        <v>43</v>
      </c>
      <c r="D52" s="7"/>
      <c r="E52" s="7"/>
      <c r="F52" s="7"/>
      <c r="G52" s="16"/>
      <c r="H52" s="70">
        <f>L119</f>
        <v>24552000</v>
      </c>
      <c r="I52" s="8"/>
      <c r="J52" s="88"/>
      <c r="K52" s="78"/>
      <c r="L52" s="55"/>
      <c r="N52" s="96"/>
      <c r="O52" s="57"/>
      <c r="Q52" s="44"/>
    </row>
    <row r="53" spans="1:21" ht="15.75" x14ac:dyDescent="0.2">
      <c r="A53" s="7"/>
      <c r="B53" s="7"/>
      <c r="C53" s="98" t="s">
        <v>44</v>
      </c>
      <c r="D53" s="7"/>
      <c r="E53" s="7"/>
      <c r="F53" s="7"/>
      <c r="G53" s="16"/>
      <c r="H53" s="70">
        <f>O24</f>
        <v>0</v>
      </c>
      <c r="I53" s="8"/>
      <c r="J53" s="88"/>
      <c r="K53" s="38"/>
      <c r="L53" s="39"/>
      <c r="M53" s="90"/>
      <c r="N53" s="41"/>
      <c r="O53" s="57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3">
        <v>585000</v>
      </c>
      <c r="I54" s="8"/>
      <c r="J54" s="99"/>
      <c r="K54" s="78"/>
      <c r="L54" s="55"/>
      <c r="M54" s="90"/>
      <c r="N54" s="41"/>
      <c r="O54" s="57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3">
        <f>SUM(H52:H54)</f>
        <v>25137000</v>
      </c>
      <c r="J55" s="97"/>
      <c r="K55" s="100"/>
      <c r="L55" s="76"/>
      <c r="M55" s="90"/>
      <c r="N55" s="41"/>
      <c r="O55" s="57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30771500</v>
      </c>
      <c r="J56" s="101"/>
      <c r="K56" s="41"/>
      <c r="L56" s="102"/>
      <c r="M56" s="90"/>
      <c r="N56" s="41"/>
      <c r="O56" s="57"/>
      <c r="P56" s="90"/>
      <c r="Q56" s="44"/>
      <c r="R56" s="103"/>
      <c r="S56" s="79"/>
      <c r="T56" s="103"/>
      <c r="U56" s="79"/>
    </row>
    <row r="57" spans="1:21" ht="15.75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30771500</v>
      </c>
      <c r="J57" s="104"/>
      <c r="K57" s="41"/>
      <c r="L57" s="105"/>
      <c r="M57" s="106"/>
      <c r="N57" s="41"/>
      <c r="O57" s="57"/>
      <c r="P57" s="106"/>
      <c r="Q57" s="44"/>
      <c r="R57" s="103"/>
      <c r="S57" s="79"/>
      <c r="T57" s="103"/>
      <c r="U57" s="79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3">
        <v>0</v>
      </c>
      <c r="J58" s="104"/>
      <c r="K58" s="41"/>
      <c r="L58" s="105"/>
      <c r="M58" s="106"/>
      <c r="N58" s="41"/>
      <c r="O58" s="57"/>
      <c r="P58" s="106"/>
      <c r="Q58" s="44"/>
      <c r="R58" s="103"/>
      <c r="S58" s="79"/>
      <c r="T58" s="103"/>
      <c r="U58" s="79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7"/>
      <c r="P59" s="108"/>
      <c r="Q59" s="44"/>
      <c r="R59" s="103"/>
      <c r="S59" s="79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7"/>
      <c r="P60" s="90"/>
      <c r="Q60" s="44"/>
      <c r="R60" s="103"/>
      <c r="S60" s="79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7"/>
      <c r="P61" s="108"/>
      <c r="Q61" s="44"/>
      <c r="R61" s="103"/>
      <c r="S61" s="79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7"/>
      <c r="P62" s="108"/>
      <c r="Q62" s="44"/>
      <c r="R62" s="103"/>
      <c r="S62" s="79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7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7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7"/>
      <c r="P66" s="108"/>
      <c r="Q66" s="44"/>
      <c r="R66" s="103"/>
      <c r="S66" s="79"/>
      <c r="T66" s="103"/>
      <c r="U66" s="103"/>
    </row>
    <row r="67" spans="1:21" x14ac:dyDescent="0.25">
      <c r="K67" s="41"/>
      <c r="L67" s="121"/>
      <c r="M67" s="108"/>
      <c r="N67" s="120"/>
      <c r="O67" s="53"/>
      <c r="P67" s="108"/>
      <c r="Q67" s="44"/>
      <c r="S67" s="58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7"/>
      <c r="O68" s="57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7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7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7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3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3"/>
      <c r="O73" s="57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3"/>
      <c r="O74" s="57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7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9"/>
      <c r="I76" s="2"/>
      <c r="J76" s="107"/>
      <c r="K76" s="136"/>
      <c r="L76" s="137"/>
      <c r="O76" s="57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9"/>
      <c r="I77" s="2"/>
      <c r="J77" s="107"/>
      <c r="K77" s="140"/>
      <c r="L77" s="117"/>
      <c r="O77" s="57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7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7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7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7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9"/>
      <c r="I82" s="2"/>
      <c r="J82" s="107"/>
      <c r="K82" s="85"/>
      <c r="L82" s="57"/>
      <c r="O82" s="57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9"/>
      <c r="I83" s="2"/>
      <c r="J83" s="107"/>
      <c r="K83" s="147"/>
      <c r="L83" s="57"/>
      <c r="O83" s="57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9"/>
      <c r="I84" s="2"/>
      <c r="J84" s="107"/>
      <c r="K84" s="147"/>
      <c r="L84" s="57"/>
      <c r="O84" s="57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7"/>
      <c r="O85" s="57"/>
      <c r="Q85" s="145"/>
    </row>
    <row r="86" spans="1:17" x14ac:dyDescent="0.25">
      <c r="J86" s="107"/>
      <c r="K86" s="147"/>
      <c r="L86" s="57"/>
      <c r="O86" s="57"/>
      <c r="Q86" s="130"/>
    </row>
    <row r="87" spans="1:17" x14ac:dyDescent="0.25">
      <c r="J87" s="107"/>
      <c r="K87" s="147"/>
      <c r="L87" s="57"/>
      <c r="O87" s="57"/>
      <c r="Q87" s="130"/>
    </row>
    <row r="88" spans="1:17" x14ac:dyDescent="0.25">
      <c r="J88" s="107"/>
      <c r="K88" s="147"/>
      <c r="L88" s="57"/>
      <c r="O88" s="57"/>
      <c r="Q88" s="130"/>
    </row>
    <row r="89" spans="1:17" x14ac:dyDescent="0.25">
      <c r="J89" s="107"/>
      <c r="K89" s="147"/>
      <c r="L89" s="57"/>
      <c r="O89" s="57"/>
      <c r="Q89" s="130"/>
    </row>
    <row r="90" spans="1:17" x14ac:dyDescent="0.25">
      <c r="J90" s="107"/>
      <c r="K90" s="147"/>
      <c r="L90" s="57"/>
      <c r="O90" s="57"/>
      <c r="Q90" s="130"/>
    </row>
    <row r="91" spans="1:17" x14ac:dyDescent="0.25">
      <c r="J91" s="107"/>
      <c r="K91" s="147"/>
      <c r="L91" s="57"/>
      <c r="O91" s="57"/>
      <c r="Q91" s="130"/>
    </row>
    <row r="92" spans="1:17" x14ac:dyDescent="0.2">
      <c r="K92" s="147"/>
      <c r="L92" s="57"/>
      <c r="O92" s="57"/>
      <c r="Q92" s="130"/>
    </row>
    <row r="93" spans="1:17" x14ac:dyDescent="0.2">
      <c r="K93" s="147"/>
      <c r="L93" s="57"/>
      <c r="O93" s="57"/>
      <c r="Q93" s="130"/>
    </row>
    <row r="94" spans="1:17" x14ac:dyDescent="0.2">
      <c r="K94" s="147"/>
      <c r="L94" s="57"/>
      <c r="O94" s="57"/>
      <c r="Q94" s="130"/>
    </row>
    <row r="95" spans="1:17" x14ac:dyDescent="0.2">
      <c r="K95" s="147"/>
      <c r="L95" s="57"/>
      <c r="O95" s="57"/>
      <c r="Q95" s="130"/>
    </row>
    <row r="96" spans="1:17" x14ac:dyDescent="0.2">
      <c r="K96" s="147"/>
      <c r="L96" s="57"/>
      <c r="O96" s="57"/>
      <c r="Q96" s="130"/>
    </row>
    <row r="97" spans="1:21" x14ac:dyDescent="0.2">
      <c r="K97" s="147"/>
      <c r="L97" s="57"/>
      <c r="O97" s="57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8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8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8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8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8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80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8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8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8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8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8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8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8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24552000</v>
      </c>
      <c r="M119" s="154">
        <f t="shared" ref="M119:P119" si="1">SUM(M13:M118)</f>
        <v>85051500</v>
      </c>
      <c r="N119" s="154">
        <f>SUM(N13:N118)</f>
        <v>0</v>
      </c>
      <c r="O119" s="154">
        <f>SUM(O13:O118)</f>
        <v>0</v>
      </c>
      <c r="P119" s="154">
        <f t="shared" si="1"/>
        <v>0</v>
      </c>
      <c r="Q119" s="118"/>
      <c r="R119" s="6"/>
      <c r="S119" s="6"/>
      <c r="T119" s="6"/>
      <c r="U119" s="6"/>
    </row>
    <row r="120" spans="1:21" s="8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24552000</v>
      </c>
      <c r="O120" s="154">
        <f>SUM(O13:O119)</f>
        <v>0</v>
      </c>
      <c r="Q120" s="118"/>
      <c r="R120" s="6"/>
      <c r="S120" s="6"/>
      <c r="T120" s="6"/>
      <c r="U120" s="6"/>
    </row>
    <row r="121" spans="1:21" s="8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8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8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8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8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8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8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8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8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8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G1" zoomScale="95" zoomScaleNormal="100" zoomScaleSheetLayoutView="95" workbookViewId="0">
      <selection activeCell="M17" sqref="M17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80" customWidth="1"/>
    <col min="15" max="15" width="18.5703125" style="156" bestFit="1" customWidth="1"/>
    <col min="16" max="16" width="20.7109375" style="80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68" t="s">
        <v>0</v>
      </c>
      <c r="B1" s="168"/>
      <c r="C1" s="168"/>
      <c r="D1" s="168"/>
      <c r="E1" s="168"/>
      <c r="F1" s="168"/>
      <c r="G1" s="168"/>
      <c r="H1" s="168"/>
      <c r="I1" s="168"/>
      <c r="J1" s="164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64</v>
      </c>
      <c r="C3" s="9"/>
      <c r="D3" s="7"/>
      <c r="E3" s="7"/>
      <c r="F3" s="7"/>
      <c r="G3" s="7"/>
      <c r="H3" s="7" t="s">
        <v>3</v>
      </c>
      <c r="I3" s="11">
        <v>43384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7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214</v>
      </c>
      <c r="F8" s="21"/>
      <c r="G8" s="16">
        <f t="shared" ref="G8:G16" si="0">C8*E8</f>
        <v>21400000</v>
      </c>
      <c r="H8" s="23"/>
      <c r="I8" s="16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253</v>
      </c>
      <c r="F9" s="21"/>
      <c r="G9" s="16">
        <f t="shared" si="0"/>
        <v>12650000</v>
      </c>
      <c r="H9" s="23"/>
      <c r="I9" s="16"/>
      <c r="J9" s="16">
        <f>SUM(J4:J8)</f>
        <v>39459000</v>
      </c>
      <c r="K9" s="25">
        <f>J9+M18</f>
        <v>39709000</v>
      </c>
      <c r="L9" s="26">
        <f>K9-I55</f>
        <v>19593000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14</v>
      </c>
      <c r="F10" s="21"/>
      <c r="G10" s="16">
        <f t="shared" si="0"/>
        <v>280000</v>
      </c>
      <c r="H10" s="8"/>
      <c r="I10" s="8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101</v>
      </c>
      <c r="F11" s="21"/>
      <c r="G11" s="16">
        <f t="shared" si="0"/>
        <v>1010000</v>
      </c>
      <c r="H11" s="8"/>
      <c r="I11" s="16"/>
      <c r="J11" s="28"/>
      <c r="K11" s="29"/>
      <c r="L11" s="169" t="s">
        <v>12</v>
      </c>
      <c r="M11" s="170"/>
      <c r="N11" s="171" t="s">
        <v>13</v>
      </c>
      <c r="O11" s="172"/>
      <c r="P11" s="30"/>
      <c r="Q11" s="8"/>
      <c r="R11" s="2"/>
      <c r="S11" s="2"/>
      <c r="T11" s="2" t="s">
        <v>14</v>
      </c>
      <c r="U11" s="2"/>
    </row>
    <row r="12" spans="1:21" x14ac:dyDescent="0.25">
      <c r="A12" s="7"/>
      <c r="B12" s="21"/>
      <c r="C12" s="22">
        <v>5000</v>
      </c>
      <c r="D12" s="7"/>
      <c r="E12" s="21">
        <v>126</v>
      </c>
      <c r="F12" s="21"/>
      <c r="G12" s="16">
        <f t="shared" si="0"/>
        <v>630000</v>
      </c>
      <c r="H12" s="8"/>
      <c r="I12" s="16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A13" s="7"/>
      <c r="B13" s="21"/>
      <c r="C13" s="22">
        <v>2000</v>
      </c>
      <c r="D13" s="7"/>
      <c r="E13" s="21">
        <v>105</v>
      </c>
      <c r="F13" s="21"/>
      <c r="G13" s="16">
        <f t="shared" si="0"/>
        <v>210000</v>
      </c>
      <c r="H13" s="8"/>
      <c r="I13" s="16"/>
      <c r="J13" s="37"/>
      <c r="K13" s="38"/>
      <c r="L13" s="39">
        <v>20116000</v>
      </c>
      <c r="M13" s="40">
        <v>50000</v>
      </c>
      <c r="N13" s="41"/>
      <c r="O13" s="42">
        <v>2300000</v>
      </c>
      <c r="P13" s="43"/>
      <c r="Q13" s="44"/>
      <c r="R13" s="45"/>
      <c r="S13" s="46"/>
      <c r="T13" s="47"/>
      <c r="U13" s="47"/>
    </row>
    <row r="14" spans="1:21" ht="15.75" x14ac:dyDescent="0.25">
      <c r="A14" s="7"/>
      <c r="B14" s="21"/>
      <c r="C14" s="22">
        <v>1000</v>
      </c>
      <c r="D14" s="7"/>
      <c r="E14" s="21">
        <v>1</v>
      </c>
      <c r="F14" s="21"/>
      <c r="G14" s="16">
        <f t="shared" si="0"/>
        <v>1000</v>
      </c>
      <c r="H14" s="8"/>
      <c r="I14" s="16"/>
      <c r="J14" s="37"/>
      <c r="K14" s="48"/>
      <c r="L14" s="49">
        <v>-2300000</v>
      </c>
      <c r="M14" s="40">
        <v>325000</v>
      </c>
      <c r="N14" s="50"/>
      <c r="O14" s="51"/>
      <c r="P14" s="52"/>
      <c r="Q14" s="53"/>
      <c r="R14" s="54"/>
    </row>
    <row r="15" spans="1:21" ht="18.75" x14ac:dyDescent="0.3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7"/>
      <c r="K15" s="38"/>
      <c r="L15" s="55"/>
      <c r="M15" s="56">
        <v>30000</v>
      </c>
      <c r="N15" s="41"/>
      <c r="O15" s="51"/>
      <c r="P15" s="52"/>
      <c r="Q15" s="57"/>
      <c r="R15" s="46"/>
      <c r="S15" s="58"/>
      <c r="T15" s="54"/>
      <c r="U15" s="54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/>
      <c r="M16" s="56">
        <v>100000</v>
      </c>
      <c r="N16" s="41"/>
      <c r="O16" s="51"/>
      <c r="P16" s="59"/>
      <c r="Q16" s="57"/>
      <c r="R16" s="46"/>
      <c r="S16" s="58"/>
      <c r="T16" s="54">
        <f>SUM(T7:T15)</f>
        <v>0</v>
      </c>
      <c r="U16" s="54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36181000</v>
      </c>
      <c r="I17" s="9"/>
      <c r="J17" s="37"/>
      <c r="K17" s="38"/>
      <c r="L17" s="55"/>
      <c r="M17" s="40">
        <v>12700000</v>
      </c>
      <c r="N17" s="41"/>
      <c r="O17" s="51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>
        <v>250000</v>
      </c>
      <c r="N18" s="50"/>
      <c r="O18" s="51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5"/>
      <c r="M19" s="40">
        <v>1000000</v>
      </c>
      <c r="N19" s="50"/>
      <c r="O19" s="51"/>
      <c r="P19" s="59"/>
      <c r="Q19" s="63"/>
      <c r="R19" s="46"/>
      <c r="S19" s="58"/>
      <c r="T19" s="64" t="s">
        <v>25</v>
      </c>
      <c r="U19" s="58"/>
    </row>
    <row r="20" spans="1:21" ht="15.75" x14ac:dyDescent="0.25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48"/>
      <c r="L20" s="39"/>
      <c r="M20" s="40"/>
      <c r="N20" s="41"/>
      <c r="O20" s="51"/>
      <c r="P20" s="65"/>
      <c r="Q20" s="30"/>
      <c r="R20" s="46"/>
      <c r="S20" s="58"/>
      <c r="T20" s="64"/>
      <c r="U20" s="58"/>
    </row>
    <row r="21" spans="1:21" ht="15.75" x14ac:dyDescent="0.2">
      <c r="A21" s="7"/>
      <c r="B21" s="7"/>
      <c r="C21" s="22">
        <v>500</v>
      </c>
      <c r="D21" s="7"/>
      <c r="E21" s="7">
        <v>503</v>
      </c>
      <c r="F21" s="7"/>
      <c r="G21" s="22">
        <f>C21*E21</f>
        <v>251500</v>
      </c>
      <c r="H21" s="8"/>
      <c r="I21" s="22"/>
      <c r="J21" s="37"/>
      <c r="K21" s="38"/>
      <c r="L21" s="55"/>
      <c r="M21" s="40"/>
      <c r="N21" s="41"/>
      <c r="O21" s="51"/>
      <c r="P21" s="60"/>
      <c r="Q21" s="57"/>
      <c r="R21" s="62"/>
    </row>
    <row r="22" spans="1:21" ht="15.75" x14ac:dyDescent="0.25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48"/>
      <c r="L22" s="39"/>
      <c r="M22" s="40"/>
      <c r="N22" s="41"/>
      <c r="O22" s="51"/>
      <c r="P22" s="60"/>
      <c r="Q22" s="57"/>
      <c r="R22" s="62"/>
    </row>
    <row r="23" spans="1:21" ht="15.75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8"/>
      <c r="L23" s="55"/>
      <c r="M23" s="40"/>
      <c r="N23" s="41"/>
      <c r="O23" s="51"/>
      <c r="P23" s="60"/>
      <c r="Q23" s="57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/>
      <c r="N24" s="41"/>
      <c r="O24" s="51">
        <f>SUM(O13:O23)</f>
        <v>2300000</v>
      </c>
      <c r="P24" s="66"/>
      <c r="Q24" s="44"/>
      <c r="R24" s="46"/>
      <c r="S24" s="58"/>
      <c r="T24" s="64"/>
      <c r="U24" s="58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5"/>
      <c r="M25" s="40"/>
      <c r="N25" s="41"/>
      <c r="O25" s="51"/>
      <c r="P25" s="68"/>
      <c r="Q25" s="53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251500</v>
      </c>
      <c r="I26" s="8"/>
      <c r="J26" s="37"/>
      <c r="K26" s="48"/>
      <c r="L26" s="39"/>
      <c r="M26" s="40"/>
      <c r="N26" s="41"/>
      <c r="O26" s="51"/>
      <c r="P26" s="71"/>
      <c r="Q26" s="53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36432500</v>
      </c>
      <c r="J27" s="37"/>
      <c r="K27" s="38"/>
      <c r="L27" s="55"/>
      <c r="M27" s="72"/>
      <c r="N27" s="41"/>
      <c r="O27" s="51"/>
      <c r="P27" s="59"/>
      <c r="Q27" s="73"/>
      <c r="R27" s="46"/>
      <c r="S27" s="58"/>
      <c r="T27" s="64"/>
      <c r="U27" s="58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1"/>
      <c r="P28" s="74"/>
      <c r="Q28" s="53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5"/>
      <c r="M29" s="75"/>
      <c r="N29" s="41"/>
      <c r="O29" s="51"/>
      <c r="P29" s="75"/>
      <c r="Q29" s="44"/>
      <c r="R29" s="46"/>
      <c r="S29" s="58"/>
      <c r="T29" s="64"/>
      <c r="U29" s="58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+'5 Okt '!I38</f>
        <v>853087305</v>
      </c>
      <c r="J30" s="37"/>
      <c r="K30" s="48"/>
      <c r="L30" s="76"/>
      <c r="M30" s="75"/>
      <c r="N30" s="41"/>
      <c r="O30" s="51"/>
      <c r="P30" s="75"/>
      <c r="Q30" s="44"/>
      <c r="R30" s="2"/>
      <c r="S30" s="58"/>
      <c r="T30" s="2"/>
      <c r="U30" s="58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+'10 Okt'!I56</f>
        <v>30771500</v>
      </c>
      <c r="J31" s="37"/>
      <c r="K31" s="38"/>
      <c r="L31" s="77"/>
      <c r="M31" s="75"/>
      <c r="N31" s="41"/>
      <c r="O31" s="51"/>
      <c r="P31" s="75"/>
      <c r="Q31" s="44"/>
      <c r="R31" s="2"/>
      <c r="S31" s="58"/>
      <c r="T31" s="2"/>
      <c r="U31" s="58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1"/>
      <c r="P32" s="75"/>
      <c r="Q32" s="44"/>
      <c r="R32" s="2"/>
      <c r="S32" s="58"/>
      <c r="T32" s="2"/>
      <c r="U32" s="58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78"/>
      <c r="L33" s="55"/>
      <c r="M33" s="75"/>
      <c r="N33" s="41"/>
      <c r="O33" s="51"/>
      <c r="P33" s="75"/>
      <c r="Q33" s="44"/>
      <c r="R33" s="2"/>
      <c r="S33" s="58"/>
      <c r="T33" s="79"/>
      <c r="U33" s="58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8"/>
      <c r="L34" s="39"/>
      <c r="M34" s="75"/>
      <c r="N34" s="41"/>
      <c r="O34" s="51"/>
      <c r="P34" s="75"/>
      <c r="Q34" s="44"/>
      <c r="R34" s="58"/>
      <c r="S34" s="58"/>
      <c r="T34" s="2"/>
      <c r="U34" s="58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78"/>
      <c r="L35" s="55"/>
      <c r="N35" s="41"/>
      <c r="O35" s="51"/>
      <c r="Q35" s="44"/>
      <c r="R35" s="9"/>
      <c r="S35" s="58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1"/>
      <c r="K36" s="38"/>
      <c r="L36" s="39"/>
      <c r="M36" s="82"/>
      <c r="N36" s="41"/>
      <c r="O36" s="51"/>
      <c r="Q36" s="44"/>
      <c r="S36" s="58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3">
        <v>0</v>
      </c>
      <c r="I37" s="7" t="s">
        <v>7</v>
      </c>
      <c r="J37" s="37"/>
      <c r="K37" s="78"/>
      <c r="L37" s="55"/>
      <c r="M37" s="82"/>
      <c r="N37" s="41"/>
      <c r="O37" s="51"/>
      <c r="Q37" s="44"/>
      <c r="S37" s="58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853087305</v>
      </c>
      <c r="J38" s="37"/>
      <c r="K38" s="38"/>
      <c r="L38" s="39"/>
      <c r="M38" s="82"/>
      <c r="N38" s="41"/>
      <c r="O38" s="51"/>
      <c r="Q38" s="44"/>
      <c r="S38" s="58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78"/>
      <c r="L39" s="55"/>
      <c r="M39" s="82"/>
      <c r="N39" s="41"/>
      <c r="O39" s="51"/>
      <c r="Q39" s="44"/>
      <c r="S39" s="58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8"/>
      <c r="L40" s="39"/>
      <c r="M40" s="82"/>
      <c r="N40" s="41"/>
      <c r="O40" s="51"/>
      <c r="Q40" s="44"/>
      <c r="S40" s="58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27486880</v>
      </c>
      <c r="J41" s="37"/>
      <c r="K41" s="78"/>
      <c r="L41" s="55"/>
      <c r="N41" s="41"/>
      <c r="O41" s="51"/>
      <c r="Q41" s="44"/>
      <c r="S41" s="58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97317391</v>
      </c>
      <c r="I42" s="8"/>
      <c r="J42" s="37"/>
      <c r="K42" s="78"/>
      <c r="L42" s="55"/>
      <c r="N42" s="41"/>
      <c r="O42" s="51"/>
      <c r="Q42" s="44"/>
      <c r="S42" s="58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f>116537412-37138758</f>
        <v>79398654</v>
      </c>
      <c r="I43" s="8"/>
      <c r="J43" s="37"/>
      <c r="K43" s="38"/>
      <c r="L43" s="39"/>
      <c r="N43" s="85"/>
      <c r="O43" s="42"/>
      <c r="Q43" s="44"/>
      <c r="S43" s="58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279202925</v>
      </c>
      <c r="J44" s="37"/>
      <c r="K44" s="78"/>
      <c r="L44" s="55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1132290230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78"/>
      <c r="L46" s="55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14455000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78"/>
      <c r="L48" s="55"/>
      <c r="M48" s="90"/>
      <c r="N48" s="41"/>
      <c r="O48" s="57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14455000</v>
      </c>
      <c r="J49" s="92"/>
      <c r="K49" s="38"/>
      <c r="L49" s="39"/>
      <c r="M49" s="90"/>
      <c r="N49" s="41"/>
      <c r="O49" s="57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78"/>
      <c r="L50" s="55"/>
      <c r="N50" s="96"/>
      <c r="O50" s="57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7"/>
      <c r="P51" s="90"/>
      <c r="Q51" s="44"/>
      <c r="R51" s="93"/>
      <c r="S51" s="2"/>
      <c r="U51" s="2"/>
    </row>
    <row r="52" spans="1:21" ht="15.75" x14ac:dyDescent="0.2">
      <c r="A52" s="7"/>
      <c r="B52" s="7"/>
      <c r="C52" s="98" t="s">
        <v>43</v>
      </c>
      <c r="D52" s="7"/>
      <c r="E52" s="7"/>
      <c r="F52" s="7"/>
      <c r="G52" s="16"/>
      <c r="H52" s="70">
        <f>L119</f>
        <v>17816000</v>
      </c>
      <c r="I52" s="8"/>
      <c r="J52" s="88"/>
      <c r="K52" s="78"/>
      <c r="L52" s="55"/>
      <c r="N52" s="96"/>
      <c r="O52" s="57"/>
      <c r="Q52" s="44"/>
    </row>
    <row r="53" spans="1:21" ht="15.75" x14ac:dyDescent="0.2">
      <c r="A53" s="7"/>
      <c r="B53" s="7"/>
      <c r="C53" s="98" t="s">
        <v>44</v>
      </c>
      <c r="D53" s="7"/>
      <c r="E53" s="7"/>
      <c r="F53" s="7"/>
      <c r="G53" s="16"/>
      <c r="H53" s="70">
        <f>O24</f>
        <v>2300000</v>
      </c>
      <c r="I53" s="8"/>
      <c r="J53" s="88"/>
      <c r="K53" s="38"/>
      <c r="L53" s="39"/>
      <c r="M53" s="90"/>
      <c r="N53" s="41"/>
      <c r="O53" s="57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3">
        <v>0</v>
      </c>
      <c r="I54" s="8"/>
      <c r="J54" s="99"/>
      <c r="K54" s="78"/>
      <c r="L54" s="55"/>
      <c r="M54" s="90"/>
      <c r="N54" s="41"/>
      <c r="O54" s="57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3">
        <f>SUM(H52:H54)</f>
        <v>20116000</v>
      </c>
      <c r="J55" s="97"/>
      <c r="K55" s="100"/>
      <c r="L55" s="76"/>
      <c r="M55" s="90"/>
      <c r="N55" s="41"/>
      <c r="O55" s="57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36432500</v>
      </c>
      <c r="J56" s="101"/>
      <c r="K56" s="41"/>
      <c r="L56" s="102"/>
      <c r="M56" s="90"/>
      <c r="N56" s="41"/>
      <c r="O56" s="57"/>
      <c r="P56" s="90"/>
      <c r="Q56" s="44"/>
      <c r="R56" s="103"/>
      <c r="S56" s="79"/>
      <c r="T56" s="103"/>
      <c r="U56" s="79"/>
    </row>
    <row r="57" spans="1:21" ht="15.75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36432500</v>
      </c>
      <c r="J57" s="104"/>
      <c r="K57" s="41"/>
      <c r="L57" s="105"/>
      <c r="M57" s="106"/>
      <c r="N57" s="41"/>
      <c r="O57" s="57"/>
      <c r="P57" s="106"/>
      <c r="Q57" s="44"/>
      <c r="R57" s="103"/>
      <c r="S57" s="79"/>
      <c r="T57" s="103"/>
      <c r="U57" s="79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3">
        <v>0</v>
      </c>
      <c r="J58" s="104"/>
      <c r="K58" s="41"/>
      <c r="L58" s="105"/>
      <c r="M58" s="106"/>
      <c r="N58" s="41"/>
      <c r="O58" s="57"/>
      <c r="P58" s="106"/>
      <c r="Q58" s="44"/>
      <c r="R58" s="103"/>
      <c r="S58" s="79"/>
      <c r="T58" s="103"/>
      <c r="U58" s="79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7"/>
      <c r="P59" s="108"/>
      <c r="Q59" s="44"/>
      <c r="R59" s="103"/>
      <c r="S59" s="79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7"/>
      <c r="P60" s="90"/>
      <c r="Q60" s="44"/>
      <c r="R60" s="103"/>
      <c r="S60" s="79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7"/>
      <c r="P61" s="108"/>
      <c r="Q61" s="44"/>
      <c r="R61" s="103"/>
      <c r="S61" s="79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7"/>
      <c r="P62" s="108"/>
      <c r="Q62" s="44"/>
      <c r="R62" s="103"/>
      <c r="S62" s="79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7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7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7"/>
      <c r="P66" s="108"/>
      <c r="Q66" s="44"/>
      <c r="R66" s="103"/>
      <c r="S66" s="79"/>
      <c r="T66" s="103"/>
      <c r="U66" s="103"/>
    </row>
    <row r="67" spans="1:21" x14ac:dyDescent="0.25">
      <c r="K67" s="41"/>
      <c r="L67" s="121"/>
      <c r="M67" s="108"/>
      <c r="N67" s="120"/>
      <c r="O67" s="53"/>
      <c r="P67" s="108"/>
      <c r="Q67" s="44"/>
      <c r="S67" s="58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7"/>
      <c r="O68" s="57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7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7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7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3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3"/>
      <c r="O73" s="57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3"/>
      <c r="O74" s="57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7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9"/>
      <c r="I76" s="2"/>
      <c r="J76" s="107"/>
      <c r="K76" s="136"/>
      <c r="L76" s="137"/>
      <c r="O76" s="57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9"/>
      <c r="I77" s="2"/>
      <c r="J77" s="107"/>
      <c r="K77" s="140"/>
      <c r="L77" s="117"/>
      <c r="O77" s="57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7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7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7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7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9"/>
      <c r="I82" s="2"/>
      <c r="J82" s="107"/>
      <c r="K82" s="85"/>
      <c r="L82" s="57"/>
      <c r="O82" s="57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9"/>
      <c r="I83" s="2"/>
      <c r="J83" s="107"/>
      <c r="K83" s="147"/>
      <c r="L83" s="57"/>
      <c r="O83" s="57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9"/>
      <c r="I84" s="2"/>
      <c r="J84" s="107"/>
      <c r="K84" s="147"/>
      <c r="L84" s="57"/>
      <c r="O84" s="57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7"/>
      <c r="O85" s="57"/>
      <c r="Q85" s="145"/>
    </row>
    <row r="86" spans="1:17" x14ac:dyDescent="0.25">
      <c r="J86" s="107"/>
      <c r="K86" s="147"/>
      <c r="L86" s="57"/>
      <c r="O86" s="57"/>
      <c r="Q86" s="130"/>
    </row>
    <row r="87" spans="1:17" x14ac:dyDescent="0.25">
      <c r="J87" s="107"/>
      <c r="K87" s="147"/>
      <c r="L87" s="57"/>
      <c r="O87" s="57"/>
      <c r="Q87" s="130"/>
    </row>
    <row r="88" spans="1:17" x14ac:dyDescent="0.25">
      <c r="J88" s="107"/>
      <c r="K88" s="147"/>
      <c r="L88" s="57"/>
      <c r="O88" s="57"/>
      <c r="Q88" s="130"/>
    </row>
    <row r="89" spans="1:17" x14ac:dyDescent="0.25">
      <c r="J89" s="107"/>
      <c r="K89" s="147"/>
      <c r="L89" s="57"/>
      <c r="O89" s="57"/>
      <c r="Q89" s="130"/>
    </row>
    <row r="90" spans="1:17" x14ac:dyDescent="0.25">
      <c r="J90" s="107"/>
      <c r="K90" s="147"/>
      <c r="L90" s="57"/>
      <c r="O90" s="57"/>
      <c r="Q90" s="130"/>
    </row>
    <row r="91" spans="1:17" x14ac:dyDescent="0.25">
      <c r="J91" s="107"/>
      <c r="K91" s="147"/>
      <c r="L91" s="57"/>
      <c r="O91" s="57"/>
      <c r="Q91" s="130"/>
    </row>
    <row r="92" spans="1:17" x14ac:dyDescent="0.2">
      <c r="K92" s="147"/>
      <c r="L92" s="57"/>
      <c r="O92" s="57"/>
      <c r="Q92" s="130"/>
    </row>
    <row r="93" spans="1:17" x14ac:dyDescent="0.2">
      <c r="K93" s="147"/>
      <c r="L93" s="57"/>
      <c r="O93" s="57"/>
      <c r="Q93" s="130"/>
    </row>
    <row r="94" spans="1:17" x14ac:dyDescent="0.2">
      <c r="K94" s="147"/>
      <c r="L94" s="57"/>
      <c r="O94" s="57"/>
      <c r="Q94" s="130"/>
    </row>
    <row r="95" spans="1:17" x14ac:dyDescent="0.2">
      <c r="K95" s="147"/>
      <c r="L95" s="57"/>
      <c r="O95" s="57"/>
      <c r="Q95" s="130"/>
    </row>
    <row r="96" spans="1:17" x14ac:dyDescent="0.2">
      <c r="K96" s="147"/>
      <c r="L96" s="57"/>
      <c r="O96" s="57"/>
      <c r="Q96" s="130"/>
    </row>
    <row r="97" spans="1:21" x14ac:dyDescent="0.2">
      <c r="K97" s="147"/>
      <c r="L97" s="57"/>
      <c r="O97" s="57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8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8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8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8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8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80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8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8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8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8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8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8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8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17816000</v>
      </c>
      <c r="M119" s="154">
        <f t="shared" ref="M119:P119" si="1">SUM(M13:M118)</f>
        <v>14455000</v>
      </c>
      <c r="N119" s="154">
        <f>SUM(N13:N118)</f>
        <v>0</v>
      </c>
      <c r="O119" s="154">
        <f>SUM(O13:O118)</f>
        <v>4600000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8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17816000</v>
      </c>
      <c r="O120" s="154">
        <f>SUM(O13:O119)</f>
        <v>9200000</v>
      </c>
      <c r="Q120" s="118"/>
      <c r="R120" s="6"/>
      <c r="S120" s="6"/>
      <c r="T120" s="6"/>
      <c r="U120" s="6"/>
    </row>
    <row r="121" spans="1:21" s="8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8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8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8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8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8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8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8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8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8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E43" zoomScale="95" zoomScaleNormal="100" zoomScaleSheetLayoutView="95" workbookViewId="0">
      <selection activeCell="M16" sqref="M1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80" customWidth="1"/>
    <col min="15" max="15" width="18.5703125" style="156" bestFit="1" customWidth="1"/>
    <col min="16" max="16" width="20.7109375" style="80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68" t="s">
        <v>0</v>
      </c>
      <c r="B1" s="168"/>
      <c r="C1" s="168"/>
      <c r="D1" s="168"/>
      <c r="E1" s="168"/>
      <c r="F1" s="168"/>
      <c r="G1" s="168"/>
      <c r="H1" s="168"/>
      <c r="I1" s="168"/>
      <c r="J1" s="165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65</v>
      </c>
      <c r="C3" s="9"/>
      <c r="D3" s="7"/>
      <c r="E3" s="7"/>
      <c r="F3" s="7"/>
      <c r="G3" s="7"/>
      <c r="H3" s="7" t="s">
        <v>3</v>
      </c>
      <c r="I3" s="11">
        <v>43385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69</v>
      </c>
      <c r="H7" s="8"/>
      <c r="I7" s="7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181</v>
      </c>
      <c r="F8" s="21"/>
      <c r="G8" s="16">
        <f t="shared" ref="G8:G16" si="0">C8*E8</f>
        <v>18100000</v>
      </c>
      <c r="H8" s="23"/>
      <c r="I8" s="16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201</v>
      </c>
      <c r="F9" s="21"/>
      <c r="G9" s="16">
        <f t="shared" si="0"/>
        <v>10050000</v>
      </c>
      <c r="H9" s="23"/>
      <c r="I9" s="16"/>
      <c r="J9" s="16">
        <f>SUM(J4:J8)</f>
        <v>39459000</v>
      </c>
      <c r="K9" s="25">
        <f>J9+M18</f>
        <v>39609000</v>
      </c>
      <c r="L9" s="26">
        <f>K9-I55</f>
        <v>35209000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0</v>
      </c>
      <c r="F10" s="21"/>
      <c r="G10" s="16">
        <f t="shared" si="0"/>
        <v>0</v>
      </c>
      <c r="H10" s="8"/>
      <c r="I10" s="8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100</v>
      </c>
      <c r="F11" s="21"/>
      <c r="G11" s="16">
        <f t="shared" si="0"/>
        <v>1000000</v>
      </c>
      <c r="H11" s="8"/>
      <c r="I11" s="16"/>
      <c r="J11" s="28"/>
      <c r="K11" s="29"/>
      <c r="L11" s="169" t="s">
        <v>12</v>
      </c>
      <c r="M11" s="170"/>
      <c r="N11" s="171" t="s">
        <v>13</v>
      </c>
      <c r="O11" s="172"/>
      <c r="P11" s="30"/>
      <c r="Q11" s="8"/>
      <c r="R11" s="2"/>
      <c r="S11" s="2"/>
      <c r="T11" s="2" t="s">
        <v>14</v>
      </c>
      <c r="U11" s="2"/>
    </row>
    <row r="12" spans="1:21" x14ac:dyDescent="0.25">
      <c r="A12" s="7"/>
      <c r="B12" s="21"/>
      <c r="C12" s="22">
        <v>5000</v>
      </c>
      <c r="D12" s="7"/>
      <c r="E12" s="21">
        <v>108</v>
      </c>
      <c r="F12" s="21"/>
      <c r="G12" s="16">
        <f t="shared" si="0"/>
        <v>540000</v>
      </c>
      <c r="H12" s="8"/>
      <c r="I12" s="16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A13" s="7"/>
      <c r="B13" s="21"/>
      <c r="C13" s="22">
        <v>2000</v>
      </c>
      <c r="D13" s="7"/>
      <c r="E13" s="21">
        <v>105</v>
      </c>
      <c r="F13" s="21"/>
      <c r="G13" s="16">
        <f t="shared" si="0"/>
        <v>210000</v>
      </c>
      <c r="H13" s="8"/>
      <c r="I13" s="16"/>
      <c r="J13" s="37"/>
      <c r="K13" s="38"/>
      <c r="L13" s="39">
        <v>4400000</v>
      </c>
      <c r="M13" s="40">
        <v>380000</v>
      </c>
      <c r="N13" s="41"/>
      <c r="O13" s="42">
        <v>0</v>
      </c>
      <c r="P13" s="43"/>
      <c r="Q13" s="44"/>
      <c r="R13" s="45"/>
      <c r="S13" s="46"/>
      <c r="T13" s="47"/>
      <c r="U13" s="47"/>
    </row>
    <row r="14" spans="1:21" ht="15.75" x14ac:dyDescent="0.25">
      <c r="A14" s="7"/>
      <c r="B14" s="21"/>
      <c r="C14" s="22">
        <v>1000</v>
      </c>
      <c r="D14" s="7"/>
      <c r="E14" s="21">
        <v>1</v>
      </c>
      <c r="F14" s="21"/>
      <c r="G14" s="16">
        <f t="shared" si="0"/>
        <v>1000</v>
      </c>
      <c r="H14" s="8"/>
      <c r="I14" s="16"/>
      <c r="J14" s="37"/>
      <c r="K14" s="48"/>
      <c r="L14" s="49"/>
      <c r="M14" s="40">
        <v>300000</v>
      </c>
      <c r="N14" s="50"/>
      <c r="O14" s="51"/>
      <c r="P14" s="52"/>
      <c r="Q14" s="53"/>
      <c r="R14" s="54"/>
    </row>
    <row r="15" spans="1:21" ht="18.75" x14ac:dyDescent="0.3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7"/>
      <c r="K15" s="38"/>
      <c r="L15" s="55"/>
      <c r="M15" s="56">
        <v>200000</v>
      </c>
      <c r="N15" s="41"/>
      <c r="O15" s="51"/>
      <c r="P15" s="52"/>
      <c r="Q15" s="57"/>
      <c r="R15" s="46"/>
      <c r="S15" s="58"/>
      <c r="T15" s="54"/>
      <c r="U15" s="54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/>
      <c r="M16" s="56">
        <v>6000000</v>
      </c>
      <c r="N16" s="41"/>
      <c r="O16" s="51"/>
      <c r="P16" s="59"/>
      <c r="Q16" s="57"/>
      <c r="R16" s="46"/>
      <c r="S16" s="58"/>
      <c r="T16" s="54">
        <f>SUM(T7:T15)</f>
        <v>0</v>
      </c>
      <c r="U16" s="54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29901000</v>
      </c>
      <c r="I17" s="9"/>
      <c r="J17" s="37"/>
      <c r="K17" s="38"/>
      <c r="L17" s="55"/>
      <c r="M17" s="40">
        <v>3550000</v>
      </c>
      <c r="N17" s="41"/>
      <c r="O17" s="51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>
        <v>150000</v>
      </c>
      <c r="N18" s="50"/>
      <c r="O18" s="51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5"/>
      <c r="M19" s="40"/>
      <c r="N19" s="50"/>
      <c r="O19" s="51"/>
      <c r="P19" s="59"/>
      <c r="Q19" s="63"/>
      <c r="R19" s="46"/>
      <c r="S19" s="58"/>
      <c r="T19" s="64" t="s">
        <v>25</v>
      </c>
      <c r="U19" s="58"/>
    </row>
    <row r="20" spans="1:21" ht="15.75" x14ac:dyDescent="0.25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48"/>
      <c r="L20" s="39"/>
      <c r="M20" s="40"/>
      <c r="N20" s="41"/>
      <c r="O20" s="51"/>
      <c r="P20" s="65"/>
      <c r="Q20" s="30"/>
      <c r="R20" s="46"/>
      <c r="S20" s="58"/>
      <c r="T20" s="64"/>
      <c r="U20" s="58"/>
    </row>
    <row r="21" spans="1:21" ht="15.75" x14ac:dyDescent="0.2">
      <c r="A21" s="7"/>
      <c r="B21" s="7"/>
      <c r="C21" s="22">
        <v>500</v>
      </c>
      <c r="D21" s="7"/>
      <c r="E21" s="7">
        <v>503</v>
      </c>
      <c r="F21" s="7"/>
      <c r="G21" s="22">
        <f>C21*E21</f>
        <v>251500</v>
      </c>
      <c r="H21" s="8"/>
      <c r="I21" s="22"/>
      <c r="J21" s="37"/>
      <c r="K21" s="38"/>
      <c r="L21" s="55"/>
      <c r="M21" s="40"/>
      <c r="N21" s="41"/>
      <c r="O21" s="51"/>
      <c r="P21" s="60"/>
      <c r="Q21" s="57"/>
      <c r="R21" s="62"/>
    </row>
    <row r="22" spans="1:21" ht="15.75" x14ac:dyDescent="0.25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48"/>
      <c r="L22" s="39"/>
      <c r="M22" s="40"/>
      <c r="N22" s="41"/>
      <c r="O22" s="51"/>
      <c r="P22" s="60"/>
      <c r="Q22" s="57"/>
      <c r="R22" s="62"/>
    </row>
    <row r="23" spans="1:21" ht="15.75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8"/>
      <c r="L23" s="55"/>
      <c r="M23" s="40"/>
      <c r="N23" s="41"/>
      <c r="O23" s="51"/>
      <c r="P23" s="60"/>
      <c r="Q23" s="57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/>
      <c r="N24" s="41"/>
      <c r="O24" s="51">
        <f>SUM(O13:O23)</f>
        <v>0</v>
      </c>
      <c r="P24" s="66"/>
      <c r="Q24" s="44"/>
      <c r="R24" s="46"/>
      <c r="S24" s="58"/>
      <c r="T24" s="64"/>
      <c r="U24" s="58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5"/>
      <c r="M25" s="40"/>
      <c r="N25" s="41"/>
      <c r="O25" s="51"/>
      <c r="P25" s="68"/>
      <c r="Q25" s="53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251500</v>
      </c>
      <c r="I26" s="8"/>
      <c r="J26" s="37"/>
      <c r="K26" s="48"/>
      <c r="L26" s="39"/>
      <c r="M26" s="40"/>
      <c r="N26" s="41"/>
      <c r="O26" s="51"/>
      <c r="P26" s="71"/>
      <c r="Q26" s="53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30152500</v>
      </c>
      <c r="J27" s="37"/>
      <c r="K27" s="38"/>
      <c r="L27" s="55"/>
      <c r="M27" s="72"/>
      <c r="N27" s="41"/>
      <c r="O27" s="51"/>
      <c r="P27" s="59"/>
      <c r="Q27" s="73"/>
      <c r="R27" s="46"/>
      <c r="S27" s="58"/>
      <c r="T27" s="64"/>
      <c r="U27" s="58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1"/>
      <c r="P28" s="74"/>
      <c r="Q28" s="53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5"/>
      <c r="M29" s="75"/>
      <c r="N29" s="41"/>
      <c r="O29" s="51"/>
      <c r="P29" s="75"/>
      <c r="Q29" s="44"/>
      <c r="R29" s="46"/>
      <c r="S29" s="58"/>
      <c r="T29" s="64"/>
      <c r="U29" s="58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+'5 Okt '!I38</f>
        <v>853087305</v>
      </c>
      <c r="J30" s="37"/>
      <c r="K30" s="48"/>
      <c r="L30" s="76"/>
      <c r="M30" s="75"/>
      <c r="N30" s="41"/>
      <c r="O30" s="51"/>
      <c r="P30" s="75"/>
      <c r="Q30" s="44"/>
      <c r="R30" s="2"/>
      <c r="S30" s="58"/>
      <c r="T30" s="2"/>
      <c r="U30" s="58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+'11 OKT'!I56</f>
        <v>36432500</v>
      </c>
      <c r="J31" s="37"/>
      <c r="K31" s="38"/>
      <c r="L31" s="77"/>
      <c r="M31" s="75"/>
      <c r="N31" s="41"/>
      <c r="O31" s="51"/>
      <c r="P31" s="75"/>
      <c r="Q31" s="44"/>
      <c r="R31" s="2"/>
      <c r="S31" s="58"/>
      <c r="T31" s="2"/>
      <c r="U31" s="58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1"/>
      <c r="P32" s="75"/>
      <c r="Q32" s="44"/>
      <c r="R32" s="2"/>
      <c r="S32" s="58"/>
      <c r="T32" s="2"/>
      <c r="U32" s="58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78"/>
      <c r="L33" s="55"/>
      <c r="M33" s="75"/>
      <c r="N33" s="41"/>
      <c r="O33" s="51"/>
      <c r="P33" s="75"/>
      <c r="Q33" s="44"/>
      <c r="R33" s="2"/>
      <c r="S33" s="58"/>
      <c r="T33" s="79"/>
      <c r="U33" s="58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8"/>
      <c r="L34" s="39"/>
      <c r="M34" s="75"/>
      <c r="N34" s="41"/>
      <c r="O34" s="51"/>
      <c r="P34" s="75"/>
      <c r="Q34" s="44"/>
      <c r="R34" s="58"/>
      <c r="S34" s="58"/>
      <c r="T34" s="2"/>
      <c r="U34" s="58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78"/>
      <c r="L35" s="55"/>
      <c r="N35" s="41"/>
      <c r="O35" s="51"/>
      <c r="Q35" s="44"/>
      <c r="R35" s="9"/>
      <c r="S35" s="58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1"/>
      <c r="K36" s="38"/>
      <c r="L36" s="39"/>
      <c r="M36" s="82"/>
      <c r="N36" s="41"/>
      <c r="O36" s="51"/>
      <c r="Q36" s="44"/>
      <c r="S36" s="58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3">
        <v>0</v>
      </c>
      <c r="I37" s="7" t="s">
        <v>7</v>
      </c>
      <c r="J37" s="37"/>
      <c r="K37" s="78"/>
      <c r="L37" s="55"/>
      <c r="M37" s="82"/>
      <c r="N37" s="41"/>
      <c r="O37" s="51"/>
      <c r="Q37" s="44"/>
      <c r="S37" s="58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853087305</v>
      </c>
      <c r="J38" s="37"/>
      <c r="K38" s="38"/>
      <c r="L38" s="39"/>
      <c r="M38" s="82"/>
      <c r="N38" s="41"/>
      <c r="O38" s="51"/>
      <c r="Q38" s="44"/>
      <c r="S38" s="58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78"/>
      <c r="L39" s="55"/>
      <c r="M39" s="82"/>
      <c r="N39" s="41"/>
      <c r="O39" s="51"/>
      <c r="Q39" s="44"/>
      <c r="S39" s="58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8"/>
      <c r="L40" s="39"/>
      <c r="M40" s="82"/>
      <c r="N40" s="41"/>
      <c r="O40" s="51"/>
      <c r="Q40" s="44"/>
      <c r="S40" s="58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27486880</v>
      </c>
      <c r="J41" s="37"/>
      <c r="K41" s="78"/>
      <c r="L41" s="55"/>
      <c r="N41" s="41"/>
      <c r="O41" s="51"/>
      <c r="Q41" s="44"/>
      <c r="S41" s="58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97317391</v>
      </c>
      <c r="I42" s="8"/>
      <c r="J42" s="37"/>
      <c r="K42" s="78"/>
      <c r="L42" s="55"/>
      <c r="N42" s="41"/>
      <c r="O42" s="51"/>
      <c r="Q42" s="44"/>
      <c r="S42" s="58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f>116537412-37138758</f>
        <v>79398654</v>
      </c>
      <c r="I43" s="8"/>
      <c r="J43" s="37"/>
      <c r="K43" s="38"/>
      <c r="L43" s="39"/>
      <c r="N43" s="85"/>
      <c r="O43" s="42"/>
      <c r="Q43" s="44"/>
      <c r="S43" s="58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279202925</v>
      </c>
      <c r="J44" s="37"/>
      <c r="K44" s="78"/>
      <c r="L44" s="55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1132290230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78"/>
      <c r="L46" s="55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10580000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100000</v>
      </c>
      <c r="I48" s="8" t="s">
        <v>7</v>
      </c>
      <c r="J48" s="92"/>
      <c r="K48" s="78"/>
      <c r="L48" s="55"/>
      <c r="M48" s="90"/>
      <c r="N48" s="41"/>
      <c r="O48" s="57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10680000</v>
      </c>
      <c r="J49" s="92"/>
      <c r="K49" s="38"/>
      <c r="L49" s="39"/>
      <c r="M49" s="90"/>
      <c r="N49" s="41"/>
      <c r="O49" s="57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78"/>
      <c r="L50" s="55"/>
      <c r="N50" s="96"/>
      <c r="O50" s="57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7"/>
      <c r="P51" s="90"/>
      <c r="Q51" s="44"/>
      <c r="R51" s="93"/>
      <c r="S51" s="2"/>
      <c r="U51" s="2"/>
    </row>
    <row r="52" spans="1:21" ht="15.75" x14ac:dyDescent="0.2">
      <c r="A52" s="7"/>
      <c r="B52" s="7"/>
      <c r="C52" s="98" t="s">
        <v>43</v>
      </c>
      <c r="D52" s="7"/>
      <c r="E52" s="7"/>
      <c r="F52" s="7"/>
      <c r="G52" s="16"/>
      <c r="H52" s="70">
        <f>L119</f>
        <v>4400000</v>
      </c>
      <c r="I52" s="8"/>
      <c r="J52" s="88"/>
      <c r="K52" s="78"/>
      <c r="L52" s="55"/>
      <c r="N52" s="96"/>
      <c r="O52" s="57"/>
      <c r="Q52" s="44"/>
    </row>
    <row r="53" spans="1:21" ht="15.75" x14ac:dyDescent="0.2">
      <c r="A53" s="7"/>
      <c r="B53" s="7"/>
      <c r="C53" s="98" t="s">
        <v>44</v>
      </c>
      <c r="D53" s="7"/>
      <c r="E53" s="7"/>
      <c r="F53" s="7"/>
      <c r="G53" s="16"/>
      <c r="H53" s="70">
        <f>O24</f>
        <v>0</v>
      </c>
      <c r="I53" s="8"/>
      <c r="J53" s="88"/>
      <c r="K53" s="38"/>
      <c r="L53" s="39"/>
      <c r="M53" s="90"/>
      <c r="N53" s="41"/>
      <c r="O53" s="57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3">
        <v>0</v>
      </c>
      <c r="I54" s="8"/>
      <c r="J54" s="99"/>
      <c r="K54" s="78"/>
      <c r="L54" s="55"/>
      <c r="M54" s="90"/>
      <c r="N54" s="41"/>
      <c r="O54" s="57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3">
        <f>SUM(H52:H54)</f>
        <v>4400000</v>
      </c>
      <c r="J55" s="97"/>
      <c r="K55" s="100"/>
      <c r="L55" s="76"/>
      <c r="M55" s="90"/>
      <c r="N55" s="41"/>
      <c r="O55" s="57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30152500</v>
      </c>
      <c r="J56" s="101"/>
      <c r="K56" s="41"/>
      <c r="L56" s="102"/>
      <c r="M56" s="90"/>
      <c r="N56" s="41"/>
      <c r="O56" s="57"/>
      <c r="P56" s="90"/>
      <c r="Q56" s="44"/>
      <c r="R56" s="103"/>
      <c r="S56" s="79"/>
      <c r="T56" s="103"/>
      <c r="U56" s="79"/>
    </row>
    <row r="57" spans="1:21" ht="15.75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30152500</v>
      </c>
      <c r="J57" s="104"/>
      <c r="K57" s="41"/>
      <c r="L57" s="105"/>
      <c r="M57" s="106"/>
      <c r="N57" s="41"/>
      <c r="O57" s="57"/>
      <c r="P57" s="106"/>
      <c r="Q57" s="44"/>
      <c r="R57" s="103"/>
      <c r="S57" s="79"/>
      <c r="T57" s="103"/>
      <c r="U57" s="79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3">
        <v>0</v>
      </c>
      <c r="J58" s="104"/>
      <c r="K58" s="41"/>
      <c r="L58" s="105"/>
      <c r="M58" s="106"/>
      <c r="N58" s="41"/>
      <c r="O58" s="57"/>
      <c r="P58" s="106"/>
      <c r="Q58" s="44"/>
      <c r="R58" s="103"/>
      <c r="S58" s="79"/>
      <c r="T58" s="103"/>
      <c r="U58" s="79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7"/>
      <c r="P59" s="108"/>
      <c r="Q59" s="44"/>
      <c r="R59" s="103"/>
      <c r="S59" s="79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7"/>
      <c r="P60" s="90"/>
      <c r="Q60" s="44"/>
      <c r="R60" s="103"/>
      <c r="S60" s="79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7"/>
      <c r="P61" s="108"/>
      <c r="Q61" s="44"/>
      <c r="R61" s="103"/>
      <c r="S61" s="79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7"/>
      <c r="P62" s="108"/>
      <c r="Q62" s="44"/>
      <c r="R62" s="103"/>
      <c r="S62" s="79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7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7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7"/>
      <c r="P66" s="108"/>
      <c r="Q66" s="44"/>
      <c r="R66" s="103"/>
      <c r="S66" s="79"/>
      <c r="T66" s="103"/>
      <c r="U66" s="103"/>
    </row>
    <row r="67" spans="1:21" x14ac:dyDescent="0.25">
      <c r="K67" s="41"/>
      <c r="L67" s="121"/>
      <c r="M67" s="108"/>
      <c r="N67" s="120"/>
      <c r="O67" s="53"/>
      <c r="P67" s="108"/>
      <c r="Q67" s="44"/>
      <c r="S67" s="58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7"/>
      <c r="O68" s="57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7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7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7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3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3"/>
      <c r="O73" s="57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3"/>
      <c r="O74" s="57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7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9"/>
      <c r="I76" s="2"/>
      <c r="J76" s="107"/>
      <c r="K76" s="136"/>
      <c r="L76" s="137"/>
      <c r="O76" s="57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9"/>
      <c r="I77" s="2"/>
      <c r="J77" s="107"/>
      <c r="K77" s="140"/>
      <c r="L77" s="117"/>
      <c r="O77" s="57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7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7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7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7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9"/>
      <c r="I82" s="2"/>
      <c r="J82" s="107"/>
      <c r="K82" s="85"/>
      <c r="L82" s="57"/>
      <c r="O82" s="57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9"/>
      <c r="I83" s="2"/>
      <c r="J83" s="107"/>
      <c r="K83" s="147"/>
      <c r="L83" s="57"/>
      <c r="O83" s="57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9"/>
      <c r="I84" s="2"/>
      <c r="J84" s="107"/>
      <c r="K84" s="147"/>
      <c r="L84" s="57"/>
      <c r="O84" s="57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7"/>
      <c r="O85" s="57"/>
      <c r="Q85" s="145"/>
    </row>
    <row r="86" spans="1:17" x14ac:dyDescent="0.25">
      <c r="J86" s="107"/>
      <c r="K86" s="147"/>
      <c r="L86" s="57"/>
      <c r="O86" s="57"/>
      <c r="Q86" s="130"/>
    </row>
    <row r="87" spans="1:17" x14ac:dyDescent="0.25">
      <c r="J87" s="107"/>
      <c r="K87" s="147"/>
      <c r="L87" s="57"/>
      <c r="O87" s="57"/>
      <c r="Q87" s="130"/>
    </row>
    <row r="88" spans="1:17" x14ac:dyDescent="0.25">
      <c r="J88" s="107"/>
      <c r="K88" s="147"/>
      <c r="L88" s="57"/>
      <c r="O88" s="57"/>
      <c r="Q88" s="130"/>
    </row>
    <row r="89" spans="1:17" x14ac:dyDescent="0.25">
      <c r="J89" s="107"/>
      <c r="K89" s="147"/>
      <c r="L89" s="57"/>
      <c r="O89" s="57"/>
      <c r="Q89" s="130"/>
    </row>
    <row r="90" spans="1:17" x14ac:dyDescent="0.25">
      <c r="J90" s="107"/>
      <c r="K90" s="147"/>
      <c r="L90" s="57"/>
      <c r="O90" s="57"/>
      <c r="Q90" s="130"/>
    </row>
    <row r="91" spans="1:17" x14ac:dyDescent="0.25">
      <c r="J91" s="107"/>
      <c r="K91" s="147"/>
      <c r="L91" s="57"/>
      <c r="O91" s="57"/>
      <c r="Q91" s="130"/>
    </row>
    <row r="92" spans="1:17" x14ac:dyDescent="0.2">
      <c r="K92" s="147"/>
      <c r="L92" s="57"/>
      <c r="O92" s="57"/>
      <c r="Q92" s="130"/>
    </row>
    <row r="93" spans="1:17" x14ac:dyDescent="0.2">
      <c r="K93" s="147"/>
      <c r="L93" s="57"/>
      <c r="O93" s="57"/>
      <c r="Q93" s="130"/>
    </row>
    <row r="94" spans="1:17" x14ac:dyDescent="0.2">
      <c r="K94" s="147"/>
      <c r="L94" s="57"/>
      <c r="O94" s="57"/>
      <c r="Q94" s="130"/>
    </row>
    <row r="95" spans="1:17" x14ac:dyDescent="0.2">
      <c r="K95" s="147"/>
      <c r="L95" s="57"/>
      <c r="O95" s="57"/>
      <c r="Q95" s="130"/>
    </row>
    <row r="96" spans="1:17" x14ac:dyDescent="0.2">
      <c r="K96" s="147"/>
      <c r="L96" s="57"/>
      <c r="O96" s="57"/>
      <c r="Q96" s="130"/>
    </row>
    <row r="97" spans="1:21" x14ac:dyDescent="0.2">
      <c r="K97" s="147"/>
      <c r="L97" s="57"/>
      <c r="O97" s="57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8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8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8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8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8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80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8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8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8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8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8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8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8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4400000</v>
      </c>
      <c r="M119" s="154">
        <f t="shared" ref="M119:P119" si="1">SUM(M13:M118)</f>
        <v>10580000</v>
      </c>
      <c r="N119" s="154">
        <f>SUM(N13:N118)</f>
        <v>0</v>
      </c>
      <c r="O119" s="154">
        <f>SUM(O13:O118)</f>
        <v>0</v>
      </c>
      <c r="P119" s="154">
        <f t="shared" si="1"/>
        <v>0</v>
      </c>
      <c r="Q119" s="118"/>
      <c r="R119" s="6"/>
      <c r="S119" s="6"/>
      <c r="T119" s="6"/>
      <c r="U119" s="6"/>
    </row>
    <row r="120" spans="1:21" s="8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4400000</v>
      </c>
      <c r="O120" s="154">
        <f>SUM(O13:O119)</f>
        <v>0</v>
      </c>
      <c r="Q120" s="118"/>
      <c r="R120" s="6"/>
      <c r="S120" s="6"/>
      <c r="T120" s="6"/>
      <c r="U120" s="6"/>
    </row>
    <row r="121" spans="1:21" s="8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8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8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8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8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8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8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8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8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8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C18" zoomScale="95" zoomScaleNormal="100" zoomScaleSheetLayoutView="95" workbookViewId="0">
      <selection activeCell="H38" sqref="H38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80" customWidth="1"/>
    <col min="15" max="15" width="18.5703125" style="156" bestFit="1" customWidth="1"/>
    <col min="16" max="16" width="20.7109375" style="80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68" t="s">
        <v>0</v>
      </c>
      <c r="B1" s="168"/>
      <c r="C1" s="168"/>
      <c r="D1" s="168"/>
      <c r="E1" s="168"/>
      <c r="F1" s="168"/>
      <c r="G1" s="168"/>
      <c r="H1" s="168"/>
      <c r="I1" s="168"/>
      <c r="J1" s="166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70</v>
      </c>
      <c r="C3" s="9"/>
      <c r="D3" s="7"/>
      <c r="E3" s="7"/>
      <c r="F3" s="7"/>
      <c r="G3" s="7"/>
      <c r="H3" s="7" t="s">
        <v>3</v>
      </c>
      <c r="I3" s="11">
        <v>43386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69</v>
      </c>
      <c r="H7" s="8"/>
      <c r="I7" s="7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181+221</f>
        <v>402</v>
      </c>
      <c r="F8" s="21"/>
      <c r="G8" s="16">
        <f t="shared" ref="G8:G16" si="0">C8*E8</f>
        <v>40200000</v>
      </c>
      <c r="H8" s="23"/>
      <c r="I8" s="16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f>201+334</f>
        <v>535</v>
      </c>
      <c r="F9" s="21"/>
      <c r="G9" s="16">
        <f t="shared" si="0"/>
        <v>26750000</v>
      </c>
      <c r="H9" s="23"/>
      <c r="I9" s="16"/>
      <c r="J9" s="16">
        <f>SUM(J4:J8)</f>
        <v>39459000</v>
      </c>
      <c r="K9" s="25">
        <f>J9+M18</f>
        <v>39459000</v>
      </c>
      <c r="L9" s="26">
        <f>K9-I55</f>
        <v>-111000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2</v>
      </c>
      <c r="F10" s="21"/>
      <c r="G10" s="16">
        <f t="shared" si="0"/>
        <v>40000</v>
      </c>
      <c r="H10" s="8"/>
      <c r="I10" s="8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103</v>
      </c>
      <c r="F11" s="21"/>
      <c r="G11" s="16">
        <f t="shared" si="0"/>
        <v>1030000</v>
      </c>
      <c r="H11" s="8"/>
      <c r="I11" s="16"/>
      <c r="J11" s="28"/>
      <c r="K11" s="29"/>
      <c r="L11" s="169" t="s">
        <v>12</v>
      </c>
      <c r="M11" s="170"/>
      <c r="N11" s="171" t="s">
        <v>13</v>
      </c>
      <c r="O11" s="172"/>
      <c r="P11" s="30"/>
      <c r="Q11" s="8"/>
      <c r="R11" s="2"/>
      <c r="S11" s="2"/>
      <c r="T11" s="2" t="s">
        <v>14</v>
      </c>
      <c r="U11" s="2"/>
    </row>
    <row r="12" spans="1:21" x14ac:dyDescent="0.25">
      <c r="A12" s="7"/>
      <c r="B12" s="21"/>
      <c r="C12" s="22">
        <v>5000</v>
      </c>
      <c r="D12" s="7"/>
      <c r="E12" s="21">
        <v>110</v>
      </c>
      <c r="F12" s="21"/>
      <c r="G12" s="16">
        <f t="shared" si="0"/>
        <v>550000</v>
      </c>
      <c r="H12" s="8"/>
      <c r="I12" s="16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A13" s="7"/>
      <c r="B13" s="21"/>
      <c r="C13" s="22">
        <v>2000</v>
      </c>
      <c r="D13" s="7"/>
      <c r="E13" s="21">
        <v>105</v>
      </c>
      <c r="F13" s="21"/>
      <c r="G13" s="16">
        <f t="shared" si="0"/>
        <v>210000</v>
      </c>
      <c r="H13" s="8"/>
      <c r="I13" s="16"/>
      <c r="J13" s="37"/>
      <c r="K13" s="38"/>
      <c r="L13" s="39">
        <v>39570000</v>
      </c>
      <c r="M13" s="40">
        <v>300000</v>
      </c>
      <c r="N13" s="41"/>
      <c r="O13" s="42">
        <v>31575000</v>
      </c>
      <c r="P13" s="43"/>
      <c r="Q13" s="44"/>
      <c r="R13" s="45"/>
      <c r="S13" s="46"/>
      <c r="T13" s="47"/>
      <c r="U13" s="47"/>
    </row>
    <row r="14" spans="1:21" ht="15.75" x14ac:dyDescent="0.25">
      <c r="A14" s="7"/>
      <c r="B14" s="21"/>
      <c r="C14" s="22">
        <v>1000</v>
      </c>
      <c r="D14" s="7"/>
      <c r="E14" s="21">
        <v>1</v>
      </c>
      <c r="F14" s="21"/>
      <c r="G14" s="16">
        <f t="shared" si="0"/>
        <v>1000</v>
      </c>
      <c r="H14" s="8"/>
      <c r="I14" s="16"/>
      <c r="J14" s="37"/>
      <c r="K14" s="48"/>
      <c r="L14" s="49">
        <v>-31575000</v>
      </c>
      <c r="M14" s="40">
        <v>150000</v>
      </c>
      <c r="N14" s="50"/>
      <c r="O14" s="51"/>
      <c r="P14" s="52"/>
      <c r="Q14" s="53"/>
      <c r="R14" s="54"/>
    </row>
    <row r="15" spans="1:21" ht="18.75" x14ac:dyDescent="0.3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7"/>
      <c r="K15" s="38"/>
      <c r="L15" s="55"/>
      <c r="M15" s="56">
        <v>240000</v>
      </c>
      <c r="N15" s="41"/>
      <c r="O15" s="51"/>
      <c r="P15" s="52"/>
      <c r="Q15" s="57"/>
      <c r="R15" s="46"/>
      <c r="S15" s="58"/>
      <c r="T15" s="54"/>
      <c r="U15" s="54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/>
      <c r="M16" s="56"/>
      <c r="N16" s="41"/>
      <c r="O16" s="51"/>
      <c r="P16" s="59"/>
      <c r="Q16" s="57"/>
      <c r="R16" s="46"/>
      <c r="S16" s="58"/>
      <c r="T16" s="54">
        <f>SUM(T7:T15)</f>
        <v>0</v>
      </c>
      <c r="U16" s="54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68781000</v>
      </c>
      <c r="I17" s="9"/>
      <c r="J17" s="37"/>
      <c r="K17" s="38"/>
      <c r="L17" s="55"/>
      <c r="M17" s="40"/>
      <c r="N17" s="41"/>
      <c r="O17" s="51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/>
      <c r="N18" s="50"/>
      <c r="O18" s="51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5"/>
      <c r="M19" s="40"/>
      <c r="N19" s="50"/>
      <c r="O19" s="51"/>
      <c r="P19" s="59"/>
      <c r="Q19" s="63"/>
      <c r="R19" s="46"/>
      <c r="S19" s="58"/>
      <c r="T19" s="64" t="s">
        <v>25</v>
      </c>
      <c r="U19" s="58"/>
    </row>
    <row r="20" spans="1:21" ht="15.75" x14ac:dyDescent="0.25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48"/>
      <c r="L20" s="39"/>
      <c r="M20" s="40"/>
      <c r="N20" s="41"/>
      <c r="O20" s="51"/>
      <c r="P20" s="65"/>
      <c r="Q20" s="30"/>
      <c r="R20" s="46"/>
      <c r="S20" s="58"/>
      <c r="T20" s="64"/>
      <c r="U20" s="58"/>
    </row>
    <row r="21" spans="1:21" ht="15.75" x14ac:dyDescent="0.2">
      <c r="A21" s="7"/>
      <c r="B21" s="7"/>
      <c r="C21" s="22">
        <v>500</v>
      </c>
      <c r="D21" s="7"/>
      <c r="E21" s="7">
        <v>503</v>
      </c>
      <c r="F21" s="7"/>
      <c r="G21" s="22">
        <f>C21*E21</f>
        <v>251500</v>
      </c>
      <c r="H21" s="8"/>
      <c r="I21" s="22"/>
      <c r="J21" s="37"/>
      <c r="K21" s="38"/>
      <c r="L21" s="55"/>
      <c r="M21" s="40"/>
      <c r="N21" s="41"/>
      <c r="O21" s="51"/>
      <c r="P21" s="60"/>
      <c r="Q21" s="57"/>
      <c r="R21" s="62"/>
    </row>
    <row r="22" spans="1:21" ht="15.75" x14ac:dyDescent="0.25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48"/>
      <c r="L22" s="39"/>
      <c r="M22" s="40"/>
      <c r="N22" s="41"/>
      <c r="O22" s="51"/>
      <c r="P22" s="60"/>
      <c r="Q22" s="57"/>
      <c r="R22" s="62"/>
    </row>
    <row r="23" spans="1:21" ht="15.75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8"/>
      <c r="L23" s="55"/>
      <c r="M23" s="40"/>
      <c r="N23" s="41"/>
      <c r="O23" s="51"/>
      <c r="P23" s="60"/>
      <c r="Q23" s="57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/>
      <c r="N24" s="41"/>
      <c r="O24" s="51">
        <f>SUM(O13:O23)</f>
        <v>31575000</v>
      </c>
      <c r="P24" s="66"/>
      <c r="Q24" s="44"/>
      <c r="R24" s="46"/>
      <c r="S24" s="58"/>
      <c r="T24" s="64"/>
      <c r="U24" s="58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5"/>
      <c r="M25" s="40"/>
      <c r="N25" s="41"/>
      <c r="O25" s="51"/>
      <c r="P25" s="68"/>
      <c r="Q25" s="53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251500</v>
      </c>
      <c r="I26" s="8"/>
      <c r="J26" s="37"/>
      <c r="K26" s="48"/>
      <c r="L26" s="39"/>
      <c r="M26" s="40"/>
      <c r="N26" s="41"/>
      <c r="O26" s="51"/>
      <c r="P26" s="71"/>
      <c r="Q26" s="53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69032500</v>
      </c>
      <c r="J27" s="37"/>
      <c r="K27" s="38"/>
      <c r="L27" s="55"/>
      <c r="M27" s="72"/>
      <c r="N27" s="41"/>
      <c r="O27" s="51"/>
      <c r="P27" s="59"/>
      <c r="Q27" s="73"/>
      <c r="R27" s="46"/>
      <c r="S27" s="58"/>
      <c r="T27" s="64"/>
      <c r="U27" s="58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1"/>
      <c r="P28" s="74"/>
      <c r="Q28" s="53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5"/>
      <c r="M29" s="75"/>
      <c r="N29" s="41"/>
      <c r="O29" s="51"/>
      <c r="P29" s="75"/>
      <c r="Q29" s="44"/>
      <c r="R29" s="46"/>
      <c r="S29" s="58"/>
      <c r="T29" s="64"/>
      <c r="U29" s="58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+'5 Okt '!I38</f>
        <v>853087305</v>
      </c>
      <c r="J30" s="37"/>
      <c r="K30" s="48"/>
      <c r="L30" s="76"/>
      <c r="M30" s="75"/>
      <c r="N30" s="41"/>
      <c r="O30" s="51"/>
      <c r="P30" s="75"/>
      <c r="Q30" s="44"/>
      <c r="R30" s="2"/>
      <c r="S30" s="58"/>
      <c r="T30" s="2"/>
      <c r="U30" s="58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+'12 Okt'!I56</f>
        <v>30152500</v>
      </c>
      <c r="J31" s="37"/>
      <c r="K31" s="38"/>
      <c r="L31" s="77"/>
      <c r="M31" s="75"/>
      <c r="N31" s="41"/>
      <c r="O31" s="51"/>
      <c r="P31" s="75"/>
      <c r="Q31" s="44"/>
      <c r="R31" s="2"/>
      <c r="S31" s="58"/>
      <c r="T31" s="2"/>
      <c r="U31" s="58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1"/>
      <c r="P32" s="75"/>
      <c r="Q32" s="44"/>
      <c r="R32" s="2"/>
      <c r="S32" s="58"/>
      <c r="T32" s="2"/>
      <c r="U32" s="58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78"/>
      <c r="L33" s="55"/>
      <c r="M33" s="75"/>
      <c r="N33" s="41"/>
      <c r="O33" s="51"/>
      <c r="P33" s="75"/>
      <c r="Q33" s="44"/>
      <c r="R33" s="2"/>
      <c r="S33" s="58"/>
      <c r="T33" s="79"/>
      <c r="U33" s="58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8"/>
      <c r="L34" s="39"/>
      <c r="M34" s="75"/>
      <c r="N34" s="41"/>
      <c r="O34" s="51"/>
      <c r="P34" s="75"/>
      <c r="Q34" s="44"/>
      <c r="R34" s="58"/>
      <c r="S34" s="58"/>
      <c r="T34" s="2"/>
      <c r="U34" s="58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78"/>
      <c r="L35" s="55"/>
      <c r="N35" s="41"/>
      <c r="O35" s="51"/>
      <c r="Q35" s="44"/>
      <c r="R35" s="9"/>
      <c r="S35" s="58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1"/>
      <c r="K36" s="38"/>
      <c r="L36" s="39"/>
      <c r="M36" s="82"/>
      <c r="N36" s="41"/>
      <c r="O36" s="51"/>
      <c r="Q36" s="44"/>
      <c r="S36" s="58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3">
        <v>0</v>
      </c>
      <c r="I37" s="7" t="s">
        <v>7</v>
      </c>
      <c r="J37" s="37"/>
      <c r="K37" s="78"/>
      <c r="L37" s="55"/>
      <c r="M37" s="82"/>
      <c r="N37" s="41"/>
      <c r="O37" s="51"/>
      <c r="Q37" s="44"/>
      <c r="S37" s="58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853087305</v>
      </c>
      <c r="J38" s="37"/>
      <c r="K38" s="38"/>
      <c r="L38" s="39"/>
      <c r="M38" s="82"/>
      <c r="N38" s="41"/>
      <c r="O38" s="51"/>
      <c r="Q38" s="44"/>
      <c r="S38" s="58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78"/>
      <c r="L39" s="55"/>
      <c r="M39" s="82"/>
      <c r="N39" s="41"/>
      <c r="O39" s="51"/>
      <c r="Q39" s="44"/>
      <c r="S39" s="58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8"/>
      <c r="L40" s="39"/>
      <c r="M40" s="82"/>
      <c r="N40" s="41"/>
      <c r="O40" s="51"/>
      <c r="Q40" s="44"/>
      <c r="S40" s="58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27486880</v>
      </c>
      <c r="J41" s="37"/>
      <c r="K41" s="78"/>
      <c r="L41" s="55"/>
      <c r="N41" s="41"/>
      <c r="O41" s="51"/>
      <c r="Q41" s="44"/>
      <c r="S41" s="58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97317391</v>
      </c>
      <c r="I42" s="8"/>
      <c r="J42" s="37"/>
      <c r="K42" s="78"/>
      <c r="L42" s="55"/>
      <c r="N42" s="41"/>
      <c r="O42" s="51"/>
      <c r="Q42" s="44"/>
      <c r="S42" s="58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f>116537412-37138758</f>
        <v>79398654</v>
      </c>
      <c r="I43" s="8"/>
      <c r="J43" s="37"/>
      <c r="K43" s="38"/>
      <c r="L43" s="39"/>
      <c r="N43" s="85"/>
      <c r="O43" s="42"/>
      <c r="Q43" s="44"/>
      <c r="S43" s="58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279202925</v>
      </c>
      <c r="J44" s="37"/>
      <c r="K44" s="78"/>
      <c r="L44" s="55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1132290230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78"/>
      <c r="L46" s="55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690000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78"/>
      <c r="L48" s="55"/>
      <c r="M48" s="90"/>
      <c r="N48" s="41"/>
      <c r="O48" s="57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690000</v>
      </c>
      <c r="J49" s="92"/>
      <c r="K49" s="38"/>
      <c r="L49" s="39"/>
      <c r="M49" s="90"/>
      <c r="N49" s="41"/>
      <c r="O49" s="57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78"/>
      <c r="L50" s="55"/>
      <c r="N50" s="96"/>
      <c r="O50" s="57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7"/>
      <c r="P51" s="90"/>
      <c r="Q51" s="44"/>
      <c r="R51" s="93"/>
      <c r="S51" s="2"/>
      <c r="U51" s="2"/>
    </row>
    <row r="52" spans="1:21" ht="15.75" x14ac:dyDescent="0.2">
      <c r="A52" s="7"/>
      <c r="B52" s="7"/>
      <c r="C52" s="98" t="s">
        <v>43</v>
      </c>
      <c r="D52" s="7"/>
      <c r="E52" s="7"/>
      <c r="F52" s="7"/>
      <c r="G52" s="16"/>
      <c r="H52" s="70">
        <f>L119</f>
        <v>7995000</v>
      </c>
      <c r="I52" s="8"/>
      <c r="J52" s="88"/>
      <c r="K52" s="78"/>
      <c r="L52" s="55"/>
      <c r="N52" s="96"/>
      <c r="O52" s="57"/>
      <c r="Q52" s="44"/>
    </row>
    <row r="53" spans="1:21" ht="15.75" x14ac:dyDescent="0.2">
      <c r="A53" s="7"/>
      <c r="B53" s="7"/>
      <c r="C53" s="98" t="s">
        <v>44</v>
      </c>
      <c r="D53" s="7"/>
      <c r="E53" s="7"/>
      <c r="F53" s="7"/>
      <c r="G53" s="16"/>
      <c r="H53" s="70">
        <f>O24</f>
        <v>31575000</v>
      </c>
      <c r="I53" s="8"/>
      <c r="J53" s="88"/>
      <c r="K53" s="38"/>
      <c r="L53" s="39"/>
      <c r="M53" s="90"/>
      <c r="N53" s="41"/>
      <c r="O53" s="57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3">
        <v>0</v>
      </c>
      <c r="I54" s="8"/>
      <c r="J54" s="99"/>
      <c r="K54" s="78"/>
      <c r="L54" s="55"/>
      <c r="M54" s="90"/>
      <c r="N54" s="41"/>
      <c r="O54" s="57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3">
        <f>SUM(H52:H54)</f>
        <v>39570000</v>
      </c>
      <c r="J55" s="97"/>
      <c r="K55" s="100"/>
      <c r="L55" s="76"/>
      <c r="M55" s="90"/>
      <c r="N55" s="41"/>
      <c r="O55" s="57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69032500</v>
      </c>
      <c r="J56" s="101"/>
      <c r="K56" s="41"/>
      <c r="L56" s="102"/>
      <c r="M56" s="90"/>
      <c r="N56" s="41"/>
      <c r="O56" s="57"/>
      <c r="P56" s="90"/>
      <c r="Q56" s="44"/>
      <c r="R56" s="103"/>
      <c r="S56" s="79"/>
      <c r="T56" s="103"/>
      <c r="U56" s="79"/>
    </row>
    <row r="57" spans="1:21" ht="15.75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69032500</v>
      </c>
      <c r="J57" s="104"/>
      <c r="K57" s="41"/>
      <c r="L57" s="105"/>
      <c r="M57" s="106"/>
      <c r="N57" s="41"/>
      <c r="O57" s="57"/>
      <c r="P57" s="106"/>
      <c r="Q57" s="44"/>
      <c r="R57" s="103"/>
      <c r="S57" s="79"/>
      <c r="T57" s="103"/>
      <c r="U57" s="79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3">
        <v>0</v>
      </c>
      <c r="J58" s="104"/>
      <c r="K58" s="41"/>
      <c r="L58" s="105"/>
      <c r="M58" s="106"/>
      <c r="N58" s="41"/>
      <c r="O58" s="57"/>
      <c r="P58" s="106"/>
      <c r="Q58" s="44"/>
      <c r="R58" s="103"/>
      <c r="S58" s="79"/>
      <c r="T58" s="103"/>
      <c r="U58" s="79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7"/>
      <c r="P59" s="108"/>
      <c r="Q59" s="44"/>
      <c r="R59" s="103"/>
      <c r="S59" s="79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7"/>
      <c r="P60" s="90"/>
      <c r="Q60" s="44"/>
      <c r="R60" s="103"/>
      <c r="S60" s="79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7"/>
      <c r="P61" s="108"/>
      <c r="Q61" s="44"/>
      <c r="R61" s="103"/>
      <c r="S61" s="79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7"/>
      <c r="P62" s="108"/>
      <c r="Q62" s="44"/>
      <c r="R62" s="103"/>
      <c r="S62" s="79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7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7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7"/>
      <c r="P66" s="108"/>
      <c r="Q66" s="44"/>
      <c r="R66" s="103"/>
      <c r="S66" s="79"/>
      <c r="T66" s="103"/>
      <c r="U66" s="103"/>
    </row>
    <row r="67" spans="1:21" x14ac:dyDescent="0.25">
      <c r="K67" s="41"/>
      <c r="L67" s="121"/>
      <c r="M67" s="108"/>
      <c r="N67" s="120"/>
      <c r="O67" s="53"/>
      <c r="P67" s="108"/>
      <c r="Q67" s="44"/>
      <c r="S67" s="58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7"/>
      <c r="O68" s="57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7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7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7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3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3"/>
      <c r="O73" s="57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3"/>
      <c r="O74" s="57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7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9"/>
      <c r="I76" s="2"/>
      <c r="J76" s="107"/>
      <c r="K76" s="136"/>
      <c r="L76" s="137"/>
      <c r="O76" s="57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9"/>
      <c r="I77" s="2"/>
      <c r="J77" s="107"/>
      <c r="K77" s="140"/>
      <c r="L77" s="117"/>
      <c r="O77" s="57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7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7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7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7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9"/>
      <c r="I82" s="2"/>
      <c r="J82" s="107"/>
      <c r="K82" s="85"/>
      <c r="L82" s="57"/>
      <c r="O82" s="57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9"/>
      <c r="I83" s="2"/>
      <c r="J83" s="107"/>
      <c r="K83" s="147"/>
      <c r="L83" s="57"/>
      <c r="O83" s="57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9"/>
      <c r="I84" s="2"/>
      <c r="J84" s="107"/>
      <c r="K84" s="147"/>
      <c r="L84" s="57"/>
      <c r="O84" s="57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7"/>
      <c r="O85" s="57"/>
      <c r="Q85" s="145"/>
    </row>
    <row r="86" spans="1:17" x14ac:dyDescent="0.25">
      <c r="J86" s="107"/>
      <c r="K86" s="147"/>
      <c r="L86" s="57"/>
      <c r="O86" s="57"/>
      <c r="Q86" s="130"/>
    </row>
    <row r="87" spans="1:17" x14ac:dyDescent="0.25">
      <c r="J87" s="107"/>
      <c r="K87" s="147"/>
      <c r="L87" s="57"/>
      <c r="O87" s="57"/>
      <c r="Q87" s="130"/>
    </row>
    <row r="88" spans="1:17" x14ac:dyDescent="0.25">
      <c r="J88" s="107"/>
      <c r="K88" s="147"/>
      <c r="L88" s="57"/>
      <c r="O88" s="57"/>
      <c r="Q88" s="130"/>
    </row>
    <row r="89" spans="1:17" x14ac:dyDescent="0.25">
      <c r="J89" s="107"/>
      <c r="K89" s="147"/>
      <c r="L89" s="57"/>
      <c r="O89" s="57"/>
      <c r="Q89" s="130"/>
    </row>
    <row r="90" spans="1:17" x14ac:dyDescent="0.25">
      <c r="J90" s="107"/>
      <c r="K90" s="147"/>
      <c r="L90" s="57"/>
      <c r="O90" s="57"/>
      <c r="Q90" s="130"/>
    </row>
    <row r="91" spans="1:17" x14ac:dyDescent="0.25">
      <c r="J91" s="107"/>
      <c r="K91" s="147"/>
      <c r="L91" s="57"/>
      <c r="O91" s="57"/>
      <c r="Q91" s="130"/>
    </row>
    <row r="92" spans="1:17" x14ac:dyDescent="0.2">
      <c r="K92" s="147"/>
      <c r="L92" s="57"/>
      <c r="O92" s="57"/>
      <c r="Q92" s="130"/>
    </row>
    <row r="93" spans="1:17" x14ac:dyDescent="0.2">
      <c r="K93" s="147"/>
      <c r="L93" s="57"/>
      <c r="O93" s="57"/>
      <c r="Q93" s="130"/>
    </row>
    <row r="94" spans="1:17" x14ac:dyDescent="0.2">
      <c r="K94" s="147"/>
      <c r="L94" s="57"/>
      <c r="O94" s="57"/>
      <c r="Q94" s="130"/>
    </row>
    <row r="95" spans="1:17" x14ac:dyDescent="0.2">
      <c r="K95" s="147"/>
      <c r="L95" s="57"/>
      <c r="O95" s="57"/>
      <c r="Q95" s="130"/>
    </row>
    <row r="96" spans="1:17" x14ac:dyDescent="0.2">
      <c r="K96" s="147"/>
      <c r="L96" s="57"/>
      <c r="O96" s="57"/>
      <c r="Q96" s="130"/>
    </row>
    <row r="97" spans="1:21" x14ac:dyDescent="0.2">
      <c r="K97" s="147"/>
      <c r="L97" s="57"/>
      <c r="O97" s="57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8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8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8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8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8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80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8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8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8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8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8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8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8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7995000</v>
      </c>
      <c r="M119" s="154">
        <f t="shared" ref="M119:P119" si="1">SUM(M13:M118)</f>
        <v>690000</v>
      </c>
      <c r="N119" s="154">
        <f>SUM(N13:N118)</f>
        <v>0</v>
      </c>
      <c r="O119" s="154">
        <f>SUM(O13:O118)</f>
        <v>63150000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8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7995000</v>
      </c>
      <c r="O120" s="154">
        <f>SUM(O13:O119)</f>
        <v>126300000</v>
      </c>
      <c r="Q120" s="118"/>
      <c r="R120" s="6"/>
      <c r="S120" s="6"/>
      <c r="T120" s="6"/>
      <c r="U120" s="6"/>
    </row>
    <row r="121" spans="1:21" s="8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8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8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8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8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8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8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8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8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8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tabSelected="1" view="pageBreakPreview" zoomScale="95" zoomScaleNormal="100" zoomScaleSheetLayoutView="95" workbookViewId="0">
      <selection activeCell="B34" sqref="B34:I5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80" customWidth="1"/>
    <col min="15" max="15" width="18.5703125" style="156" bestFit="1" customWidth="1"/>
    <col min="16" max="16" width="20.7109375" style="80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68" t="s">
        <v>0</v>
      </c>
      <c r="B1" s="168"/>
      <c r="C1" s="168"/>
      <c r="D1" s="168"/>
      <c r="E1" s="168"/>
      <c r="F1" s="168"/>
      <c r="G1" s="168"/>
      <c r="H1" s="168"/>
      <c r="I1" s="168"/>
      <c r="J1" s="167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70</v>
      </c>
      <c r="C3" s="9"/>
      <c r="D3" s="7"/>
      <c r="E3" s="7"/>
      <c r="F3" s="7"/>
      <c r="G3" s="7"/>
      <c r="H3" s="7" t="s">
        <v>3</v>
      </c>
      <c r="I3" s="11">
        <v>43386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69</v>
      </c>
      <c r="H7" s="8"/>
      <c r="I7" s="7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181+221+268</f>
        <v>670</v>
      </c>
      <c r="F8" s="21"/>
      <c r="G8" s="16">
        <f t="shared" ref="G8:G16" si="0">C8*E8</f>
        <v>67000000</v>
      </c>
      <c r="H8" s="23"/>
      <c r="I8" s="16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f>201+334+110</f>
        <v>645</v>
      </c>
      <c r="F9" s="21"/>
      <c r="G9" s="16">
        <f t="shared" si="0"/>
        <v>32250000</v>
      </c>
      <c r="H9" s="23"/>
      <c r="I9" s="16"/>
      <c r="J9" s="16">
        <f>SUM(J4:J8)</f>
        <v>39459000</v>
      </c>
      <c r="K9" s="25">
        <f>J9+M18</f>
        <v>39459000</v>
      </c>
      <c r="L9" s="26">
        <f>K9-I55</f>
        <v>7184000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1</v>
      </c>
      <c r="F10" s="21"/>
      <c r="G10" s="16">
        <f t="shared" si="0"/>
        <v>20000</v>
      </c>
      <c r="H10" s="8"/>
      <c r="I10" s="8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103</v>
      </c>
      <c r="F11" s="21"/>
      <c r="G11" s="16">
        <f t="shared" si="0"/>
        <v>1030000</v>
      </c>
      <c r="H11" s="8"/>
      <c r="I11" s="16"/>
      <c r="J11" s="28"/>
      <c r="K11" s="29"/>
      <c r="L11" s="169" t="s">
        <v>12</v>
      </c>
      <c r="M11" s="170"/>
      <c r="N11" s="171" t="s">
        <v>13</v>
      </c>
      <c r="O11" s="172"/>
      <c r="P11" s="30"/>
      <c r="Q11" s="8"/>
      <c r="R11" s="2"/>
      <c r="S11" s="2"/>
      <c r="T11" s="2" t="s">
        <v>14</v>
      </c>
      <c r="U11" s="2"/>
    </row>
    <row r="12" spans="1:21" x14ac:dyDescent="0.25">
      <c r="A12" s="7"/>
      <c r="B12" s="21"/>
      <c r="C12" s="22">
        <v>5000</v>
      </c>
      <c r="D12" s="7"/>
      <c r="E12" s="21">
        <v>109</v>
      </c>
      <c r="F12" s="21"/>
      <c r="G12" s="16">
        <f t="shared" si="0"/>
        <v>545000</v>
      </c>
      <c r="H12" s="8"/>
      <c r="I12" s="16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A13" s="7"/>
      <c r="B13" s="21"/>
      <c r="C13" s="22">
        <v>2000</v>
      </c>
      <c r="D13" s="7"/>
      <c r="E13" s="21">
        <v>105</v>
      </c>
      <c r="F13" s="21"/>
      <c r="G13" s="16">
        <f t="shared" si="0"/>
        <v>210000</v>
      </c>
      <c r="H13" s="8"/>
      <c r="I13" s="16"/>
      <c r="J13" s="37"/>
      <c r="K13" s="38"/>
      <c r="L13" s="39">
        <v>1100000</v>
      </c>
      <c r="M13" s="40">
        <v>0</v>
      </c>
      <c r="N13" s="41"/>
      <c r="O13" s="42">
        <f>32275000-1100000</f>
        <v>31175000</v>
      </c>
      <c r="P13" s="43"/>
      <c r="Q13" s="44"/>
      <c r="R13" s="45"/>
      <c r="S13" s="46"/>
      <c r="T13" s="47"/>
      <c r="U13" s="47"/>
    </row>
    <row r="14" spans="1:21" ht="15.75" x14ac:dyDescent="0.25">
      <c r="A14" s="7"/>
      <c r="B14" s="21"/>
      <c r="C14" s="22">
        <v>1000</v>
      </c>
      <c r="D14" s="7"/>
      <c r="E14" s="21">
        <v>1</v>
      </c>
      <c r="F14" s="21"/>
      <c r="G14" s="16">
        <f t="shared" si="0"/>
        <v>1000</v>
      </c>
      <c r="H14" s="8"/>
      <c r="I14" s="16"/>
      <c r="J14" s="37"/>
      <c r="K14" s="48"/>
      <c r="L14" s="49">
        <v>0</v>
      </c>
      <c r="M14" s="40">
        <v>0</v>
      </c>
      <c r="N14" s="50"/>
      <c r="O14" s="51"/>
      <c r="P14" s="52"/>
      <c r="Q14" s="53"/>
      <c r="R14" s="54"/>
    </row>
    <row r="15" spans="1:21" ht="18.75" x14ac:dyDescent="0.3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7"/>
      <c r="K15" s="38"/>
      <c r="L15" s="55"/>
      <c r="M15" s="56">
        <v>0</v>
      </c>
      <c r="N15" s="41"/>
      <c r="O15" s="51"/>
      <c r="P15" s="52"/>
      <c r="Q15" s="57"/>
      <c r="R15" s="46"/>
      <c r="S15" s="58"/>
      <c r="T15" s="54"/>
      <c r="U15" s="54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/>
      <c r="M16" s="56"/>
      <c r="N16" s="41"/>
      <c r="O16" s="51"/>
      <c r="P16" s="59"/>
      <c r="Q16" s="57"/>
      <c r="R16" s="46"/>
      <c r="S16" s="58"/>
      <c r="T16" s="54">
        <f>SUM(T7:T15)</f>
        <v>0</v>
      </c>
      <c r="U16" s="54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101056000</v>
      </c>
      <c r="I17" s="9"/>
      <c r="J17" s="37"/>
      <c r="K17" s="38"/>
      <c r="L17" s="55"/>
      <c r="M17" s="40"/>
      <c r="N17" s="41"/>
      <c r="O17" s="51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/>
      <c r="N18" s="50"/>
      <c r="O18" s="51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5"/>
      <c r="M19" s="40"/>
      <c r="N19" s="50"/>
      <c r="O19" s="51"/>
      <c r="P19" s="59"/>
      <c r="Q19" s="63"/>
      <c r="R19" s="46"/>
      <c r="S19" s="58"/>
      <c r="T19" s="64" t="s">
        <v>25</v>
      </c>
      <c r="U19" s="58"/>
    </row>
    <row r="20" spans="1:21" ht="15.75" x14ac:dyDescent="0.25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48"/>
      <c r="L20" s="39"/>
      <c r="M20" s="40"/>
      <c r="N20" s="41"/>
      <c r="O20" s="51"/>
      <c r="P20" s="65"/>
      <c r="Q20" s="30"/>
      <c r="R20" s="46"/>
      <c r="S20" s="58"/>
      <c r="T20" s="64"/>
      <c r="U20" s="58"/>
    </row>
    <row r="21" spans="1:21" ht="15.75" x14ac:dyDescent="0.2">
      <c r="A21" s="7"/>
      <c r="B21" s="7"/>
      <c r="C21" s="22">
        <v>500</v>
      </c>
      <c r="D21" s="7"/>
      <c r="E21" s="7">
        <v>503</v>
      </c>
      <c r="F21" s="7"/>
      <c r="G21" s="22">
        <f>C21*E21</f>
        <v>251500</v>
      </c>
      <c r="H21" s="8"/>
      <c r="I21" s="22"/>
      <c r="J21" s="37"/>
      <c r="K21" s="38"/>
      <c r="L21" s="55"/>
      <c r="M21" s="40"/>
      <c r="N21" s="41"/>
      <c r="O21" s="51"/>
      <c r="P21" s="60"/>
      <c r="Q21" s="57"/>
      <c r="R21" s="62"/>
    </row>
    <row r="22" spans="1:21" ht="15.75" x14ac:dyDescent="0.25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48"/>
      <c r="L22" s="39"/>
      <c r="M22" s="40"/>
      <c r="N22" s="41"/>
      <c r="O22" s="51"/>
      <c r="P22" s="60"/>
      <c r="Q22" s="57"/>
      <c r="R22" s="62"/>
    </row>
    <row r="23" spans="1:21" ht="15.75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8"/>
      <c r="L23" s="55"/>
      <c r="M23" s="40"/>
      <c r="N23" s="41"/>
      <c r="O23" s="51"/>
      <c r="P23" s="60"/>
      <c r="Q23" s="57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/>
      <c r="N24" s="41"/>
      <c r="O24" s="51">
        <f>SUM(O13:O23)</f>
        <v>31175000</v>
      </c>
      <c r="P24" s="66"/>
      <c r="Q24" s="44"/>
      <c r="R24" s="46"/>
      <c r="S24" s="58"/>
      <c r="T24" s="64"/>
      <c r="U24" s="58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5"/>
      <c r="M25" s="40"/>
      <c r="N25" s="41"/>
      <c r="O25" s="51"/>
      <c r="P25" s="68"/>
      <c r="Q25" s="53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251500</v>
      </c>
      <c r="I26" s="8"/>
      <c r="J26" s="37"/>
      <c r="K26" s="48"/>
      <c r="L26" s="39"/>
      <c r="M26" s="40"/>
      <c r="N26" s="41"/>
      <c r="O26" s="51"/>
      <c r="P26" s="71"/>
      <c r="Q26" s="53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101307500</v>
      </c>
      <c r="J27" s="37"/>
      <c r="K27" s="38"/>
      <c r="L27" s="55"/>
      <c r="M27" s="72"/>
      <c r="N27" s="41"/>
      <c r="O27" s="51"/>
      <c r="P27" s="59"/>
      <c r="Q27" s="73"/>
      <c r="R27" s="46"/>
      <c r="S27" s="58"/>
      <c r="T27" s="64"/>
      <c r="U27" s="58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1"/>
      <c r="P28" s="74"/>
      <c r="Q28" s="53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5"/>
      <c r="M29" s="75"/>
      <c r="N29" s="41"/>
      <c r="O29" s="51"/>
      <c r="P29" s="75"/>
      <c r="Q29" s="44"/>
      <c r="R29" s="46"/>
      <c r="S29" s="58"/>
      <c r="T29" s="64"/>
      <c r="U29" s="58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+'5 Okt '!I38</f>
        <v>853087305</v>
      </c>
      <c r="J30" s="37"/>
      <c r="K30" s="48"/>
      <c r="L30" s="76"/>
      <c r="M30" s="75"/>
      <c r="N30" s="41"/>
      <c r="O30" s="51"/>
      <c r="P30" s="75"/>
      <c r="Q30" s="44"/>
      <c r="R30" s="2"/>
      <c r="S30" s="58"/>
      <c r="T30" s="2"/>
      <c r="U30" s="58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+'13 Okt '!I56</f>
        <v>69032500</v>
      </c>
      <c r="J31" s="37"/>
      <c r="K31" s="38"/>
      <c r="L31" s="77"/>
      <c r="M31" s="75"/>
      <c r="N31" s="41"/>
      <c r="O31" s="51"/>
      <c r="P31" s="75"/>
      <c r="Q31" s="44"/>
      <c r="R31" s="2"/>
      <c r="S31" s="58"/>
      <c r="T31" s="2"/>
      <c r="U31" s="58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1"/>
      <c r="P32" s="75"/>
      <c r="Q32" s="44"/>
      <c r="R32" s="2"/>
      <c r="S32" s="58"/>
      <c r="T32" s="2"/>
      <c r="U32" s="58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78"/>
      <c r="L33" s="55"/>
      <c r="M33" s="75"/>
      <c r="N33" s="41"/>
      <c r="O33" s="51"/>
      <c r="P33" s="75"/>
      <c r="Q33" s="44"/>
      <c r="R33" s="2"/>
      <c r="S33" s="58"/>
      <c r="T33" s="79"/>
      <c r="U33" s="58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8"/>
      <c r="L34" s="39"/>
      <c r="M34" s="75"/>
      <c r="N34" s="41"/>
      <c r="O34" s="51"/>
      <c r="P34" s="75"/>
      <c r="Q34" s="44"/>
      <c r="R34" s="58"/>
      <c r="S34" s="58"/>
      <c r="T34" s="2"/>
      <c r="U34" s="58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78"/>
      <c r="L35" s="55"/>
      <c r="N35" s="41"/>
      <c r="O35" s="51"/>
      <c r="Q35" s="44"/>
      <c r="R35" s="9"/>
      <c r="S35" s="58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1"/>
      <c r="K36" s="38"/>
      <c r="L36" s="39"/>
      <c r="M36" s="82"/>
      <c r="N36" s="41"/>
      <c r="O36" s="51"/>
      <c r="Q36" s="44"/>
      <c r="S36" s="58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3">
        <v>0</v>
      </c>
      <c r="I37" s="7" t="s">
        <v>7</v>
      </c>
      <c r="J37" s="37"/>
      <c r="K37" s="78"/>
      <c r="L37" s="55"/>
      <c r="M37" s="82"/>
      <c r="N37" s="41"/>
      <c r="O37" s="51"/>
      <c r="Q37" s="44"/>
      <c r="S37" s="58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853087305</v>
      </c>
      <c r="J38" s="37"/>
      <c r="K38" s="38"/>
      <c r="L38" s="39"/>
      <c r="M38" s="82"/>
      <c r="N38" s="41"/>
      <c r="O38" s="51"/>
      <c r="Q38" s="44"/>
      <c r="S38" s="58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78"/>
      <c r="L39" s="55"/>
      <c r="M39" s="82"/>
      <c r="N39" s="41"/>
      <c r="O39" s="51"/>
      <c r="Q39" s="44"/>
      <c r="S39" s="58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8"/>
      <c r="L40" s="39"/>
      <c r="M40" s="82"/>
      <c r="N40" s="41"/>
      <c r="O40" s="51"/>
      <c r="Q40" s="44"/>
      <c r="S40" s="58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27486880</v>
      </c>
      <c r="J41" s="37"/>
      <c r="K41" s="78"/>
      <c r="L41" s="55"/>
      <c r="N41" s="41"/>
      <c r="O41" s="51"/>
      <c r="Q41" s="44"/>
      <c r="S41" s="58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97317391</v>
      </c>
      <c r="I42" s="8"/>
      <c r="J42" s="37"/>
      <c r="K42" s="78"/>
      <c r="L42" s="55"/>
      <c r="N42" s="41"/>
      <c r="O42" s="51"/>
      <c r="Q42" s="44"/>
      <c r="S42" s="58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f>116537412-37138758</f>
        <v>79398654</v>
      </c>
      <c r="I43" s="8"/>
      <c r="J43" s="37"/>
      <c r="K43" s="38"/>
      <c r="L43" s="39"/>
      <c r="N43" s="85"/>
      <c r="O43" s="42"/>
      <c r="Q43" s="44"/>
      <c r="S43" s="58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279202925</v>
      </c>
      <c r="J44" s="37"/>
      <c r="K44" s="78"/>
      <c r="L44" s="55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1132290230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78"/>
      <c r="L46" s="55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78"/>
      <c r="L48" s="55"/>
      <c r="M48" s="90"/>
      <c r="N48" s="41"/>
      <c r="O48" s="57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0</v>
      </c>
      <c r="J49" s="92"/>
      <c r="K49" s="38"/>
      <c r="L49" s="39"/>
      <c r="M49" s="90"/>
      <c r="N49" s="41"/>
      <c r="O49" s="57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78"/>
      <c r="L50" s="55"/>
      <c r="N50" s="96"/>
      <c r="O50" s="57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7"/>
      <c r="P51" s="90"/>
      <c r="Q51" s="44"/>
      <c r="R51" s="93"/>
      <c r="S51" s="2"/>
      <c r="U51" s="2"/>
    </row>
    <row r="52" spans="1:21" ht="15.75" x14ac:dyDescent="0.2">
      <c r="A52" s="7"/>
      <c r="B52" s="7"/>
      <c r="C52" s="98" t="s">
        <v>43</v>
      </c>
      <c r="D52" s="7"/>
      <c r="E52" s="7"/>
      <c r="F52" s="7"/>
      <c r="G52" s="16"/>
      <c r="H52" s="70">
        <f>L119</f>
        <v>1100000</v>
      </c>
      <c r="I52" s="8"/>
      <c r="J52" s="88"/>
      <c r="K52" s="78"/>
      <c r="L52" s="55"/>
      <c r="N52" s="96"/>
      <c r="O52" s="57"/>
      <c r="Q52" s="44"/>
    </row>
    <row r="53" spans="1:21" ht="15.75" x14ac:dyDescent="0.2">
      <c r="A53" s="7"/>
      <c r="B53" s="7"/>
      <c r="C53" s="98" t="s">
        <v>44</v>
      </c>
      <c r="D53" s="7"/>
      <c r="E53" s="7"/>
      <c r="F53" s="7"/>
      <c r="G53" s="16"/>
      <c r="H53" s="70">
        <f>O24</f>
        <v>31175000</v>
      </c>
      <c r="I53" s="8"/>
      <c r="J53" s="88"/>
      <c r="K53" s="38"/>
      <c r="L53" s="39"/>
      <c r="M53" s="90"/>
      <c r="N53" s="41"/>
      <c r="O53" s="57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3">
        <v>0</v>
      </c>
      <c r="I54" s="8"/>
      <c r="J54" s="99"/>
      <c r="K54" s="78"/>
      <c r="L54" s="55"/>
      <c r="M54" s="90"/>
      <c r="N54" s="41"/>
      <c r="O54" s="57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3">
        <f>SUM(H52:H54)</f>
        <v>32275000</v>
      </c>
      <c r="J55" s="97"/>
      <c r="K55" s="100"/>
      <c r="L55" s="76"/>
      <c r="M55" s="90"/>
      <c r="N55" s="41"/>
      <c r="O55" s="57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101307500</v>
      </c>
      <c r="J56" s="101"/>
      <c r="K56" s="41"/>
      <c r="L56" s="102"/>
      <c r="M56" s="90"/>
      <c r="N56" s="41"/>
      <c r="O56" s="57"/>
      <c r="P56" s="90"/>
      <c r="Q56" s="44"/>
      <c r="R56" s="103"/>
      <c r="S56" s="79"/>
      <c r="T56" s="103"/>
      <c r="U56" s="79"/>
    </row>
    <row r="57" spans="1:21" ht="15.75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101307500</v>
      </c>
      <c r="J57" s="104"/>
      <c r="K57" s="41"/>
      <c r="L57" s="105"/>
      <c r="M57" s="106"/>
      <c r="N57" s="41"/>
      <c r="O57" s="57"/>
      <c r="P57" s="106"/>
      <c r="Q57" s="44"/>
      <c r="R57" s="103"/>
      <c r="S57" s="79"/>
      <c r="T57" s="103"/>
      <c r="U57" s="79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3">
        <v>0</v>
      </c>
      <c r="J58" s="104"/>
      <c r="K58" s="41"/>
      <c r="L58" s="105"/>
      <c r="M58" s="106"/>
      <c r="N58" s="41"/>
      <c r="O58" s="57"/>
      <c r="P58" s="106"/>
      <c r="Q58" s="44"/>
      <c r="R58" s="103"/>
      <c r="S58" s="79"/>
      <c r="T58" s="103"/>
      <c r="U58" s="79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7"/>
      <c r="P59" s="108"/>
      <c r="Q59" s="44"/>
      <c r="R59" s="103"/>
      <c r="S59" s="79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7"/>
      <c r="P60" s="90"/>
      <c r="Q60" s="44"/>
      <c r="R60" s="103"/>
      <c r="S60" s="79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7"/>
      <c r="P61" s="108"/>
      <c r="Q61" s="44"/>
      <c r="R61" s="103"/>
      <c r="S61" s="79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7"/>
      <c r="P62" s="108"/>
      <c r="Q62" s="44"/>
      <c r="R62" s="103"/>
      <c r="S62" s="79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7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7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7"/>
      <c r="P66" s="108"/>
      <c r="Q66" s="44"/>
      <c r="R66" s="103"/>
      <c r="S66" s="79"/>
      <c r="T66" s="103"/>
      <c r="U66" s="103"/>
    </row>
    <row r="67" spans="1:21" x14ac:dyDescent="0.25">
      <c r="K67" s="41"/>
      <c r="L67" s="121"/>
      <c r="M67" s="108"/>
      <c r="N67" s="120"/>
      <c r="O67" s="53"/>
      <c r="P67" s="108"/>
      <c r="Q67" s="44"/>
      <c r="S67" s="58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7"/>
      <c r="O68" s="57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7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7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7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3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3"/>
      <c r="O73" s="57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3"/>
      <c r="O74" s="57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7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9"/>
      <c r="I76" s="2"/>
      <c r="J76" s="107"/>
      <c r="K76" s="136"/>
      <c r="L76" s="137"/>
      <c r="O76" s="57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9"/>
      <c r="I77" s="2"/>
      <c r="J77" s="107"/>
      <c r="K77" s="140"/>
      <c r="L77" s="117"/>
      <c r="O77" s="57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7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7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7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7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9"/>
      <c r="I82" s="2"/>
      <c r="J82" s="107"/>
      <c r="K82" s="85"/>
      <c r="L82" s="57"/>
      <c r="O82" s="57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9"/>
      <c r="I83" s="2"/>
      <c r="J83" s="107"/>
      <c r="K83" s="147"/>
      <c r="L83" s="57"/>
      <c r="O83" s="57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9"/>
      <c r="I84" s="2"/>
      <c r="J84" s="107"/>
      <c r="K84" s="147"/>
      <c r="L84" s="57"/>
      <c r="O84" s="57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7"/>
      <c r="O85" s="57"/>
      <c r="Q85" s="145"/>
    </row>
    <row r="86" spans="1:17" x14ac:dyDescent="0.25">
      <c r="J86" s="107"/>
      <c r="K86" s="147"/>
      <c r="L86" s="57"/>
      <c r="O86" s="57"/>
      <c r="Q86" s="130"/>
    </row>
    <row r="87" spans="1:17" x14ac:dyDescent="0.25">
      <c r="J87" s="107"/>
      <c r="K87" s="147"/>
      <c r="L87" s="57"/>
      <c r="O87" s="57"/>
      <c r="Q87" s="130"/>
    </row>
    <row r="88" spans="1:17" x14ac:dyDescent="0.25">
      <c r="J88" s="107"/>
      <c r="K88" s="147"/>
      <c r="L88" s="57"/>
      <c r="O88" s="57"/>
      <c r="Q88" s="130"/>
    </row>
    <row r="89" spans="1:17" x14ac:dyDescent="0.25">
      <c r="J89" s="107"/>
      <c r="K89" s="147"/>
      <c r="L89" s="57"/>
      <c r="O89" s="57"/>
      <c r="Q89" s="130"/>
    </row>
    <row r="90" spans="1:17" x14ac:dyDescent="0.25">
      <c r="J90" s="107"/>
      <c r="K90" s="147"/>
      <c r="L90" s="57"/>
      <c r="O90" s="57"/>
      <c r="Q90" s="130"/>
    </row>
    <row r="91" spans="1:17" x14ac:dyDescent="0.25">
      <c r="J91" s="107"/>
      <c r="K91" s="147"/>
      <c r="L91" s="57"/>
      <c r="O91" s="57"/>
      <c r="Q91" s="130"/>
    </row>
    <row r="92" spans="1:17" x14ac:dyDescent="0.2">
      <c r="K92" s="147"/>
      <c r="L92" s="57"/>
      <c r="O92" s="57"/>
      <c r="Q92" s="130"/>
    </row>
    <row r="93" spans="1:17" x14ac:dyDescent="0.2">
      <c r="K93" s="147"/>
      <c r="L93" s="57"/>
      <c r="O93" s="57"/>
      <c r="Q93" s="130"/>
    </row>
    <row r="94" spans="1:17" x14ac:dyDescent="0.2">
      <c r="K94" s="147"/>
      <c r="L94" s="57"/>
      <c r="O94" s="57"/>
      <c r="Q94" s="130"/>
    </row>
    <row r="95" spans="1:17" x14ac:dyDescent="0.2">
      <c r="K95" s="147"/>
      <c r="L95" s="57"/>
      <c r="O95" s="57"/>
      <c r="Q95" s="130"/>
    </row>
    <row r="96" spans="1:17" x14ac:dyDescent="0.2">
      <c r="K96" s="147"/>
      <c r="L96" s="57"/>
      <c r="O96" s="57"/>
      <c r="Q96" s="130"/>
    </row>
    <row r="97" spans="1:21" x14ac:dyDescent="0.2">
      <c r="K97" s="147"/>
      <c r="L97" s="57"/>
      <c r="O97" s="57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8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8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8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8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8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80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8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8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8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8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8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8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8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1100000</v>
      </c>
      <c r="M119" s="154">
        <f t="shared" ref="M119:P119" si="1">SUM(M13:M118)</f>
        <v>0</v>
      </c>
      <c r="N119" s="154">
        <f>SUM(N13:N118)</f>
        <v>0</v>
      </c>
      <c r="O119" s="154">
        <f>SUM(O13:O118)</f>
        <v>62350000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8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1100000</v>
      </c>
      <c r="O120" s="154">
        <f>SUM(O13:O119)</f>
        <v>124700000</v>
      </c>
      <c r="Q120" s="118"/>
      <c r="R120" s="6"/>
      <c r="S120" s="6"/>
      <c r="T120" s="6"/>
      <c r="U120" s="6"/>
    </row>
    <row r="121" spans="1:21" s="8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8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8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8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8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8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8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8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8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8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B13" zoomScale="95" zoomScaleNormal="100" zoomScaleSheetLayoutView="95" workbookViewId="0">
      <selection activeCell="G3" sqref="G3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80" customWidth="1"/>
    <col min="15" max="15" width="18.5703125" style="156" bestFit="1" customWidth="1"/>
    <col min="16" max="16" width="20.7109375" style="80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68" t="s">
        <v>0</v>
      </c>
      <c r="B1" s="168"/>
      <c r="C1" s="168"/>
      <c r="D1" s="168"/>
      <c r="E1" s="168"/>
      <c r="F1" s="168"/>
      <c r="G1" s="168"/>
      <c r="H1" s="168"/>
      <c r="I1" s="168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61</v>
      </c>
      <c r="C3" s="9"/>
      <c r="D3" s="7"/>
      <c r="E3" s="7"/>
      <c r="F3" s="7"/>
      <c r="G3" s="7"/>
      <c r="H3" s="7" t="s">
        <v>3</v>
      </c>
      <c r="I3" s="11">
        <v>43374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7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278+8</f>
        <v>286</v>
      </c>
      <c r="F8" s="21"/>
      <c r="G8" s="16">
        <f t="shared" ref="G8:G16" si="0">C8*E8</f>
        <v>28600000</v>
      </c>
      <c r="H8" s="23"/>
      <c r="I8" s="16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f>47+48</f>
        <v>95</v>
      </c>
      <c r="F9" s="21"/>
      <c r="G9" s="16">
        <f t="shared" si="0"/>
        <v>4750000</v>
      </c>
      <c r="H9" s="23"/>
      <c r="I9" s="16"/>
      <c r="J9" s="16">
        <f>SUM(J4:J8)</f>
        <v>39459000</v>
      </c>
      <c r="K9" s="25">
        <f>J9+M18</f>
        <v>41209000</v>
      </c>
      <c r="L9" s="26">
        <f>K9-I55</f>
        <v>-2795000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105</v>
      </c>
      <c r="F10" s="21"/>
      <c r="G10" s="16">
        <f t="shared" si="0"/>
        <v>2100000</v>
      </c>
      <c r="H10" s="8"/>
      <c r="I10" s="8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109</v>
      </c>
      <c r="F11" s="21"/>
      <c r="G11" s="16">
        <f t="shared" si="0"/>
        <v>1090000</v>
      </c>
      <c r="H11" s="8"/>
      <c r="I11" s="16"/>
      <c r="J11" s="28"/>
      <c r="K11" s="29"/>
      <c r="L11" s="169" t="s">
        <v>12</v>
      </c>
      <c r="M11" s="170"/>
      <c r="N11" s="171" t="s">
        <v>13</v>
      </c>
      <c r="O11" s="172"/>
      <c r="P11" s="30"/>
      <c r="Q11" s="8"/>
      <c r="R11" s="2"/>
      <c r="S11" s="2"/>
      <c r="T11" s="2" t="s">
        <v>14</v>
      </c>
      <c r="U11" s="2"/>
    </row>
    <row r="12" spans="1:21" x14ac:dyDescent="0.25">
      <c r="A12" s="7"/>
      <c r="B12" s="21"/>
      <c r="C12" s="22">
        <v>5000</v>
      </c>
      <c r="D12" s="7"/>
      <c r="E12" s="21">
        <v>102</v>
      </c>
      <c r="F12" s="21"/>
      <c r="G12" s="16">
        <f t="shared" si="0"/>
        <v>510000</v>
      </c>
      <c r="H12" s="8"/>
      <c r="I12" s="16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A13" s="7"/>
      <c r="B13" s="21"/>
      <c r="C13" s="22">
        <v>2000</v>
      </c>
      <c r="D13" s="7"/>
      <c r="E13" s="21">
        <v>107</v>
      </c>
      <c r="F13" s="21"/>
      <c r="G13" s="16">
        <f t="shared" si="0"/>
        <v>214000</v>
      </c>
      <c r="H13" s="8"/>
      <c r="I13" s="16"/>
      <c r="J13" s="37"/>
      <c r="K13" s="38"/>
      <c r="L13" s="39">
        <v>19210000</v>
      </c>
      <c r="M13" s="40">
        <v>100000</v>
      </c>
      <c r="N13" s="41"/>
      <c r="O13" s="42">
        <v>0</v>
      </c>
      <c r="P13" s="43"/>
      <c r="Q13" s="44"/>
      <c r="R13" s="45"/>
      <c r="S13" s="46"/>
      <c r="T13" s="47"/>
      <c r="U13" s="47"/>
    </row>
    <row r="14" spans="1:21" ht="15.75" x14ac:dyDescent="0.25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7"/>
      <c r="K14" s="48"/>
      <c r="L14" s="49">
        <v>15925000</v>
      </c>
      <c r="M14" s="40">
        <v>270000</v>
      </c>
      <c r="N14" s="50"/>
      <c r="O14" s="51"/>
      <c r="P14" s="52"/>
      <c r="Q14" s="53"/>
      <c r="R14" s="54"/>
    </row>
    <row r="15" spans="1:21" ht="18.75" x14ac:dyDescent="0.3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7"/>
      <c r="K15" s="38"/>
      <c r="L15" s="55">
        <v>7850000</v>
      </c>
      <c r="M15" s="56">
        <v>2440000</v>
      </c>
      <c r="N15" s="41"/>
      <c r="O15" s="51"/>
      <c r="P15" s="52"/>
      <c r="Q15" s="57"/>
      <c r="R15" s="46"/>
      <c r="S15" s="58"/>
      <c r="T15" s="54"/>
      <c r="U15" s="54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>
        <v>1000000</v>
      </c>
      <c r="M16" s="56">
        <v>260000</v>
      </c>
      <c r="N16" s="41"/>
      <c r="O16" s="51"/>
      <c r="P16" s="59"/>
      <c r="Q16" s="57"/>
      <c r="R16" s="46"/>
      <c r="S16" s="58"/>
      <c r="T16" s="54">
        <f>SUM(T7:T15)</f>
        <v>0</v>
      </c>
      <c r="U16" s="54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37264000</v>
      </c>
      <c r="I17" s="9"/>
      <c r="J17" s="37"/>
      <c r="K17" s="38"/>
      <c r="L17" s="55"/>
      <c r="M17" s="40">
        <v>100000</v>
      </c>
      <c r="N17" s="41"/>
      <c r="O17" s="51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>
        <v>1750000</v>
      </c>
      <c r="N18" s="50"/>
      <c r="O18" s="51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5"/>
      <c r="M19" s="40">
        <v>155000</v>
      </c>
      <c r="N19" s="50"/>
      <c r="O19" s="51"/>
      <c r="P19" s="59"/>
      <c r="Q19" s="63"/>
      <c r="R19" s="46"/>
      <c r="S19" s="58"/>
      <c r="T19" s="64" t="s">
        <v>25</v>
      </c>
      <c r="U19" s="58"/>
    </row>
    <row r="20" spans="1:21" ht="15.75" x14ac:dyDescent="0.25">
      <c r="A20" s="7"/>
      <c r="B20" s="7"/>
      <c r="C20" s="22">
        <v>1000</v>
      </c>
      <c r="D20" s="7"/>
      <c r="E20" s="7">
        <v>3</v>
      </c>
      <c r="F20" s="7"/>
      <c r="G20" s="22">
        <f>C20*E20</f>
        <v>3000</v>
      </c>
      <c r="H20" s="8"/>
      <c r="I20" s="22"/>
      <c r="J20" s="37"/>
      <c r="K20" s="48"/>
      <c r="L20" s="39"/>
      <c r="M20" s="40">
        <v>3930000</v>
      </c>
      <c r="N20" s="41"/>
      <c r="O20" s="51"/>
      <c r="P20" s="65"/>
      <c r="Q20" s="30"/>
      <c r="R20" s="46"/>
      <c r="S20" s="58"/>
      <c r="T20" s="64"/>
      <c r="U20" s="58"/>
    </row>
    <row r="21" spans="1:21" ht="15.75" x14ac:dyDescent="0.2">
      <c r="A21" s="7"/>
      <c r="B21" s="7"/>
      <c r="C21" s="22">
        <v>500</v>
      </c>
      <c r="D21" s="7"/>
      <c r="E21" s="7">
        <v>513</v>
      </c>
      <c r="F21" s="7"/>
      <c r="G21" s="22">
        <f>C21*E21</f>
        <v>256500</v>
      </c>
      <c r="H21" s="8"/>
      <c r="I21" s="22"/>
      <c r="J21" s="37"/>
      <c r="K21" s="38"/>
      <c r="L21" s="55"/>
      <c r="M21" s="40">
        <v>75000000</v>
      </c>
      <c r="N21" s="41"/>
      <c r="O21" s="51"/>
      <c r="P21" s="60"/>
      <c r="Q21" s="57"/>
      <c r="R21" s="62"/>
    </row>
    <row r="22" spans="1:21" ht="15.75" x14ac:dyDescent="0.25">
      <c r="A22" s="7"/>
      <c r="B22" s="7"/>
      <c r="C22" s="22">
        <v>200</v>
      </c>
      <c r="D22" s="7"/>
      <c r="E22" s="7">
        <v>2</v>
      </c>
      <c r="F22" s="7"/>
      <c r="G22" s="22">
        <f>C22*E22</f>
        <v>400</v>
      </c>
      <c r="H22" s="8"/>
      <c r="I22" s="9"/>
      <c r="J22" s="37"/>
      <c r="K22" s="48"/>
      <c r="L22" s="39"/>
      <c r="M22" s="40">
        <v>525000</v>
      </c>
      <c r="N22" s="41"/>
      <c r="O22" s="51"/>
      <c r="P22" s="60"/>
      <c r="Q22" s="57"/>
      <c r="R22" s="62"/>
    </row>
    <row r="23" spans="1:21" ht="15.75" x14ac:dyDescent="0.2">
      <c r="A23" s="7"/>
      <c r="B23" s="7"/>
      <c r="C23" s="22">
        <v>100</v>
      </c>
      <c r="D23" s="7"/>
      <c r="E23" s="7">
        <v>2</v>
      </c>
      <c r="F23" s="7"/>
      <c r="G23" s="22">
        <f>C23*E23</f>
        <v>200</v>
      </c>
      <c r="H23" s="8"/>
      <c r="I23" s="9"/>
      <c r="J23" s="37"/>
      <c r="K23" s="38"/>
      <c r="L23" s="55"/>
      <c r="M23" s="40">
        <v>500000</v>
      </c>
      <c r="N23" s="41"/>
      <c r="O23" s="51"/>
      <c r="P23" s="60"/>
      <c r="Q23" s="57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/>
      <c r="N24" s="41"/>
      <c r="O24" s="51">
        <f>SUM(O13:O23)</f>
        <v>0</v>
      </c>
      <c r="P24" s="66"/>
      <c r="Q24" s="44"/>
      <c r="R24" s="46"/>
      <c r="S24" s="58"/>
      <c r="T24" s="64"/>
      <c r="U24" s="58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5"/>
      <c r="M25" s="40"/>
      <c r="N25" s="41"/>
      <c r="O25" s="51"/>
      <c r="P25" s="68"/>
      <c r="Q25" s="53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260100</v>
      </c>
      <c r="I26" s="8"/>
      <c r="J26" s="37"/>
      <c r="K26" s="48"/>
      <c r="L26" s="39"/>
      <c r="M26" s="40"/>
      <c r="N26" s="41"/>
      <c r="O26" s="51"/>
      <c r="P26" s="71"/>
      <c r="Q26" s="53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37524100</v>
      </c>
      <c r="J27" s="37"/>
      <c r="K27" s="38"/>
      <c r="L27" s="55"/>
      <c r="M27" s="72"/>
      <c r="N27" s="41"/>
      <c r="O27" s="51"/>
      <c r="P27" s="59"/>
      <c r="Q27" s="73"/>
      <c r="R27" s="46"/>
      <c r="S27" s="58"/>
      <c r="T27" s="64"/>
      <c r="U27" s="58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1"/>
      <c r="P28" s="74"/>
      <c r="Q28" s="53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5"/>
      <c r="M29" s="75"/>
      <c r="N29" s="41"/>
      <c r="O29" s="51"/>
      <c r="P29" s="75"/>
      <c r="Q29" s="44"/>
      <c r="R29" s="46"/>
      <c r="S29" s="58"/>
      <c r="T29" s="64"/>
      <c r="U29" s="58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1000587305</v>
      </c>
      <c r="J30" s="37"/>
      <c r="K30" s="48"/>
      <c r="L30" s="76"/>
      <c r="M30" s="75"/>
      <c r="N30" s="41"/>
      <c r="O30" s="51"/>
      <c r="P30" s="75"/>
      <c r="Q30" s="44"/>
      <c r="R30" s="2"/>
      <c r="S30" s="58"/>
      <c r="T30" s="2"/>
      <c r="U30" s="58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+'30 Sept'!I56</f>
        <v>78550100</v>
      </c>
      <c r="J31" s="37"/>
      <c r="K31" s="38"/>
      <c r="L31" s="77"/>
      <c r="M31" s="75"/>
      <c r="N31" s="41"/>
      <c r="O31" s="51"/>
      <c r="P31" s="75"/>
      <c r="Q31" s="44"/>
      <c r="R31" s="2"/>
      <c r="S31" s="58"/>
      <c r="T31" s="2"/>
      <c r="U31" s="58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1"/>
      <c r="P32" s="75"/>
      <c r="Q32" s="44"/>
      <c r="R32" s="2"/>
      <c r="S32" s="58"/>
      <c r="T32" s="2"/>
      <c r="U32" s="58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78"/>
      <c r="L33" s="55"/>
      <c r="M33" s="75"/>
      <c r="N33" s="41"/>
      <c r="O33" s="51"/>
      <c r="P33" s="75"/>
      <c r="Q33" s="44"/>
      <c r="R33" s="2"/>
      <c r="S33" s="58"/>
      <c r="T33" s="79"/>
      <c r="U33" s="58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8"/>
      <c r="L34" s="39"/>
      <c r="M34" s="75"/>
      <c r="N34" s="41"/>
      <c r="O34" s="51"/>
      <c r="P34" s="75"/>
      <c r="Q34" s="44"/>
      <c r="R34" s="58"/>
      <c r="S34" s="58"/>
      <c r="T34" s="2"/>
      <c r="U34" s="58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78"/>
      <c r="L35" s="55"/>
      <c r="N35" s="41"/>
      <c r="O35" s="51"/>
      <c r="Q35" s="44"/>
      <c r="R35" s="9"/>
      <c r="S35" s="58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1"/>
      <c r="K36" s="38"/>
      <c r="L36" s="39"/>
      <c r="M36" s="82"/>
      <c r="N36" s="41"/>
      <c r="O36" s="51"/>
      <c r="Q36" s="44"/>
      <c r="S36" s="58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3">
        <v>0</v>
      </c>
      <c r="I37" s="7" t="s">
        <v>7</v>
      </c>
      <c r="J37" s="37"/>
      <c r="K37" s="78"/>
      <c r="L37" s="55"/>
      <c r="M37" s="82"/>
      <c r="N37" s="41"/>
      <c r="O37" s="51"/>
      <c r="Q37" s="44"/>
      <c r="S37" s="58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1000587305</v>
      </c>
      <c r="J38" s="37"/>
      <c r="K38" s="38"/>
      <c r="L38" s="39"/>
      <c r="M38" s="82"/>
      <c r="N38" s="41"/>
      <c r="O38" s="51"/>
      <c r="Q38" s="44"/>
      <c r="S38" s="58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78"/>
      <c r="L39" s="55"/>
      <c r="M39" s="82"/>
      <c r="N39" s="41"/>
      <c r="O39" s="51"/>
      <c r="Q39" s="44"/>
      <c r="S39" s="58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8"/>
      <c r="L40" s="39"/>
      <c r="M40" s="82"/>
      <c r="N40" s="41"/>
      <c r="O40" s="51"/>
      <c r="Q40" s="44"/>
      <c r="S40" s="58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27486880</v>
      </c>
      <c r="J41" s="37"/>
      <c r="K41" s="78"/>
      <c r="L41" s="55"/>
      <c r="N41" s="41"/>
      <c r="O41" s="51"/>
      <c r="Q41" s="44"/>
      <c r="S41" s="58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97317391</v>
      </c>
      <c r="I42" s="8"/>
      <c r="J42" s="37"/>
      <c r="K42" s="78"/>
      <c r="L42" s="55"/>
      <c r="N42" s="41"/>
      <c r="O42" s="51"/>
      <c r="Q42" s="44"/>
      <c r="S42" s="58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f>116537412-37138758</f>
        <v>79398654</v>
      </c>
      <c r="I43" s="8"/>
      <c r="J43" s="37"/>
      <c r="K43" s="38"/>
      <c r="L43" s="39"/>
      <c r="N43" s="85"/>
      <c r="O43" s="42"/>
      <c r="Q43" s="44"/>
      <c r="S43" s="58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279202925</v>
      </c>
      <c r="J44" s="37"/>
      <c r="K44" s="78"/>
      <c r="L44" s="55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1279790230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78"/>
      <c r="L46" s="55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85030000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78"/>
      <c r="L48" s="55"/>
      <c r="M48" s="90"/>
      <c r="N48" s="41"/>
      <c r="O48" s="57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85030000</v>
      </c>
      <c r="J49" s="92"/>
      <c r="K49" s="38"/>
      <c r="L49" s="39"/>
      <c r="M49" s="90"/>
      <c r="N49" s="41"/>
      <c r="O49" s="57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78"/>
      <c r="L50" s="55"/>
      <c r="N50" s="96"/>
      <c r="O50" s="57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7"/>
      <c r="P51" s="90"/>
      <c r="Q51" s="44"/>
      <c r="R51" s="93"/>
      <c r="S51" s="2"/>
      <c r="U51" s="2"/>
    </row>
    <row r="52" spans="1:21" ht="15.75" x14ac:dyDescent="0.2">
      <c r="A52" s="7"/>
      <c r="B52" s="7"/>
      <c r="C52" s="98" t="s">
        <v>43</v>
      </c>
      <c r="D52" s="7"/>
      <c r="E52" s="7"/>
      <c r="F52" s="7"/>
      <c r="G52" s="16"/>
      <c r="H52" s="70">
        <f>L119</f>
        <v>43985000</v>
      </c>
      <c r="I52" s="8"/>
      <c r="J52" s="88"/>
      <c r="K52" s="78"/>
      <c r="L52" s="55"/>
      <c r="N52" s="96"/>
      <c r="O52" s="57"/>
      <c r="Q52" s="44"/>
    </row>
    <row r="53" spans="1:21" ht="15.75" x14ac:dyDescent="0.2">
      <c r="A53" s="7"/>
      <c r="B53" s="7"/>
      <c r="C53" s="98" t="s">
        <v>44</v>
      </c>
      <c r="D53" s="7"/>
      <c r="E53" s="7"/>
      <c r="F53" s="7"/>
      <c r="G53" s="16"/>
      <c r="H53" s="70">
        <f>O24</f>
        <v>0</v>
      </c>
      <c r="I53" s="8"/>
      <c r="J53" s="88"/>
      <c r="K53" s="38"/>
      <c r="L53" s="39"/>
      <c r="M53" s="90"/>
      <c r="N53" s="41"/>
      <c r="O53" s="57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3">
        <v>19000</v>
      </c>
      <c r="I54" s="8"/>
      <c r="J54" s="99"/>
      <c r="K54" s="78"/>
      <c r="L54" s="55"/>
      <c r="M54" s="90"/>
      <c r="N54" s="41"/>
      <c r="O54" s="57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3">
        <f>SUM(H52:H54)</f>
        <v>44004000</v>
      </c>
      <c r="J55" s="97"/>
      <c r="K55" s="100"/>
      <c r="L55" s="76"/>
      <c r="M55" s="90"/>
      <c r="N55" s="41"/>
      <c r="O55" s="57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37524100</v>
      </c>
      <c r="J56" s="101"/>
      <c r="K56" s="41"/>
      <c r="L56" s="102"/>
      <c r="M56" s="90"/>
      <c r="N56" s="41"/>
      <c r="O56" s="57"/>
      <c r="P56" s="90"/>
      <c r="Q56" s="44"/>
      <c r="R56" s="103"/>
      <c r="S56" s="79"/>
      <c r="T56" s="103"/>
      <c r="U56" s="79"/>
    </row>
    <row r="57" spans="1:21" ht="15.75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37524100</v>
      </c>
      <c r="J57" s="104"/>
      <c r="K57" s="41"/>
      <c r="L57" s="105"/>
      <c r="M57" s="106"/>
      <c r="N57" s="41"/>
      <c r="O57" s="57"/>
      <c r="P57" s="106"/>
      <c r="Q57" s="44"/>
      <c r="R57" s="103"/>
      <c r="S57" s="79"/>
      <c r="T57" s="103"/>
      <c r="U57" s="79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3">
        <v>0</v>
      </c>
      <c r="J58" s="104"/>
      <c r="K58" s="41"/>
      <c r="L58" s="105"/>
      <c r="M58" s="106"/>
      <c r="N58" s="41"/>
      <c r="O58" s="57"/>
      <c r="P58" s="106"/>
      <c r="Q58" s="44"/>
      <c r="R58" s="103"/>
      <c r="S58" s="79"/>
      <c r="T58" s="103"/>
      <c r="U58" s="79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7"/>
      <c r="P59" s="108"/>
      <c r="Q59" s="44"/>
      <c r="R59" s="103"/>
      <c r="S59" s="79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7"/>
      <c r="P60" s="90"/>
      <c r="Q60" s="44"/>
      <c r="R60" s="103"/>
      <c r="S60" s="79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7"/>
      <c r="P61" s="108"/>
      <c r="Q61" s="44"/>
      <c r="R61" s="103"/>
      <c r="S61" s="79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7"/>
      <c r="P62" s="108"/>
      <c r="Q62" s="44"/>
      <c r="R62" s="103"/>
      <c r="S62" s="79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7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7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7"/>
      <c r="P66" s="108"/>
      <c r="Q66" s="44"/>
      <c r="R66" s="103"/>
      <c r="S66" s="79"/>
      <c r="T66" s="103"/>
      <c r="U66" s="103"/>
    </row>
    <row r="67" spans="1:21" x14ac:dyDescent="0.25">
      <c r="K67" s="41"/>
      <c r="L67" s="121"/>
      <c r="M67" s="108"/>
      <c r="N67" s="120"/>
      <c r="O67" s="53"/>
      <c r="P67" s="108"/>
      <c r="Q67" s="44"/>
      <c r="S67" s="58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7"/>
      <c r="O68" s="57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7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7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7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3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3"/>
      <c r="O73" s="57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3"/>
      <c r="O74" s="57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7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9"/>
      <c r="I76" s="2"/>
      <c r="J76" s="107"/>
      <c r="K76" s="136"/>
      <c r="L76" s="137"/>
      <c r="O76" s="57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9"/>
      <c r="I77" s="2"/>
      <c r="J77" s="107"/>
      <c r="K77" s="140"/>
      <c r="L77" s="117"/>
      <c r="O77" s="57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7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7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7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7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9"/>
      <c r="I82" s="2"/>
      <c r="J82" s="107"/>
      <c r="K82" s="85"/>
      <c r="L82" s="57"/>
      <c r="O82" s="57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9"/>
      <c r="I83" s="2"/>
      <c r="J83" s="107"/>
      <c r="K83" s="147"/>
      <c r="L83" s="57"/>
      <c r="O83" s="57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9"/>
      <c r="I84" s="2"/>
      <c r="J84" s="107"/>
      <c r="K84" s="147"/>
      <c r="L84" s="57"/>
      <c r="O84" s="57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7"/>
      <c r="O85" s="57"/>
      <c r="Q85" s="145"/>
    </row>
    <row r="86" spans="1:17" x14ac:dyDescent="0.25">
      <c r="J86" s="107"/>
      <c r="K86" s="147"/>
      <c r="L86" s="57"/>
      <c r="O86" s="57"/>
      <c r="Q86" s="130"/>
    </row>
    <row r="87" spans="1:17" x14ac:dyDescent="0.25">
      <c r="J87" s="107"/>
      <c r="K87" s="147"/>
      <c r="L87" s="57"/>
      <c r="O87" s="57"/>
      <c r="Q87" s="130"/>
    </row>
    <row r="88" spans="1:17" x14ac:dyDescent="0.25">
      <c r="J88" s="107"/>
      <c r="K88" s="147"/>
      <c r="L88" s="57"/>
      <c r="O88" s="57"/>
      <c r="Q88" s="130"/>
    </row>
    <row r="89" spans="1:17" x14ac:dyDescent="0.25">
      <c r="J89" s="107"/>
      <c r="K89" s="147"/>
      <c r="L89" s="57"/>
      <c r="O89" s="57"/>
      <c r="Q89" s="130"/>
    </row>
    <row r="90" spans="1:17" x14ac:dyDescent="0.25">
      <c r="J90" s="107"/>
      <c r="K90" s="147"/>
      <c r="L90" s="57"/>
      <c r="O90" s="57"/>
      <c r="Q90" s="130"/>
    </row>
    <row r="91" spans="1:17" x14ac:dyDescent="0.25">
      <c r="J91" s="107"/>
      <c r="K91" s="147"/>
      <c r="L91" s="57"/>
      <c r="O91" s="57"/>
      <c r="Q91" s="130"/>
    </row>
    <row r="92" spans="1:17" x14ac:dyDescent="0.2">
      <c r="K92" s="147"/>
      <c r="L92" s="57"/>
      <c r="O92" s="57"/>
      <c r="Q92" s="130"/>
    </row>
    <row r="93" spans="1:17" x14ac:dyDescent="0.2">
      <c r="K93" s="147"/>
      <c r="L93" s="57"/>
      <c r="O93" s="57"/>
      <c r="Q93" s="130"/>
    </row>
    <row r="94" spans="1:17" x14ac:dyDescent="0.2">
      <c r="K94" s="147"/>
      <c r="L94" s="57"/>
      <c r="O94" s="57"/>
      <c r="Q94" s="130"/>
    </row>
    <row r="95" spans="1:17" x14ac:dyDescent="0.2">
      <c r="K95" s="147"/>
      <c r="L95" s="57"/>
      <c r="O95" s="57"/>
      <c r="Q95" s="130"/>
    </row>
    <row r="96" spans="1:17" x14ac:dyDescent="0.2">
      <c r="K96" s="147"/>
      <c r="L96" s="57"/>
      <c r="O96" s="57"/>
      <c r="Q96" s="130"/>
    </row>
    <row r="97" spans="1:21" x14ac:dyDescent="0.2">
      <c r="K97" s="147"/>
      <c r="L97" s="57"/>
      <c r="O97" s="57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8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8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8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8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8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80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8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8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8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8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8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8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8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43985000</v>
      </c>
      <c r="M119" s="154">
        <f t="shared" ref="M119:P119" si="1">SUM(M13:M118)</f>
        <v>85030000</v>
      </c>
      <c r="N119" s="154">
        <f>SUM(N13:N118)</f>
        <v>0</v>
      </c>
      <c r="O119" s="154">
        <f>SUM(O13:O118)</f>
        <v>0</v>
      </c>
      <c r="P119" s="154">
        <f t="shared" si="1"/>
        <v>0</v>
      </c>
      <c r="Q119" s="118"/>
      <c r="R119" s="6"/>
      <c r="S119" s="6"/>
      <c r="T119" s="6"/>
      <c r="U119" s="6"/>
    </row>
    <row r="120" spans="1:21" s="8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43985000</v>
      </c>
      <c r="O120" s="154">
        <f>SUM(O13:O119)</f>
        <v>0</v>
      </c>
      <c r="Q120" s="118"/>
      <c r="R120" s="6"/>
      <c r="S120" s="6"/>
      <c r="T120" s="6"/>
      <c r="U120" s="6"/>
    </row>
    <row r="121" spans="1:21" s="8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8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8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8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8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8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8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8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8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8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43" zoomScale="95" zoomScaleNormal="100" zoomScaleSheetLayoutView="95" workbookViewId="0">
      <selection activeCell="D31" sqref="D31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80" customWidth="1"/>
    <col min="15" max="15" width="18.5703125" style="156" bestFit="1" customWidth="1"/>
    <col min="16" max="16" width="20.7109375" style="80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68" t="s">
        <v>0</v>
      </c>
      <c r="B1" s="168"/>
      <c r="C1" s="168"/>
      <c r="D1" s="168"/>
      <c r="E1" s="168"/>
      <c r="F1" s="168"/>
      <c r="G1" s="168"/>
      <c r="H1" s="168"/>
      <c r="I1" s="168"/>
      <c r="J1" s="157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62</v>
      </c>
      <c r="C3" s="9"/>
      <c r="D3" s="7"/>
      <c r="E3" s="7"/>
      <c r="F3" s="7"/>
      <c r="G3" s="7"/>
      <c r="H3" s="7" t="s">
        <v>3</v>
      </c>
      <c r="I3" s="11">
        <v>43375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7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33-4+153</f>
        <v>182</v>
      </c>
      <c r="F8" s="21"/>
      <c r="G8" s="16">
        <f t="shared" ref="G8:G16" si="0">C8*E8</f>
        <v>18200000</v>
      </c>
      <c r="H8" s="23"/>
      <c r="I8" s="16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f>9+228</f>
        <v>237</v>
      </c>
      <c r="F9" s="21"/>
      <c r="G9" s="16">
        <f t="shared" si="0"/>
        <v>11850000</v>
      </c>
      <c r="H9" s="23"/>
      <c r="I9" s="16"/>
      <c r="J9" s="16">
        <f>SUM(J4:J8)</f>
        <v>39459000</v>
      </c>
      <c r="K9" s="25">
        <f>J9+M18</f>
        <v>40449000</v>
      </c>
      <c r="L9" s="26">
        <f>K9-I55</f>
        <v>13717000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67</v>
      </c>
      <c r="F10" s="21"/>
      <c r="G10" s="16">
        <f t="shared" si="0"/>
        <v>1340000</v>
      </c>
      <c r="H10" s="8"/>
      <c r="I10" s="8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83</v>
      </c>
      <c r="F11" s="21"/>
      <c r="G11" s="16">
        <f t="shared" si="0"/>
        <v>830000</v>
      </c>
      <c r="H11" s="8"/>
      <c r="I11" s="16"/>
      <c r="J11" s="28"/>
      <c r="K11" s="29"/>
      <c r="L11" s="169" t="s">
        <v>12</v>
      </c>
      <c r="M11" s="170"/>
      <c r="N11" s="171" t="s">
        <v>13</v>
      </c>
      <c r="O11" s="172"/>
      <c r="P11" s="30"/>
      <c r="Q11" s="8"/>
      <c r="R11" s="2"/>
      <c r="S11" s="2"/>
      <c r="T11" s="2" t="s">
        <v>14</v>
      </c>
      <c r="U11" s="2"/>
    </row>
    <row r="12" spans="1:21" x14ac:dyDescent="0.25">
      <c r="A12" s="7"/>
      <c r="B12" s="21"/>
      <c r="C12" s="22">
        <v>5000</v>
      </c>
      <c r="D12" s="7"/>
      <c r="E12" s="21">
        <v>79</v>
      </c>
      <c r="F12" s="21"/>
      <c r="G12" s="16">
        <f t="shared" si="0"/>
        <v>395000</v>
      </c>
      <c r="H12" s="8"/>
      <c r="I12" s="16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A13" s="7"/>
      <c r="B13" s="21"/>
      <c r="C13" s="22">
        <v>2000</v>
      </c>
      <c r="D13" s="7"/>
      <c r="E13" s="21">
        <v>55</v>
      </c>
      <c r="F13" s="21"/>
      <c r="G13" s="16">
        <f t="shared" si="0"/>
        <v>110000</v>
      </c>
      <c r="H13" s="8"/>
      <c r="I13" s="16"/>
      <c r="J13" s="37"/>
      <c r="K13" s="38"/>
      <c r="L13" s="39">
        <v>16800000</v>
      </c>
      <c r="M13" s="40">
        <v>1900000</v>
      </c>
      <c r="N13" s="41"/>
      <c r="O13" s="42">
        <v>7860000</v>
      </c>
      <c r="P13" s="43"/>
      <c r="Q13" s="44"/>
      <c r="R13" s="45"/>
      <c r="S13" s="46"/>
      <c r="T13" s="47"/>
      <c r="U13" s="47"/>
    </row>
    <row r="14" spans="1:21" ht="15.75" x14ac:dyDescent="0.25">
      <c r="A14" s="7"/>
      <c r="B14" s="21"/>
      <c r="C14" s="22">
        <v>1000</v>
      </c>
      <c r="D14" s="7"/>
      <c r="E14" s="21">
        <v>1</v>
      </c>
      <c r="F14" s="21"/>
      <c r="G14" s="16">
        <f t="shared" si="0"/>
        <v>1000</v>
      </c>
      <c r="H14" s="8"/>
      <c r="I14" s="16"/>
      <c r="J14" s="37"/>
      <c r="K14" s="48"/>
      <c r="L14" s="49">
        <v>8500000</v>
      </c>
      <c r="M14" s="40">
        <v>3059000</v>
      </c>
      <c r="N14" s="50"/>
      <c r="O14" s="51"/>
      <c r="P14" s="52"/>
      <c r="Q14" s="53"/>
      <c r="R14" s="54"/>
    </row>
    <row r="15" spans="1:21" ht="18.75" x14ac:dyDescent="0.3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7"/>
      <c r="K15" s="38"/>
      <c r="L15" s="55">
        <v>-7860000</v>
      </c>
      <c r="M15" s="56">
        <v>4089000</v>
      </c>
      <c r="N15" s="41"/>
      <c r="O15" s="51"/>
      <c r="P15" s="52"/>
      <c r="Q15" s="57"/>
      <c r="R15" s="46"/>
      <c r="S15" s="58"/>
      <c r="T15" s="54"/>
      <c r="U15" s="54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/>
      <c r="M16" s="56">
        <v>9717300</v>
      </c>
      <c r="N16" s="41"/>
      <c r="O16" s="51"/>
      <c r="P16" s="59"/>
      <c r="Q16" s="57"/>
      <c r="R16" s="46"/>
      <c r="S16" s="58"/>
      <c r="T16" s="54">
        <f>SUM(T7:T15)</f>
        <v>0</v>
      </c>
      <c r="U16" s="54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32726000</v>
      </c>
      <c r="I17" s="9"/>
      <c r="J17" s="37"/>
      <c r="K17" s="38"/>
      <c r="L17" s="55"/>
      <c r="M17" s="40">
        <v>7500000</v>
      </c>
      <c r="N17" s="41"/>
      <c r="O17" s="51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>
        <v>990000</v>
      </c>
      <c r="N18" s="50"/>
      <c r="O18" s="51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5"/>
      <c r="M19" s="40">
        <v>50000</v>
      </c>
      <c r="N19" s="50"/>
      <c r="O19" s="51"/>
      <c r="P19" s="59"/>
      <c r="Q19" s="63"/>
      <c r="R19" s="46"/>
      <c r="S19" s="58"/>
      <c r="T19" s="64" t="s">
        <v>25</v>
      </c>
      <c r="U19" s="58"/>
    </row>
    <row r="20" spans="1:21" ht="15.75" x14ac:dyDescent="0.25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48"/>
      <c r="L20" s="39"/>
      <c r="M20" s="40">
        <v>1500000</v>
      </c>
      <c r="N20" s="41"/>
      <c r="O20" s="51"/>
      <c r="P20" s="65"/>
      <c r="Q20" s="30"/>
      <c r="R20" s="46"/>
      <c r="S20" s="58"/>
      <c r="T20" s="64"/>
      <c r="U20" s="58"/>
    </row>
    <row r="21" spans="1:21" ht="15.75" x14ac:dyDescent="0.2">
      <c r="A21" s="7"/>
      <c r="B21" s="7"/>
      <c r="C21" s="22">
        <v>500</v>
      </c>
      <c r="D21" s="7"/>
      <c r="E21" s="7">
        <v>501</v>
      </c>
      <c r="F21" s="7"/>
      <c r="G21" s="22">
        <f>C21*E21</f>
        <v>250500</v>
      </c>
      <c r="H21" s="8"/>
      <c r="I21" s="22"/>
      <c r="J21" s="37"/>
      <c r="K21" s="38"/>
      <c r="L21" s="55"/>
      <c r="M21" s="40">
        <v>121000</v>
      </c>
      <c r="N21" s="41"/>
      <c r="O21" s="51"/>
      <c r="P21" s="60"/>
      <c r="Q21" s="57"/>
      <c r="R21" s="62"/>
    </row>
    <row r="22" spans="1:21" ht="15.75" x14ac:dyDescent="0.25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48"/>
      <c r="L22" s="39"/>
      <c r="M22" s="40">
        <v>1053000</v>
      </c>
      <c r="N22" s="41"/>
      <c r="O22" s="51"/>
      <c r="P22" s="60"/>
      <c r="Q22" s="57"/>
      <c r="R22" s="62"/>
    </row>
    <row r="23" spans="1:21" ht="15.75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8"/>
      <c r="L23" s="55"/>
      <c r="M23" s="40">
        <v>50300</v>
      </c>
      <c r="N23" s="41"/>
      <c r="O23" s="51"/>
      <c r="P23" s="60"/>
      <c r="Q23" s="57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>
        <v>120000</v>
      </c>
      <c r="N24" s="41"/>
      <c r="O24" s="51">
        <f>SUM(O13:O23)</f>
        <v>7860000</v>
      </c>
      <c r="P24" s="66"/>
      <c r="Q24" s="44"/>
      <c r="R24" s="46"/>
      <c r="S24" s="58"/>
      <c r="T24" s="64"/>
      <c r="U24" s="58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5"/>
      <c r="M25" s="40">
        <v>680000</v>
      </c>
      <c r="N25" s="41"/>
      <c r="O25" s="51"/>
      <c r="P25" s="68"/>
      <c r="Q25" s="53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250500</v>
      </c>
      <c r="I26" s="8"/>
      <c r="J26" s="37"/>
      <c r="K26" s="48"/>
      <c r="L26" s="39"/>
      <c r="M26" s="40">
        <v>450000</v>
      </c>
      <c r="N26" s="41"/>
      <c r="O26" s="51"/>
      <c r="P26" s="71"/>
      <c r="Q26" s="53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32976500</v>
      </c>
      <c r="J27" s="37"/>
      <c r="K27" s="38"/>
      <c r="L27" s="55"/>
      <c r="M27" s="72"/>
      <c r="N27" s="41"/>
      <c r="O27" s="51"/>
      <c r="P27" s="59"/>
      <c r="Q27" s="73"/>
      <c r="R27" s="46"/>
      <c r="S27" s="58"/>
      <c r="T27" s="64"/>
      <c r="U27" s="58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1"/>
      <c r="P28" s="74"/>
      <c r="Q28" s="53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5"/>
      <c r="M29" s="75"/>
      <c r="N29" s="41"/>
      <c r="O29" s="51"/>
      <c r="P29" s="75"/>
      <c r="Q29" s="44"/>
      <c r="R29" s="46"/>
      <c r="S29" s="58"/>
      <c r="T29" s="64"/>
      <c r="U29" s="58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1000587305</v>
      </c>
      <c r="J30" s="37"/>
      <c r="K30" s="48"/>
      <c r="L30" s="76"/>
      <c r="M30" s="75"/>
      <c r="N30" s="41"/>
      <c r="O30" s="51"/>
      <c r="P30" s="75"/>
      <c r="Q30" s="44"/>
      <c r="R30" s="2"/>
      <c r="S30" s="58"/>
      <c r="T30" s="2"/>
      <c r="U30" s="58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+'1 Okt'!I56</f>
        <v>37524100</v>
      </c>
      <c r="J31" s="37"/>
      <c r="K31" s="38"/>
      <c r="L31" s="77"/>
      <c r="M31" s="75"/>
      <c r="N31" s="41"/>
      <c r="O31" s="51"/>
      <c r="P31" s="75"/>
      <c r="Q31" s="44"/>
      <c r="R31" s="2"/>
      <c r="S31" s="58"/>
      <c r="T31" s="2"/>
      <c r="U31" s="58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1"/>
      <c r="P32" s="75"/>
      <c r="Q32" s="44"/>
      <c r="R32" s="2"/>
      <c r="S32" s="58"/>
      <c r="T32" s="2"/>
      <c r="U32" s="58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78"/>
      <c r="L33" s="55"/>
      <c r="M33" s="75"/>
      <c r="N33" s="41"/>
      <c r="O33" s="51"/>
      <c r="P33" s="75"/>
      <c r="Q33" s="44"/>
      <c r="R33" s="2"/>
      <c r="S33" s="58"/>
      <c r="T33" s="79"/>
      <c r="U33" s="58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8"/>
      <c r="L34" s="39"/>
      <c r="M34" s="75"/>
      <c r="N34" s="41"/>
      <c r="O34" s="51"/>
      <c r="P34" s="75"/>
      <c r="Q34" s="44"/>
      <c r="R34" s="58"/>
      <c r="S34" s="58"/>
      <c r="T34" s="2"/>
      <c r="U34" s="58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78"/>
      <c r="L35" s="55"/>
      <c r="N35" s="41"/>
      <c r="O35" s="51"/>
      <c r="Q35" s="44"/>
      <c r="R35" s="9"/>
      <c r="S35" s="58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1"/>
      <c r="K36" s="38"/>
      <c r="L36" s="39"/>
      <c r="M36" s="82"/>
      <c r="N36" s="41"/>
      <c r="O36" s="51"/>
      <c r="Q36" s="44"/>
      <c r="S36" s="58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3">
        <v>0</v>
      </c>
      <c r="I37" s="7" t="s">
        <v>7</v>
      </c>
      <c r="J37" s="37"/>
      <c r="K37" s="78"/>
      <c r="L37" s="55"/>
      <c r="M37" s="82"/>
      <c r="N37" s="41"/>
      <c r="O37" s="51"/>
      <c r="Q37" s="44"/>
      <c r="S37" s="58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1000587305</v>
      </c>
      <c r="J38" s="37"/>
      <c r="K38" s="38"/>
      <c r="L38" s="39"/>
      <c r="M38" s="82"/>
      <c r="N38" s="41"/>
      <c r="O38" s="51"/>
      <c r="Q38" s="44"/>
      <c r="S38" s="58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78"/>
      <c r="L39" s="55"/>
      <c r="M39" s="82"/>
      <c r="N39" s="41"/>
      <c r="O39" s="51"/>
      <c r="Q39" s="44"/>
      <c r="S39" s="58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8"/>
      <c r="L40" s="39"/>
      <c r="M40" s="82"/>
      <c r="N40" s="41"/>
      <c r="O40" s="51"/>
      <c r="Q40" s="44"/>
      <c r="S40" s="58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27486880</v>
      </c>
      <c r="J41" s="37"/>
      <c r="K41" s="78"/>
      <c r="L41" s="55"/>
      <c r="N41" s="41"/>
      <c r="O41" s="51"/>
      <c r="Q41" s="44"/>
      <c r="S41" s="58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97317391</v>
      </c>
      <c r="I42" s="8"/>
      <c r="J42" s="37"/>
      <c r="K42" s="78"/>
      <c r="L42" s="55"/>
      <c r="N42" s="41"/>
      <c r="O42" s="51"/>
      <c r="Q42" s="44"/>
      <c r="S42" s="58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f>116537412-37138758</f>
        <v>79398654</v>
      </c>
      <c r="I43" s="8"/>
      <c r="J43" s="37"/>
      <c r="K43" s="38"/>
      <c r="L43" s="39"/>
      <c r="N43" s="85"/>
      <c r="O43" s="42"/>
      <c r="Q43" s="44"/>
      <c r="S43" s="58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279202925</v>
      </c>
      <c r="J44" s="37"/>
      <c r="K44" s="78"/>
      <c r="L44" s="55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1279790230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78"/>
      <c r="L46" s="55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31279600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78"/>
      <c r="L48" s="55"/>
      <c r="M48" s="90"/>
      <c r="N48" s="41"/>
      <c r="O48" s="57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31279600</v>
      </c>
      <c r="J49" s="92"/>
      <c r="K49" s="38"/>
      <c r="L49" s="39"/>
      <c r="M49" s="90"/>
      <c r="N49" s="41"/>
      <c r="O49" s="57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78"/>
      <c r="L50" s="55"/>
      <c r="N50" s="96"/>
      <c r="O50" s="57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7"/>
      <c r="P51" s="90"/>
      <c r="Q51" s="44"/>
      <c r="R51" s="93"/>
      <c r="S51" s="2"/>
      <c r="U51" s="2"/>
    </row>
    <row r="52" spans="1:21" ht="15.75" x14ac:dyDescent="0.2">
      <c r="A52" s="7"/>
      <c r="B52" s="7"/>
      <c r="C52" s="98" t="s">
        <v>43</v>
      </c>
      <c r="D52" s="7"/>
      <c r="E52" s="7"/>
      <c r="F52" s="7"/>
      <c r="G52" s="16"/>
      <c r="H52" s="70">
        <f>L119</f>
        <v>17440000</v>
      </c>
      <c r="I52" s="8"/>
      <c r="J52" s="88"/>
      <c r="K52" s="78"/>
      <c r="L52" s="55"/>
      <c r="N52" s="96"/>
      <c r="O52" s="57"/>
      <c r="Q52" s="44"/>
    </row>
    <row r="53" spans="1:21" ht="15.75" x14ac:dyDescent="0.2">
      <c r="A53" s="7"/>
      <c r="B53" s="7"/>
      <c r="C53" s="98" t="s">
        <v>44</v>
      </c>
      <c r="D53" s="7"/>
      <c r="E53" s="7"/>
      <c r="F53" s="7"/>
      <c r="G53" s="16"/>
      <c r="H53" s="70">
        <f>O24</f>
        <v>7860000</v>
      </c>
      <c r="I53" s="8"/>
      <c r="J53" s="88"/>
      <c r="K53" s="38"/>
      <c r="L53" s="39"/>
      <c r="M53" s="90"/>
      <c r="N53" s="41"/>
      <c r="O53" s="57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3">
        <f>31000+1350000+51000</f>
        <v>1432000</v>
      </c>
      <c r="I54" s="8"/>
      <c r="J54" s="99"/>
      <c r="K54" s="78"/>
      <c r="L54" s="55"/>
      <c r="M54" s="90"/>
      <c r="N54" s="41"/>
      <c r="O54" s="57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3">
        <f>SUM(H52:H54)</f>
        <v>26732000</v>
      </c>
      <c r="J55" s="97"/>
      <c r="K55" s="100"/>
      <c r="L55" s="76"/>
      <c r="M55" s="90"/>
      <c r="N55" s="41"/>
      <c r="O55" s="57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32976500</v>
      </c>
      <c r="J56" s="101"/>
      <c r="K56" s="41"/>
      <c r="L56" s="102"/>
      <c r="M56" s="90"/>
      <c r="N56" s="41"/>
      <c r="O56" s="57"/>
      <c r="P56" s="90"/>
      <c r="Q56" s="44"/>
      <c r="R56" s="103"/>
      <c r="S56" s="79"/>
      <c r="T56" s="103"/>
      <c r="U56" s="79"/>
    </row>
    <row r="57" spans="1:21" ht="15.75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32976500</v>
      </c>
      <c r="J57" s="104"/>
      <c r="K57" s="41"/>
      <c r="L57" s="105"/>
      <c r="M57" s="106"/>
      <c r="N57" s="41"/>
      <c r="O57" s="57"/>
      <c r="P57" s="106"/>
      <c r="Q57" s="44"/>
      <c r="R57" s="103"/>
      <c r="S57" s="79"/>
      <c r="T57" s="103"/>
      <c r="U57" s="79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3">
        <v>0</v>
      </c>
      <c r="J58" s="104"/>
      <c r="K58" s="41"/>
      <c r="L58" s="105"/>
      <c r="M58" s="106"/>
      <c r="N58" s="41"/>
      <c r="O58" s="57"/>
      <c r="P58" s="106"/>
      <c r="Q58" s="44"/>
      <c r="R58" s="103"/>
      <c r="S58" s="79"/>
      <c r="T58" s="103"/>
      <c r="U58" s="79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7"/>
      <c r="P59" s="108"/>
      <c r="Q59" s="44"/>
      <c r="R59" s="103"/>
      <c r="S59" s="79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7"/>
      <c r="P60" s="90"/>
      <c r="Q60" s="44"/>
      <c r="R60" s="103"/>
      <c r="S60" s="79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7"/>
      <c r="P61" s="108"/>
      <c r="Q61" s="44"/>
      <c r="R61" s="103"/>
      <c r="S61" s="79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7"/>
      <c r="P62" s="108"/>
      <c r="Q62" s="44"/>
      <c r="R62" s="103"/>
      <c r="S62" s="79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7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7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7"/>
      <c r="P66" s="108"/>
      <c r="Q66" s="44"/>
      <c r="R66" s="103"/>
      <c r="S66" s="79"/>
      <c r="T66" s="103"/>
      <c r="U66" s="103"/>
    </row>
    <row r="67" spans="1:21" x14ac:dyDescent="0.25">
      <c r="K67" s="41"/>
      <c r="L67" s="121"/>
      <c r="M67" s="108"/>
      <c r="N67" s="120"/>
      <c r="O67" s="53"/>
      <c r="P67" s="108"/>
      <c r="Q67" s="44"/>
      <c r="S67" s="58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7"/>
      <c r="O68" s="57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7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7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7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3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3"/>
      <c r="O73" s="57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3"/>
      <c r="O74" s="57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7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9"/>
      <c r="I76" s="2"/>
      <c r="J76" s="107"/>
      <c r="K76" s="136"/>
      <c r="L76" s="137"/>
      <c r="O76" s="57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9"/>
      <c r="I77" s="2"/>
      <c r="J77" s="107"/>
      <c r="K77" s="140"/>
      <c r="L77" s="117"/>
      <c r="O77" s="57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7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7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7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7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9"/>
      <c r="I82" s="2"/>
      <c r="J82" s="107"/>
      <c r="K82" s="85"/>
      <c r="L82" s="57"/>
      <c r="O82" s="57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9"/>
      <c r="I83" s="2"/>
      <c r="J83" s="107"/>
      <c r="K83" s="147"/>
      <c r="L83" s="57"/>
      <c r="O83" s="57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9"/>
      <c r="I84" s="2"/>
      <c r="J84" s="107"/>
      <c r="K84" s="147"/>
      <c r="L84" s="57"/>
      <c r="O84" s="57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7"/>
      <c r="O85" s="57"/>
      <c r="Q85" s="145"/>
    </row>
    <row r="86" spans="1:17" x14ac:dyDescent="0.25">
      <c r="J86" s="107"/>
      <c r="K86" s="147"/>
      <c r="L86" s="57"/>
      <c r="O86" s="57"/>
      <c r="Q86" s="130"/>
    </row>
    <row r="87" spans="1:17" x14ac:dyDescent="0.25">
      <c r="J87" s="107"/>
      <c r="K87" s="147"/>
      <c r="L87" s="57"/>
      <c r="O87" s="57"/>
      <c r="Q87" s="130"/>
    </row>
    <row r="88" spans="1:17" x14ac:dyDescent="0.25">
      <c r="J88" s="107"/>
      <c r="K88" s="147"/>
      <c r="L88" s="57"/>
      <c r="O88" s="57"/>
      <c r="Q88" s="130"/>
    </row>
    <row r="89" spans="1:17" x14ac:dyDescent="0.25">
      <c r="J89" s="107"/>
      <c r="K89" s="147"/>
      <c r="L89" s="57"/>
      <c r="O89" s="57"/>
      <c r="Q89" s="130"/>
    </row>
    <row r="90" spans="1:17" x14ac:dyDescent="0.25">
      <c r="J90" s="107"/>
      <c r="K90" s="147"/>
      <c r="L90" s="57"/>
      <c r="O90" s="57"/>
      <c r="Q90" s="130"/>
    </row>
    <row r="91" spans="1:17" x14ac:dyDescent="0.25">
      <c r="J91" s="107"/>
      <c r="K91" s="147"/>
      <c r="L91" s="57"/>
      <c r="O91" s="57"/>
      <c r="Q91" s="130"/>
    </row>
    <row r="92" spans="1:17" x14ac:dyDescent="0.2">
      <c r="K92" s="147"/>
      <c r="L92" s="57"/>
      <c r="O92" s="57"/>
      <c r="Q92" s="130"/>
    </row>
    <row r="93" spans="1:17" x14ac:dyDescent="0.2">
      <c r="K93" s="147"/>
      <c r="L93" s="57"/>
      <c r="O93" s="57"/>
      <c r="Q93" s="130"/>
    </row>
    <row r="94" spans="1:17" x14ac:dyDescent="0.2">
      <c r="K94" s="147"/>
      <c r="L94" s="57"/>
      <c r="O94" s="57"/>
      <c r="Q94" s="130"/>
    </row>
    <row r="95" spans="1:17" x14ac:dyDescent="0.2">
      <c r="K95" s="147"/>
      <c r="L95" s="57"/>
      <c r="O95" s="57"/>
      <c r="Q95" s="130"/>
    </row>
    <row r="96" spans="1:17" x14ac:dyDescent="0.2">
      <c r="K96" s="147"/>
      <c r="L96" s="57"/>
      <c r="O96" s="57"/>
      <c r="Q96" s="130"/>
    </row>
    <row r="97" spans="1:21" x14ac:dyDescent="0.2">
      <c r="K97" s="147"/>
      <c r="L97" s="57"/>
      <c r="O97" s="57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8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8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8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8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8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80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8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8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8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8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8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8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8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17440000</v>
      </c>
      <c r="M119" s="154">
        <f t="shared" ref="M119:P119" si="1">SUM(M13:M118)</f>
        <v>31279600</v>
      </c>
      <c r="N119" s="154">
        <f>SUM(N13:N118)</f>
        <v>0</v>
      </c>
      <c r="O119" s="154">
        <f>SUM(O13:O118)</f>
        <v>15720000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8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17440000</v>
      </c>
      <c r="O120" s="154">
        <f>SUM(O13:O119)</f>
        <v>31440000</v>
      </c>
      <c r="Q120" s="118"/>
      <c r="R120" s="6"/>
      <c r="S120" s="6"/>
      <c r="T120" s="6"/>
      <c r="U120" s="6"/>
    </row>
    <row r="121" spans="1:21" s="8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8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8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8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8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8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8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8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8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8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B52" zoomScale="95" zoomScaleNormal="100" zoomScaleSheetLayoutView="95" workbookViewId="0">
      <selection activeCell="M20" sqref="M20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80" customWidth="1"/>
    <col min="15" max="15" width="18.5703125" style="156" bestFit="1" customWidth="1"/>
    <col min="16" max="16" width="20.7109375" style="80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68" t="s">
        <v>0</v>
      </c>
      <c r="B1" s="168"/>
      <c r="C1" s="168"/>
      <c r="D1" s="168"/>
      <c r="E1" s="168"/>
      <c r="F1" s="168"/>
      <c r="G1" s="168"/>
      <c r="H1" s="168"/>
      <c r="I1" s="168"/>
      <c r="J1" s="158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63</v>
      </c>
      <c r="C3" s="9"/>
      <c r="D3" s="7"/>
      <c r="E3" s="7"/>
      <c r="F3" s="7"/>
      <c r="G3" s="7"/>
      <c r="H3" s="7" t="s">
        <v>3</v>
      </c>
      <c r="I3" s="11">
        <v>43376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7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130</v>
      </c>
      <c r="F8" s="21"/>
      <c r="G8" s="16">
        <f t="shared" ref="G8:G16" si="0">C8*E8</f>
        <v>13000000</v>
      </c>
      <c r="H8" s="23"/>
      <c r="I8" s="16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33</v>
      </c>
      <c r="F9" s="21"/>
      <c r="G9" s="16">
        <f t="shared" si="0"/>
        <v>1650000</v>
      </c>
      <c r="H9" s="23"/>
      <c r="I9" s="16"/>
      <c r="J9" s="16">
        <f>SUM(J4:J8)</f>
        <v>39459000</v>
      </c>
      <c r="K9" s="25">
        <f>J9+M18</f>
        <v>66209000</v>
      </c>
      <c r="L9" s="26">
        <f>K9-I55</f>
        <v>47799000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67</v>
      </c>
      <c r="F10" s="21"/>
      <c r="G10" s="16">
        <f t="shared" si="0"/>
        <v>1340000</v>
      </c>
      <c r="H10" s="8"/>
      <c r="I10" s="8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85</v>
      </c>
      <c r="F11" s="21"/>
      <c r="G11" s="16">
        <f t="shared" si="0"/>
        <v>850000</v>
      </c>
      <c r="H11" s="8"/>
      <c r="I11" s="16"/>
      <c r="J11" s="28"/>
      <c r="K11" s="29"/>
      <c r="L11" s="169" t="s">
        <v>12</v>
      </c>
      <c r="M11" s="170"/>
      <c r="N11" s="171" t="s">
        <v>13</v>
      </c>
      <c r="O11" s="172"/>
      <c r="P11" s="30"/>
      <c r="Q11" s="8"/>
      <c r="R11" s="2"/>
      <c r="S11" s="2"/>
      <c r="T11" s="2" t="s">
        <v>14</v>
      </c>
      <c r="U11" s="2"/>
    </row>
    <row r="12" spans="1:21" x14ac:dyDescent="0.25">
      <c r="A12" s="7"/>
      <c r="B12" s="21"/>
      <c r="C12" s="22">
        <v>5000</v>
      </c>
      <c r="D12" s="7"/>
      <c r="E12" s="21">
        <v>76</v>
      </c>
      <c r="F12" s="21"/>
      <c r="G12" s="16">
        <f t="shared" si="0"/>
        <v>380000</v>
      </c>
      <c r="H12" s="8"/>
      <c r="I12" s="16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A13" s="7"/>
      <c r="B13" s="21"/>
      <c r="C13" s="22">
        <v>2000</v>
      </c>
      <c r="D13" s="7"/>
      <c r="E13" s="21">
        <v>52</v>
      </c>
      <c r="F13" s="21"/>
      <c r="G13" s="16">
        <f t="shared" si="0"/>
        <v>104000</v>
      </c>
      <c r="H13" s="8"/>
      <c r="I13" s="16"/>
      <c r="J13" s="37"/>
      <c r="K13" s="38"/>
      <c r="L13" s="39">
        <v>18410000</v>
      </c>
      <c r="M13" s="40">
        <v>30000</v>
      </c>
      <c r="N13" s="41"/>
      <c r="O13" s="42">
        <v>4750000</v>
      </c>
      <c r="P13" s="43"/>
      <c r="Q13" s="44"/>
      <c r="R13" s="45"/>
      <c r="S13" s="46"/>
      <c r="T13" s="47"/>
      <c r="U13" s="47"/>
    </row>
    <row r="14" spans="1:21" ht="15.75" x14ac:dyDescent="0.25">
      <c r="A14" s="7"/>
      <c r="B14" s="21"/>
      <c r="C14" s="22">
        <v>1000</v>
      </c>
      <c r="D14" s="7"/>
      <c r="E14" s="21">
        <v>1</v>
      </c>
      <c r="F14" s="21"/>
      <c r="G14" s="16">
        <f t="shared" si="0"/>
        <v>1000</v>
      </c>
      <c r="H14" s="8"/>
      <c r="I14" s="16"/>
      <c r="J14" s="37"/>
      <c r="K14" s="48"/>
      <c r="L14" s="49">
        <v>-4750000</v>
      </c>
      <c r="M14" s="40">
        <v>20000</v>
      </c>
      <c r="N14" s="50"/>
      <c r="O14" s="51"/>
      <c r="P14" s="52"/>
      <c r="Q14" s="53"/>
      <c r="R14" s="54"/>
    </row>
    <row r="15" spans="1:21" ht="18.75" x14ac:dyDescent="0.3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7"/>
      <c r="K15" s="38"/>
      <c r="L15" s="55"/>
      <c r="M15" s="56">
        <v>6000000</v>
      </c>
      <c r="N15" s="41"/>
      <c r="O15" s="51"/>
      <c r="P15" s="52"/>
      <c r="Q15" s="57"/>
      <c r="R15" s="46"/>
      <c r="S15" s="58"/>
      <c r="T15" s="54"/>
      <c r="U15" s="54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/>
      <c r="M16" s="56">
        <v>150000</v>
      </c>
      <c r="N16" s="41"/>
      <c r="O16" s="51"/>
      <c r="P16" s="59"/>
      <c r="Q16" s="57"/>
      <c r="R16" s="46"/>
      <c r="S16" s="58"/>
      <c r="T16" s="54">
        <f>SUM(T7:T15)</f>
        <v>0</v>
      </c>
      <c r="U16" s="54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17325000</v>
      </c>
      <c r="I17" s="9"/>
      <c r="J17" s="37"/>
      <c r="K17" s="38"/>
      <c r="L17" s="55"/>
      <c r="M17" s="40">
        <v>50000</v>
      </c>
      <c r="N17" s="41"/>
      <c r="O17" s="51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>
        <v>26750000</v>
      </c>
      <c r="N18" s="50"/>
      <c r="O18" s="51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5"/>
      <c r="M19" s="40">
        <v>700000</v>
      </c>
      <c r="N19" s="50"/>
      <c r="O19" s="51"/>
      <c r="P19" s="59"/>
      <c r="Q19" s="63"/>
      <c r="R19" s="46"/>
      <c r="S19" s="58"/>
      <c r="T19" s="64" t="s">
        <v>25</v>
      </c>
      <c r="U19" s="58"/>
    </row>
    <row r="20" spans="1:21" ht="15.75" x14ac:dyDescent="0.25">
      <c r="A20" s="7"/>
      <c r="B20" s="7"/>
      <c r="C20" s="22">
        <v>1000</v>
      </c>
      <c r="D20" s="7"/>
      <c r="E20" s="7">
        <v>1</v>
      </c>
      <c r="F20" s="7"/>
      <c r="G20" s="22">
        <f>C20*E20</f>
        <v>1000</v>
      </c>
      <c r="H20" s="8"/>
      <c r="I20" s="22"/>
      <c r="J20" s="37"/>
      <c r="K20" s="48"/>
      <c r="L20" s="39"/>
      <c r="M20" s="40">
        <v>110000</v>
      </c>
      <c r="N20" s="41"/>
      <c r="O20" s="51"/>
      <c r="P20" s="65"/>
      <c r="Q20" s="30"/>
      <c r="R20" s="46"/>
      <c r="S20" s="58"/>
      <c r="T20" s="64"/>
      <c r="U20" s="58"/>
    </row>
    <row r="21" spans="1:21" ht="15.75" x14ac:dyDescent="0.2">
      <c r="A21" s="7"/>
      <c r="B21" s="7"/>
      <c r="C21" s="22">
        <v>500</v>
      </c>
      <c r="D21" s="7"/>
      <c r="E21" s="7">
        <v>501</v>
      </c>
      <c r="F21" s="7"/>
      <c r="G21" s="22">
        <f>C21*E21</f>
        <v>250500</v>
      </c>
      <c r="H21" s="8"/>
      <c r="I21" s="22"/>
      <c r="J21" s="37"/>
      <c r="K21" s="38"/>
      <c r="L21" s="55"/>
      <c r="M21" s="40"/>
      <c r="N21" s="41"/>
      <c r="O21" s="51"/>
      <c r="P21" s="60"/>
      <c r="Q21" s="57"/>
      <c r="R21" s="62"/>
    </row>
    <row r="22" spans="1:21" ht="15.75" x14ac:dyDescent="0.25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48"/>
      <c r="L22" s="39"/>
      <c r="M22" s="40"/>
      <c r="N22" s="41"/>
      <c r="O22" s="51"/>
      <c r="P22" s="60"/>
      <c r="Q22" s="57"/>
      <c r="R22" s="62"/>
    </row>
    <row r="23" spans="1:21" ht="15.75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8"/>
      <c r="L23" s="55"/>
      <c r="M23" s="40"/>
      <c r="N23" s="41"/>
      <c r="O23" s="51"/>
      <c r="P23" s="60"/>
      <c r="Q23" s="57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/>
      <c r="N24" s="41"/>
      <c r="O24" s="51">
        <f>SUM(O13:O23)</f>
        <v>4750000</v>
      </c>
      <c r="P24" s="66"/>
      <c r="Q24" s="44"/>
      <c r="R24" s="46"/>
      <c r="S24" s="58"/>
      <c r="T24" s="64"/>
      <c r="U24" s="58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5"/>
      <c r="M25" s="40"/>
      <c r="N25" s="41"/>
      <c r="O25" s="51"/>
      <c r="P25" s="68"/>
      <c r="Q25" s="53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251500</v>
      </c>
      <c r="I26" s="8"/>
      <c r="J26" s="37"/>
      <c r="K26" s="48"/>
      <c r="L26" s="39"/>
      <c r="M26" s="40"/>
      <c r="N26" s="41"/>
      <c r="O26" s="51"/>
      <c r="P26" s="71"/>
      <c r="Q26" s="53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17576500</v>
      </c>
      <c r="J27" s="37"/>
      <c r="K27" s="38"/>
      <c r="L27" s="55"/>
      <c r="M27" s="72"/>
      <c r="N27" s="41"/>
      <c r="O27" s="51"/>
      <c r="P27" s="59"/>
      <c r="Q27" s="73"/>
      <c r="R27" s="46"/>
      <c r="S27" s="58"/>
      <c r="T27" s="64"/>
      <c r="U27" s="58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1"/>
      <c r="P28" s="74"/>
      <c r="Q28" s="53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5"/>
      <c r="M29" s="75"/>
      <c r="N29" s="41"/>
      <c r="O29" s="51"/>
      <c r="P29" s="75"/>
      <c r="Q29" s="44"/>
      <c r="R29" s="46"/>
      <c r="S29" s="58"/>
      <c r="T29" s="64"/>
      <c r="U29" s="58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1000587305</v>
      </c>
      <c r="J30" s="37"/>
      <c r="K30" s="48"/>
      <c r="L30" s="76"/>
      <c r="M30" s="75"/>
      <c r="N30" s="41"/>
      <c r="O30" s="51"/>
      <c r="P30" s="75"/>
      <c r="Q30" s="44"/>
      <c r="R30" s="2"/>
      <c r="S30" s="58"/>
      <c r="T30" s="2"/>
      <c r="U30" s="58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+'2 OKT'!I57</f>
        <v>32976500</v>
      </c>
      <c r="J31" s="37"/>
      <c r="K31" s="38"/>
      <c r="L31" s="77"/>
      <c r="M31" s="75"/>
      <c r="N31" s="41"/>
      <c r="O31" s="51"/>
      <c r="P31" s="75"/>
      <c r="Q31" s="44"/>
      <c r="R31" s="2"/>
      <c r="S31" s="58"/>
      <c r="T31" s="2"/>
      <c r="U31" s="58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1"/>
      <c r="P32" s="75"/>
      <c r="Q32" s="44"/>
      <c r="R32" s="2"/>
      <c r="S32" s="58"/>
      <c r="T32" s="2"/>
      <c r="U32" s="58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78"/>
      <c r="L33" s="55"/>
      <c r="M33" s="75"/>
      <c r="N33" s="41"/>
      <c r="O33" s="51"/>
      <c r="P33" s="75"/>
      <c r="Q33" s="44"/>
      <c r="R33" s="2"/>
      <c r="S33" s="58"/>
      <c r="T33" s="79"/>
      <c r="U33" s="58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8"/>
      <c r="L34" s="39"/>
      <c r="M34" s="75"/>
      <c r="N34" s="41"/>
      <c r="O34" s="51"/>
      <c r="P34" s="75"/>
      <c r="Q34" s="44"/>
      <c r="R34" s="58"/>
      <c r="S34" s="58"/>
      <c r="T34" s="2"/>
      <c r="U34" s="58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78"/>
      <c r="L35" s="55"/>
      <c r="N35" s="41"/>
      <c r="O35" s="51"/>
      <c r="Q35" s="44"/>
      <c r="R35" s="9"/>
      <c r="S35" s="58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1"/>
      <c r="K36" s="38"/>
      <c r="L36" s="39"/>
      <c r="M36" s="82"/>
      <c r="N36" s="41"/>
      <c r="O36" s="51"/>
      <c r="Q36" s="44"/>
      <c r="S36" s="58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3">
        <v>0</v>
      </c>
      <c r="I37" s="7" t="s">
        <v>7</v>
      </c>
      <c r="J37" s="37"/>
      <c r="K37" s="78"/>
      <c r="L37" s="55"/>
      <c r="M37" s="82"/>
      <c r="N37" s="41"/>
      <c r="O37" s="51"/>
      <c r="Q37" s="44"/>
      <c r="S37" s="58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1000587305</v>
      </c>
      <c r="J38" s="37"/>
      <c r="K38" s="38"/>
      <c r="L38" s="39"/>
      <c r="M38" s="82"/>
      <c r="N38" s="41"/>
      <c r="O38" s="51"/>
      <c r="Q38" s="44"/>
      <c r="S38" s="58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78"/>
      <c r="L39" s="55"/>
      <c r="M39" s="82"/>
      <c r="N39" s="41"/>
      <c r="O39" s="51"/>
      <c r="Q39" s="44"/>
      <c r="S39" s="58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8"/>
      <c r="L40" s="39"/>
      <c r="M40" s="82"/>
      <c r="N40" s="41"/>
      <c r="O40" s="51"/>
      <c r="Q40" s="44"/>
      <c r="S40" s="58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27486880</v>
      </c>
      <c r="J41" s="37"/>
      <c r="K41" s="78"/>
      <c r="L41" s="55"/>
      <c r="N41" s="41"/>
      <c r="O41" s="51"/>
      <c r="Q41" s="44"/>
      <c r="S41" s="58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97317391</v>
      </c>
      <c r="I42" s="8"/>
      <c r="J42" s="37"/>
      <c r="K42" s="78"/>
      <c r="L42" s="55"/>
      <c r="N42" s="41"/>
      <c r="O42" s="51"/>
      <c r="Q42" s="44"/>
      <c r="S42" s="58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f>116537412-37138758</f>
        <v>79398654</v>
      </c>
      <c r="I43" s="8"/>
      <c r="J43" s="37"/>
      <c r="K43" s="38"/>
      <c r="L43" s="39"/>
      <c r="N43" s="85"/>
      <c r="O43" s="42"/>
      <c r="Q43" s="44"/>
      <c r="S43" s="58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279202925</v>
      </c>
      <c r="J44" s="37"/>
      <c r="K44" s="78"/>
      <c r="L44" s="55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1279790230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78"/>
      <c r="L46" s="55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33810000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78"/>
      <c r="L48" s="55"/>
      <c r="M48" s="90"/>
      <c r="N48" s="41"/>
      <c r="O48" s="57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33810000</v>
      </c>
      <c r="J49" s="92"/>
      <c r="K49" s="38"/>
      <c r="L49" s="39"/>
      <c r="M49" s="90"/>
      <c r="N49" s="41"/>
      <c r="O49" s="57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78"/>
      <c r="L50" s="55"/>
      <c r="N50" s="96"/>
      <c r="O50" s="57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7"/>
      <c r="P51" s="90"/>
      <c r="Q51" s="44"/>
      <c r="R51" s="93"/>
      <c r="S51" s="2"/>
      <c r="U51" s="2"/>
    </row>
    <row r="52" spans="1:21" ht="15.75" x14ac:dyDescent="0.2">
      <c r="A52" s="7"/>
      <c r="B52" s="7"/>
      <c r="C52" s="98" t="s">
        <v>43</v>
      </c>
      <c r="D52" s="7"/>
      <c r="E52" s="7"/>
      <c r="F52" s="7"/>
      <c r="G52" s="16"/>
      <c r="H52" s="70">
        <f>L119</f>
        <v>13660000</v>
      </c>
      <c r="I52" s="8"/>
      <c r="J52" s="88"/>
      <c r="K52" s="78"/>
      <c r="L52" s="55"/>
      <c r="N52" s="96"/>
      <c r="O52" s="57"/>
      <c r="Q52" s="44"/>
    </row>
    <row r="53" spans="1:21" ht="15.75" x14ac:dyDescent="0.2">
      <c r="A53" s="7"/>
      <c r="B53" s="7"/>
      <c r="C53" s="98" t="s">
        <v>44</v>
      </c>
      <c r="D53" s="7"/>
      <c r="E53" s="7"/>
      <c r="F53" s="7"/>
      <c r="G53" s="16"/>
      <c r="H53" s="70">
        <f>O24</f>
        <v>4750000</v>
      </c>
      <c r="I53" s="8"/>
      <c r="J53" s="88"/>
      <c r="K53" s="38"/>
      <c r="L53" s="39"/>
      <c r="M53" s="90"/>
      <c r="N53" s="41"/>
      <c r="O53" s="57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3">
        <v>0</v>
      </c>
      <c r="I54" s="8"/>
      <c r="J54" s="99"/>
      <c r="K54" s="78"/>
      <c r="L54" s="55"/>
      <c r="M54" s="90"/>
      <c r="N54" s="41"/>
      <c r="O54" s="57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3">
        <f>SUM(H52:H54)</f>
        <v>18410000</v>
      </c>
      <c r="J55" s="97"/>
      <c r="K55" s="100"/>
      <c r="L55" s="76"/>
      <c r="M55" s="90"/>
      <c r="N55" s="41"/>
      <c r="O55" s="57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17576500</v>
      </c>
      <c r="J56" s="101"/>
      <c r="K56" s="41"/>
      <c r="L56" s="102"/>
      <c r="M56" s="90"/>
      <c r="N56" s="41"/>
      <c r="O56" s="57"/>
      <c r="P56" s="90"/>
      <c r="Q56" s="44"/>
      <c r="R56" s="103"/>
      <c r="S56" s="79"/>
      <c r="T56" s="103"/>
      <c r="U56" s="79"/>
    </row>
    <row r="57" spans="1:21" ht="15.75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17576500</v>
      </c>
      <c r="J57" s="104"/>
      <c r="K57" s="41"/>
      <c r="L57" s="105"/>
      <c r="M57" s="106"/>
      <c r="N57" s="41"/>
      <c r="O57" s="57"/>
      <c r="P57" s="106"/>
      <c r="Q57" s="44"/>
      <c r="R57" s="103"/>
      <c r="S57" s="79"/>
      <c r="T57" s="103"/>
      <c r="U57" s="79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3">
        <v>0</v>
      </c>
      <c r="J58" s="104"/>
      <c r="K58" s="41"/>
      <c r="L58" s="105"/>
      <c r="M58" s="106"/>
      <c r="N58" s="41"/>
      <c r="O58" s="57"/>
      <c r="P58" s="106"/>
      <c r="Q58" s="44"/>
      <c r="R58" s="103"/>
      <c r="S58" s="79"/>
      <c r="T58" s="103"/>
      <c r="U58" s="79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7"/>
      <c r="P59" s="108"/>
      <c r="Q59" s="44"/>
      <c r="R59" s="103"/>
      <c r="S59" s="79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7"/>
      <c r="P60" s="90"/>
      <c r="Q60" s="44"/>
      <c r="R60" s="103"/>
      <c r="S60" s="79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7"/>
      <c r="P61" s="108"/>
      <c r="Q61" s="44"/>
      <c r="R61" s="103"/>
      <c r="S61" s="79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7"/>
      <c r="P62" s="108"/>
      <c r="Q62" s="44"/>
      <c r="R62" s="103"/>
      <c r="S62" s="79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7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7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7"/>
      <c r="P66" s="108"/>
      <c r="Q66" s="44"/>
      <c r="R66" s="103"/>
      <c r="S66" s="79"/>
      <c r="T66" s="103"/>
      <c r="U66" s="103"/>
    </row>
    <row r="67" spans="1:21" x14ac:dyDescent="0.25">
      <c r="K67" s="41"/>
      <c r="L67" s="121"/>
      <c r="M67" s="108"/>
      <c r="N67" s="120"/>
      <c r="O67" s="53"/>
      <c r="P67" s="108"/>
      <c r="Q67" s="44"/>
      <c r="S67" s="58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7"/>
      <c r="O68" s="57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7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7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7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3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3"/>
      <c r="O73" s="57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3"/>
      <c r="O74" s="57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7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9"/>
      <c r="I76" s="2"/>
      <c r="J76" s="107"/>
      <c r="K76" s="136"/>
      <c r="L76" s="137"/>
      <c r="O76" s="57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9"/>
      <c r="I77" s="2"/>
      <c r="J77" s="107"/>
      <c r="K77" s="140"/>
      <c r="L77" s="117"/>
      <c r="O77" s="57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7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7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7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7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9"/>
      <c r="I82" s="2"/>
      <c r="J82" s="107"/>
      <c r="K82" s="85"/>
      <c r="L82" s="57"/>
      <c r="O82" s="57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9"/>
      <c r="I83" s="2"/>
      <c r="J83" s="107"/>
      <c r="K83" s="147"/>
      <c r="L83" s="57"/>
      <c r="O83" s="57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9"/>
      <c r="I84" s="2"/>
      <c r="J84" s="107"/>
      <c r="K84" s="147"/>
      <c r="L84" s="57"/>
      <c r="O84" s="57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7"/>
      <c r="O85" s="57"/>
      <c r="Q85" s="145"/>
    </row>
    <row r="86" spans="1:17" x14ac:dyDescent="0.25">
      <c r="J86" s="107"/>
      <c r="K86" s="147"/>
      <c r="L86" s="57"/>
      <c r="O86" s="57"/>
      <c r="Q86" s="130"/>
    </row>
    <row r="87" spans="1:17" x14ac:dyDescent="0.25">
      <c r="J87" s="107"/>
      <c r="K87" s="147"/>
      <c r="L87" s="57"/>
      <c r="O87" s="57"/>
      <c r="Q87" s="130"/>
    </row>
    <row r="88" spans="1:17" x14ac:dyDescent="0.25">
      <c r="J88" s="107"/>
      <c r="K88" s="147"/>
      <c r="L88" s="57"/>
      <c r="O88" s="57"/>
      <c r="Q88" s="130"/>
    </row>
    <row r="89" spans="1:17" x14ac:dyDescent="0.25">
      <c r="J89" s="107"/>
      <c r="K89" s="147"/>
      <c r="L89" s="57"/>
      <c r="O89" s="57"/>
      <c r="Q89" s="130"/>
    </row>
    <row r="90" spans="1:17" x14ac:dyDescent="0.25">
      <c r="J90" s="107"/>
      <c r="K90" s="147"/>
      <c r="L90" s="57"/>
      <c r="O90" s="57"/>
      <c r="Q90" s="130"/>
    </row>
    <row r="91" spans="1:17" x14ac:dyDescent="0.25">
      <c r="J91" s="107"/>
      <c r="K91" s="147"/>
      <c r="L91" s="57"/>
      <c r="O91" s="57"/>
      <c r="Q91" s="130"/>
    </row>
    <row r="92" spans="1:17" x14ac:dyDescent="0.2">
      <c r="K92" s="147"/>
      <c r="L92" s="57"/>
      <c r="O92" s="57"/>
      <c r="Q92" s="130"/>
    </row>
    <row r="93" spans="1:17" x14ac:dyDescent="0.2">
      <c r="K93" s="147"/>
      <c r="L93" s="57"/>
      <c r="O93" s="57"/>
      <c r="Q93" s="130"/>
    </row>
    <row r="94" spans="1:17" x14ac:dyDescent="0.2">
      <c r="K94" s="147"/>
      <c r="L94" s="57"/>
      <c r="O94" s="57"/>
      <c r="Q94" s="130"/>
    </row>
    <row r="95" spans="1:17" x14ac:dyDescent="0.2">
      <c r="K95" s="147"/>
      <c r="L95" s="57"/>
      <c r="O95" s="57"/>
      <c r="Q95" s="130"/>
    </row>
    <row r="96" spans="1:17" x14ac:dyDescent="0.2">
      <c r="K96" s="147"/>
      <c r="L96" s="57"/>
      <c r="O96" s="57"/>
      <c r="Q96" s="130"/>
    </row>
    <row r="97" spans="1:21" x14ac:dyDescent="0.2">
      <c r="K97" s="147"/>
      <c r="L97" s="57"/>
      <c r="O97" s="57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8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8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8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8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8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80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8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8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8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8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8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8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8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13660000</v>
      </c>
      <c r="M119" s="154">
        <f t="shared" ref="M119:P119" si="1">SUM(M13:M118)</f>
        <v>33810000</v>
      </c>
      <c r="N119" s="154">
        <f>SUM(N13:N118)</f>
        <v>0</v>
      </c>
      <c r="O119" s="154">
        <f>SUM(O13:O118)</f>
        <v>9500000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8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13660000</v>
      </c>
      <c r="O120" s="154">
        <f>SUM(O13:O119)</f>
        <v>19000000</v>
      </c>
      <c r="Q120" s="118"/>
      <c r="R120" s="6"/>
      <c r="S120" s="6"/>
      <c r="T120" s="6"/>
      <c r="U120" s="6"/>
    </row>
    <row r="121" spans="1:21" s="8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8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8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8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8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8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8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8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8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8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B3" zoomScale="95" zoomScaleNormal="100" zoomScaleSheetLayoutView="95" workbookViewId="0">
      <selection activeCell="M28" sqref="M28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80" customWidth="1"/>
    <col min="15" max="15" width="18.5703125" style="156" bestFit="1" customWidth="1"/>
    <col min="16" max="16" width="20.7109375" style="80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68" t="s">
        <v>0</v>
      </c>
      <c r="B1" s="168"/>
      <c r="C1" s="168"/>
      <c r="D1" s="168"/>
      <c r="E1" s="168"/>
      <c r="F1" s="168"/>
      <c r="G1" s="168"/>
      <c r="H1" s="168"/>
      <c r="I1" s="168"/>
      <c r="J1" s="159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64</v>
      </c>
      <c r="C3" s="9"/>
      <c r="D3" s="7"/>
      <c r="E3" s="7"/>
      <c r="F3" s="7"/>
      <c r="G3" s="7"/>
      <c r="H3" s="7" t="s">
        <v>3</v>
      </c>
      <c r="I3" s="11">
        <v>43377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7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90</v>
      </c>
      <c r="F8" s="21"/>
      <c r="G8" s="16">
        <f t="shared" ref="G8:G16" si="0">C8*E8</f>
        <v>9000000</v>
      </c>
      <c r="H8" s="23"/>
      <c r="I8" s="16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28</v>
      </c>
      <c r="F9" s="21"/>
      <c r="G9" s="16">
        <f t="shared" si="0"/>
        <v>1400000</v>
      </c>
      <c r="H9" s="23"/>
      <c r="I9" s="16"/>
      <c r="J9" s="16">
        <f>SUM(J4:J8)</f>
        <v>39459000</v>
      </c>
      <c r="K9" s="25">
        <f>J9+M18</f>
        <v>39509000</v>
      </c>
      <c r="L9" s="26">
        <f>K9-I55</f>
        <v>30482000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41</v>
      </c>
      <c r="F10" s="21"/>
      <c r="G10" s="16">
        <f t="shared" si="0"/>
        <v>820000</v>
      </c>
      <c r="H10" s="8"/>
      <c r="I10" s="8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61</v>
      </c>
      <c r="F11" s="21"/>
      <c r="G11" s="16">
        <f t="shared" si="0"/>
        <v>610000</v>
      </c>
      <c r="H11" s="8"/>
      <c r="I11" s="16"/>
      <c r="J11" s="28"/>
      <c r="K11" s="29"/>
      <c r="L11" s="169" t="s">
        <v>12</v>
      </c>
      <c r="M11" s="170"/>
      <c r="N11" s="171" t="s">
        <v>13</v>
      </c>
      <c r="O11" s="172"/>
      <c r="P11" s="30"/>
      <c r="Q11" s="8"/>
      <c r="R11" s="2"/>
      <c r="S11" s="2"/>
      <c r="T11" s="2" t="s">
        <v>14</v>
      </c>
      <c r="U11" s="2"/>
    </row>
    <row r="12" spans="1:21" x14ac:dyDescent="0.25">
      <c r="A12" s="7"/>
      <c r="B12" s="21"/>
      <c r="C12" s="22">
        <v>5000</v>
      </c>
      <c r="D12" s="7"/>
      <c r="E12" s="21">
        <v>54</v>
      </c>
      <c r="F12" s="21"/>
      <c r="G12" s="16">
        <f t="shared" si="0"/>
        <v>270000</v>
      </c>
      <c r="H12" s="8"/>
      <c r="I12" s="16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A13" s="7"/>
      <c r="B13" s="21"/>
      <c r="C13" s="22">
        <v>2000</v>
      </c>
      <c r="D13" s="7"/>
      <c r="E13" s="21">
        <v>35</v>
      </c>
      <c r="F13" s="21"/>
      <c r="G13" s="16">
        <f t="shared" si="0"/>
        <v>70000</v>
      </c>
      <c r="H13" s="8"/>
      <c r="I13" s="16"/>
      <c r="J13" s="37"/>
      <c r="K13" s="38"/>
      <c r="L13" s="39">
        <v>9027000</v>
      </c>
      <c r="M13" s="40">
        <v>9165000</v>
      </c>
      <c r="N13" s="41"/>
      <c r="O13" s="42"/>
      <c r="P13" s="43"/>
      <c r="Q13" s="44"/>
      <c r="R13" s="45"/>
      <c r="S13" s="46"/>
      <c r="T13" s="47"/>
      <c r="U13" s="47"/>
    </row>
    <row r="14" spans="1:21" ht="15.75" x14ac:dyDescent="0.25">
      <c r="A14" s="7"/>
      <c r="B14" s="21"/>
      <c r="C14" s="22">
        <v>1000</v>
      </c>
      <c r="D14" s="7"/>
      <c r="E14" s="21">
        <v>1</v>
      </c>
      <c r="F14" s="21"/>
      <c r="G14" s="16">
        <f t="shared" si="0"/>
        <v>1000</v>
      </c>
      <c r="H14" s="8"/>
      <c r="I14" s="16"/>
      <c r="J14" s="37"/>
      <c r="K14" s="48"/>
      <c r="L14" s="49"/>
      <c r="M14" s="40">
        <v>600000</v>
      </c>
      <c r="N14" s="50"/>
      <c r="O14" s="51"/>
      <c r="P14" s="52"/>
      <c r="Q14" s="53"/>
      <c r="R14" s="54"/>
    </row>
    <row r="15" spans="1:21" ht="18.75" x14ac:dyDescent="0.3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7"/>
      <c r="K15" s="38"/>
      <c r="L15" s="55"/>
      <c r="M15" s="56">
        <v>135000</v>
      </c>
      <c r="N15" s="41"/>
      <c r="O15" s="51"/>
      <c r="P15" s="52"/>
      <c r="Q15" s="57"/>
      <c r="R15" s="46"/>
      <c r="S15" s="58"/>
      <c r="T15" s="54"/>
      <c r="U15" s="54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/>
      <c r="M16" s="56">
        <v>70000</v>
      </c>
      <c r="N16" s="41"/>
      <c r="O16" s="51"/>
      <c r="P16" s="59"/>
      <c r="Q16" s="57"/>
      <c r="R16" s="46"/>
      <c r="S16" s="58"/>
      <c r="T16" s="54">
        <f>SUM(T7:T15)</f>
        <v>0</v>
      </c>
      <c r="U16" s="54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12171000</v>
      </c>
      <c r="I17" s="9"/>
      <c r="J17" s="37"/>
      <c r="K17" s="38"/>
      <c r="L17" s="55"/>
      <c r="M17" s="40">
        <v>60000</v>
      </c>
      <c r="N17" s="41"/>
      <c r="O17" s="51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>
        <v>50000</v>
      </c>
      <c r="N18" s="50"/>
      <c r="O18" s="51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5"/>
      <c r="M19" s="40">
        <v>184500</v>
      </c>
      <c r="N19" s="50"/>
      <c r="O19" s="51"/>
      <c r="P19" s="59"/>
      <c r="Q19" s="63"/>
      <c r="R19" s="46"/>
      <c r="S19" s="58"/>
      <c r="T19" s="64" t="s">
        <v>25</v>
      </c>
      <c r="U19" s="58"/>
    </row>
    <row r="20" spans="1:21" ht="15.75" x14ac:dyDescent="0.25">
      <c r="A20" s="7"/>
      <c r="B20" s="7"/>
      <c r="C20" s="22">
        <v>1000</v>
      </c>
      <c r="D20" s="7"/>
      <c r="E20" s="7">
        <v>1</v>
      </c>
      <c r="F20" s="7"/>
      <c r="G20" s="22">
        <f>C20*E20</f>
        <v>1000</v>
      </c>
      <c r="H20" s="8"/>
      <c r="I20" s="22"/>
      <c r="J20" s="37"/>
      <c r="K20" s="48"/>
      <c r="L20" s="39"/>
      <c r="M20" s="40">
        <v>50000</v>
      </c>
      <c r="N20" s="41"/>
      <c r="O20" s="51"/>
      <c r="P20" s="65"/>
      <c r="Q20" s="30"/>
      <c r="R20" s="46"/>
      <c r="S20" s="58"/>
      <c r="T20" s="64"/>
      <c r="U20" s="58"/>
    </row>
    <row r="21" spans="1:21" ht="15.75" x14ac:dyDescent="0.2">
      <c r="A21" s="7"/>
      <c r="B21" s="7"/>
      <c r="C21" s="22">
        <v>500</v>
      </c>
      <c r="D21" s="7"/>
      <c r="E21" s="7">
        <v>501</v>
      </c>
      <c r="F21" s="7"/>
      <c r="G21" s="22">
        <f>C21*E21</f>
        <v>250500</v>
      </c>
      <c r="H21" s="8"/>
      <c r="I21" s="22"/>
      <c r="J21" s="37"/>
      <c r="K21" s="38"/>
      <c r="L21" s="55"/>
      <c r="M21" s="40">
        <v>140000</v>
      </c>
      <c r="N21" s="41"/>
      <c r="O21" s="51"/>
      <c r="P21" s="60"/>
      <c r="Q21" s="57"/>
      <c r="R21" s="62"/>
    </row>
    <row r="22" spans="1:21" ht="15.75" x14ac:dyDescent="0.25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48"/>
      <c r="L22" s="39"/>
      <c r="M22" s="40">
        <v>190000</v>
      </c>
      <c r="N22" s="41"/>
      <c r="O22" s="51"/>
      <c r="P22" s="60"/>
      <c r="Q22" s="57"/>
      <c r="R22" s="62"/>
    </row>
    <row r="23" spans="1:21" ht="15.75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8"/>
      <c r="L23" s="55"/>
      <c r="M23" s="40">
        <v>50000</v>
      </c>
      <c r="N23" s="41"/>
      <c r="O23" s="51"/>
      <c r="P23" s="60"/>
      <c r="Q23" s="57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>
        <v>15000</v>
      </c>
      <c r="N24" s="41"/>
      <c r="O24" s="51">
        <f>SUM(O13:O23)</f>
        <v>0</v>
      </c>
      <c r="P24" s="66"/>
      <c r="Q24" s="44"/>
      <c r="R24" s="46"/>
      <c r="S24" s="58"/>
      <c r="T24" s="64"/>
      <c r="U24" s="58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5"/>
      <c r="M25" s="40">
        <v>400000</v>
      </c>
      <c r="N25" s="41"/>
      <c r="O25" s="51"/>
      <c r="P25" s="68"/>
      <c r="Q25" s="53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251500</v>
      </c>
      <c r="I26" s="8"/>
      <c r="J26" s="37"/>
      <c r="K26" s="48"/>
      <c r="L26" s="39"/>
      <c r="M26" s="40">
        <v>3000000</v>
      </c>
      <c r="N26" s="41"/>
      <c r="O26" s="51"/>
      <c r="P26" s="71"/>
      <c r="Q26" s="53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12422500</v>
      </c>
      <c r="J27" s="37"/>
      <c r="K27" s="38"/>
      <c r="L27" s="55"/>
      <c r="M27" s="72">
        <v>71500</v>
      </c>
      <c r="N27" s="41"/>
      <c r="O27" s="51"/>
      <c r="P27" s="59"/>
      <c r="Q27" s="73"/>
      <c r="R27" s="46"/>
      <c r="S27" s="58"/>
      <c r="T27" s="64"/>
      <c r="U27" s="58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1"/>
      <c r="P28" s="74"/>
      <c r="Q28" s="53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5"/>
      <c r="M29" s="75"/>
      <c r="N29" s="41"/>
      <c r="O29" s="51"/>
      <c r="P29" s="75"/>
      <c r="Q29" s="44"/>
      <c r="R29" s="46"/>
      <c r="S29" s="58"/>
      <c r="T29" s="64"/>
      <c r="U29" s="58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1000587305</v>
      </c>
      <c r="J30" s="37"/>
      <c r="K30" s="48"/>
      <c r="L30" s="76"/>
      <c r="M30" s="75"/>
      <c r="N30" s="41"/>
      <c r="O30" s="51"/>
      <c r="P30" s="75"/>
      <c r="Q30" s="44"/>
      <c r="R30" s="2"/>
      <c r="S30" s="58"/>
      <c r="T30" s="2"/>
      <c r="U30" s="58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+'3 OKT'!I56</f>
        <v>17576500</v>
      </c>
      <c r="J31" s="37"/>
      <c r="K31" s="38"/>
      <c r="L31" s="77"/>
      <c r="M31" s="75"/>
      <c r="N31" s="41"/>
      <c r="O31" s="51"/>
      <c r="P31" s="75"/>
      <c r="Q31" s="44"/>
      <c r="R31" s="2"/>
      <c r="S31" s="58"/>
      <c r="T31" s="2"/>
      <c r="U31" s="58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1"/>
      <c r="P32" s="75"/>
      <c r="Q32" s="44"/>
      <c r="R32" s="2"/>
      <c r="S32" s="58"/>
      <c r="T32" s="2"/>
      <c r="U32" s="58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78"/>
      <c r="L33" s="55"/>
      <c r="M33" s="75"/>
      <c r="N33" s="41"/>
      <c r="O33" s="51"/>
      <c r="P33" s="75"/>
      <c r="Q33" s="44"/>
      <c r="R33" s="2"/>
      <c r="S33" s="58"/>
      <c r="T33" s="79"/>
      <c r="U33" s="58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8"/>
      <c r="L34" s="39"/>
      <c r="M34" s="75"/>
      <c r="N34" s="41"/>
      <c r="O34" s="51"/>
      <c r="P34" s="75"/>
      <c r="Q34" s="44"/>
      <c r="R34" s="58"/>
      <c r="S34" s="58"/>
      <c r="T34" s="2"/>
      <c r="U34" s="58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78"/>
      <c r="L35" s="55"/>
      <c r="N35" s="41"/>
      <c r="O35" s="51"/>
      <c r="Q35" s="44"/>
      <c r="R35" s="9"/>
      <c r="S35" s="58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1"/>
      <c r="K36" s="38"/>
      <c r="L36" s="39"/>
      <c r="M36" s="82"/>
      <c r="N36" s="41"/>
      <c r="O36" s="51"/>
      <c r="Q36" s="44"/>
      <c r="S36" s="58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3">
        <v>0</v>
      </c>
      <c r="I37" s="7" t="s">
        <v>7</v>
      </c>
      <c r="J37" s="37"/>
      <c r="K37" s="78"/>
      <c r="L37" s="55"/>
      <c r="M37" s="82"/>
      <c r="N37" s="41"/>
      <c r="O37" s="51"/>
      <c r="Q37" s="44"/>
      <c r="S37" s="58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1000587305</v>
      </c>
      <c r="J38" s="37"/>
      <c r="K38" s="38"/>
      <c r="L38" s="39"/>
      <c r="M38" s="82"/>
      <c r="N38" s="41"/>
      <c r="O38" s="51"/>
      <c r="Q38" s="44"/>
      <c r="S38" s="58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78"/>
      <c r="L39" s="55"/>
      <c r="M39" s="82"/>
      <c r="N39" s="41"/>
      <c r="O39" s="51"/>
      <c r="Q39" s="44"/>
      <c r="S39" s="58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8"/>
      <c r="L40" s="39"/>
      <c r="M40" s="82"/>
      <c r="N40" s="41"/>
      <c r="O40" s="51"/>
      <c r="Q40" s="44"/>
      <c r="S40" s="58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27486880</v>
      </c>
      <c r="J41" s="37"/>
      <c r="K41" s="78"/>
      <c r="L41" s="55"/>
      <c r="N41" s="41"/>
      <c r="O41" s="51"/>
      <c r="Q41" s="44"/>
      <c r="S41" s="58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97317391</v>
      </c>
      <c r="I42" s="8"/>
      <c r="J42" s="37"/>
      <c r="K42" s="78"/>
      <c r="L42" s="55"/>
      <c r="N42" s="41"/>
      <c r="O42" s="51"/>
      <c r="Q42" s="44"/>
      <c r="S42" s="58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f>116537412-37138758</f>
        <v>79398654</v>
      </c>
      <c r="I43" s="8"/>
      <c r="J43" s="37"/>
      <c r="K43" s="38"/>
      <c r="L43" s="39"/>
      <c r="N43" s="85"/>
      <c r="O43" s="42"/>
      <c r="Q43" s="44"/>
      <c r="S43" s="58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279202925</v>
      </c>
      <c r="J44" s="37"/>
      <c r="K44" s="78"/>
      <c r="L44" s="55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1279790230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78"/>
      <c r="L46" s="55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14181000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78"/>
      <c r="L48" s="55"/>
      <c r="M48" s="90"/>
      <c r="N48" s="41"/>
      <c r="O48" s="57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14181000</v>
      </c>
      <c r="J49" s="92"/>
      <c r="K49" s="38"/>
      <c r="L49" s="39"/>
      <c r="M49" s="90"/>
      <c r="N49" s="41"/>
      <c r="O49" s="57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78"/>
      <c r="L50" s="55"/>
      <c r="N50" s="96"/>
      <c r="O50" s="57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7"/>
      <c r="P51" s="90"/>
      <c r="Q51" s="44"/>
      <c r="R51" s="93"/>
      <c r="S51" s="2"/>
      <c r="U51" s="2"/>
    </row>
    <row r="52" spans="1:21" ht="15.75" x14ac:dyDescent="0.2">
      <c r="A52" s="7"/>
      <c r="B52" s="7"/>
      <c r="C52" s="98" t="s">
        <v>43</v>
      </c>
      <c r="D52" s="7"/>
      <c r="E52" s="7"/>
      <c r="F52" s="7"/>
      <c r="G52" s="16"/>
      <c r="H52" s="70">
        <f>L119</f>
        <v>9027000</v>
      </c>
      <c r="I52" s="8"/>
      <c r="J52" s="88"/>
      <c r="K52" s="78"/>
      <c r="L52" s="55"/>
      <c r="N52" s="96"/>
      <c r="O52" s="57"/>
      <c r="Q52" s="44"/>
    </row>
    <row r="53" spans="1:21" ht="15.75" x14ac:dyDescent="0.2">
      <c r="A53" s="7"/>
      <c r="B53" s="7"/>
      <c r="C53" s="98" t="s">
        <v>44</v>
      </c>
      <c r="D53" s="7"/>
      <c r="E53" s="7"/>
      <c r="F53" s="7"/>
      <c r="G53" s="16"/>
      <c r="H53" s="70">
        <f>O24</f>
        <v>0</v>
      </c>
      <c r="I53" s="8"/>
      <c r="J53" s="88"/>
      <c r="K53" s="38"/>
      <c r="L53" s="39"/>
      <c r="M53" s="90"/>
      <c r="N53" s="41"/>
      <c r="O53" s="57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3">
        <v>0</v>
      </c>
      <c r="I54" s="8"/>
      <c r="J54" s="99"/>
      <c r="K54" s="78"/>
      <c r="L54" s="55"/>
      <c r="M54" s="90"/>
      <c r="N54" s="41"/>
      <c r="O54" s="57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3">
        <f>SUM(H52:H54)</f>
        <v>9027000</v>
      </c>
      <c r="J55" s="97"/>
      <c r="K55" s="100"/>
      <c r="L55" s="76"/>
      <c r="M55" s="90"/>
      <c r="N55" s="41"/>
      <c r="O55" s="57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12422500</v>
      </c>
      <c r="J56" s="101"/>
      <c r="K56" s="41"/>
      <c r="L56" s="102"/>
      <c r="M56" s="90"/>
      <c r="N56" s="41"/>
      <c r="O56" s="57"/>
      <c r="P56" s="90"/>
      <c r="Q56" s="44"/>
      <c r="R56" s="103"/>
      <c r="S56" s="79"/>
      <c r="T56" s="103"/>
      <c r="U56" s="79"/>
    </row>
    <row r="57" spans="1:21" ht="15.75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12422500</v>
      </c>
      <c r="J57" s="104"/>
      <c r="K57" s="41"/>
      <c r="L57" s="105"/>
      <c r="M57" s="106"/>
      <c r="N57" s="41"/>
      <c r="O57" s="57"/>
      <c r="P57" s="106"/>
      <c r="Q57" s="44"/>
      <c r="R57" s="103"/>
      <c r="S57" s="79"/>
      <c r="T57" s="103"/>
      <c r="U57" s="79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3">
        <v>0</v>
      </c>
      <c r="J58" s="104"/>
      <c r="K58" s="41"/>
      <c r="L58" s="105"/>
      <c r="M58" s="106"/>
      <c r="N58" s="41"/>
      <c r="O58" s="57"/>
      <c r="P58" s="106"/>
      <c r="Q58" s="44"/>
      <c r="R58" s="103"/>
      <c r="S58" s="79"/>
      <c r="T58" s="103"/>
      <c r="U58" s="79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7"/>
      <c r="P59" s="108"/>
      <c r="Q59" s="44"/>
      <c r="R59" s="103"/>
      <c r="S59" s="79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7"/>
      <c r="P60" s="90"/>
      <c r="Q60" s="44"/>
      <c r="R60" s="103"/>
      <c r="S60" s="79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7"/>
      <c r="P61" s="108"/>
      <c r="Q61" s="44"/>
      <c r="R61" s="103"/>
      <c r="S61" s="79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7"/>
      <c r="P62" s="108"/>
      <c r="Q62" s="44"/>
      <c r="R62" s="103"/>
      <c r="S62" s="79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7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7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7"/>
      <c r="P66" s="108"/>
      <c r="Q66" s="44"/>
      <c r="R66" s="103"/>
      <c r="S66" s="79"/>
      <c r="T66" s="103"/>
      <c r="U66" s="103"/>
    </row>
    <row r="67" spans="1:21" x14ac:dyDescent="0.25">
      <c r="K67" s="41"/>
      <c r="L67" s="121"/>
      <c r="M67" s="108"/>
      <c r="N67" s="120"/>
      <c r="O67" s="53"/>
      <c r="P67" s="108"/>
      <c r="Q67" s="44"/>
      <c r="S67" s="58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7"/>
      <c r="O68" s="57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7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7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7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3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3"/>
      <c r="O73" s="57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3"/>
      <c r="O74" s="57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7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9"/>
      <c r="I76" s="2"/>
      <c r="J76" s="107"/>
      <c r="K76" s="136"/>
      <c r="L76" s="137"/>
      <c r="O76" s="57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9"/>
      <c r="I77" s="2"/>
      <c r="J77" s="107"/>
      <c r="K77" s="140"/>
      <c r="L77" s="117"/>
      <c r="O77" s="57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7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7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7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7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9"/>
      <c r="I82" s="2"/>
      <c r="J82" s="107"/>
      <c r="K82" s="85"/>
      <c r="L82" s="57"/>
      <c r="O82" s="57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9"/>
      <c r="I83" s="2"/>
      <c r="J83" s="107"/>
      <c r="K83" s="147"/>
      <c r="L83" s="57"/>
      <c r="O83" s="57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9"/>
      <c r="I84" s="2"/>
      <c r="J84" s="107"/>
      <c r="K84" s="147"/>
      <c r="L84" s="57"/>
      <c r="O84" s="57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7"/>
      <c r="O85" s="57"/>
      <c r="Q85" s="145"/>
    </row>
    <row r="86" spans="1:17" x14ac:dyDescent="0.25">
      <c r="J86" s="107"/>
      <c r="K86" s="147"/>
      <c r="L86" s="57"/>
      <c r="O86" s="57"/>
      <c r="Q86" s="130"/>
    </row>
    <row r="87" spans="1:17" x14ac:dyDescent="0.25">
      <c r="J87" s="107"/>
      <c r="K87" s="147"/>
      <c r="L87" s="57"/>
      <c r="O87" s="57"/>
      <c r="Q87" s="130"/>
    </row>
    <row r="88" spans="1:17" x14ac:dyDescent="0.25">
      <c r="J88" s="107"/>
      <c r="K88" s="147"/>
      <c r="L88" s="57"/>
      <c r="O88" s="57"/>
      <c r="Q88" s="130"/>
    </row>
    <row r="89" spans="1:17" x14ac:dyDescent="0.25">
      <c r="J89" s="107"/>
      <c r="K89" s="147"/>
      <c r="L89" s="57"/>
      <c r="O89" s="57"/>
      <c r="Q89" s="130"/>
    </row>
    <row r="90" spans="1:17" x14ac:dyDescent="0.25">
      <c r="J90" s="107"/>
      <c r="K90" s="147"/>
      <c r="L90" s="57"/>
      <c r="O90" s="57"/>
      <c r="Q90" s="130"/>
    </row>
    <row r="91" spans="1:17" x14ac:dyDescent="0.25">
      <c r="J91" s="107"/>
      <c r="K91" s="147"/>
      <c r="L91" s="57"/>
      <c r="O91" s="57"/>
      <c r="Q91" s="130"/>
    </row>
    <row r="92" spans="1:17" x14ac:dyDescent="0.2">
      <c r="K92" s="147"/>
      <c r="L92" s="57"/>
      <c r="O92" s="57"/>
      <c r="Q92" s="130"/>
    </row>
    <row r="93" spans="1:17" x14ac:dyDescent="0.2">
      <c r="K93" s="147"/>
      <c r="L93" s="57"/>
      <c r="O93" s="57"/>
      <c r="Q93" s="130"/>
    </row>
    <row r="94" spans="1:17" x14ac:dyDescent="0.2">
      <c r="K94" s="147"/>
      <c r="L94" s="57"/>
      <c r="O94" s="57"/>
      <c r="Q94" s="130"/>
    </row>
    <row r="95" spans="1:17" x14ac:dyDescent="0.2">
      <c r="K95" s="147"/>
      <c r="L95" s="57"/>
      <c r="O95" s="57"/>
      <c r="Q95" s="130"/>
    </row>
    <row r="96" spans="1:17" x14ac:dyDescent="0.2">
      <c r="K96" s="147"/>
      <c r="L96" s="57"/>
      <c r="O96" s="57"/>
      <c r="Q96" s="130"/>
    </row>
    <row r="97" spans="1:21" x14ac:dyDescent="0.2">
      <c r="K97" s="147"/>
      <c r="L97" s="57"/>
      <c r="O97" s="57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8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8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8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8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8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80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8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8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8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8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8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8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8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9027000</v>
      </c>
      <c r="M119" s="154">
        <f t="shared" ref="M119:P119" si="1">SUM(M13:M118)</f>
        <v>14181000</v>
      </c>
      <c r="N119" s="154">
        <f>SUM(N13:N118)</f>
        <v>0</v>
      </c>
      <c r="O119" s="154">
        <f>SUM(O13:O118)</f>
        <v>0</v>
      </c>
      <c r="P119" s="154">
        <f t="shared" si="1"/>
        <v>0</v>
      </c>
      <c r="Q119" s="118"/>
      <c r="R119" s="6"/>
      <c r="S119" s="6"/>
      <c r="T119" s="6"/>
      <c r="U119" s="6"/>
    </row>
    <row r="120" spans="1:21" s="8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9027000</v>
      </c>
      <c r="O120" s="154">
        <f>SUM(O13:O119)</f>
        <v>0</v>
      </c>
      <c r="Q120" s="118"/>
      <c r="R120" s="6"/>
      <c r="S120" s="6"/>
      <c r="T120" s="6"/>
      <c r="U120" s="6"/>
    </row>
    <row r="121" spans="1:21" s="8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8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8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8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8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8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8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8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8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8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7" zoomScale="95" zoomScaleNormal="100" zoomScaleSheetLayoutView="95" workbookViewId="0">
      <selection activeCell="E10" sqref="E10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80" customWidth="1"/>
    <col min="15" max="15" width="18.5703125" style="156" bestFit="1" customWidth="1"/>
    <col min="16" max="16" width="20.7109375" style="80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68" t="s">
        <v>0</v>
      </c>
      <c r="B1" s="168"/>
      <c r="C1" s="168"/>
      <c r="D1" s="168"/>
      <c r="E1" s="168"/>
      <c r="F1" s="168"/>
      <c r="G1" s="168"/>
      <c r="H1" s="168"/>
      <c r="I1" s="168"/>
      <c r="J1" s="160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65</v>
      </c>
      <c r="C3" s="9"/>
      <c r="D3" s="7"/>
      <c r="E3" s="7"/>
      <c r="F3" s="7"/>
      <c r="G3" s="7"/>
      <c r="H3" s="7" t="s">
        <v>3</v>
      </c>
      <c r="I3" s="11">
        <v>43377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7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179</v>
      </c>
      <c r="F8" s="21"/>
      <c r="G8" s="16">
        <f t="shared" ref="G8:G16" si="0">C8*E8</f>
        <v>17900000</v>
      </c>
      <c r="H8" s="23"/>
      <c r="I8" s="16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57</v>
      </c>
      <c r="F9" s="21"/>
      <c r="G9" s="16">
        <f t="shared" si="0"/>
        <v>2850000</v>
      </c>
      <c r="H9" s="23"/>
      <c r="I9" s="16"/>
      <c r="J9" s="16">
        <f>SUM(J4:J8)</f>
        <v>39459000</v>
      </c>
      <c r="K9" s="25">
        <f>J9+M18</f>
        <v>39469000</v>
      </c>
      <c r="L9" s="26">
        <f>K9-I55</f>
        <v>24286500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36</v>
      </c>
      <c r="F10" s="21"/>
      <c r="G10" s="16">
        <f t="shared" si="0"/>
        <v>720000</v>
      </c>
      <c r="H10" s="8"/>
      <c r="I10" s="8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56</v>
      </c>
      <c r="F11" s="21"/>
      <c r="G11" s="16">
        <f t="shared" si="0"/>
        <v>560000</v>
      </c>
      <c r="H11" s="8"/>
      <c r="I11" s="16"/>
      <c r="J11" s="28"/>
      <c r="K11" s="29"/>
      <c r="L11" s="169" t="s">
        <v>12</v>
      </c>
      <c r="M11" s="170"/>
      <c r="N11" s="171" t="s">
        <v>13</v>
      </c>
      <c r="O11" s="172"/>
      <c r="P11" s="30"/>
      <c r="Q11" s="8"/>
      <c r="R11" s="2"/>
      <c r="S11" s="2"/>
      <c r="T11" s="2" t="s">
        <v>14</v>
      </c>
      <c r="U11" s="2"/>
    </row>
    <row r="12" spans="1:21" x14ac:dyDescent="0.25">
      <c r="A12" s="7"/>
      <c r="B12" s="21"/>
      <c r="C12" s="22">
        <v>5000</v>
      </c>
      <c r="D12" s="7"/>
      <c r="E12" s="21">
        <v>33</v>
      </c>
      <c r="F12" s="21"/>
      <c r="G12" s="16">
        <f t="shared" si="0"/>
        <v>165000</v>
      </c>
      <c r="H12" s="8"/>
      <c r="I12" s="16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A13" s="7"/>
      <c r="B13" s="21"/>
      <c r="C13" s="22">
        <v>2000</v>
      </c>
      <c r="D13" s="7"/>
      <c r="E13" s="21">
        <v>18</v>
      </c>
      <c r="F13" s="21"/>
      <c r="G13" s="16">
        <f t="shared" si="0"/>
        <v>36000</v>
      </c>
      <c r="H13" s="8"/>
      <c r="I13" s="16"/>
      <c r="J13" s="37"/>
      <c r="K13" s="38"/>
      <c r="L13" s="39">
        <v>14832500</v>
      </c>
      <c r="M13" s="40">
        <v>3317500</v>
      </c>
      <c r="N13" s="41"/>
      <c r="O13" s="42">
        <v>800000</v>
      </c>
      <c r="P13" s="43"/>
      <c r="Q13" s="44"/>
      <c r="R13" s="45"/>
      <c r="S13" s="46"/>
      <c r="T13" s="47"/>
      <c r="U13" s="47"/>
    </row>
    <row r="14" spans="1:21" ht="15.75" x14ac:dyDescent="0.25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7"/>
      <c r="K14" s="48"/>
      <c r="L14" s="49">
        <v>-800000</v>
      </c>
      <c r="M14" s="40">
        <v>500000</v>
      </c>
      <c r="N14" s="50"/>
      <c r="O14" s="51"/>
      <c r="P14" s="52"/>
      <c r="Q14" s="53"/>
      <c r="R14" s="54"/>
    </row>
    <row r="15" spans="1:21" ht="18.75" x14ac:dyDescent="0.3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7"/>
      <c r="K15" s="38"/>
      <c r="L15" s="55"/>
      <c r="M15" s="56">
        <v>20000</v>
      </c>
      <c r="N15" s="41"/>
      <c r="O15" s="51"/>
      <c r="P15" s="52"/>
      <c r="Q15" s="57"/>
      <c r="R15" s="46"/>
      <c r="S15" s="58"/>
      <c r="T15" s="54"/>
      <c r="U15" s="54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/>
      <c r="M16" s="56">
        <v>1000000</v>
      </c>
      <c r="N16" s="41"/>
      <c r="O16" s="51"/>
      <c r="P16" s="59"/>
      <c r="Q16" s="57"/>
      <c r="R16" s="46"/>
      <c r="S16" s="58"/>
      <c r="T16" s="54">
        <f>SUM(T7:T15)</f>
        <v>0</v>
      </c>
      <c r="U16" s="54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22231000</v>
      </c>
      <c r="I17" s="9"/>
      <c r="J17" s="37"/>
      <c r="K17" s="38"/>
      <c r="L17" s="55"/>
      <c r="M17" s="40">
        <v>275000</v>
      </c>
      <c r="N17" s="41"/>
      <c r="O17" s="51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>
        <v>10000</v>
      </c>
      <c r="N18" s="50"/>
      <c r="O18" s="51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5"/>
      <c r="M19" s="40"/>
      <c r="N19" s="50"/>
      <c r="O19" s="51"/>
      <c r="P19" s="59"/>
      <c r="Q19" s="63"/>
      <c r="R19" s="46"/>
      <c r="S19" s="58"/>
      <c r="T19" s="64" t="s">
        <v>25</v>
      </c>
      <c r="U19" s="58"/>
    </row>
    <row r="20" spans="1:21" ht="15.75" x14ac:dyDescent="0.25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48"/>
      <c r="L20" s="39"/>
      <c r="M20" s="40"/>
      <c r="N20" s="41"/>
      <c r="O20" s="51"/>
      <c r="P20" s="65"/>
      <c r="Q20" s="30"/>
      <c r="R20" s="46"/>
      <c r="S20" s="58"/>
      <c r="T20" s="64"/>
      <c r="U20" s="58"/>
    </row>
    <row r="21" spans="1:21" ht="15.75" x14ac:dyDescent="0.2">
      <c r="A21" s="7"/>
      <c r="B21" s="7"/>
      <c r="C21" s="22">
        <v>500</v>
      </c>
      <c r="D21" s="7"/>
      <c r="E21" s="7">
        <v>503</v>
      </c>
      <c r="F21" s="7"/>
      <c r="G21" s="22">
        <f>C21*E21</f>
        <v>251500</v>
      </c>
      <c r="H21" s="8"/>
      <c r="I21" s="22"/>
      <c r="J21" s="37"/>
      <c r="K21" s="38"/>
      <c r="L21" s="55"/>
      <c r="M21" s="40"/>
      <c r="N21" s="41"/>
      <c r="O21" s="51"/>
      <c r="P21" s="60"/>
      <c r="Q21" s="57"/>
      <c r="R21" s="62"/>
    </row>
    <row r="22" spans="1:21" ht="15.75" x14ac:dyDescent="0.25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48"/>
      <c r="L22" s="39"/>
      <c r="M22" s="40"/>
      <c r="N22" s="41"/>
      <c r="O22" s="51"/>
      <c r="P22" s="60"/>
      <c r="Q22" s="57"/>
      <c r="R22" s="62"/>
    </row>
    <row r="23" spans="1:21" ht="15.75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8"/>
      <c r="L23" s="55"/>
      <c r="M23" s="40"/>
      <c r="N23" s="41"/>
      <c r="O23" s="51"/>
      <c r="P23" s="60"/>
      <c r="Q23" s="57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/>
      <c r="N24" s="41"/>
      <c r="O24" s="51">
        <f>SUM(O13:O23)</f>
        <v>800000</v>
      </c>
      <c r="P24" s="66"/>
      <c r="Q24" s="44"/>
      <c r="R24" s="46"/>
      <c r="S24" s="58"/>
      <c r="T24" s="64"/>
      <c r="U24" s="58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5"/>
      <c r="M25" s="40"/>
      <c r="N25" s="41"/>
      <c r="O25" s="51"/>
      <c r="P25" s="68"/>
      <c r="Q25" s="53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251500</v>
      </c>
      <c r="I26" s="8"/>
      <c r="J26" s="37"/>
      <c r="K26" s="48"/>
      <c r="L26" s="39"/>
      <c r="M26" s="40"/>
      <c r="N26" s="41"/>
      <c r="O26" s="51"/>
      <c r="P26" s="71"/>
      <c r="Q26" s="53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22482500</v>
      </c>
      <c r="J27" s="37"/>
      <c r="K27" s="38"/>
      <c r="L27" s="55"/>
      <c r="M27" s="72"/>
      <c r="N27" s="41"/>
      <c r="O27" s="51"/>
      <c r="P27" s="59"/>
      <c r="Q27" s="73"/>
      <c r="R27" s="46"/>
      <c r="S27" s="58"/>
      <c r="T27" s="64"/>
      <c r="U27" s="58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1"/>
      <c r="P28" s="74"/>
      <c r="Q28" s="53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5"/>
      <c r="M29" s="75"/>
      <c r="N29" s="41"/>
      <c r="O29" s="51"/>
      <c r="P29" s="75"/>
      <c r="Q29" s="44"/>
      <c r="R29" s="46"/>
      <c r="S29" s="58"/>
      <c r="T29" s="64"/>
      <c r="U29" s="58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v>1000587305</v>
      </c>
      <c r="J30" s="37"/>
      <c r="K30" s="48"/>
      <c r="L30" s="76"/>
      <c r="M30" s="75"/>
      <c r="N30" s="41"/>
      <c r="O30" s="51"/>
      <c r="P30" s="75"/>
      <c r="Q30" s="44"/>
      <c r="R30" s="2"/>
      <c r="S30" s="58"/>
      <c r="T30" s="2"/>
      <c r="U30" s="58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+'4 Okt'!I56</f>
        <v>12422500</v>
      </c>
      <c r="J31" s="37"/>
      <c r="K31" s="38"/>
      <c r="L31" s="77"/>
      <c r="M31" s="75"/>
      <c r="N31" s="41"/>
      <c r="O31" s="51"/>
      <c r="P31" s="75"/>
      <c r="Q31" s="44"/>
      <c r="R31" s="2"/>
      <c r="S31" s="58"/>
      <c r="T31" s="2"/>
      <c r="U31" s="58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1"/>
      <c r="P32" s="75"/>
      <c r="Q32" s="44"/>
      <c r="R32" s="2"/>
      <c r="S32" s="58"/>
      <c r="T32" s="2"/>
      <c r="U32" s="58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78"/>
      <c r="L33" s="55"/>
      <c r="M33" s="75"/>
      <c r="N33" s="41"/>
      <c r="O33" s="51"/>
      <c r="P33" s="75"/>
      <c r="Q33" s="44"/>
      <c r="R33" s="2"/>
      <c r="S33" s="58"/>
      <c r="T33" s="79"/>
      <c r="U33" s="58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8"/>
      <c r="L34" s="39"/>
      <c r="M34" s="75"/>
      <c r="N34" s="41"/>
      <c r="O34" s="51"/>
      <c r="P34" s="75"/>
      <c r="Q34" s="44"/>
      <c r="R34" s="58"/>
      <c r="S34" s="58"/>
      <c r="T34" s="2"/>
      <c r="U34" s="58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78"/>
      <c r="L35" s="55"/>
      <c r="N35" s="41"/>
      <c r="O35" s="51"/>
      <c r="Q35" s="44"/>
      <c r="R35" s="9"/>
      <c r="S35" s="58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1"/>
      <c r="K36" s="38"/>
      <c r="L36" s="39"/>
      <c r="M36" s="82"/>
      <c r="N36" s="41"/>
      <c r="O36" s="51"/>
      <c r="Q36" s="44"/>
      <c r="S36" s="58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3">
        <v>147500000</v>
      </c>
      <c r="I37" s="7" t="s">
        <v>7</v>
      </c>
      <c r="J37" s="37"/>
      <c r="K37" s="78"/>
      <c r="L37" s="55"/>
      <c r="M37" s="82"/>
      <c r="N37" s="41"/>
      <c r="O37" s="51"/>
      <c r="Q37" s="44"/>
      <c r="S37" s="58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853087305</v>
      </c>
      <c r="J38" s="37"/>
      <c r="K38" s="38"/>
      <c r="L38" s="39"/>
      <c r="M38" s="82"/>
      <c r="N38" s="41"/>
      <c r="O38" s="51"/>
      <c r="Q38" s="44"/>
      <c r="S38" s="58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78"/>
      <c r="L39" s="55"/>
      <c r="M39" s="82"/>
      <c r="N39" s="41"/>
      <c r="O39" s="51"/>
      <c r="Q39" s="44"/>
      <c r="S39" s="58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8"/>
      <c r="L40" s="39"/>
      <c r="M40" s="82"/>
      <c r="N40" s="41"/>
      <c r="O40" s="51"/>
      <c r="Q40" s="44"/>
      <c r="S40" s="58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27486880</v>
      </c>
      <c r="J41" s="37"/>
      <c r="K41" s="78"/>
      <c r="L41" s="55"/>
      <c r="N41" s="41"/>
      <c r="O41" s="51"/>
      <c r="Q41" s="44"/>
      <c r="S41" s="58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97317391</v>
      </c>
      <c r="I42" s="8"/>
      <c r="J42" s="37"/>
      <c r="K42" s="78"/>
      <c r="L42" s="55"/>
      <c r="N42" s="41"/>
      <c r="O42" s="51"/>
      <c r="Q42" s="44"/>
      <c r="S42" s="58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f>116537412-37138758</f>
        <v>79398654</v>
      </c>
      <c r="I43" s="8"/>
      <c r="J43" s="37"/>
      <c r="K43" s="38"/>
      <c r="L43" s="39"/>
      <c r="N43" s="85"/>
      <c r="O43" s="42"/>
      <c r="Q43" s="44"/>
      <c r="S43" s="58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279202925</v>
      </c>
      <c r="J44" s="37"/>
      <c r="K44" s="78"/>
      <c r="L44" s="55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1132290230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78"/>
      <c r="L46" s="55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5122500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78"/>
      <c r="L48" s="55"/>
      <c r="M48" s="90"/>
      <c r="N48" s="41"/>
      <c r="O48" s="57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5122500</v>
      </c>
      <c r="J49" s="92"/>
      <c r="K49" s="38"/>
      <c r="L49" s="39"/>
      <c r="M49" s="90"/>
      <c r="N49" s="41"/>
      <c r="O49" s="57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78"/>
      <c r="L50" s="55"/>
      <c r="N50" s="96"/>
      <c r="O50" s="57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7"/>
      <c r="P51" s="90"/>
      <c r="Q51" s="44"/>
      <c r="R51" s="93"/>
      <c r="S51" s="2"/>
      <c r="U51" s="2"/>
    </row>
    <row r="52" spans="1:21" ht="15.75" x14ac:dyDescent="0.2">
      <c r="A52" s="7"/>
      <c r="B52" s="7"/>
      <c r="C52" s="98" t="s">
        <v>43</v>
      </c>
      <c r="D52" s="7"/>
      <c r="E52" s="7"/>
      <c r="F52" s="7"/>
      <c r="G52" s="16"/>
      <c r="H52" s="70">
        <f>L119</f>
        <v>14032500</v>
      </c>
      <c r="I52" s="8"/>
      <c r="J52" s="88"/>
      <c r="K52" s="78"/>
      <c r="L52" s="55"/>
      <c r="N52" s="96"/>
      <c r="O52" s="57"/>
      <c r="Q52" s="44"/>
    </row>
    <row r="53" spans="1:21" ht="15.75" x14ac:dyDescent="0.2">
      <c r="A53" s="7"/>
      <c r="B53" s="7"/>
      <c r="C53" s="98" t="s">
        <v>44</v>
      </c>
      <c r="D53" s="7"/>
      <c r="E53" s="7"/>
      <c r="F53" s="7"/>
      <c r="G53" s="16"/>
      <c r="H53" s="70">
        <f>O24</f>
        <v>800000</v>
      </c>
      <c r="I53" s="8"/>
      <c r="J53" s="88"/>
      <c r="K53" s="38"/>
      <c r="L53" s="39"/>
      <c r="M53" s="90"/>
      <c r="N53" s="41"/>
      <c r="O53" s="57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3">
        <v>350000</v>
      </c>
      <c r="I54" s="8"/>
      <c r="J54" s="99"/>
      <c r="K54" s="78"/>
      <c r="L54" s="55"/>
      <c r="M54" s="90"/>
      <c r="N54" s="41"/>
      <c r="O54" s="57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3">
        <f>SUM(H52:H54)</f>
        <v>15182500</v>
      </c>
      <c r="J55" s="97"/>
      <c r="K55" s="100"/>
      <c r="L55" s="76"/>
      <c r="M55" s="90"/>
      <c r="N55" s="41"/>
      <c r="O55" s="57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22482500</v>
      </c>
      <c r="J56" s="101"/>
      <c r="K56" s="41"/>
      <c r="L56" s="102"/>
      <c r="M56" s="90"/>
      <c r="N56" s="41"/>
      <c r="O56" s="57"/>
      <c r="P56" s="90"/>
      <c r="Q56" s="44"/>
      <c r="R56" s="103"/>
      <c r="S56" s="79"/>
      <c r="T56" s="103"/>
      <c r="U56" s="79"/>
    </row>
    <row r="57" spans="1:21" ht="15.75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22482500</v>
      </c>
      <c r="J57" s="104"/>
      <c r="K57" s="41"/>
      <c r="L57" s="105"/>
      <c r="M57" s="106"/>
      <c r="N57" s="41"/>
      <c r="O57" s="57"/>
      <c r="P57" s="106"/>
      <c r="Q57" s="44"/>
      <c r="R57" s="103"/>
      <c r="S57" s="79"/>
      <c r="T57" s="103"/>
      <c r="U57" s="79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3">
        <v>0</v>
      </c>
      <c r="J58" s="104"/>
      <c r="K58" s="41"/>
      <c r="L58" s="105"/>
      <c r="M58" s="106"/>
      <c r="N58" s="41"/>
      <c r="O58" s="57"/>
      <c r="P58" s="106"/>
      <c r="Q58" s="44"/>
      <c r="R58" s="103"/>
      <c r="S58" s="79"/>
      <c r="T58" s="103"/>
      <c r="U58" s="79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7"/>
      <c r="P59" s="108"/>
      <c r="Q59" s="44"/>
      <c r="R59" s="103"/>
      <c r="S59" s="79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7"/>
      <c r="P60" s="90"/>
      <c r="Q60" s="44"/>
      <c r="R60" s="103"/>
      <c r="S60" s="79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7"/>
      <c r="P61" s="108"/>
      <c r="Q61" s="44"/>
      <c r="R61" s="103"/>
      <c r="S61" s="79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7"/>
      <c r="P62" s="108"/>
      <c r="Q62" s="44"/>
      <c r="R62" s="103"/>
      <c r="S62" s="79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7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7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7"/>
      <c r="P66" s="108"/>
      <c r="Q66" s="44"/>
      <c r="R66" s="103"/>
      <c r="S66" s="79"/>
      <c r="T66" s="103"/>
      <c r="U66" s="103"/>
    </row>
    <row r="67" spans="1:21" x14ac:dyDescent="0.25">
      <c r="K67" s="41"/>
      <c r="L67" s="121"/>
      <c r="M67" s="108"/>
      <c r="N67" s="120"/>
      <c r="O67" s="53"/>
      <c r="P67" s="108"/>
      <c r="Q67" s="44"/>
      <c r="S67" s="58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7"/>
      <c r="O68" s="57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7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7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7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3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3"/>
      <c r="O73" s="57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3"/>
      <c r="O74" s="57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7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9"/>
      <c r="I76" s="2"/>
      <c r="J76" s="107"/>
      <c r="K76" s="136"/>
      <c r="L76" s="137"/>
      <c r="O76" s="57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9"/>
      <c r="I77" s="2"/>
      <c r="J77" s="107"/>
      <c r="K77" s="140"/>
      <c r="L77" s="117"/>
      <c r="O77" s="57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7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7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7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7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9"/>
      <c r="I82" s="2"/>
      <c r="J82" s="107"/>
      <c r="K82" s="85"/>
      <c r="L82" s="57"/>
      <c r="O82" s="57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9"/>
      <c r="I83" s="2"/>
      <c r="J83" s="107"/>
      <c r="K83" s="147"/>
      <c r="L83" s="57"/>
      <c r="O83" s="57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9"/>
      <c r="I84" s="2"/>
      <c r="J84" s="107"/>
      <c r="K84" s="147"/>
      <c r="L84" s="57"/>
      <c r="O84" s="57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7"/>
      <c r="O85" s="57"/>
      <c r="Q85" s="145"/>
    </row>
    <row r="86" spans="1:17" x14ac:dyDescent="0.25">
      <c r="J86" s="107"/>
      <c r="K86" s="147"/>
      <c r="L86" s="57"/>
      <c r="O86" s="57"/>
      <c r="Q86" s="130"/>
    </row>
    <row r="87" spans="1:17" x14ac:dyDescent="0.25">
      <c r="J87" s="107"/>
      <c r="K87" s="147"/>
      <c r="L87" s="57"/>
      <c r="O87" s="57"/>
      <c r="Q87" s="130"/>
    </row>
    <row r="88" spans="1:17" x14ac:dyDescent="0.25">
      <c r="J88" s="107"/>
      <c r="K88" s="147"/>
      <c r="L88" s="57"/>
      <c r="O88" s="57"/>
      <c r="Q88" s="130"/>
    </row>
    <row r="89" spans="1:17" x14ac:dyDescent="0.25">
      <c r="J89" s="107"/>
      <c r="K89" s="147"/>
      <c r="L89" s="57"/>
      <c r="O89" s="57"/>
      <c r="Q89" s="130"/>
    </row>
    <row r="90" spans="1:17" x14ac:dyDescent="0.25">
      <c r="J90" s="107"/>
      <c r="K90" s="147"/>
      <c r="L90" s="57"/>
      <c r="O90" s="57"/>
      <c r="Q90" s="130"/>
    </row>
    <row r="91" spans="1:17" x14ac:dyDescent="0.25">
      <c r="J91" s="107"/>
      <c r="K91" s="147"/>
      <c r="L91" s="57"/>
      <c r="O91" s="57"/>
      <c r="Q91" s="130"/>
    </row>
    <row r="92" spans="1:17" x14ac:dyDescent="0.2">
      <c r="K92" s="147"/>
      <c r="L92" s="57"/>
      <c r="O92" s="57"/>
      <c r="Q92" s="130"/>
    </row>
    <row r="93" spans="1:17" x14ac:dyDescent="0.2">
      <c r="K93" s="147"/>
      <c r="L93" s="57"/>
      <c r="O93" s="57"/>
      <c r="Q93" s="130"/>
    </row>
    <row r="94" spans="1:17" x14ac:dyDescent="0.2">
      <c r="K94" s="147"/>
      <c r="L94" s="57"/>
      <c r="O94" s="57"/>
      <c r="Q94" s="130"/>
    </row>
    <row r="95" spans="1:17" x14ac:dyDescent="0.2">
      <c r="K95" s="147"/>
      <c r="L95" s="57"/>
      <c r="O95" s="57"/>
      <c r="Q95" s="130"/>
    </row>
    <row r="96" spans="1:17" x14ac:dyDescent="0.2">
      <c r="K96" s="147"/>
      <c r="L96" s="57"/>
      <c r="O96" s="57"/>
      <c r="Q96" s="130"/>
    </row>
    <row r="97" spans="1:21" x14ac:dyDescent="0.2">
      <c r="K97" s="147"/>
      <c r="L97" s="57"/>
      <c r="O97" s="57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8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8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8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8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8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80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8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8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8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8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8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8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8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14032500</v>
      </c>
      <c r="M119" s="154">
        <f t="shared" ref="M119:P119" si="1">SUM(M13:M118)</f>
        <v>5122500</v>
      </c>
      <c r="N119" s="154">
        <f>SUM(N13:N118)</f>
        <v>0</v>
      </c>
      <c r="O119" s="154">
        <f>SUM(O13:O118)</f>
        <v>1600000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8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14032500</v>
      </c>
      <c r="O120" s="154">
        <f>SUM(O13:O119)</f>
        <v>3200000</v>
      </c>
      <c r="Q120" s="118"/>
      <c r="R120" s="6"/>
      <c r="S120" s="6"/>
      <c r="T120" s="6"/>
      <c r="U120" s="6"/>
    </row>
    <row r="121" spans="1:21" s="8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8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8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8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8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8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8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8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8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8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zoomScale="95" zoomScaleNormal="100" zoomScaleSheetLayoutView="95" workbookViewId="0">
      <selection activeCell="M22" sqref="M22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80" customWidth="1"/>
    <col min="15" max="15" width="18.5703125" style="156" bestFit="1" customWidth="1"/>
    <col min="16" max="16" width="20.7109375" style="80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68" t="s">
        <v>0</v>
      </c>
      <c r="B1" s="168"/>
      <c r="C1" s="168"/>
      <c r="D1" s="168"/>
      <c r="E1" s="168"/>
      <c r="F1" s="168"/>
      <c r="G1" s="168"/>
      <c r="H1" s="168"/>
      <c r="I1" s="168"/>
      <c r="J1" s="160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66</v>
      </c>
      <c r="C3" s="9"/>
      <c r="D3" s="7"/>
      <c r="E3" s="7"/>
      <c r="F3" s="7"/>
      <c r="G3" s="7"/>
      <c r="H3" s="7" t="s">
        <v>3</v>
      </c>
      <c r="I3" s="11">
        <v>43379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0.54166666666666663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7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287</v>
      </c>
      <c r="F8" s="21"/>
      <c r="G8" s="16">
        <f t="shared" ref="G8:G16" si="0">C8*E8</f>
        <v>28700000</v>
      </c>
      <c r="H8" s="23"/>
      <c r="I8" s="16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187</v>
      </c>
      <c r="F9" s="21"/>
      <c r="G9" s="16">
        <f t="shared" si="0"/>
        <v>9350000</v>
      </c>
      <c r="H9" s="23"/>
      <c r="I9" s="16"/>
      <c r="J9" s="16">
        <f>SUM(J4:J8)</f>
        <v>39459000</v>
      </c>
      <c r="K9" s="25">
        <f>J9+M18</f>
        <v>39559000</v>
      </c>
      <c r="L9" s="26">
        <f>K9-I55</f>
        <v>12984000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f>28+2</f>
        <v>30</v>
      </c>
      <c r="F10" s="21"/>
      <c r="G10" s="16">
        <f t="shared" si="0"/>
        <v>600000</v>
      </c>
      <c r="H10" s="8"/>
      <c r="I10" s="8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100</v>
      </c>
      <c r="F11" s="21"/>
      <c r="G11" s="16">
        <f t="shared" si="0"/>
        <v>1000000</v>
      </c>
      <c r="H11" s="8"/>
      <c r="I11" s="16"/>
      <c r="J11" s="28"/>
      <c r="K11" s="29"/>
      <c r="L11" s="169" t="s">
        <v>12</v>
      </c>
      <c r="M11" s="170"/>
      <c r="N11" s="171" t="s">
        <v>13</v>
      </c>
      <c r="O11" s="172"/>
      <c r="P11" s="30"/>
      <c r="Q11" s="8"/>
      <c r="R11" s="2"/>
      <c r="S11" s="2"/>
      <c r="T11" s="2" t="s">
        <v>14</v>
      </c>
      <c r="U11" s="2"/>
    </row>
    <row r="12" spans="1:21" x14ac:dyDescent="0.25">
      <c r="A12" s="7"/>
      <c r="B12" s="21"/>
      <c r="C12" s="22">
        <v>5000</v>
      </c>
      <c r="D12" s="7"/>
      <c r="E12" s="21">
        <v>134</v>
      </c>
      <c r="F12" s="21"/>
      <c r="G12" s="16">
        <f t="shared" si="0"/>
        <v>670000</v>
      </c>
      <c r="H12" s="8"/>
      <c r="I12" s="16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A13" s="7"/>
      <c r="B13" s="21"/>
      <c r="C13" s="22">
        <v>2000</v>
      </c>
      <c r="D13" s="7"/>
      <c r="E13" s="21">
        <v>117</v>
      </c>
      <c r="F13" s="21"/>
      <c r="G13" s="16">
        <f t="shared" si="0"/>
        <v>234000</v>
      </c>
      <c r="H13" s="8"/>
      <c r="I13" s="16"/>
      <c r="J13" s="37"/>
      <c r="K13" s="38"/>
      <c r="L13" s="39">
        <v>26575000</v>
      </c>
      <c r="M13" s="40">
        <v>400000</v>
      </c>
      <c r="N13" s="41"/>
      <c r="O13" s="42">
        <v>20325000</v>
      </c>
      <c r="P13" s="43"/>
      <c r="Q13" s="44"/>
      <c r="R13" s="45"/>
      <c r="S13" s="46"/>
      <c r="T13" s="47"/>
      <c r="U13" s="47"/>
    </row>
    <row r="14" spans="1:21" ht="15.75" x14ac:dyDescent="0.25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7"/>
      <c r="K14" s="48"/>
      <c r="L14" s="49">
        <v>-20325000</v>
      </c>
      <c r="M14" s="40">
        <v>185000</v>
      </c>
      <c r="N14" s="50"/>
      <c r="O14" s="51"/>
      <c r="P14" s="52"/>
      <c r="Q14" s="53"/>
      <c r="R14" s="54"/>
    </row>
    <row r="15" spans="1:21" ht="18.75" x14ac:dyDescent="0.3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7"/>
      <c r="K15" s="38"/>
      <c r="L15" s="55"/>
      <c r="M15" s="56">
        <v>120000</v>
      </c>
      <c r="N15" s="41"/>
      <c r="O15" s="51"/>
      <c r="P15" s="52"/>
      <c r="Q15" s="57"/>
      <c r="R15" s="46"/>
      <c r="S15" s="58"/>
      <c r="T15" s="54"/>
      <c r="U15" s="54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/>
      <c r="M16" s="56">
        <v>50000</v>
      </c>
      <c r="N16" s="41"/>
      <c r="O16" s="51"/>
      <c r="P16" s="59"/>
      <c r="Q16" s="57"/>
      <c r="R16" s="46"/>
      <c r="S16" s="58"/>
      <c r="T16" s="54">
        <f>SUM(T7:T15)</f>
        <v>0</v>
      </c>
      <c r="U16" s="54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40554000</v>
      </c>
      <c r="I17" s="9"/>
      <c r="J17" s="37"/>
      <c r="K17" s="38"/>
      <c r="L17" s="55"/>
      <c r="M17" s="40">
        <v>122000</v>
      </c>
      <c r="N17" s="41"/>
      <c r="O17" s="51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>
        <v>100000</v>
      </c>
      <c r="N18" s="50"/>
      <c r="O18" s="51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5"/>
      <c r="M19" s="40">
        <v>260000</v>
      </c>
      <c r="N19" s="50"/>
      <c r="O19" s="51"/>
      <c r="P19" s="59"/>
      <c r="Q19" s="63"/>
      <c r="R19" s="46"/>
      <c r="S19" s="58"/>
      <c r="T19" s="64" t="s">
        <v>25</v>
      </c>
      <c r="U19" s="58"/>
    </row>
    <row r="20" spans="1:21" ht="15.75" x14ac:dyDescent="0.25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48"/>
      <c r="L20" s="39"/>
      <c r="M20" s="40">
        <v>50000</v>
      </c>
      <c r="N20" s="41"/>
      <c r="O20" s="51"/>
      <c r="P20" s="65"/>
      <c r="Q20" s="30"/>
      <c r="R20" s="46"/>
      <c r="S20" s="58"/>
      <c r="T20" s="64"/>
      <c r="U20" s="58"/>
    </row>
    <row r="21" spans="1:21" ht="15.75" x14ac:dyDescent="0.2">
      <c r="A21" s="7"/>
      <c r="B21" s="7"/>
      <c r="C21" s="22">
        <v>500</v>
      </c>
      <c r="D21" s="7"/>
      <c r="E21" s="7">
        <f>505+1</f>
        <v>506</v>
      </c>
      <c r="F21" s="7"/>
      <c r="G21" s="22">
        <f>C21*E21</f>
        <v>253000</v>
      </c>
      <c r="H21" s="8"/>
      <c r="I21" s="22"/>
      <c r="J21" s="37"/>
      <c r="K21" s="38"/>
      <c r="L21" s="55"/>
      <c r="M21" s="40">
        <v>30000</v>
      </c>
      <c r="N21" s="41"/>
      <c r="O21" s="51"/>
      <c r="P21" s="60"/>
      <c r="Q21" s="57"/>
      <c r="R21" s="62"/>
    </row>
    <row r="22" spans="1:21" ht="15.75" x14ac:dyDescent="0.25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48"/>
      <c r="L22" s="39"/>
      <c r="M22" s="40">
        <v>6716000</v>
      </c>
      <c r="N22" s="41"/>
      <c r="O22" s="51"/>
      <c r="P22" s="60"/>
      <c r="Q22" s="57"/>
      <c r="R22" s="62"/>
    </row>
    <row r="23" spans="1:21" ht="15.75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8"/>
      <c r="L23" s="55"/>
      <c r="M23" s="40">
        <v>200000</v>
      </c>
      <c r="N23" s="41"/>
      <c r="O23" s="51"/>
      <c r="P23" s="60"/>
      <c r="Q23" s="57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>
        <v>17500</v>
      </c>
      <c r="N24" s="41"/>
      <c r="O24" s="51">
        <f>SUM(O13:O23)</f>
        <v>20325000</v>
      </c>
      <c r="P24" s="66"/>
      <c r="Q24" s="44"/>
      <c r="R24" s="46"/>
      <c r="S24" s="58"/>
      <c r="T24" s="64"/>
      <c r="U24" s="58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5"/>
      <c r="M25" s="40"/>
      <c r="N25" s="41"/>
      <c r="O25" s="51"/>
      <c r="P25" s="68"/>
      <c r="Q25" s="53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253000</v>
      </c>
      <c r="I26" s="8"/>
      <c r="J26" s="37"/>
      <c r="K26" s="48"/>
      <c r="L26" s="39"/>
      <c r="M26" s="40"/>
      <c r="N26" s="41"/>
      <c r="O26" s="51"/>
      <c r="P26" s="71"/>
      <c r="Q26" s="53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40807000</v>
      </c>
      <c r="J27" s="37"/>
      <c r="K27" s="38"/>
      <c r="L27" s="55"/>
      <c r="M27" s="72"/>
      <c r="N27" s="41"/>
      <c r="O27" s="51"/>
      <c r="P27" s="59"/>
      <c r="Q27" s="73"/>
      <c r="R27" s="46"/>
      <c r="S27" s="58"/>
      <c r="T27" s="64"/>
      <c r="U27" s="58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1"/>
      <c r="P28" s="74"/>
      <c r="Q28" s="53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5"/>
      <c r="M29" s="75"/>
      <c r="N29" s="41"/>
      <c r="O29" s="51"/>
      <c r="P29" s="75"/>
      <c r="Q29" s="44"/>
      <c r="R29" s="46"/>
      <c r="S29" s="58"/>
      <c r="T29" s="64"/>
      <c r="U29" s="58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+'5 Okt '!I38</f>
        <v>853087305</v>
      </c>
      <c r="J30" s="37"/>
      <c r="K30" s="48"/>
      <c r="L30" s="76"/>
      <c r="M30" s="75"/>
      <c r="N30" s="41"/>
      <c r="O30" s="51"/>
      <c r="P30" s="75"/>
      <c r="Q30" s="44"/>
      <c r="R30" s="2"/>
      <c r="S30" s="58"/>
      <c r="T30" s="2"/>
      <c r="U30" s="58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+'5 Okt '!I56</f>
        <v>22482500</v>
      </c>
      <c r="J31" s="37"/>
      <c r="K31" s="38"/>
      <c r="L31" s="77"/>
      <c r="M31" s="75"/>
      <c r="N31" s="41"/>
      <c r="O31" s="51"/>
      <c r="P31" s="75"/>
      <c r="Q31" s="44"/>
      <c r="R31" s="2"/>
      <c r="S31" s="58"/>
      <c r="T31" s="2"/>
      <c r="U31" s="58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1"/>
      <c r="P32" s="75"/>
      <c r="Q32" s="44"/>
      <c r="R32" s="2"/>
      <c r="S32" s="58"/>
      <c r="T32" s="2"/>
      <c r="U32" s="58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78"/>
      <c r="L33" s="55"/>
      <c r="M33" s="75"/>
      <c r="N33" s="41"/>
      <c r="O33" s="51"/>
      <c r="P33" s="75"/>
      <c r="Q33" s="44"/>
      <c r="R33" s="2"/>
      <c r="S33" s="58"/>
      <c r="T33" s="79"/>
      <c r="U33" s="58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8"/>
      <c r="L34" s="39"/>
      <c r="M34" s="75"/>
      <c r="N34" s="41"/>
      <c r="O34" s="51"/>
      <c r="P34" s="75"/>
      <c r="Q34" s="44"/>
      <c r="R34" s="58"/>
      <c r="S34" s="58"/>
      <c r="T34" s="2"/>
      <c r="U34" s="58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78"/>
      <c r="L35" s="55"/>
      <c r="N35" s="41"/>
      <c r="O35" s="51"/>
      <c r="Q35" s="44"/>
      <c r="R35" s="9"/>
      <c r="S35" s="58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1"/>
      <c r="K36" s="38"/>
      <c r="L36" s="39"/>
      <c r="M36" s="82"/>
      <c r="N36" s="41"/>
      <c r="O36" s="51"/>
      <c r="Q36" s="44"/>
      <c r="S36" s="58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3">
        <v>0</v>
      </c>
      <c r="I37" s="7" t="s">
        <v>7</v>
      </c>
      <c r="J37" s="37"/>
      <c r="K37" s="78"/>
      <c r="L37" s="55"/>
      <c r="M37" s="82"/>
      <c r="N37" s="41"/>
      <c r="O37" s="51"/>
      <c r="Q37" s="44"/>
      <c r="S37" s="58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853087305</v>
      </c>
      <c r="J38" s="37"/>
      <c r="K38" s="38"/>
      <c r="L38" s="39"/>
      <c r="M38" s="82"/>
      <c r="N38" s="41"/>
      <c r="O38" s="51"/>
      <c r="Q38" s="44"/>
      <c r="S38" s="58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78"/>
      <c r="L39" s="55"/>
      <c r="M39" s="82"/>
      <c r="N39" s="41"/>
      <c r="O39" s="51"/>
      <c r="Q39" s="44"/>
      <c r="S39" s="58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8"/>
      <c r="L40" s="39"/>
      <c r="M40" s="82"/>
      <c r="N40" s="41"/>
      <c r="O40" s="51"/>
      <c r="Q40" s="44"/>
      <c r="S40" s="58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27486880</v>
      </c>
      <c r="J41" s="37"/>
      <c r="K41" s="78"/>
      <c r="L41" s="55"/>
      <c r="N41" s="41"/>
      <c r="O41" s="51"/>
      <c r="Q41" s="44"/>
      <c r="S41" s="58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97317391</v>
      </c>
      <c r="I42" s="8"/>
      <c r="J42" s="37"/>
      <c r="K42" s="78"/>
      <c r="L42" s="55"/>
      <c r="N42" s="41"/>
      <c r="O42" s="51"/>
      <c r="Q42" s="44"/>
      <c r="S42" s="58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f>116537412-37138758</f>
        <v>79398654</v>
      </c>
      <c r="I43" s="8"/>
      <c r="J43" s="37"/>
      <c r="K43" s="38"/>
      <c r="L43" s="39"/>
      <c r="N43" s="85"/>
      <c r="O43" s="42"/>
      <c r="Q43" s="44"/>
      <c r="S43" s="58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279202925</v>
      </c>
      <c r="J44" s="37"/>
      <c r="K44" s="78"/>
      <c r="L44" s="55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1132290230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78"/>
      <c r="L46" s="55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8250500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78"/>
      <c r="L48" s="55"/>
      <c r="M48" s="90"/>
      <c r="N48" s="41"/>
      <c r="O48" s="57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8250500</v>
      </c>
      <c r="J49" s="92"/>
      <c r="K49" s="38"/>
      <c r="L49" s="39"/>
      <c r="M49" s="90"/>
      <c r="N49" s="41"/>
      <c r="O49" s="57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78"/>
      <c r="L50" s="55"/>
      <c r="N50" s="96"/>
      <c r="O50" s="57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7"/>
      <c r="P51" s="90"/>
      <c r="Q51" s="44"/>
      <c r="R51" s="93"/>
      <c r="S51" s="2"/>
      <c r="U51" s="2"/>
    </row>
    <row r="52" spans="1:21" ht="15.75" x14ac:dyDescent="0.2">
      <c r="A52" s="7"/>
      <c r="B52" s="7"/>
      <c r="C52" s="98" t="s">
        <v>43</v>
      </c>
      <c r="D52" s="7"/>
      <c r="E52" s="7"/>
      <c r="F52" s="7"/>
      <c r="G52" s="16"/>
      <c r="H52" s="70">
        <f>L119</f>
        <v>6250000</v>
      </c>
      <c r="I52" s="8"/>
      <c r="J52" s="88"/>
      <c r="K52" s="78"/>
      <c r="L52" s="55"/>
      <c r="N52" s="96"/>
      <c r="O52" s="57"/>
      <c r="Q52" s="44"/>
    </row>
    <row r="53" spans="1:21" ht="15.75" x14ac:dyDescent="0.2">
      <c r="A53" s="7"/>
      <c r="B53" s="7"/>
      <c r="C53" s="98" t="s">
        <v>44</v>
      </c>
      <c r="D53" s="7"/>
      <c r="E53" s="7"/>
      <c r="F53" s="7"/>
      <c r="G53" s="16"/>
      <c r="H53" s="70">
        <f>O24</f>
        <v>20325000</v>
      </c>
      <c r="I53" s="8"/>
      <c r="J53" s="88"/>
      <c r="K53" s="38"/>
      <c r="L53" s="39"/>
      <c r="M53" s="90"/>
      <c r="N53" s="41"/>
      <c r="O53" s="57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3">
        <v>0</v>
      </c>
      <c r="I54" s="8"/>
      <c r="J54" s="99"/>
      <c r="K54" s="78"/>
      <c r="L54" s="55"/>
      <c r="M54" s="90"/>
      <c r="N54" s="41"/>
      <c r="O54" s="57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3">
        <f>SUM(H52:H54)</f>
        <v>26575000</v>
      </c>
      <c r="J55" s="97"/>
      <c r="K55" s="100"/>
      <c r="L55" s="76"/>
      <c r="M55" s="90"/>
      <c r="N55" s="41"/>
      <c r="O55" s="57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40807000</v>
      </c>
      <c r="J56" s="101"/>
      <c r="K56" s="41"/>
      <c r="L56" s="102"/>
      <c r="M56" s="90"/>
      <c r="N56" s="41"/>
      <c r="O56" s="57"/>
      <c r="P56" s="90"/>
      <c r="Q56" s="44"/>
      <c r="R56" s="103"/>
      <c r="S56" s="79"/>
      <c r="T56" s="103"/>
      <c r="U56" s="79"/>
    </row>
    <row r="57" spans="1:21" ht="15.75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40807000</v>
      </c>
      <c r="J57" s="104"/>
      <c r="K57" s="41"/>
      <c r="L57" s="105"/>
      <c r="M57" s="106"/>
      <c r="N57" s="41"/>
      <c r="O57" s="57"/>
      <c r="P57" s="106"/>
      <c r="Q57" s="44"/>
      <c r="R57" s="103"/>
      <c r="S57" s="79"/>
      <c r="T57" s="103"/>
      <c r="U57" s="79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3">
        <v>0</v>
      </c>
      <c r="J58" s="104"/>
      <c r="K58" s="41"/>
      <c r="L58" s="105"/>
      <c r="M58" s="106"/>
      <c r="N58" s="41"/>
      <c r="O58" s="57"/>
      <c r="P58" s="106"/>
      <c r="Q58" s="44"/>
      <c r="R58" s="103"/>
      <c r="S58" s="79"/>
      <c r="T58" s="103"/>
      <c r="U58" s="79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7"/>
      <c r="P59" s="108"/>
      <c r="Q59" s="44"/>
      <c r="R59" s="103"/>
      <c r="S59" s="79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7"/>
      <c r="P60" s="90"/>
      <c r="Q60" s="44"/>
      <c r="R60" s="103"/>
      <c r="S60" s="79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7"/>
      <c r="P61" s="108"/>
      <c r="Q61" s="44"/>
      <c r="R61" s="103"/>
      <c r="S61" s="79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7"/>
      <c r="P62" s="108"/>
      <c r="Q62" s="44"/>
      <c r="R62" s="103"/>
      <c r="S62" s="79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7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7"/>
      <c r="Q65" s="44"/>
    </row>
    <row r="66" spans="1:21" x14ac:dyDescent="0.25">
      <c r="A66" s="119" t="s">
        <v>67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7"/>
      <c r="P66" s="108"/>
      <c r="Q66" s="44"/>
      <c r="R66" s="103"/>
      <c r="S66" s="79"/>
      <c r="T66" s="103"/>
      <c r="U66" s="103"/>
    </row>
    <row r="67" spans="1:21" x14ac:dyDescent="0.25">
      <c r="K67" s="41"/>
      <c r="L67" s="121"/>
      <c r="M67" s="108"/>
      <c r="N67" s="120"/>
      <c r="O67" s="53"/>
      <c r="P67" s="108"/>
      <c r="Q67" s="44"/>
      <c r="S67" s="58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7"/>
      <c r="O68" s="57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7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7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7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3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3"/>
      <c r="O73" s="57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3"/>
      <c r="O74" s="57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7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9"/>
      <c r="I76" s="2"/>
      <c r="J76" s="107"/>
      <c r="K76" s="136"/>
      <c r="L76" s="137"/>
      <c r="O76" s="57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9"/>
      <c r="I77" s="2"/>
      <c r="J77" s="107"/>
      <c r="K77" s="140"/>
      <c r="L77" s="117"/>
      <c r="O77" s="57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7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7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7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7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9"/>
      <c r="I82" s="2"/>
      <c r="J82" s="107"/>
      <c r="K82" s="85"/>
      <c r="L82" s="57"/>
      <c r="O82" s="57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9"/>
      <c r="I83" s="2"/>
      <c r="J83" s="107"/>
      <c r="K83" s="147"/>
      <c r="L83" s="57"/>
      <c r="O83" s="57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9"/>
      <c r="I84" s="2"/>
      <c r="J84" s="107"/>
      <c r="K84" s="147"/>
      <c r="L84" s="57"/>
      <c r="O84" s="57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7"/>
      <c r="O85" s="57"/>
      <c r="Q85" s="145"/>
    </row>
    <row r="86" spans="1:17" x14ac:dyDescent="0.25">
      <c r="J86" s="107"/>
      <c r="K86" s="147"/>
      <c r="L86" s="57"/>
      <c r="O86" s="57"/>
      <c r="Q86" s="130"/>
    </row>
    <row r="87" spans="1:17" x14ac:dyDescent="0.25">
      <c r="J87" s="107"/>
      <c r="K87" s="147"/>
      <c r="L87" s="57"/>
      <c r="O87" s="57"/>
      <c r="Q87" s="130"/>
    </row>
    <row r="88" spans="1:17" x14ac:dyDescent="0.25">
      <c r="J88" s="107"/>
      <c r="K88" s="147"/>
      <c r="L88" s="57"/>
      <c r="O88" s="57"/>
      <c r="Q88" s="130"/>
    </row>
    <row r="89" spans="1:17" x14ac:dyDescent="0.25">
      <c r="J89" s="107"/>
      <c r="K89" s="147"/>
      <c r="L89" s="57"/>
      <c r="O89" s="57"/>
      <c r="Q89" s="130"/>
    </row>
    <row r="90" spans="1:17" x14ac:dyDescent="0.25">
      <c r="J90" s="107"/>
      <c r="K90" s="147"/>
      <c r="L90" s="57"/>
      <c r="O90" s="57"/>
      <c r="Q90" s="130"/>
    </row>
    <row r="91" spans="1:17" x14ac:dyDescent="0.25">
      <c r="J91" s="107"/>
      <c r="K91" s="147"/>
      <c r="L91" s="57"/>
      <c r="O91" s="57"/>
      <c r="Q91" s="130"/>
    </row>
    <row r="92" spans="1:17" x14ac:dyDescent="0.2">
      <c r="K92" s="147"/>
      <c r="L92" s="57"/>
      <c r="O92" s="57"/>
      <c r="Q92" s="130"/>
    </row>
    <row r="93" spans="1:17" x14ac:dyDescent="0.2">
      <c r="K93" s="147"/>
      <c r="L93" s="57"/>
      <c r="O93" s="57"/>
      <c r="Q93" s="130"/>
    </row>
    <row r="94" spans="1:17" x14ac:dyDescent="0.2">
      <c r="K94" s="147"/>
      <c r="L94" s="57"/>
      <c r="O94" s="57"/>
      <c r="Q94" s="130"/>
    </row>
    <row r="95" spans="1:17" x14ac:dyDescent="0.2">
      <c r="K95" s="147"/>
      <c r="L95" s="57"/>
      <c r="O95" s="57"/>
      <c r="Q95" s="130"/>
    </row>
    <row r="96" spans="1:17" x14ac:dyDescent="0.2">
      <c r="K96" s="147"/>
      <c r="L96" s="57"/>
      <c r="O96" s="57"/>
      <c r="Q96" s="130"/>
    </row>
    <row r="97" spans="1:21" x14ac:dyDescent="0.2">
      <c r="K97" s="147"/>
      <c r="L97" s="57"/>
      <c r="O97" s="57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8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8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8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8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8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80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8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8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8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8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8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8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8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6250000</v>
      </c>
      <c r="M119" s="154">
        <f t="shared" ref="M119:P119" si="1">SUM(M13:M118)</f>
        <v>8250500</v>
      </c>
      <c r="N119" s="154">
        <f>SUM(N13:N118)</f>
        <v>0</v>
      </c>
      <c r="O119" s="154">
        <f>SUM(O13:O118)</f>
        <v>40650000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8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6250000</v>
      </c>
      <c r="O120" s="154">
        <f>SUM(O13:O119)</f>
        <v>81300000</v>
      </c>
      <c r="Q120" s="118"/>
      <c r="R120" s="6"/>
      <c r="S120" s="6"/>
      <c r="T120" s="6"/>
      <c r="U120" s="6"/>
    </row>
    <row r="121" spans="1:21" s="8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8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8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8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8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8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8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8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8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8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E7" zoomScale="95" zoomScaleNormal="100" zoomScaleSheetLayoutView="95" workbookViewId="0">
      <selection activeCell="M17" sqref="M17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80" customWidth="1"/>
    <col min="15" max="15" width="18.5703125" style="156" bestFit="1" customWidth="1"/>
    <col min="16" max="16" width="20.7109375" style="80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68" t="s">
        <v>0</v>
      </c>
      <c r="B1" s="168"/>
      <c r="C1" s="168"/>
      <c r="D1" s="168"/>
      <c r="E1" s="168"/>
      <c r="F1" s="168"/>
      <c r="G1" s="168"/>
      <c r="H1" s="168"/>
      <c r="I1" s="168"/>
      <c r="J1" s="16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68</v>
      </c>
      <c r="C3" s="9"/>
      <c r="D3" s="7"/>
      <c r="E3" s="7"/>
      <c r="F3" s="7"/>
      <c r="G3" s="7"/>
      <c r="H3" s="7" t="s">
        <v>3</v>
      </c>
      <c r="I3" s="11">
        <v>43381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0.54166666666666663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7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287+152-5+227</f>
        <v>661</v>
      </c>
      <c r="F8" s="21"/>
      <c r="G8" s="16">
        <f t="shared" ref="G8:G16" si="0">C8*E8</f>
        <v>66100000</v>
      </c>
      <c r="H8" s="23"/>
      <c r="I8" s="16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f>187+29+26</f>
        <v>242</v>
      </c>
      <c r="F9" s="21"/>
      <c r="G9" s="16">
        <f t="shared" si="0"/>
        <v>12100000</v>
      </c>
      <c r="H9" s="23"/>
      <c r="I9" s="16"/>
      <c r="J9" s="16">
        <f>SUM(J4:J8)</f>
        <v>39459000</v>
      </c>
      <c r="K9" s="25">
        <f>J9+M18</f>
        <v>39679000</v>
      </c>
      <c r="L9" s="26">
        <f>K9-I55</f>
        <v>-10076000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f>30+2</f>
        <v>32</v>
      </c>
      <c r="F10" s="21"/>
      <c r="G10" s="16">
        <f t="shared" si="0"/>
        <v>640000</v>
      </c>
      <c r="H10" s="8"/>
      <c r="I10" s="8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f>100+3</f>
        <v>103</v>
      </c>
      <c r="F11" s="21"/>
      <c r="G11" s="16">
        <f t="shared" si="0"/>
        <v>1030000</v>
      </c>
      <c r="H11" s="8"/>
      <c r="I11" s="16"/>
      <c r="J11" s="28"/>
      <c r="K11" s="29"/>
      <c r="L11" s="169" t="s">
        <v>12</v>
      </c>
      <c r="M11" s="170"/>
      <c r="N11" s="171" t="s">
        <v>13</v>
      </c>
      <c r="O11" s="172"/>
      <c r="P11" s="30"/>
      <c r="Q11" s="8"/>
      <c r="R11" s="2"/>
      <c r="S11" s="2"/>
      <c r="T11" s="2" t="s">
        <v>14</v>
      </c>
      <c r="U11" s="2"/>
    </row>
    <row r="12" spans="1:21" x14ac:dyDescent="0.25">
      <c r="A12" s="7"/>
      <c r="B12" s="21"/>
      <c r="C12" s="22">
        <v>5000</v>
      </c>
      <c r="D12" s="7"/>
      <c r="E12" s="21">
        <v>136</v>
      </c>
      <c r="F12" s="21"/>
      <c r="G12" s="16">
        <f t="shared" si="0"/>
        <v>680000</v>
      </c>
      <c r="H12" s="8"/>
      <c r="I12" s="16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A13" s="7"/>
      <c r="B13" s="21"/>
      <c r="C13" s="22">
        <v>2000</v>
      </c>
      <c r="D13" s="7"/>
      <c r="E13" s="21">
        <v>117</v>
      </c>
      <c r="F13" s="21"/>
      <c r="G13" s="16">
        <f t="shared" si="0"/>
        <v>234000</v>
      </c>
      <c r="H13" s="8"/>
      <c r="I13" s="16"/>
      <c r="J13" s="37"/>
      <c r="K13" s="38"/>
      <c r="L13" s="39">
        <v>16320000</v>
      </c>
      <c r="M13" s="40">
        <v>500000</v>
      </c>
      <c r="N13" s="41"/>
      <c r="O13" s="42">
        <v>23795000</v>
      </c>
      <c r="P13" s="43"/>
      <c r="Q13" s="44"/>
      <c r="R13" s="45"/>
      <c r="S13" s="46"/>
      <c r="T13" s="47"/>
      <c r="U13" s="47"/>
    </row>
    <row r="14" spans="1:21" ht="15.75" x14ac:dyDescent="0.25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7"/>
      <c r="K14" s="48"/>
      <c r="L14" s="49">
        <v>1000000</v>
      </c>
      <c r="M14" s="40">
        <v>400000</v>
      </c>
      <c r="N14" s="50"/>
      <c r="O14" s="51"/>
      <c r="P14" s="52"/>
      <c r="Q14" s="53"/>
      <c r="R14" s="54"/>
    </row>
    <row r="15" spans="1:21" ht="18.75" x14ac:dyDescent="0.3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7"/>
      <c r="K15" s="38"/>
      <c r="L15" s="55">
        <v>32432500</v>
      </c>
      <c r="M15" s="56">
        <v>50000</v>
      </c>
      <c r="N15" s="41"/>
      <c r="O15" s="51"/>
      <c r="P15" s="52"/>
      <c r="Q15" s="57"/>
      <c r="R15" s="46"/>
      <c r="S15" s="58"/>
      <c r="T15" s="54"/>
      <c r="U15" s="54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>
        <v>-23795000</v>
      </c>
      <c r="M16" s="56">
        <v>145000</v>
      </c>
      <c r="N16" s="41"/>
      <c r="O16" s="51"/>
      <c r="P16" s="59"/>
      <c r="Q16" s="57"/>
      <c r="R16" s="46"/>
      <c r="S16" s="58"/>
      <c r="T16" s="54">
        <f>SUM(T7:T15)</f>
        <v>0</v>
      </c>
      <c r="U16" s="54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80784000</v>
      </c>
      <c r="I17" s="9"/>
      <c r="J17" s="37"/>
      <c r="K17" s="38"/>
      <c r="L17" s="55"/>
      <c r="M17" s="40">
        <v>8000000</v>
      </c>
      <c r="N17" s="41"/>
      <c r="O17" s="51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>
        <v>220000</v>
      </c>
      <c r="N18" s="50"/>
      <c r="O18" s="51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5"/>
      <c r="M19" s="40">
        <v>110000</v>
      </c>
      <c r="N19" s="50"/>
      <c r="O19" s="51"/>
      <c r="P19" s="59"/>
      <c r="Q19" s="63"/>
      <c r="R19" s="46"/>
      <c r="S19" s="58"/>
      <c r="T19" s="64" t="s">
        <v>25</v>
      </c>
      <c r="U19" s="58"/>
    </row>
    <row r="20" spans="1:21" ht="15.75" x14ac:dyDescent="0.25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48"/>
      <c r="L20" s="39"/>
      <c r="M20" s="40">
        <v>100000</v>
      </c>
      <c r="N20" s="41"/>
      <c r="O20" s="51"/>
      <c r="P20" s="65"/>
      <c r="Q20" s="30"/>
      <c r="R20" s="46"/>
      <c r="S20" s="58"/>
      <c r="T20" s="64"/>
      <c r="U20" s="58"/>
    </row>
    <row r="21" spans="1:21" ht="15.75" x14ac:dyDescent="0.2">
      <c r="A21" s="7"/>
      <c r="B21" s="7"/>
      <c r="C21" s="22">
        <v>500</v>
      </c>
      <c r="D21" s="7"/>
      <c r="E21" s="7">
        <f>505+1</f>
        <v>506</v>
      </c>
      <c r="F21" s="7"/>
      <c r="G21" s="22">
        <f>C21*E21</f>
        <v>253000</v>
      </c>
      <c r="H21" s="8"/>
      <c r="I21" s="22"/>
      <c r="J21" s="37"/>
      <c r="K21" s="38"/>
      <c r="L21" s="55"/>
      <c r="M21" s="40"/>
      <c r="N21" s="41"/>
      <c r="O21" s="51"/>
      <c r="P21" s="60"/>
      <c r="Q21" s="57"/>
      <c r="R21" s="62"/>
    </row>
    <row r="22" spans="1:21" ht="15.75" x14ac:dyDescent="0.25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48"/>
      <c r="L22" s="39"/>
      <c r="M22" s="40"/>
      <c r="N22" s="41"/>
      <c r="O22" s="51"/>
      <c r="P22" s="60"/>
      <c r="Q22" s="57"/>
      <c r="R22" s="62"/>
    </row>
    <row r="23" spans="1:21" ht="15.75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8"/>
      <c r="L23" s="55"/>
      <c r="M23" s="40"/>
      <c r="N23" s="41"/>
      <c r="O23" s="51"/>
      <c r="P23" s="60"/>
      <c r="Q23" s="57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/>
      <c r="N24" s="41"/>
      <c r="O24" s="51">
        <f>SUM(O13:O23)</f>
        <v>23795000</v>
      </c>
      <c r="P24" s="66"/>
      <c r="Q24" s="44"/>
      <c r="R24" s="46"/>
      <c r="S24" s="58"/>
      <c r="T24" s="64"/>
      <c r="U24" s="58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5"/>
      <c r="M25" s="40"/>
      <c r="N25" s="41"/>
      <c r="O25" s="51"/>
      <c r="P25" s="68"/>
      <c r="Q25" s="53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253000</v>
      </c>
      <c r="I26" s="8"/>
      <c r="J26" s="37"/>
      <c r="K26" s="48"/>
      <c r="L26" s="39"/>
      <c r="M26" s="40"/>
      <c r="N26" s="41"/>
      <c r="O26" s="51"/>
      <c r="P26" s="71"/>
      <c r="Q26" s="53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81037000</v>
      </c>
      <c r="J27" s="37"/>
      <c r="K27" s="38"/>
      <c r="L27" s="55"/>
      <c r="M27" s="72"/>
      <c r="N27" s="41"/>
      <c r="O27" s="51"/>
      <c r="P27" s="59"/>
      <c r="Q27" s="73"/>
      <c r="R27" s="46"/>
      <c r="S27" s="58"/>
      <c r="T27" s="64"/>
      <c r="U27" s="58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1"/>
      <c r="P28" s="74"/>
      <c r="Q28" s="53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5"/>
      <c r="M29" s="75"/>
      <c r="N29" s="41"/>
      <c r="O29" s="51"/>
      <c r="P29" s="75"/>
      <c r="Q29" s="44"/>
      <c r="R29" s="46"/>
      <c r="S29" s="58"/>
      <c r="T29" s="64"/>
      <c r="U29" s="58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+'5 Okt '!I38</f>
        <v>853087305</v>
      </c>
      <c r="J30" s="37"/>
      <c r="K30" s="48"/>
      <c r="L30" s="76"/>
      <c r="M30" s="75"/>
      <c r="N30" s="41"/>
      <c r="O30" s="51"/>
      <c r="P30" s="75"/>
      <c r="Q30" s="44"/>
      <c r="R30" s="2"/>
      <c r="S30" s="58"/>
      <c r="T30" s="2"/>
      <c r="U30" s="58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+'6 Okt'!I56</f>
        <v>40807000</v>
      </c>
      <c r="J31" s="37"/>
      <c r="K31" s="38"/>
      <c r="L31" s="77"/>
      <c r="M31" s="75"/>
      <c r="N31" s="41"/>
      <c r="O31" s="51"/>
      <c r="P31" s="75"/>
      <c r="Q31" s="44"/>
      <c r="R31" s="2"/>
      <c r="S31" s="58"/>
      <c r="T31" s="2"/>
      <c r="U31" s="58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1"/>
      <c r="P32" s="75"/>
      <c r="Q32" s="44"/>
      <c r="R32" s="2"/>
      <c r="S32" s="58"/>
      <c r="T32" s="2"/>
      <c r="U32" s="58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78"/>
      <c r="L33" s="55"/>
      <c r="M33" s="75"/>
      <c r="N33" s="41"/>
      <c r="O33" s="51"/>
      <c r="P33" s="75"/>
      <c r="Q33" s="44"/>
      <c r="R33" s="2"/>
      <c r="S33" s="58"/>
      <c r="T33" s="79"/>
      <c r="U33" s="58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8"/>
      <c r="L34" s="39"/>
      <c r="M34" s="75"/>
      <c r="N34" s="41"/>
      <c r="O34" s="51"/>
      <c r="P34" s="75"/>
      <c r="Q34" s="44"/>
      <c r="R34" s="58"/>
      <c r="S34" s="58"/>
      <c r="T34" s="2"/>
      <c r="U34" s="58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78"/>
      <c r="L35" s="55"/>
      <c r="N35" s="41"/>
      <c r="O35" s="51"/>
      <c r="Q35" s="44"/>
      <c r="R35" s="9"/>
      <c r="S35" s="58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1"/>
      <c r="K36" s="38"/>
      <c r="L36" s="39"/>
      <c r="M36" s="82"/>
      <c r="N36" s="41"/>
      <c r="O36" s="51"/>
      <c r="Q36" s="44"/>
      <c r="S36" s="58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3">
        <v>0</v>
      </c>
      <c r="I37" s="7" t="s">
        <v>7</v>
      </c>
      <c r="J37" s="37"/>
      <c r="K37" s="78"/>
      <c r="L37" s="55"/>
      <c r="M37" s="82"/>
      <c r="N37" s="41"/>
      <c r="O37" s="51"/>
      <c r="Q37" s="44"/>
      <c r="S37" s="58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853087305</v>
      </c>
      <c r="J38" s="37"/>
      <c r="K38" s="38"/>
      <c r="L38" s="39"/>
      <c r="M38" s="82"/>
      <c r="N38" s="41"/>
      <c r="O38" s="51"/>
      <c r="Q38" s="44"/>
      <c r="S38" s="58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78"/>
      <c r="L39" s="55"/>
      <c r="M39" s="82"/>
      <c r="N39" s="41"/>
      <c r="O39" s="51"/>
      <c r="Q39" s="44"/>
      <c r="S39" s="58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8"/>
      <c r="L40" s="39"/>
      <c r="M40" s="82"/>
      <c r="N40" s="41"/>
      <c r="O40" s="51"/>
      <c r="Q40" s="44"/>
      <c r="S40" s="58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27486880</v>
      </c>
      <c r="J41" s="37"/>
      <c r="K41" s="78"/>
      <c r="L41" s="55"/>
      <c r="N41" s="41"/>
      <c r="O41" s="51"/>
      <c r="Q41" s="44"/>
      <c r="S41" s="58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97317391</v>
      </c>
      <c r="I42" s="8"/>
      <c r="J42" s="37"/>
      <c r="K42" s="78"/>
      <c r="L42" s="55"/>
      <c r="N42" s="41"/>
      <c r="O42" s="51"/>
      <c r="Q42" s="44"/>
      <c r="S42" s="58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f>116537412-37138758</f>
        <v>79398654</v>
      </c>
      <c r="I43" s="8"/>
      <c r="J43" s="37"/>
      <c r="K43" s="38"/>
      <c r="L43" s="39"/>
      <c r="N43" s="85"/>
      <c r="O43" s="42"/>
      <c r="Q43" s="44"/>
      <c r="S43" s="58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279202925</v>
      </c>
      <c r="J44" s="37"/>
      <c r="K44" s="78"/>
      <c r="L44" s="55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1132290230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78"/>
      <c r="L46" s="55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9525000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78"/>
      <c r="L48" s="55"/>
      <c r="M48" s="90"/>
      <c r="N48" s="41"/>
      <c r="O48" s="57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9525000</v>
      </c>
      <c r="J49" s="92"/>
      <c r="K49" s="38"/>
      <c r="L49" s="39"/>
      <c r="M49" s="90"/>
      <c r="N49" s="41"/>
      <c r="O49" s="57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78"/>
      <c r="L50" s="55"/>
      <c r="N50" s="96"/>
      <c r="O50" s="57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7"/>
      <c r="P51" s="90"/>
      <c r="Q51" s="44"/>
      <c r="R51" s="93"/>
      <c r="S51" s="2"/>
      <c r="U51" s="2"/>
    </row>
    <row r="52" spans="1:21" ht="15.75" x14ac:dyDescent="0.2">
      <c r="A52" s="7"/>
      <c r="B52" s="7"/>
      <c r="C52" s="98" t="s">
        <v>43</v>
      </c>
      <c r="D52" s="7"/>
      <c r="E52" s="7"/>
      <c r="F52" s="7"/>
      <c r="G52" s="16"/>
      <c r="H52" s="70">
        <f>L119</f>
        <v>25957500</v>
      </c>
      <c r="I52" s="8"/>
      <c r="J52" s="88"/>
      <c r="K52" s="78"/>
      <c r="L52" s="55"/>
      <c r="N52" s="96"/>
      <c r="O52" s="57"/>
      <c r="Q52" s="44"/>
    </row>
    <row r="53" spans="1:21" ht="15.75" x14ac:dyDescent="0.2">
      <c r="A53" s="7"/>
      <c r="B53" s="7"/>
      <c r="C53" s="98" t="s">
        <v>44</v>
      </c>
      <c r="D53" s="7"/>
      <c r="E53" s="7"/>
      <c r="F53" s="7"/>
      <c r="G53" s="16"/>
      <c r="H53" s="70">
        <f>O24</f>
        <v>23795000</v>
      </c>
      <c r="I53" s="8"/>
      <c r="J53" s="88"/>
      <c r="K53" s="38"/>
      <c r="L53" s="39"/>
      <c r="M53" s="90"/>
      <c r="N53" s="41"/>
      <c r="O53" s="57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3">
        <v>2500</v>
      </c>
      <c r="I54" s="8"/>
      <c r="J54" s="99"/>
      <c r="K54" s="78"/>
      <c r="L54" s="55"/>
      <c r="M54" s="90"/>
      <c r="N54" s="41"/>
      <c r="O54" s="57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3">
        <f>SUM(H52:H54)</f>
        <v>49755000</v>
      </c>
      <c r="J55" s="97"/>
      <c r="K55" s="100"/>
      <c r="L55" s="76"/>
      <c r="M55" s="90"/>
      <c r="N55" s="41"/>
      <c r="O55" s="57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81037000</v>
      </c>
      <c r="J56" s="101"/>
      <c r="K56" s="41"/>
      <c r="L56" s="102"/>
      <c r="M56" s="90"/>
      <c r="N56" s="41"/>
      <c r="O56" s="57"/>
      <c r="P56" s="90"/>
      <c r="Q56" s="44"/>
      <c r="R56" s="103"/>
      <c r="S56" s="79"/>
      <c r="T56" s="103"/>
      <c r="U56" s="79"/>
    </row>
    <row r="57" spans="1:21" ht="15.75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81037000</v>
      </c>
      <c r="J57" s="104"/>
      <c r="K57" s="41"/>
      <c r="L57" s="105"/>
      <c r="M57" s="106"/>
      <c r="N57" s="41"/>
      <c r="O57" s="57"/>
      <c r="P57" s="106"/>
      <c r="Q57" s="44"/>
      <c r="R57" s="103"/>
      <c r="S57" s="79"/>
      <c r="T57" s="103"/>
      <c r="U57" s="79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3">
        <v>0</v>
      </c>
      <c r="J58" s="104"/>
      <c r="K58" s="41"/>
      <c r="L58" s="105"/>
      <c r="M58" s="106"/>
      <c r="N58" s="41"/>
      <c r="O58" s="57"/>
      <c r="P58" s="106"/>
      <c r="Q58" s="44"/>
      <c r="R58" s="103"/>
      <c r="S58" s="79"/>
      <c r="T58" s="103"/>
      <c r="U58" s="79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7"/>
      <c r="P59" s="108"/>
      <c r="Q59" s="44"/>
      <c r="R59" s="103"/>
      <c r="S59" s="79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7"/>
      <c r="P60" s="90"/>
      <c r="Q60" s="44"/>
      <c r="R60" s="103"/>
      <c r="S60" s="79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7"/>
      <c r="P61" s="108"/>
      <c r="Q61" s="44"/>
      <c r="R61" s="103"/>
      <c r="S61" s="79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7"/>
      <c r="P62" s="108"/>
      <c r="Q62" s="44"/>
      <c r="R62" s="103"/>
      <c r="S62" s="79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7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7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7"/>
      <c r="P66" s="108"/>
      <c r="Q66" s="44"/>
      <c r="R66" s="103"/>
      <c r="S66" s="79"/>
      <c r="T66" s="103"/>
      <c r="U66" s="103"/>
    </row>
    <row r="67" spans="1:21" x14ac:dyDescent="0.25">
      <c r="K67" s="41"/>
      <c r="L67" s="121"/>
      <c r="M67" s="108"/>
      <c r="N67" s="120"/>
      <c r="O67" s="53"/>
      <c r="P67" s="108"/>
      <c r="Q67" s="44"/>
      <c r="S67" s="58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7"/>
      <c r="O68" s="57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7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7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7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3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3"/>
      <c r="O73" s="57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3"/>
      <c r="O74" s="57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7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9"/>
      <c r="I76" s="2"/>
      <c r="J76" s="107"/>
      <c r="K76" s="136"/>
      <c r="L76" s="137"/>
      <c r="O76" s="57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9"/>
      <c r="I77" s="2"/>
      <c r="J77" s="107"/>
      <c r="K77" s="140"/>
      <c r="L77" s="117"/>
      <c r="O77" s="57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7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7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7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7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9"/>
      <c r="I82" s="2"/>
      <c r="J82" s="107"/>
      <c r="K82" s="85"/>
      <c r="L82" s="57"/>
      <c r="O82" s="57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9"/>
      <c r="I83" s="2"/>
      <c r="J83" s="107"/>
      <c r="K83" s="147"/>
      <c r="L83" s="57"/>
      <c r="O83" s="57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9"/>
      <c r="I84" s="2"/>
      <c r="J84" s="107"/>
      <c r="K84" s="147"/>
      <c r="L84" s="57"/>
      <c r="O84" s="57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7"/>
      <c r="O85" s="57"/>
      <c r="Q85" s="145"/>
    </row>
    <row r="86" spans="1:17" x14ac:dyDescent="0.25">
      <c r="J86" s="107"/>
      <c r="K86" s="147"/>
      <c r="L86" s="57"/>
      <c r="O86" s="57"/>
      <c r="Q86" s="130"/>
    </row>
    <row r="87" spans="1:17" x14ac:dyDescent="0.25">
      <c r="J87" s="107"/>
      <c r="K87" s="147"/>
      <c r="L87" s="57"/>
      <c r="O87" s="57"/>
      <c r="Q87" s="130"/>
    </row>
    <row r="88" spans="1:17" x14ac:dyDescent="0.25">
      <c r="J88" s="107"/>
      <c r="K88" s="147"/>
      <c r="L88" s="57"/>
      <c r="O88" s="57"/>
      <c r="Q88" s="130"/>
    </row>
    <row r="89" spans="1:17" x14ac:dyDescent="0.25">
      <c r="J89" s="107"/>
      <c r="K89" s="147"/>
      <c r="L89" s="57"/>
      <c r="O89" s="57"/>
      <c r="Q89" s="130"/>
    </row>
    <row r="90" spans="1:17" x14ac:dyDescent="0.25">
      <c r="J90" s="107"/>
      <c r="K90" s="147"/>
      <c r="L90" s="57"/>
      <c r="O90" s="57"/>
      <c r="Q90" s="130"/>
    </row>
    <row r="91" spans="1:17" x14ac:dyDescent="0.25">
      <c r="J91" s="107"/>
      <c r="K91" s="147"/>
      <c r="L91" s="57"/>
      <c r="O91" s="57"/>
      <c r="Q91" s="130"/>
    </row>
    <row r="92" spans="1:17" x14ac:dyDescent="0.2">
      <c r="K92" s="147"/>
      <c r="L92" s="57"/>
      <c r="O92" s="57"/>
      <c r="Q92" s="130"/>
    </row>
    <row r="93" spans="1:17" x14ac:dyDescent="0.2">
      <c r="K93" s="147"/>
      <c r="L93" s="57"/>
      <c r="O93" s="57"/>
      <c r="Q93" s="130"/>
    </row>
    <row r="94" spans="1:17" x14ac:dyDescent="0.2">
      <c r="K94" s="147"/>
      <c r="L94" s="57"/>
      <c r="O94" s="57"/>
      <c r="Q94" s="130"/>
    </row>
    <row r="95" spans="1:17" x14ac:dyDescent="0.2">
      <c r="K95" s="147"/>
      <c r="L95" s="57"/>
      <c r="O95" s="57"/>
      <c r="Q95" s="130"/>
    </row>
    <row r="96" spans="1:17" x14ac:dyDescent="0.2">
      <c r="K96" s="147"/>
      <c r="L96" s="57"/>
      <c r="O96" s="57"/>
      <c r="Q96" s="130"/>
    </row>
    <row r="97" spans="1:21" x14ac:dyDescent="0.2">
      <c r="K97" s="147"/>
      <c r="L97" s="57"/>
      <c r="O97" s="57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8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8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8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8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8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80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8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8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8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8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8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8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8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25957500</v>
      </c>
      <c r="M119" s="154">
        <f t="shared" ref="M119:P119" si="1">SUM(M13:M118)</f>
        <v>9525000</v>
      </c>
      <c r="N119" s="154">
        <f>SUM(N13:N118)</f>
        <v>0</v>
      </c>
      <c r="O119" s="154">
        <f>SUM(O13:O118)</f>
        <v>47590000</v>
      </c>
      <c r="P119" s="154">
        <f t="shared" si="1"/>
        <v>0</v>
      </c>
      <c r="Q119" s="118"/>
      <c r="R119" s="6"/>
      <c r="S119" s="6"/>
      <c r="T119" s="6"/>
      <c r="U119" s="6"/>
    </row>
    <row r="120" spans="1:21" s="8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25957500</v>
      </c>
      <c r="O120" s="154">
        <f>SUM(O13:O119)</f>
        <v>95180000</v>
      </c>
      <c r="Q120" s="118"/>
      <c r="R120" s="6"/>
      <c r="S120" s="6"/>
      <c r="T120" s="6"/>
      <c r="U120" s="6"/>
    </row>
    <row r="121" spans="1:21" s="8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8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8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8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8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8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8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8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8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8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D7" zoomScale="95" zoomScaleNormal="100" zoomScaleSheetLayoutView="95" workbookViewId="0">
      <selection activeCell="M15" sqref="M15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156" bestFit="1" customWidth="1"/>
    <col min="13" max="14" width="20.7109375" style="80" customWidth="1"/>
    <col min="15" max="15" width="18.5703125" style="156" bestFit="1" customWidth="1"/>
    <col min="16" max="16" width="20.7109375" style="80" customWidth="1"/>
    <col min="17" max="17" width="21.5703125" style="11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68" t="s">
        <v>0</v>
      </c>
      <c r="B1" s="168"/>
      <c r="C1" s="168"/>
      <c r="D1" s="168"/>
      <c r="E1" s="168"/>
      <c r="F1" s="168"/>
      <c r="G1" s="168"/>
      <c r="H1" s="168"/>
      <c r="I1" s="168"/>
      <c r="J1" s="162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62</v>
      </c>
      <c r="C3" s="9"/>
      <c r="D3" s="7"/>
      <c r="E3" s="7"/>
      <c r="F3" s="7"/>
      <c r="G3" s="7"/>
      <c r="H3" s="7" t="s">
        <v>3</v>
      </c>
      <c r="I3" s="11">
        <v>43382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0" t="s">
        <v>5</v>
      </c>
      <c r="C4" s="7"/>
      <c r="D4" s="7"/>
      <c r="E4" s="7"/>
      <c r="F4" s="7"/>
      <c r="G4" s="7"/>
      <c r="H4" s="7" t="s">
        <v>6</v>
      </c>
      <c r="I4" s="14">
        <v>0.54166666666666663</v>
      </c>
      <c r="J4" s="12">
        <f>318*100000</f>
        <v>31800000</v>
      </c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>
        <f>50000*152</f>
        <v>7600000</v>
      </c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/>
      <c r="B6" s="18"/>
      <c r="C6" s="7"/>
      <c r="D6" s="7"/>
      <c r="E6" s="7"/>
      <c r="F6" s="7"/>
      <c r="G6" s="7" t="s">
        <v>7</v>
      </c>
      <c r="H6" s="8"/>
      <c r="I6" s="7"/>
      <c r="J6" s="15">
        <v>20000</v>
      </c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8</v>
      </c>
      <c r="D7" s="20"/>
      <c r="E7" s="20" t="s">
        <v>9</v>
      </c>
      <c r="F7" s="20"/>
      <c r="G7" s="20" t="s">
        <v>10</v>
      </c>
      <c r="H7" s="8"/>
      <c r="I7" s="7"/>
      <c r="J7" s="15">
        <v>30000</v>
      </c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782</v>
      </c>
      <c r="F8" s="21"/>
      <c r="G8" s="16">
        <f t="shared" ref="G8:G16" si="0">C8*E8</f>
        <v>78200000</v>
      </c>
      <c r="H8" s="23"/>
      <c r="I8" s="16"/>
      <c r="J8" s="24">
        <v>9000</v>
      </c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197</v>
      </c>
      <c r="F9" s="21"/>
      <c r="G9" s="16">
        <f t="shared" si="0"/>
        <v>9850000</v>
      </c>
      <c r="H9" s="23"/>
      <c r="I9" s="16"/>
      <c r="J9" s="16">
        <f>SUM(J4:J8)</f>
        <v>39459000</v>
      </c>
      <c r="K9" s="25">
        <f>J9+M18</f>
        <v>40074000</v>
      </c>
      <c r="L9" s="26">
        <f>K9-I55</f>
        <v>17256500</v>
      </c>
      <c r="M9" s="4"/>
      <c r="N9" s="4"/>
      <c r="O9" s="3"/>
      <c r="P9" s="4"/>
      <c r="Q9" s="5"/>
      <c r="R9" s="2" t="s">
        <v>11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24</v>
      </c>
      <c r="F10" s="21"/>
      <c r="G10" s="16">
        <f t="shared" si="0"/>
        <v>480000</v>
      </c>
      <c r="H10" s="8"/>
      <c r="I10" s="8"/>
      <c r="J10" s="16"/>
      <c r="K10" s="27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f>100+3</f>
        <v>103</v>
      </c>
      <c r="F11" s="21"/>
      <c r="G11" s="16">
        <f t="shared" si="0"/>
        <v>1030000</v>
      </c>
      <c r="H11" s="8"/>
      <c r="I11" s="16"/>
      <c r="J11" s="28"/>
      <c r="K11" s="29"/>
      <c r="L11" s="169" t="s">
        <v>12</v>
      </c>
      <c r="M11" s="170"/>
      <c r="N11" s="171" t="s">
        <v>13</v>
      </c>
      <c r="O11" s="172"/>
      <c r="P11" s="30"/>
      <c r="Q11" s="8"/>
      <c r="R11" s="2"/>
      <c r="S11" s="2"/>
      <c r="T11" s="2" t="s">
        <v>14</v>
      </c>
      <c r="U11" s="2"/>
    </row>
    <row r="12" spans="1:21" x14ac:dyDescent="0.25">
      <c r="A12" s="7"/>
      <c r="B12" s="21"/>
      <c r="C12" s="22">
        <v>5000</v>
      </c>
      <c r="D12" s="7"/>
      <c r="E12" s="21">
        <v>131</v>
      </c>
      <c r="F12" s="21"/>
      <c r="G12" s="16">
        <f t="shared" si="0"/>
        <v>655000</v>
      </c>
      <c r="H12" s="8"/>
      <c r="I12" s="16"/>
      <c r="J12" s="31"/>
      <c r="K12" s="32" t="s">
        <v>15</v>
      </c>
      <c r="L12" s="33" t="s">
        <v>16</v>
      </c>
      <c r="M12" s="34" t="s">
        <v>17</v>
      </c>
      <c r="N12" s="34" t="s">
        <v>18</v>
      </c>
      <c r="O12" s="35" t="s">
        <v>16</v>
      </c>
      <c r="P12" s="34" t="s">
        <v>17</v>
      </c>
      <c r="Q12" s="36" t="s">
        <v>14</v>
      </c>
      <c r="R12" s="2" t="s">
        <v>19</v>
      </c>
      <c r="S12" s="2" t="s">
        <v>20</v>
      </c>
      <c r="T12" s="2" t="s">
        <v>21</v>
      </c>
      <c r="U12" s="2"/>
    </row>
    <row r="13" spans="1:21" ht="15.75" x14ac:dyDescent="0.2">
      <c r="A13" s="7"/>
      <c r="B13" s="21"/>
      <c r="C13" s="22">
        <v>2000</v>
      </c>
      <c r="D13" s="7"/>
      <c r="E13" s="21">
        <v>109</v>
      </c>
      <c r="F13" s="21"/>
      <c r="G13" s="16">
        <f t="shared" si="0"/>
        <v>218000</v>
      </c>
      <c r="H13" s="8"/>
      <c r="I13" s="16"/>
      <c r="J13" s="37"/>
      <c r="K13" s="38"/>
      <c r="L13" s="39">
        <v>22815000</v>
      </c>
      <c r="M13" s="40">
        <v>750000</v>
      </c>
      <c r="N13" s="41"/>
      <c r="O13" s="42"/>
      <c r="P13" s="43"/>
      <c r="Q13" s="44"/>
      <c r="R13" s="45"/>
      <c r="S13" s="46"/>
      <c r="T13" s="47"/>
      <c r="U13" s="47"/>
    </row>
    <row r="14" spans="1:21" ht="15.75" x14ac:dyDescent="0.25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7"/>
      <c r="K14" s="48"/>
      <c r="L14" s="49"/>
      <c r="M14" s="40">
        <v>210000</v>
      </c>
      <c r="N14" s="50"/>
      <c r="O14" s="51"/>
      <c r="P14" s="52"/>
      <c r="Q14" s="53"/>
      <c r="R14" s="54"/>
    </row>
    <row r="15" spans="1:21" ht="18.75" x14ac:dyDescent="0.3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7"/>
      <c r="K15" s="38"/>
      <c r="L15" s="55"/>
      <c r="M15" s="56">
        <v>11256000</v>
      </c>
      <c r="N15" s="41"/>
      <c r="O15" s="51"/>
      <c r="P15" s="52"/>
      <c r="Q15" s="57"/>
      <c r="R15" s="46"/>
      <c r="S15" s="58"/>
      <c r="T15" s="54"/>
      <c r="U15" s="54"/>
    </row>
    <row r="16" spans="1:21" ht="18.75" x14ac:dyDescent="0.3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7"/>
      <c r="K16" s="48"/>
      <c r="L16" s="39"/>
      <c r="M16" s="56">
        <v>200000</v>
      </c>
      <c r="N16" s="41"/>
      <c r="O16" s="51"/>
      <c r="P16" s="59"/>
      <c r="Q16" s="57"/>
      <c r="R16" s="46"/>
      <c r="S16" s="58"/>
      <c r="T16" s="54">
        <f>SUM(T7:T15)</f>
        <v>0</v>
      </c>
      <c r="U16" s="54">
        <f>SUM(U7:U15)</f>
        <v>0</v>
      </c>
    </row>
    <row r="17" spans="1:21" ht="15.75" x14ac:dyDescent="0.2">
      <c r="A17" s="7"/>
      <c r="B17" s="7"/>
      <c r="C17" s="17" t="s">
        <v>22</v>
      </c>
      <c r="D17" s="7"/>
      <c r="E17" s="21"/>
      <c r="F17" s="7"/>
      <c r="G17" s="7"/>
      <c r="H17" s="8">
        <f>SUM(G8:G16)</f>
        <v>90433000</v>
      </c>
      <c r="I17" s="9"/>
      <c r="J17" s="37"/>
      <c r="K17" s="38"/>
      <c r="L17" s="55"/>
      <c r="M17" s="40">
        <v>20000</v>
      </c>
      <c r="N17" s="41"/>
      <c r="O17" s="51"/>
      <c r="P17" s="60"/>
      <c r="Q17" s="29" t="s">
        <v>23</v>
      </c>
      <c r="R17" s="2"/>
    </row>
    <row r="18" spans="1:21" ht="15.75" x14ac:dyDescent="0.25">
      <c r="A18" s="7"/>
      <c r="B18" s="7"/>
      <c r="C18" s="7"/>
      <c r="D18" s="7"/>
      <c r="E18" s="7"/>
      <c r="F18" s="7"/>
      <c r="G18" s="7"/>
      <c r="H18" s="8"/>
      <c r="I18" s="9"/>
      <c r="J18" s="37"/>
      <c r="K18" s="48"/>
      <c r="L18" s="39"/>
      <c r="M18" s="40">
        <v>615000</v>
      </c>
      <c r="N18" s="50"/>
      <c r="O18" s="51"/>
      <c r="P18" s="60"/>
      <c r="Q18" s="61"/>
      <c r="R18" s="62"/>
    </row>
    <row r="19" spans="1:21" ht="15.75" x14ac:dyDescent="0.2">
      <c r="A19" s="7"/>
      <c r="B19" s="7"/>
      <c r="C19" s="7" t="s">
        <v>8</v>
      </c>
      <c r="D19" s="7"/>
      <c r="E19" s="7" t="s">
        <v>24</v>
      </c>
      <c r="F19" s="7"/>
      <c r="G19" s="7" t="s">
        <v>10</v>
      </c>
      <c r="H19" s="8"/>
      <c r="I19" s="22"/>
      <c r="J19" s="37"/>
      <c r="K19" s="38"/>
      <c r="L19" s="55"/>
      <c r="M19" s="40">
        <v>40000</v>
      </c>
      <c r="N19" s="50"/>
      <c r="O19" s="51"/>
      <c r="P19" s="59"/>
      <c r="Q19" s="63"/>
      <c r="R19" s="46"/>
      <c r="S19" s="58"/>
      <c r="T19" s="64" t="s">
        <v>25</v>
      </c>
      <c r="U19" s="58"/>
    </row>
    <row r="20" spans="1:21" ht="15.75" x14ac:dyDescent="0.25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7"/>
      <c r="K20" s="48"/>
      <c r="L20" s="39"/>
      <c r="M20" s="40">
        <v>77500</v>
      </c>
      <c r="N20" s="41"/>
      <c r="O20" s="51"/>
      <c r="P20" s="65"/>
      <c r="Q20" s="30"/>
      <c r="R20" s="46"/>
      <c r="S20" s="58"/>
      <c r="T20" s="64"/>
      <c r="U20" s="58"/>
    </row>
    <row r="21" spans="1:21" ht="15.75" x14ac:dyDescent="0.2">
      <c r="A21" s="7"/>
      <c r="B21" s="7"/>
      <c r="C21" s="22">
        <v>500</v>
      </c>
      <c r="D21" s="7"/>
      <c r="E21" s="7">
        <f>505+1</f>
        <v>506</v>
      </c>
      <c r="F21" s="7"/>
      <c r="G21" s="22">
        <f>C21*E21</f>
        <v>253000</v>
      </c>
      <c r="H21" s="8"/>
      <c r="I21" s="22"/>
      <c r="J21" s="37"/>
      <c r="K21" s="38"/>
      <c r="L21" s="55"/>
      <c r="M21" s="40"/>
      <c r="N21" s="41"/>
      <c r="O21" s="51"/>
      <c r="P21" s="60"/>
      <c r="Q21" s="57"/>
      <c r="R21" s="62"/>
    </row>
    <row r="22" spans="1:21" ht="15.75" x14ac:dyDescent="0.25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7"/>
      <c r="K22" s="48"/>
      <c r="L22" s="39"/>
      <c r="M22" s="40"/>
      <c r="N22" s="41"/>
      <c r="O22" s="51"/>
      <c r="P22" s="60"/>
      <c r="Q22" s="57"/>
      <c r="R22" s="62"/>
    </row>
    <row r="23" spans="1:21" ht="15.75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7"/>
      <c r="K23" s="38"/>
      <c r="L23" s="55"/>
      <c r="M23" s="40"/>
      <c r="N23" s="41"/>
      <c r="O23" s="51"/>
      <c r="P23" s="60"/>
      <c r="Q23" s="57"/>
      <c r="R23" s="62"/>
    </row>
    <row r="24" spans="1:21" ht="15.75" x14ac:dyDescent="0.25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7"/>
      <c r="K24" s="48"/>
      <c r="L24" s="39"/>
      <c r="M24" s="40"/>
      <c r="N24" s="41"/>
      <c r="O24" s="51">
        <f>SUM(O13:O23)</f>
        <v>0</v>
      </c>
      <c r="P24" s="66"/>
      <c r="Q24" s="44"/>
      <c r="R24" s="46"/>
      <c r="S24" s="58"/>
      <c r="T24" s="64"/>
      <c r="U24" s="58"/>
    </row>
    <row r="25" spans="1:21" ht="15.75" x14ac:dyDescent="0.2">
      <c r="A25" s="7"/>
      <c r="B25" s="7"/>
      <c r="C25" s="22">
        <v>25</v>
      </c>
      <c r="D25" s="7"/>
      <c r="E25" s="7">
        <v>0</v>
      </c>
      <c r="F25" s="7"/>
      <c r="G25" s="67">
        <v>0</v>
      </c>
      <c r="H25" s="8"/>
      <c r="I25" s="7" t="s">
        <v>7</v>
      </c>
      <c r="J25" s="37"/>
      <c r="K25" s="38"/>
      <c r="L25" s="55"/>
      <c r="M25" s="40"/>
      <c r="N25" s="41"/>
      <c r="O25" s="51"/>
      <c r="P25" s="68"/>
      <c r="Q25" s="53"/>
      <c r="R25" s="69"/>
    </row>
    <row r="26" spans="1:21" ht="15.75" x14ac:dyDescent="0.25">
      <c r="A26" s="7"/>
      <c r="B26" s="7"/>
      <c r="C26" s="17"/>
      <c r="D26" s="7"/>
      <c r="E26" s="7"/>
      <c r="F26" s="7"/>
      <c r="G26" s="7"/>
      <c r="H26" s="70">
        <f>SUM(G20:G25)</f>
        <v>253000</v>
      </c>
      <c r="I26" s="8"/>
      <c r="J26" s="37"/>
      <c r="K26" s="48"/>
      <c r="L26" s="39"/>
      <c r="M26" s="40"/>
      <c r="N26" s="41"/>
      <c r="O26" s="51"/>
      <c r="P26" s="71"/>
      <c r="Q26" s="53"/>
      <c r="R26" s="69"/>
    </row>
    <row r="27" spans="1:21" ht="15.75" x14ac:dyDescent="0.2">
      <c r="A27" s="7"/>
      <c r="B27" s="7"/>
      <c r="C27" s="17" t="s">
        <v>22</v>
      </c>
      <c r="D27" s="7"/>
      <c r="E27" s="7"/>
      <c r="F27" s="7"/>
      <c r="G27" s="7"/>
      <c r="H27" s="8"/>
      <c r="I27" s="8">
        <f>H17+H26</f>
        <v>90686000</v>
      </c>
      <c r="J27" s="37"/>
      <c r="K27" s="38"/>
      <c r="L27" s="55"/>
      <c r="M27" s="72"/>
      <c r="N27" s="41"/>
      <c r="O27" s="51"/>
      <c r="P27" s="59"/>
      <c r="Q27" s="73"/>
      <c r="R27" s="46"/>
      <c r="S27" s="58"/>
      <c r="T27" s="64"/>
      <c r="U27" s="58"/>
    </row>
    <row r="28" spans="1:21" ht="15.75" x14ac:dyDescent="0.25">
      <c r="A28" s="7"/>
      <c r="B28" s="7"/>
      <c r="C28" s="7"/>
      <c r="D28" s="7"/>
      <c r="E28" s="7"/>
      <c r="F28" s="7"/>
      <c r="G28" s="15"/>
      <c r="H28" s="8"/>
      <c r="I28" s="8"/>
      <c r="J28" s="37"/>
      <c r="K28" s="48"/>
      <c r="L28" s="39"/>
      <c r="M28" s="74"/>
      <c r="N28" s="41"/>
      <c r="O28" s="51"/>
      <c r="P28" s="74"/>
      <c r="Q28" s="53"/>
      <c r="R28" s="69"/>
    </row>
    <row r="29" spans="1:21" ht="15.75" x14ac:dyDescent="0.25">
      <c r="A29" s="7"/>
      <c r="B29" s="7"/>
      <c r="C29" s="17" t="s">
        <v>26</v>
      </c>
      <c r="D29" s="7"/>
      <c r="E29" s="7"/>
      <c r="F29" s="7"/>
      <c r="G29" s="7"/>
      <c r="H29" s="8"/>
      <c r="I29" s="8"/>
      <c r="J29" s="37"/>
      <c r="K29" s="38"/>
      <c r="L29" s="55"/>
      <c r="M29" s="75"/>
      <c r="N29" s="41"/>
      <c r="O29" s="51"/>
      <c r="P29" s="75"/>
      <c r="Q29" s="44"/>
      <c r="R29" s="46"/>
      <c r="S29" s="58"/>
      <c r="T29" s="64"/>
      <c r="U29" s="58"/>
    </row>
    <row r="30" spans="1:21" ht="15.75" x14ac:dyDescent="0.25">
      <c r="A30" s="7"/>
      <c r="B30" s="7"/>
      <c r="C30" s="7" t="s">
        <v>27</v>
      </c>
      <c r="D30" s="7"/>
      <c r="E30" s="7"/>
      <c r="F30" s="7"/>
      <c r="G30" s="7" t="s">
        <v>7</v>
      </c>
      <c r="H30" s="8"/>
      <c r="I30" s="8">
        <f>+'5 Okt '!I38</f>
        <v>853087305</v>
      </c>
      <c r="J30" s="37"/>
      <c r="K30" s="48"/>
      <c r="L30" s="76"/>
      <c r="M30" s="75"/>
      <c r="N30" s="41"/>
      <c r="O30" s="51"/>
      <c r="P30" s="75"/>
      <c r="Q30" s="44"/>
      <c r="R30" s="2"/>
      <c r="S30" s="58"/>
      <c r="T30" s="2"/>
      <c r="U30" s="58"/>
    </row>
    <row r="31" spans="1:21" ht="15.75" x14ac:dyDescent="0.25">
      <c r="A31" s="7"/>
      <c r="B31" s="7"/>
      <c r="C31" s="7" t="s">
        <v>28</v>
      </c>
      <c r="D31" s="7"/>
      <c r="E31" s="7"/>
      <c r="F31" s="7"/>
      <c r="G31" s="7"/>
      <c r="H31" s="8"/>
      <c r="I31" s="8">
        <f>+'8 OKT '!I56</f>
        <v>81037000</v>
      </c>
      <c r="J31" s="37"/>
      <c r="K31" s="38"/>
      <c r="L31" s="77"/>
      <c r="M31" s="75"/>
      <c r="N31" s="41"/>
      <c r="O31" s="51"/>
      <c r="P31" s="75"/>
      <c r="Q31" s="44"/>
      <c r="R31" s="2"/>
      <c r="S31" s="58"/>
      <c r="T31" s="2"/>
      <c r="U31" s="58"/>
    </row>
    <row r="32" spans="1:21" ht="15.75" x14ac:dyDescent="0.25">
      <c r="A32" s="7"/>
      <c r="B32" s="7"/>
      <c r="C32" s="7"/>
      <c r="D32" s="7"/>
      <c r="E32" s="7"/>
      <c r="F32" s="7"/>
      <c r="G32" s="7"/>
      <c r="H32" s="8"/>
      <c r="I32" s="8"/>
      <c r="J32" s="37"/>
      <c r="K32" s="48"/>
      <c r="L32" s="39"/>
      <c r="M32" s="75"/>
      <c r="N32" s="41"/>
      <c r="O32" s="51"/>
      <c r="P32" s="75"/>
      <c r="Q32" s="44"/>
      <c r="R32" s="2"/>
      <c r="S32" s="58"/>
      <c r="T32" s="2"/>
      <c r="U32" s="58"/>
    </row>
    <row r="33" spans="1:21" ht="15.75" x14ac:dyDescent="0.25">
      <c r="A33" s="7"/>
      <c r="B33" s="7"/>
      <c r="C33" s="17" t="s">
        <v>29</v>
      </c>
      <c r="D33" s="7"/>
      <c r="E33" s="7"/>
      <c r="F33" s="7"/>
      <c r="G33" s="7"/>
      <c r="H33" s="8"/>
      <c r="I33" s="46"/>
      <c r="J33" s="37"/>
      <c r="K33" s="78"/>
      <c r="L33" s="55"/>
      <c r="M33" s="75"/>
      <c r="N33" s="41"/>
      <c r="O33" s="51"/>
      <c r="P33" s="75"/>
      <c r="Q33" s="44"/>
      <c r="R33" s="2"/>
      <c r="S33" s="58"/>
      <c r="T33" s="79"/>
      <c r="U33" s="58"/>
    </row>
    <row r="34" spans="1:21" ht="15.75" x14ac:dyDescent="0.25">
      <c r="A34" s="7"/>
      <c r="B34" s="17">
        <v>1</v>
      </c>
      <c r="C34" s="17" t="s">
        <v>30</v>
      </c>
      <c r="D34" s="7"/>
      <c r="E34" s="7"/>
      <c r="F34" s="7"/>
      <c r="G34" s="7"/>
      <c r="H34" s="8"/>
      <c r="I34" s="8"/>
      <c r="J34" s="37"/>
      <c r="K34" s="38"/>
      <c r="L34" s="39"/>
      <c r="M34" s="75"/>
      <c r="N34" s="41"/>
      <c r="O34" s="51"/>
      <c r="P34" s="75"/>
      <c r="Q34" s="44"/>
      <c r="R34" s="58"/>
      <c r="S34" s="58"/>
      <c r="T34" s="2"/>
      <c r="U34" s="58"/>
    </row>
    <row r="35" spans="1:21" ht="15.75" x14ac:dyDescent="0.2">
      <c r="A35" s="7"/>
      <c r="B35" s="17"/>
      <c r="C35" s="17" t="s">
        <v>14</v>
      </c>
      <c r="D35" s="7"/>
      <c r="E35" s="7"/>
      <c r="F35" s="7"/>
      <c r="G35" s="7"/>
      <c r="H35" s="8"/>
      <c r="I35" s="8"/>
      <c r="J35" s="37"/>
      <c r="K35" s="78"/>
      <c r="L35" s="55"/>
      <c r="N35" s="41"/>
      <c r="O35" s="51"/>
      <c r="Q35" s="44"/>
      <c r="R35" s="9"/>
      <c r="S35" s="58"/>
      <c r="T35" s="2"/>
      <c r="U35" s="2"/>
    </row>
    <row r="36" spans="1:21" ht="15.75" x14ac:dyDescent="0.25">
      <c r="A36" s="7"/>
      <c r="B36" s="7"/>
      <c r="C36" s="7" t="s">
        <v>31</v>
      </c>
      <c r="D36" s="7"/>
      <c r="E36" s="7" t="s">
        <v>32</v>
      </c>
      <c r="F36" s="7"/>
      <c r="G36" s="22"/>
      <c r="H36" s="70">
        <v>0</v>
      </c>
      <c r="I36" s="8"/>
      <c r="J36" s="81"/>
      <c r="K36" s="38"/>
      <c r="L36" s="39"/>
      <c r="M36" s="82"/>
      <c r="N36" s="41"/>
      <c r="O36" s="51"/>
      <c r="Q36" s="44"/>
      <c r="S36" s="58"/>
      <c r="T36" s="2"/>
      <c r="U36" s="2"/>
    </row>
    <row r="37" spans="1:21" ht="15.75" x14ac:dyDescent="0.25">
      <c r="A37" s="7"/>
      <c r="B37" s="7"/>
      <c r="C37" s="7" t="s">
        <v>33</v>
      </c>
      <c r="D37" s="7"/>
      <c r="E37" s="7"/>
      <c r="F37" s="7"/>
      <c r="G37" s="7"/>
      <c r="H37" s="83">
        <v>0</v>
      </c>
      <c r="I37" s="7" t="s">
        <v>7</v>
      </c>
      <c r="J37" s="37"/>
      <c r="K37" s="78"/>
      <c r="L37" s="55"/>
      <c r="M37" s="82"/>
      <c r="N37" s="41"/>
      <c r="O37" s="51"/>
      <c r="Q37" s="44"/>
      <c r="S37" s="58"/>
      <c r="T37" s="2"/>
      <c r="U37" s="2"/>
    </row>
    <row r="38" spans="1:21" ht="15.75" x14ac:dyDescent="0.25">
      <c r="A38" s="7"/>
      <c r="B38" s="7"/>
      <c r="C38" s="7" t="s">
        <v>34</v>
      </c>
      <c r="D38" s="7"/>
      <c r="E38" s="7"/>
      <c r="F38" s="7"/>
      <c r="G38" s="7"/>
      <c r="H38" s="8"/>
      <c r="I38" s="8">
        <f>+I30+H36-H37</f>
        <v>853087305</v>
      </c>
      <c r="J38" s="37"/>
      <c r="K38" s="38"/>
      <c r="L38" s="39"/>
      <c r="M38" s="82"/>
      <c r="N38" s="41"/>
      <c r="O38" s="51"/>
      <c r="Q38" s="44"/>
      <c r="S38" s="58"/>
      <c r="T38" s="2"/>
      <c r="U38" s="2"/>
    </row>
    <row r="39" spans="1:21" ht="15.75" x14ac:dyDescent="0.25">
      <c r="A39" s="7"/>
      <c r="B39" s="7"/>
      <c r="C39" s="7"/>
      <c r="D39" s="7"/>
      <c r="E39" s="7"/>
      <c r="F39" s="7"/>
      <c r="G39" s="7"/>
      <c r="H39" s="8"/>
      <c r="I39" s="8"/>
      <c r="J39" s="37"/>
      <c r="K39" s="78"/>
      <c r="L39" s="55"/>
      <c r="M39" s="82"/>
      <c r="N39" s="41"/>
      <c r="O39" s="51"/>
      <c r="Q39" s="44"/>
      <c r="S39" s="58"/>
      <c r="T39" s="2"/>
      <c r="U39" s="2"/>
    </row>
    <row r="40" spans="1:21" ht="15.75" x14ac:dyDescent="0.25">
      <c r="A40" s="7"/>
      <c r="B40" s="7"/>
      <c r="C40" s="7" t="s">
        <v>35</v>
      </c>
      <c r="D40" s="7"/>
      <c r="E40" s="7"/>
      <c r="F40" s="7"/>
      <c r="G40" s="7"/>
      <c r="H40" s="8">
        <v>75000000</v>
      </c>
      <c r="I40" s="8"/>
      <c r="J40" s="37"/>
      <c r="K40" s="38"/>
      <c r="L40" s="39"/>
      <c r="M40" s="82"/>
      <c r="N40" s="41"/>
      <c r="O40" s="51"/>
      <c r="Q40" s="44"/>
      <c r="S40" s="58"/>
      <c r="T40" s="2"/>
      <c r="U40" s="2"/>
    </row>
    <row r="41" spans="1:21" ht="15.75" x14ac:dyDescent="0.2">
      <c r="A41" s="7"/>
      <c r="B41" s="7"/>
      <c r="C41" s="17" t="s">
        <v>36</v>
      </c>
      <c r="D41" s="7"/>
      <c r="E41" s="7"/>
      <c r="F41" s="7"/>
      <c r="G41" s="7"/>
      <c r="H41" s="70">
        <v>27486880</v>
      </c>
      <c r="J41" s="37"/>
      <c r="K41" s="78"/>
      <c r="L41" s="55"/>
      <c r="N41" s="41"/>
      <c r="O41" s="51"/>
      <c r="Q41" s="44"/>
      <c r="S41" s="58"/>
      <c r="T41" s="2"/>
      <c r="U41" s="2"/>
    </row>
    <row r="42" spans="1:21" ht="15.75" x14ac:dyDescent="0.2">
      <c r="A42" s="7"/>
      <c r="B42" s="7"/>
      <c r="C42" s="17" t="s">
        <v>37</v>
      </c>
      <c r="D42" s="7"/>
      <c r="E42" s="7"/>
      <c r="F42" s="7"/>
      <c r="G42" s="7"/>
      <c r="H42" s="8">
        <v>97317391</v>
      </c>
      <c r="I42" s="8"/>
      <c r="J42" s="37"/>
      <c r="K42" s="78"/>
      <c r="L42" s="55"/>
      <c r="N42" s="41"/>
      <c r="O42" s="51"/>
      <c r="Q42" s="44"/>
      <c r="S42" s="58"/>
      <c r="T42" s="2"/>
      <c r="U42" s="2"/>
    </row>
    <row r="43" spans="1:21" ht="16.5" x14ac:dyDescent="0.35">
      <c r="A43" s="7"/>
      <c r="B43" s="7"/>
      <c r="C43" s="17" t="s">
        <v>38</v>
      </c>
      <c r="D43" s="7"/>
      <c r="E43" s="7"/>
      <c r="F43" s="7"/>
      <c r="G43" s="7"/>
      <c r="H43" s="84">
        <f>116537412-37138758</f>
        <v>79398654</v>
      </c>
      <c r="I43" s="8"/>
      <c r="J43" s="37"/>
      <c r="K43" s="38"/>
      <c r="L43" s="39"/>
      <c r="N43" s="85"/>
      <c r="O43" s="42"/>
      <c r="Q43" s="44"/>
      <c r="S43" s="58"/>
      <c r="T43" s="2"/>
      <c r="U43" s="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86">
        <f>SUM(H40:H43)</f>
        <v>279202925</v>
      </c>
      <c r="J44" s="37"/>
      <c r="K44" s="78"/>
      <c r="L44" s="55"/>
      <c r="N44" s="41"/>
      <c r="O44" s="42"/>
      <c r="Q44" s="44"/>
      <c r="R44" s="45"/>
      <c r="S44" s="46"/>
      <c r="T44" s="45"/>
      <c r="U44" s="47"/>
    </row>
    <row r="45" spans="1:21" ht="15.75" x14ac:dyDescent="0.2">
      <c r="A45" s="7"/>
      <c r="B45" s="7"/>
      <c r="C45" s="7"/>
      <c r="D45" s="7"/>
      <c r="E45" s="7"/>
      <c r="F45" s="7"/>
      <c r="G45" s="7"/>
      <c r="H45" s="8"/>
      <c r="I45" s="87">
        <f>SUM(I38:I44)</f>
        <v>1132290230</v>
      </c>
      <c r="J45" s="37"/>
      <c r="K45" s="38"/>
      <c r="L45" s="39"/>
      <c r="N45" s="85"/>
      <c r="O45" s="42"/>
      <c r="Q45" s="44"/>
      <c r="R45" s="45"/>
      <c r="S45" s="47"/>
      <c r="T45" s="45"/>
      <c r="U45" s="47"/>
    </row>
    <row r="46" spans="1:21" ht="15.75" x14ac:dyDescent="0.2">
      <c r="A46" s="7"/>
      <c r="B46" s="17">
        <v>2</v>
      </c>
      <c r="C46" s="17" t="s">
        <v>39</v>
      </c>
      <c r="D46" s="7"/>
      <c r="E46" s="7"/>
      <c r="F46" s="7"/>
      <c r="G46" s="7"/>
      <c r="H46" s="8"/>
      <c r="I46" s="8"/>
      <c r="J46" s="88"/>
      <c r="K46" s="78"/>
      <c r="L46" s="55"/>
      <c r="N46" s="41"/>
      <c r="O46" s="85"/>
      <c r="Q46" s="44"/>
      <c r="R46" s="89"/>
      <c r="S46" s="89">
        <f>SUM(S12:S44)</f>
        <v>0</v>
      </c>
      <c r="T46" s="45"/>
      <c r="U46" s="47"/>
    </row>
    <row r="47" spans="1:21" ht="15.75" x14ac:dyDescent="0.2">
      <c r="A47" s="7"/>
      <c r="B47" s="7"/>
      <c r="C47" s="7" t="s">
        <v>33</v>
      </c>
      <c r="D47" s="7"/>
      <c r="E47" s="7"/>
      <c r="F47" s="7"/>
      <c r="G47" s="16"/>
      <c r="H47" s="8">
        <f>M119</f>
        <v>13168500</v>
      </c>
      <c r="I47" s="8"/>
      <c r="J47" s="88"/>
      <c r="K47" s="38"/>
      <c r="L47" s="39"/>
      <c r="M47" s="90"/>
      <c r="N47" s="41"/>
      <c r="O47" s="85"/>
      <c r="P47" s="90"/>
      <c r="Q47" s="44"/>
      <c r="S47" s="2"/>
      <c r="U47" s="2"/>
    </row>
    <row r="48" spans="1:21" ht="15.75" x14ac:dyDescent="0.2">
      <c r="A48" s="7"/>
      <c r="B48" s="7"/>
      <c r="C48" s="7" t="s">
        <v>40</v>
      </c>
      <c r="D48" s="7"/>
      <c r="E48" s="7"/>
      <c r="F48" s="7"/>
      <c r="G48" s="21"/>
      <c r="H48" s="91">
        <v>0</v>
      </c>
      <c r="I48" s="8" t="s">
        <v>7</v>
      </c>
      <c r="J48" s="92"/>
      <c r="K48" s="78"/>
      <c r="L48" s="55"/>
      <c r="M48" s="90"/>
      <c r="N48" s="41"/>
      <c r="O48" s="57"/>
      <c r="P48" s="90"/>
      <c r="Q48" s="44"/>
      <c r="R48" s="93"/>
      <c r="S48" s="2" t="s">
        <v>41</v>
      </c>
      <c r="U48" s="2"/>
    </row>
    <row r="49" spans="1:21" ht="15.75" x14ac:dyDescent="0.2">
      <c r="A49" s="7"/>
      <c r="B49" s="7"/>
      <c r="C49" s="7"/>
      <c r="D49" s="7"/>
      <c r="E49" s="7"/>
      <c r="F49" s="7"/>
      <c r="G49" s="21" t="s">
        <v>7</v>
      </c>
      <c r="H49" s="94"/>
      <c r="I49" s="8">
        <f>H47+H48</f>
        <v>13168500</v>
      </c>
      <c r="J49" s="92"/>
      <c r="K49" s="38"/>
      <c r="L49" s="39"/>
      <c r="M49" s="90"/>
      <c r="N49" s="41"/>
      <c r="O49" s="57"/>
      <c r="P49" s="90"/>
      <c r="Q49" s="44"/>
      <c r="R49" s="93"/>
      <c r="S49" s="2"/>
      <c r="U49" s="2"/>
    </row>
    <row r="50" spans="1:21" ht="15.75" x14ac:dyDescent="0.2">
      <c r="A50" s="7"/>
      <c r="B50" s="7"/>
      <c r="C50" s="7"/>
      <c r="D50" s="7"/>
      <c r="E50" s="7"/>
      <c r="F50" s="7"/>
      <c r="G50" s="21"/>
      <c r="H50" s="95"/>
      <c r="I50" s="8" t="s">
        <v>7</v>
      </c>
      <c r="J50" s="37"/>
      <c r="K50" s="78"/>
      <c r="L50" s="55"/>
      <c r="N50" s="96"/>
      <c r="O50" s="57"/>
      <c r="Q50" s="44"/>
      <c r="S50" s="93"/>
    </row>
    <row r="51" spans="1:21" ht="15.75" x14ac:dyDescent="0.2">
      <c r="A51" s="7"/>
      <c r="B51" s="7"/>
      <c r="C51" s="7" t="s">
        <v>42</v>
      </c>
      <c r="D51" s="7"/>
      <c r="E51" s="7"/>
      <c r="F51" s="7"/>
      <c r="G51" s="16"/>
      <c r="I51" s="8">
        <v>0</v>
      </c>
      <c r="J51" s="37"/>
      <c r="K51" s="38"/>
      <c r="L51" s="39"/>
      <c r="M51" s="90"/>
      <c r="N51" s="41"/>
      <c r="O51" s="57"/>
      <c r="P51" s="90"/>
      <c r="Q51" s="44"/>
      <c r="R51" s="93"/>
      <c r="S51" s="2"/>
      <c r="U51" s="2"/>
    </row>
    <row r="52" spans="1:21" ht="15.75" x14ac:dyDescent="0.2">
      <c r="A52" s="7"/>
      <c r="B52" s="7"/>
      <c r="C52" s="98" t="s">
        <v>43</v>
      </c>
      <c r="D52" s="7"/>
      <c r="E52" s="7"/>
      <c r="F52" s="7"/>
      <c r="G52" s="16"/>
      <c r="H52" s="70">
        <f>L119</f>
        <v>22815000</v>
      </c>
      <c r="I52" s="8"/>
      <c r="J52" s="88"/>
      <c r="K52" s="78"/>
      <c r="L52" s="55"/>
      <c r="N52" s="96"/>
      <c r="O52" s="57"/>
      <c r="Q52" s="44"/>
    </row>
    <row r="53" spans="1:21" ht="15.75" x14ac:dyDescent="0.2">
      <c r="A53" s="7"/>
      <c r="B53" s="7"/>
      <c r="C53" s="98" t="s">
        <v>44</v>
      </c>
      <c r="D53" s="7"/>
      <c r="E53" s="7"/>
      <c r="F53" s="7"/>
      <c r="G53" s="16"/>
      <c r="H53" s="70">
        <f>O24</f>
        <v>0</v>
      </c>
      <c r="I53" s="8"/>
      <c r="J53" s="88"/>
      <c r="K53" s="38"/>
      <c r="L53" s="39"/>
      <c r="M53" s="90"/>
      <c r="N53" s="41"/>
      <c r="O53" s="57"/>
      <c r="P53" s="90"/>
      <c r="Q53" s="44"/>
      <c r="R53" s="93"/>
      <c r="S53" s="2"/>
      <c r="U53" s="2"/>
    </row>
    <row r="54" spans="1:21" ht="15.75" x14ac:dyDescent="0.25">
      <c r="A54" s="7"/>
      <c r="B54" s="7"/>
      <c r="C54" s="7" t="s">
        <v>45</v>
      </c>
      <c r="D54" s="7"/>
      <c r="E54" s="7"/>
      <c r="F54" s="7"/>
      <c r="G54" s="7"/>
      <c r="H54" s="83">
        <v>2500</v>
      </c>
      <c r="I54" s="8"/>
      <c r="J54" s="99"/>
      <c r="K54" s="78"/>
      <c r="L54" s="55"/>
      <c r="M54" s="90"/>
      <c r="N54" s="41"/>
      <c r="O54" s="57"/>
      <c r="P54" s="90"/>
      <c r="Q54" s="44"/>
      <c r="R54" s="93"/>
      <c r="S54" s="2"/>
      <c r="U54" s="2"/>
    </row>
    <row r="55" spans="1:21" ht="15.75" x14ac:dyDescent="0.25">
      <c r="A55" s="7"/>
      <c r="B55" s="7"/>
      <c r="C55" s="7" t="s">
        <v>46</v>
      </c>
      <c r="D55" s="7"/>
      <c r="E55" s="7"/>
      <c r="F55" s="7"/>
      <c r="G55" s="7"/>
      <c r="H55" s="16"/>
      <c r="I55" s="83">
        <f>SUM(H52:H54)</f>
        <v>22817500</v>
      </c>
      <c r="J55" s="97"/>
      <c r="K55" s="100"/>
      <c r="L55" s="76"/>
      <c r="M55" s="90"/>
      <c r="N55" s="41"/>
      <c r="O55" s="57"/>
      <c r="P55" s="90"/>
      <c r="Q55" s="44"/>
      <c r="R55" s="93"/>
      <c r="S55" s="2"/>
      <c r="U55" s="2"/>
    </row>
    <row r="56" spans="1:21" ht="15.75" x14ac:dyDescent="0.25">
      <c r="A56" s="7"/>
      <c r="B56" s="7"/>
      <c r="C56" s="17" t="s">
        <v>46</v>
      </c>
      <c r="D56" s="7"/>
      <c r="E56" s="7"/>
      <c r="F56" s="7"/>
      <c r="G56" s="7"/>
      <c r="H56" s="8"/>
      <c r="I56" s="8">
        <f>+I31-I49+I55</f>
        <v>90686000</v>
      </c>
      <c r="J56" s="101"/>
      <c r="K56" s="41"/>
      <c r="L56" s="102"/>
      <c r="M56" s="90"/>
      <c r="N56" s="41"/>
      <c r="O56" s="57"/>
      <c r="P56" s="90"/>
      <c r="Q56" s="44"/>
      <c r="R56" s="103"/>
      <c r="S56" s="79"/>
      <c r="T56" s="103"/>
      <c r="U56" s="79"/>
    </row>
    <row r="57" spans="1:21" ht="15.75" x14ac:dyDescent="0.25">
      <c r="A57" s="98" t="s">
        <v>47</v>
      </c>
      <c r="B57" s="7"/>
      <c r="C57" s="7" t="s">
        <v>48</v>
      </c>
      <c r="D57" s="7"/>
      <c r="E57" s="7"/>
      <c r="F57" s="7"/>
      <c r="G57" s="7"/>
      <c r="H57" s="8"/>
      <c r="I57" s="8">
        <f>+I27</f>
        <v>90686000</v>
      </c>
      <c r="J57" s="104"/>
      <c r="K57" s="41"/>
      <c r="L57" s="105"/>
      <c r="M57" s="106"/>
      <c r="N57" s="41"/>
      <c r="O57" s="57"/>
      <c r="P57" s="106"/>
      <c r="Q57" s="44"/>
      <c r="R57" s="103"/>
      <c r="S57" s="79"/>
      <c r="T57" s="103"/>
      <c r="U57" s="79"/>
    </row>
    <row r="58" spans="1:21" ht="15.75" x14ac:dyDescent="0.25">
      <c r="A58" s="7"/>
      <c r="B58" s="7"/>
      <c r="C58" s="7"/>
      <c r="D58" s="7"/>
      <c r="E58" s="7"/>
      <c r="F58" s="7"/>
      <c r="G58" s="7"/>
      <c r="H58" s="8" t="s">
        <v>7</v>
      </c>
      <c r="I58" s="83">
        <v>0</v>
      </c>
      <c r="J58" s="104"/>
      <c r="K58" s="41"/>
      <c r="L58" s="105"/>
      <c r="M58" s="106"/>
      <c r="N58" s="41"/>
      <c r="O58" s="57"/>
      <c r="P58" s="106"/>
      <c r="Q58" s="44"/>
      <c r="R58" s="103"/>
      <c r="S58" s="79"/>
      <c r="T58" s="103"/>
      <c r="U58" s="79"/>
    </row>
    <row r="59" spans="1:21" ht="15.75" x14ac:dyDescent="0.25">
      <c r="A59" s="7"/>
      <c r="B59" s="7"/>
      <c r="C59" s="7"/>
      <c r="D59" s="7"/>
      <c r="E59" s="7" t="s">
        <v>49</v>
      </c>
      <c r="F59" s="7"/>
      <c r="G59" s="7"/>
      <c r="H59" s="8"/>
      <c r="I59" s="8">
        <f>+I57-I56</f>
        <v>0</v>
      </c>
      <c r="J59" s="107"/>
      <c r="K59" s="41"/>
      <c r="L59" s="105"/>
      <c r="M59" s="108"/>
      <c r="N59" s="41"/>
      <c r="O59" s="57"/>
      <c r="P59" s="108"/>
      <c r="Q59" s="44"/>
      <c r="R59" s="103"/>
      <c r="S59" s="79"/>
      <c r="T59" s="103"/>
      <c r="U59" s="109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107"/>
      <c r="K60" s="41"/>
      <c r="L60" s="110"/>
      <c r="M60" s="90"/>
      <c r="N60" s="41"/>
      <c r="O60" s="57"/>
      <c r="P60" s="90"/>
      <c r="Q60" s="44"/>
      <c r="R60" s="103"/>
      <c r="S60" s="79"/>
      <c r="T60" s="103"/>
      <c r="U60" s="103"/>
    </row>
    <row r="61" spans="1:21" x14ac:dyDescent="0.25">
      <c r="A61" s="7" t="s">
        <v>50</v>
      </c>
      <c r="B61" s="7"/>
      <c r="C61" s="7"/>
      <c r="D61" s="7"/>
      <c r="E61" s="7"/>
      <c r="F61" s="7"/>
      <c r="G61" s="7"/>
      <c r="H61" s="8"/>
      <c r="I61" s="111"/>
      <c r="J61" s="107"/>
      <c r="K61" s="41"/>
      <c r="L61" s="112"/>
      <c r="M61" s="108"/>
      <c r="N61" s="41"/>
      <c r="O61" s="57"/>
      <c r="P61" s="108"/>
      <c r="Q61" s="44"/>
      <c r="R61" s="103"/>
      <c r="S61" s="79"/>
      <c r="T61" s="103"/>
      <c r="U61" s="103"/>
    </row>
    <row r="62" spans="1:21" x14ac:dyDescent="0.25">
      <c r="A62" s="7" t="s">
        <v>51</v>
      </c>
      <c r="B62" s="7"/>
      <c r="C62" s="7"/>
      <c r="D62" s="7"/>
      <c r="E62" s="7" t="s">
        <v>7</v>
      </c>
      <c r="F62" s="7"/>
      <c r="G62" s="7" t="s">
        <v>52</v>
      </c>
      <c r="H62" s="8"/>
      <c r="I62" s="22"/>
      <c r="J62" s="107"/>
      <c r="K62" s="41"/>
      <c r="L62" s="112"/>
      <c r="M62" s="108"/>
      <c r="N62" s="41"/>
      <c r="O62" s="57"/>
      <c r="P62" s="108"/>
      <c r="Q62" s="44"/>
      <c r="R62" s="103"/>
      <c r="S62" s="79"/>
      <c r="T62" s="103"/>
      <c r="U62" s="103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107"/>
      <c r="K63" s="41"/>
      <c r="L63" s="112"/>
      <c r="M63" s="108"/>
      <c r="N63" s="113"/>
      <c r="O63" s="57"/>
      <c r="P63" s="108"/>
      <c r="Q63" s="44"/>
    </row>
    <row r="64" spans="1:21" x14ac:dyDescent="0.25">
      <c r="A64" s="114"/>
      <c r="B64" s="115"/>
      <c r="C64" s="115"/>
      <c r="D64" s="116"/>
      <c r="E64" s="116"/>
      <c r="F64" s="116"/>
      <c r="G64" s="116"/>
      <c r="H64" s="116"/>
      <c r="J64" s="107"/>
      <c r="K64" s="41"/>
      <c r="L64" s="112"/>
      <c r="N64" s="96"/>
      <c r="O64" s="117"/>
    </row>
    <row r="65" spans="1:21" x14ac:dyDescent="0.25">
      <c r="A65" s="2"/>
      <c r="B65" s="2"/>
      <c r="C65" s="2"/>
      <c r="D65" s="2"/>
      <c r="E65" s="2"/>
      <c r="F65" s="2"/>
      <c r="G65" s="9"/>
      <c r="I65" s="2"/>
      <c r="J65" s="107"/>
      <c r="K65" s="41"/>
      <c r="L65" s="110"/>
      <c r="N65" s="96"/>
      <c r="O65" s="57"/>
      <c r="Q65" s="44"/>
    </row>
    <row r="66" spans="1:21" x14ac:dyDescent="0.25">
      <c r="A66" s="119" t="s">
        <v>53</v>
      </c>
      <c r="B66" s="115"/>
      <c r="C66" s="115"/>
      <c r="D66" s="116"/>
      <c r="E66" s="116"/>
      <c r="F66" s="116"/>
      <c r="G66" s="9" t="s">
        <v>54</v>
      </c>
      <c r="J66" s="107"/>
      <c r="K66" s="41"/>
      <c r="L66" s="110"/>
      <c r="M66" s="108"/>
      <c r="N66" s="120"/>
      <c r="O66" s="57"/>
      <c r="P66" s="108"/>
      <c r="Q66" s="44"/>
      <c r="R66" s="103"/>
      <c r="S66" s="79"/>
      <c r="T66" s="103"/>
      <c r="U66" s="103"/>
    </row>
    <row r="67" spans="1:21" x14ac:dyDescent="0.25">
      <c r="K67" s="41"/>
      <c r="L67" s="121"/>
      <c r="M67" s="108"/>
      <c r="N67" s="120"/>
      <c r="O67" s="53"/>
      <c r="P67" s="108"/>
      <c r="Q67" s="44"/>
      <c r="S67" s="58"/>
    </row>
    <row r="68" spans="1:21" x14ac:dyDescent="0.25">
      <c r="A68" s="119" t="s">
        <v>55</v>
      </c>
      <c r="B68" s="115"/>
      <c r="C68" s="115"/>
      <c r="D68" s="116"/>
      <c r="E68" s="116"/>
      <c r="F68" s="116"/>
      <c r="G68" s="9"/>
      <c r="H68" s="6" t="s">
        <v>56</v>
      </c>
      <c r="J68" s="107"/>
      <c r="K68" s="41"/>
      <c r="L68" s="57"/>
      <c r="O68" s="57"/>
      <c r="Q68" s="44"/>
    </row>
    <row r="69" spans="1:21" x14ac:dyDescent="0.25">
      <c r="A69" s="2"/>
      <c r="B69" s="2"/>
      <c r="C69" s="2"/>
      <c r="D69" s="2"/>
      <c r="E69" s="2"/>
      <c r="F69" s="2"/>
      <c r="H69" s="9"/>
      <c r="I69" s="2"/>
      <c r="J69" s="107"/>
      <c r="K69" s="122"/>
      <c r="L69" s="123"/>
      <c r="N69" s="120"/>
      <c r="O69" s="57"/>
      <c r="Q69" s="44"/>
    </row>
    <row r="70" spans="1:21" x14ac:dyDescent="0.25">
      <c r="A70" s="2"/>
      <c r="B70" s="2"/>
      <c r="C70" s="2"/>
      <c r="D70" s="2"/>
      <c r="E70" s="2"/>
      <c r="F70" s="2"/>
      <c r="G70" s="116" t="s">
        <v>57</v>
      </c>
      <c r="H70" s="2"/>
      <c r="I70" s="2"/>
      <c r="J70" s="107"/>
      <c r="K70" s="122"/>
      <c r="L70" s="123"/>
      <c r="N70" s="120"/>
      <c r="O70" s="57"/>
      <c r="Q70" s="44"/>
      <c r="S70" s="93"/>
    </row>
    <row r="71" spans="1:21" x14ac:dyDescent="0.25">
      <c r="A71" s="2"/>
      <c r="B71" s="2"/>
      <c r="C71" s="2"/>
      <c r="D71" s="2"/>
      <c r="E71" s="2"/>
      <c r="F71" s="2"/>
      <c r="G71" s="116"/>
      <c r="H71" s="2"/>
      <c r="I71" s="2"/>
      <c r="J71" s="107"/>
      <c r="K71" s="122"/>
      <c r="L71" s="123"/>
      <c r="O71" s="57"/>
      <c r="Q71" s="44"/>
      <c r="S71" s="93"/>
    </row>
    <row r="72" spans="1:21" x14ac:dyDescent="0.25">
      <c r="A72" s="2"/>
      <c r="B72" s="2"/>
      <c r="C72" s="2"/>
      <c r="D72" s="2"/>
      <c r="E72" s="2" t="s">
        <v>58</v>
      </c>
      <c r="F72" s="2"/>
      <c r="G72" s="2"/>
      <c r="H72" s="2"/>
      <c r="I72" s="2"/>
      <c r="J72" s="107"/>
      <c r="K72" s="124"/>
      <c r="L72" s="53"/>
      <c r="N72" s="125"/>
      <c r="O72" s="42"/>
      <c r="Q72" s="44"/>
      <c r="R72" s="45"/>
      <c r="S72" s="46"/>
      <c r="T72" s="126"/>
      <c r="U72" s="47"/>
    </row>
    <row r="73" spans="1:21" x14ac:dyDescent="0.25">
      <c r="A73" s="2"/>
      <c r="B73" s="2"/>
      <c r="C73" s="2"/>
      <c r="D73" s="2"/>
      <c r="E73" s="2" t="s">
        <v>58</v>
      </c>
      <c r="F73" s="2"/>
      <c r="G73" s="2"/>
      <c r="H73" s="2"/>
      <c r="I73" s="127"/>
      <c r="J73" s="107"/>
      <c r="K73" s="122"/>
      <c r="L73" s="53"/>
      <c r="O73" s="57"/>
      <c r="Q73" s="44"/>
    </row>
    <row r="74" spans="1:21" x14ac:dyDescent="0.25">
      <c r="A74" s="116"/>
      <c r="B74" s="116"/>
      <c r="C74" s="116"/>
      <c r="D74" s="116"/>
      <c r="E74" s="116"/>
      <c r="F74" s="116"/>
      <c r="G74" s="128"/>
      <c r="H74" s="129"/>
      <c r="I74" s="116"/>
      <c r="J74" s="107"/>
      <c r="K74" s="122"/>
      <c r="L74" s="53"/>
      <c r="O74" s="57"/>
      <c r="Q74" s="130"/>
    </row>
    <row r="75" spans="1:21" x14ac:dyDescent="0.25">
      <c r="A75" s="116"/>
      <c r="B75" s="116"/>
      <c r="C75" s="116"/>
      <c r="D75" s="116"/>
      <c r="E75" s="116"/>
      <c r="F75" s="116"/>
      <c r="G75" s="128" t="s">
        <v>59</v>
      </c>
      <c r="H75" s="131"/>
      <c r="I75" s="116"/>
      <c r="J75" s="107"/>
      <c r="K75" s="122"/>
      <c r="L75" s="132"/>
      <c r="O75" s="57"/>
      <c r="Q75" s="130"/>
    </row>
    <row r="76" spans="1:21" x14ac:dyDescent="0.25">
      <c r="A76" s="133"/>
      <c r="B76" s="134"/>
      <c r="C76" s="134"/>
      <c r="D76" s="134"/>
      <c r="E76" s="135"/>
      <c r="F76" s="2"/>
      <c r="G76" s="2"/>
      <c r="H76" s="79"/>
      <c r="I76" s="2"/>
      <c r="J76" s="107"/>
      <c r="K76" s="136"/>
      <c r="L76" s="137"/>
      <c r="O76" s="57"/>
      <c r="Q76" s="130"/>
    </row>
    <row r="77" spans="1:21" x14ac:dyDescent="0.25">
      <c r="A77" s="133"/>
      <c r="B77" s="134"/>
      <c r="C77" s="138"/>
      <c r="D77" s="134"/>
      <c r="E77" s="139"/>
      <c r="F77" s="2"/>
      <c r="G77" s="2"/>
      <c r="H77" s="79"/>
      <c r="I77" s="2"/>
      <c r="J77" s="107"/>
      <c r="K77" s="140"/>
      <c r="L77" s="117"/>
      <c r="O77" s="57"/>
      <c r="Q77" s="130"/>
    </row>
    <row r="78" spans="1:21" x14ac:dyDescent="0.25">
      <c r="A78" s="135"/>
      <c r="B78" s="134"/>
      <c r="C78" s="138"/>
      <c r="D78" s="138"/>
      <c r="E78" s="141"/>
      <c r="F78" s="93"/>
      <c r="H78" s="103"/>
      <c r="J78" s="107"/>
      <c r="K78" s="31"/>
      <c r="L78" s="117"/>
      <c r="O78" s="57"/>
      <c r="Q78" s="130"/>
    </row>
    <row r="79" spans="1:21" x14ac:dyDescent="0.25">
      <c r="A79" s="142"/>
      <c r="B79" s="134"/>
      <c r="C79" s="143"/>
      <c r="D79" s="143"/>
      <c r="E79" s="141"/>
      <c r="H79" s="103"/>
      <c r="J79" s="107"/>
      <c r="K79" s="31"/>
      <c r="L79" s="117"/>
      <c r="O79" s="57"/>
      <c r="Q79" s="130"/>
    </row>
    <row r="80" spans="1:21" x14ac:dyDescent="0.25">
      <c r="A80" s="144"/>
      <c r="B80" s="134"/>
      <c r="C80" s="143"/>
      <c r="D80" s="143"/>
      <c r="E80" s="141"/>
      <c r="H80" s="103"/>
      <c r="J80" s="107"/>
      <c r="K80" s="31"/>
      <c r="L80" s="117"/>
      <c r="O80" s="57"/>
      <c r="Q80" s="145"/>
    </row>
    <row r="81" spans="1:17" x14ac:dyDescent="0.25">
      <c r="A81" s="144"/>
      <c r="B81" s="134"/>
      <c r="C81" s="143"/>
      <c r="D81" s="143"/>
      <c r="E81" s="141"/>
      <c r="H81" s="103"/>
      <c r="J81" s="107"/>
      <c r="K81" s="31"/>
      <c r="L81" s="117"/>
      <c r="O81" s="57"/>
      <c r="Q81" s="145"/>
    </row>
    <row r="82" spans="1:17" x14ac:dyDescent="0.25">
      <c r="A82" s="146"/>
      <c r="B82" s="134"/>
      <c r="C82" s="134"/>
      <c r="D82" s="134"/>
      <c r="E82" s="135"/>
      <c r="F82" s="2"/>
      <c r="G82" s="2"/>
      <c r="H82" s="79"/>
      <c r="I82" s="2"/>
      <c r="J82" s="107"/>
      <c r="K82" s="85"/>
      <c r="L82" s="57"/>
      <c r="O82" s="57"/>
      <c r="Q82" s="145"/>
    </row>
    <row r="83" spans="1:17" x14ac:dyDescent="0.25">
      <c r="A83" s="133" t="s">
        <v>60</v>
      </c>
      <c r="B83" s="134"/>
      <c r="C83" s="134"/>
      <c r="D83" s="134"/>
      <c r="E83" s="135"/>
      <c r="F83" s="2"/>
      <c r="G83" s="2"/>
      <c r="H83" s="79"/>
      <c r="I83" s="2"/>
      <c r="J83" s="107"/>
      <c r="K83" s="147"/>
      <c r="L83" s="57"/>
      <c r="O83" s="57"/>
      <c r="Q83" s="145"/>
    </row>
    <row r="84" spans="1:17" x14ac:dyDescent="0.25">
      <c r="A84" s="133"/>
      <c r="B84" s="134"/>
      <c r="C84" s="138"/>
      <c r="D84" s="134"/>
      <c r="E84" s="139"/>
      <c r="F84" s="2"/>
      <c r="G84" s="2"/>
      <c r="H84" s="79"/>
      <c r="I84" s="2"/>
      <c r="J84" s="107"/>
      <c r="K84" s="147"/>
      <c r="L84" s="57"/>
      <c r="O84" s="57"/>
      <c r="Q84" s="145"/>
    </row>
    <row r="85" spans="1:17" x14ac:dyDescent="0.25">
      <c r="A85" s="148">
        <f>SUM(A66:A84)</f>
        <v>0</v>
      </c>
      <c r="E85" s="103">
        <f>SUM(E66:E84)</f>
        <v>0</v>
      </c>
      <c r="H85" s="103">
        <f>SUM(H66:H84)</f>
        <v>0</v>
      </c>
      <c r="J85" s="107"/>
      <c r="K85" s="147"/>
      <c r="L85" s="57"/>
      <c r="O85" s="57"/>
      <c r="Q85" s="145"/>
    </row>
    <row r="86" spans="1:17" x14ac:dyDescent="0.25">
      <c r="J86" s="107"/>
      <c r="K86" s="147"/>
      <c r="L86" s="57"/>
      <c r="O86" s="57"/>
      <c r="Q86" s="130"/>
    </row>
    <row r="87" spans="1:17" x14ac:dyDescent="0.25">
      <c r="J87" s="107"/>
      <c r="K87" s="147"/>
      <c r="L87" s="57"/>
      <c r="O87" s="57"/>
      <c r="Q87" s="130"/>
    </row>
    <row r="88" spans="1:17" x14ac:dyDescent="0.25">
      <c r="J88" s="107"/>
      <c r="K88" s="147"/>
      <c r="L88" s="57"/>
      <c r="O88" s="57"/>
      <c r="Q88" s="130"/>
    </row>
    <row r="89" spans="1:17" x14ac:dyDescent="0.25">
      <c r="J89" s="107"/>
      <c r="K89" s="147"/>
      <c r="L89" s="57"/>
      <c r="O89" s="57"/>
      <c r="Q89" s="130"/>
    </row>
    <row r="90" spans="1:17" x14ac:dyDescent="0.25">
      <c r="J90" s="107"/>
      <c r="K90" s="147"/>
      <c r="L90" s="57"/>
      <c r="O90" s="57"/>
      <c r="Q90" s="130"/>
    </row>
    <row r="91" spans="1:17" x14ac:dyDescent="0.25">
      <c r="J91" s="107"/>
      <c r="K91" s="147"/>
      <c r="L91" s="57"/>
      <c r="O91" s="57"/>
      <c r="Q91" s="130"/>
    </row>
    <row r="92" spans="1:17" x14ac:dyDescent="0.2">
      <c r="K92" s="147"/>
      <c r="L92" s="57"/>
      <c r="O92" s="57"/>
      <c r="Q92" s="130"/>
    </row>
    <row r="93" spans="1:17" x14ac:dyDescent="0.2">
      <c r="K93" s="147"/>
      <c r="L93" s="57"/>
      <c r="O93" s="57"/>
      <c r="Q93" s="130"/>
    </row>
    <row r="94" spans="1:17" x14ac:dyDescent="0.2">
      <c r="K94" s="147"/>
      <c r="L94" s="57"/>
      <c r="O94" s="57"/>
      <c r="Q94" s="130"/>
    </row>
    <row r="95" spans="1:17" x14ac:dyDescent="0.2">
      <c r="K95" s="147"/>
      <c r="L95" s="57"/>
      <c r="O95" s="57"/>
      <c r="Q95" s="130"/>
    </row>
    <row r="96" spans="1:17" x14ac:dyDescent="0.2">
      <c r="K96" s="147"/>
      <c r="L96" s="57"/>
      <c r="O96" s="57"/>
      <c r="Q96" s="130"/>
    </row>
    <row r="97" spans="1:21" x14ac:dyDescent="0.2">
      <c r="K97" s="147"/>
      <c r="L97" s="57"/>
      <c r="O97" s="57"/>
      <c r="Q97" s="130"/>
    </row>
    <row r="98" spans="1:21" x14ac:dyDescent="0.25">
      <c r="K98" s="147"/>
      <c r="L98" s="149"/>
      <c r="O98" s="150"/>
      <c r="Q98" s="130"/>
    </row>
    <row r="99" spans="1:21" x14ac:dyDescent="0.25">
      <c r="K99" s="147"/>
      <c r="L99" s="149"/>
      <c r="O99" s="150"/>
      <c r="Q99" s="130"/>
    </row>
    <row r="100" spans="1:21" x14ac:dyDescent="0.25">
      <c r="K100" s="147"/>
      <c r="L100" s="151"/>
      <c r="O100" s="152"/>
      <c r="Q100" s="130"/>
    </row>
    <row r="101" spans="1:21" x14ac:dyDescent="0.25">
      <c r="K101" s="147"/>
      <c r="L101" s="151"/>
      <c r="O101" s="152"/>
      <c r="Q101" s="130"/>
    </row>
    <row r="102" spans="1:21" x14ac:dyDescent="0.25">
      <c r="K102" s="147"/>
      <c r="L102" s="151"/>
      <c r="O102" s="152"/>
      <c r="Q102" s="130"/>
    </row>
    <row r="103" spans="1:21" x14ac:dyDescent="0.25">
      <c r="K103" s="147"/>
      <c r="L103" s="151"/>
      <c r="O103" s="152"/>
      <c r="Q103" s="130"/>
    </row>
    <row r="104" spans="1:21" x14ac:dyDescent="0.25">
      <c r="K104" s="147"/>
      <c r="L104" s="151"/>
      <c r="O104" s="152"/>
      <c r="Q104" s="130"/>
    </row>
    <row r="105" spans="1:21" x14ac:dyDescent="0.25">
      <c r="K105" s="147"/>
      <c r="L105" s="151"/>
      <c r="O105" s="152"/>
      <c r="Q105" s="130"/>
    </row>
    <row r="106" spans="1:21" x14ac:dyDescent="0.25">
      <c r="K106" s="147"/>
      <c r="L106" s="151"/>
      <c r="O106" s="152"/>
      <c r="Q106" s="130"/>
    </row>
    <row r="107" spans="1:21" s="80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47"/>
      <c r="L107" s="151"/>
      <c r="O107" s="152"/>
      <c r="Q107" s="130"/>
      <c r="R107" s="6"/>
      <c r="S107" s="6"/>
      <c r="T107" s="6"/>
      <c r="U107" s="6"/>
    </row>
    <row r="108" spans="1:21" s="80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47"/>
      <c r="L108" s="151"/>
      <c r="O108" s="152"/>
      <c r="Q108" s="118"/>
      <c r="R108" s="6"/>
      <c r="S108" s="6"/>
      <c r="T108" s="6"/>
      <c r="U108" s="6"/>
    </row>
    <row r="109" spans="1:21" s="80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47"/>
      <c r="L109" s="151"/>
      <c r="O109" s="152"/>
      <c r="Q109" s="118"/>
      <c r="R109" s="6"/>
      <c r="S109" s="6"/>
      <c r="T109" s="6"/>
      <c r="U109" s="6"/>
    </row>
    <row r="110" spans="1:21" s="80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47"/>
      <c r="L110" s="151"/>
      <c r="O110" s="152"/>
      <c r="Q110" s="118"/>
      <c r="R110" s="6"/>
      <c r="S110" s="6"/>
      <c r="T110" s="6"/>
      <c r="U110" s="6"/>
    </row>
    <row r="111" spans="1:21" s="80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47"/>
      <c r="L111" s="151"/>
      <c r="O111" s="152"/>
      <c r="Q111" s="108">
        <f>SUM(Q13:Q110)</f>
        <v>0</v>
      </c>
      <c r="R111" s="6"/>
      <c r="S111" s="6"/>
      <c r="T111" s="6"/>
      <c r="U111" s="6"/>
    </row>
    <row r="112" spans="1:21" s="80" customFormat="1" x14ac:dyDescent="0.25">
      <c r="A112" s="6"/>
      <c r="B112" s="6"/>
      <c r="C112" s="6"/>
      <c r="D112" s="6"/>
      <c r="E112" s="6"/>
      <c r="F112" s="6"/>
      <c r="I112" s="6"/>
      <c r="J112" s="6"/>
      <c r="K112" s="147"/>
      <c r="L112" s="151"/>
      <c r="O112" s="152"/>
      <c r="Q112" s="118"/>
      <c r="R112" s="6"/>
      <c r="S112" s="6"/>
      <c r="T112" s="6"/>
      <c r="U112" s="6"/>
    </row>
    <row r="113" spans="1:21" s="80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47"/>
      <c r="L113" s="151"/>
      <c r="O113" s="152"/>
      <c r="Q113" s="118"/>
      <c r="R113" s="6"/>
      <c r="S113" s="6"/>
      <c r="T113" s="6"/>
      <c r="U113" s="6"/>
    </row>
    <row r="114" spans="1:21" s="80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47"/>
      <c r="L114" s="151"/>
      <c r="O114" s="152"/>
      <c r="Q114" s="118"/>
      <c r="R114" s="6"/>
      <c r="S114" s="6"/>
      <c r="T114" s="6"/>
      <c r="U114" s="6"/>
    </row>
    <row r="115" spans="1:21" s="80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47"/>
      <c r="L115" s="151"/>
      <c r="O115" s="152"/>
      <c r="Q115" s="118"/>
      <c r="R115" s="6"/>
      <c r="S115" s="6"/>
      <c r="T115" s="6"/>
      <c r="U115" s="6"/>
    </row>
    <row r="116" spans="1:21" s="80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47"/>
      <c r="L116" s="151"/>
      <c r="O116" s="152"/>
      <c r="Q116" s="118"/>
      <c r="R116" s="6"/>
      <c r="S116" s="6"/>
      <c r="T116" s="6"/>
      <c r="U116" s="6"/>
    </row>
    <row r="117" spans="1:21" s="80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47"/>
      <c r="L117" s="151"/>
      <c r="O117" s="152"/>
      <c r="Q117" s="118"/>
      <c r="R117" s="6"/>
      <c r="S117" s="6"/>
      <c r="T117" s="6"/>
      <c r="U117" s="6"/>
    </row>
    <row r="118" spans="1:21" s="80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47"/>
      <c r="L118" s="151"/>
      <c r="O118" s="152"/>
      <c r="Q118" s="118"/>
      <c r="R118" s="6"/>
      <c r="S118" s="6"/>
      <c r="T118" s="6"/>
      <c r="U118" s="6"/>
    </row>
    <row r="119" spans="1:21" s="80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47"/>
      <c r="L119" s="153">
        <f>SUM(L12:L118)</f>
        <v>22815000</v>
      </c>
      <c r="M119" s="154">
        <f t="shared" ref="M119:P119" si="1">SUM(M13:M118)</f>
        <v>13168500</v>
      </c>
      <c r="N119" s="154">
        <f>SUM(N13:N118)</f>
        <v>0</v>
      </c>
      <c r="O119" s="154">
        <f>SUM(O13:O118)</f>
        <v>0</v>
      </c>
      <c r="P119" s="154">
        <f t="shared" si="1"/>
        <v>0</v>
      </c>
      <c r="Q119" s="118"/>
      <c r="R119" s="6"/>
      <c r="S119" s="6"/>
      <c r="T119" s="6"/>
      <c r="U119" s="6"/>
    </row>
    <row r="120" spans="1:21" s="80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31"/>
      <c r="L120" s="155">
        <f>SUM(L34:L119)</f>
        <v>22815000</v>
      </c>
      <c r="O120" s="154">
        <f>SUM(O13:O119)</f>
        <v>0</v>
      </c>
      <c r="Q120" s="118"/>
      <c r="R120" s="6"/>
      <c r="S120" s="6"/>
      <c r="T120" s="6"/>
      <c r="U120" s="6"/>
    </row>
    <row r="121" spans="1:21" s="80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156"/>
      <c r="O121" s="156"/>
      <c r="Q121" s="118"/>
      <c r="R121" s="6"/>
      <c r="S121" s="6"/>
      <c r="T121" s="6"/>
      <c r="U121" s="6"/>
    </row>
    <row r="122" spans="1:21" s="80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156"/>
      <c r="O122" s="156"/>
      <c r="Q122" s="118"/>
      <c r="R122" s="6"/>
      <c r="S122" s="6"/>
      <c r="T122" s="6"/>
      <c r="U122" s="6"/>
    </row>
    <row r="123" spans="1:21" s="80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156"/>
      <c r="O123" s="156"/>
      <c r="Q123" s="118"/>
      <c r="R123" s="6"/>
      <c r="S123" s="6"/>
      <c r="T123" s="6"/>
      <c r="U123" s="6"/>
    </row>
    <row r="124" spans="1:21" s="80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156"/>
      <c r="O124" s="156"/>
      <c r="Q124" s="118"/>
      <c r="R124" s="6"/>
      <c r="S124" s="6"/>
      <c r="T124" s="6"/>
      <c r="U124" s="6"/>
    </row>
    <row r="125" spans="1:21" s="80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156"/>
      <c r="O125" s="156"/>
      <c r="Q125" s="118"/>
      <c r="R125" s="6"/>
      <c r="S125" s="6"/>
      <c r="T125" s="6"/>
      <c r="U125" s="6"/>
    </row>
    <row r="126" spans="1:21" s="80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156"/>
      <c r="O126" s="156"/>
      <c r="Q126" s="118"/>
      <c r="R126" s="6"/>
      <c r="S126" s="6"/>
      <c r="T126" s="6"/>
      <c r="U126" s="6"/>
    </row>
    <row r="127" spans="1:21" s="80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156"/>
      <c r="O127" s="156"/>
      <c r="Q127" s="118"/>
      <c r="R127" s="6"/>
      <c r="S127" s="6"/>
      <c r="T127" s="6"/>
      <c r="U127" s="6"/>
    </row>
    <row r="128" spans="1:21" s="80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156"/>
      <c r="O128" s="156"/>
      <c r="Q128" s="118"/>
      <c r="R128" s="6"/>
      <c r="S128" s="6"/>
      <c r="T128" s="6"/>
      <c r="U128" s="6"/>
    </row>
    <row r="129" spans="1:21" s="80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156"/>
      <c r="O129" s="156"/>
      <c r="Q129" s="118"/>
      <c r="R129" s="6"/>
      <c r="S129" s="6"/>
      <c r="T129" s="6"/>
      <c r="U129" s="6"/>
    </row>
    <row r="130" spans="1:21" s="80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156"/>
      <c r="O130" s="156"/>
      <c r="Q130" s="11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30 Sept</vt:lpstr>
      <vt:lpstr>1 Okt</vt:lpstr>
      <vt:lpstr>2 OKT</vt:lpstr>
      <vt:lpstr>3 OKT</vt:lpstr>
      <vt:lpstr>4 Okt</vt:lpstr>
      <vt:lpstr>5 Okt </vt:lpstr>
      <vt:lpstr>6 Okt</vt:lpstr>
      <vt:lpstr>8 OKT </vt:lpstr>
      <vt:lpstr>9 okt</vt:lpstr>
      <vt:lpstr>10 Okt</vt:lpstr>
      <vt:lpstr>11 OKT</vt:lpstr>
      <vt:lpstr>12 Okt</vt:lpstr>
      <vt:lpstr>13 Okt </vt:lpstr>
      <vt:lpstr>14 Okt</vt:lpstr>
      <vt:lpstr>'1 Okt'!Print_Area</vt:lpstr>
      <vt:lpstr>'10 Okt'!Print_Area</vt:lpstr>
      <vt:lpstr>'11 OKT'!Print_Area</vt:lpstr>
      <vt:lpstr>'12 Okt'!Print_Area</vt:lpstr>
      <vt:lpstr>'13 Okt '!Print_Area</vt:lpstr>
      <vt:lpstr>'14 Okt'!Print_Area</vt:lpstr>
      <vt:lpstr>'2 OKT'!Print_Area</vt:lpstr>
      <vt:lpstr>'3 OKT'!Print_Area</vt:lpstr>
      <vt:lpstr>'30 Sept'!Print_Area</vt:lpstr>
      <vt:lpstr>'4 Okt'!Print_Area</vt:lpstr>
      <vt:lpstr>'5 Okt '!Print_Area</vt:lpstr>
      <vt:lpstr>'6 Okt'!Print_Area</vt:lpstr>
      <vt:lpstr>'8 OKT '!Print_Area</vt:lpstr>
      <vt:lpstr>'9 okt'!Print_Area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cp:lastPrinted>2018-10-12T07:50:54Z</cp:lastPrinted>
  <dcterms:created xsi:type="dcterms:W3CDTF">2018-10-01T01:05:38Z</dcterms:created>
  <dcterms:modified xsi:type="dcterms:W3CDTF">2018-10-14T08:04:40Z</dcterms:modified>
</cp:coreProperties>
</file>