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 firstSheet="12" activeTab="22"/>
  </bookViews>
  <sheets>
    <sheet name="01 Nov" sheetId="1" r:id="rId1"/>
    <sheet name="02 Nov" sheetId="4" r:id="rId2"/>
    <sheet name="03 nOV" sheetId="5" r:id="rId3"/>
    <sheet name="04 nOV" sheetId="6" r:id="rId4"/>
    <sheet name="5 Nov" sheetId="7" r:id="rId5"/>
    <sheet name="6 Nov" sheetId="8" r:id="rId6"/>
    <sheet name="7 Nov" sheetId="9" r:id="rId7"/>
    <sheet name="8 Nov" sheetId="10" r:id="rId8"/>
    <sheet name="9 Nov" sheetId="11" r:id="rId9"/>
    <sheet name="10 Nov" sheetId="13" r:id="rId10"/>
    <sheet name="12 Nov" sheetId="14" r:id="rId11"/>
    <sheet name="13 Nov" sheetId="15" r:id="rId12"/>
    <sheet name="14 Nov" sheetId="16" r:id="rId13"/>
    <sheet name="15 Nov" sheetId="17" r:id="rId14"/>
    <sheet name="16 Nov (2)" sheetId="19" r:id="rId15"/>
    <sheet name="17 Nov" sheetId="18" r:id="rId16"/>
    <sheet name="18 Nov" sheetId="20" r:id="rId17"/>
    <sheet name="19 Nov" sheetId="21" r:id="rId18"/>
    <sheet name="21 Nov" sheetId="22" r:id="rId19"/>
    <sheet name="22 Nov" sheetId="23" r:id="rId20"/>
    <sheet name="23 Nov" sheetId="24" r:id="rId21"/>
    <sheet name="24 Nov" sheetId="26" r:id="rId22"/>
    <sheet name="25 Nov" sheetId="27" r:id="rId23"/>
  </sheets>
  <externalReferences>
    <externalReference r:id="rId24"/>
  </externalReferences>
  <definedNames>
    <definedName name="_xlnm.Print_Area" localSheetId="0">'01 Nov'!$A$1:$I$75</definedName>
    <definedName name="_xlnm.Print_Area" localSheetId="1">'02 Nov'!$A$1:$I$75</definedName>
    <definedName name="_xlnm.Print_Area" localSheetId="2">'03 nOV'!$A$1:$I$75</definedName>
    <definedName name="_xlnm.Print_Area" localSheetId="3">'04 nOV'!$A$1:$I$75</definedName>
    <definedName name="_xlnm.Print_Area" localSheetId="9">'10 Nov'!$A$1:$I$75</definedName>
    <definedName name="_xlnm.Print_Area" localSheetId="10">'12 Nov'!$A$1:$I$75</definedName>
    <definedName name="_xlnm.Print_Area" localSheetId="11">'13 Nov'!$A$1:$I$75</definedName>
    <definedName name="_xlnm.Print_Area" localSheetId="12">'14 Nov'!$A$1:$I$75</definedName>
    <definedName name="_xlnm.Print_Area" localSheetId="13">'15 Nov'!$A$1:$I$75</definedName>
    <definedName name="_xlnm.Print_Area" localSheetId="14">'16 Nov (2)'!$A$1:$I$75</definedName>
    <definedName name="_xlnm.Print_Area" localSheetId="15">'17 Nov'!$A$1:$I$75</definedName>
    <definedName name="_xlnm.Print_Area" localSheetId="16">'18 Nov'!$A$1:$I$75</definedName>
    <definedName name="_xlnm.Print_Area" localSheetId="17">'19 Nov'!$A$1:$I$75</definedName>
    <definedName name="_xlnm.Print_Area" localSheetId="18">'21 Nov'!$A$1:$I$75</definedName>
    <definedName name="_xlnm.Print_Area" localSheetId="19">'22 Nov'!$A$1:$I$75</definedName>
    <definedName name="_xlnm.Print_Area" localSheetId="20">'23 Nov'!$A$1:$I$75</definedName>
    <definedName name="_xlnm.Print_Area" localSheetId="21">'24 Nov'!$A$1:$I$75</definedName>
    <definedName name="_xlnm.Print_Area" localSheetId="22">'25 Nov'!$A$1:$I$75</definedName>
    <definedName name="_xlnm.Print_Area" localSheetId="4">'5 Nov'!$A$1:$I$75</definedName>
    <definedName name="_xlnm.Print_Area" localSheetId="5">'6 Nov'!$A$1:$I$75</definedName>
    <definedName name="_xlnm.Print_Area" localSheetId="6">'7 Nov'!$A$1:$I$75</definedName>
    <definedName name="_xlnm.Print_Area" localSheetId="7">'8 Nov'!$A$1:$I$75</definedName>
    <definedName name="_xlnm.Print_Area" localSheetId="8">'9 Nov'!$A$1:$I$75</definedName>
  </definedNames>
  <calcPr calcId="144525"/>
</workbook>
</file>

<file path=xl/calcChain.xml><?xml version="1.0" encoding="utf-8"?>
<calcChain xmlns="http://schemas.openxmlformats.org/spreadsheetml/2006/main">
  <c r="I31" i="27" l="1"/>
  <c r="P119" i="27"/>
  <c r="O119" i="27"/>
  <c r="O120" i="27" s="1"/>
  <c r="N119" i="27"/>
  <c r="M119" i="27"/>
  <c r="Q111" i="27"/>
  <c r="H85" i="27"/>
  <c r="E85" i="27"/>
  <c r="A85" i="27"/>
  <c r="L68" i="27"/>
  <c r="H53" i="27"/>
  <c r="H52" i="27"/>
  <c r="I55" i="27" s="1"/>
  <c r="H47" i="27"/>
  <c r="I49" i="27" s="1"/>
  <c r="S46" i="27"/>
  <c r="H43" i="27"/>
  <c r="I44" i="27" s="1"/>
  <c r="I30" i="27"/>
  <c r="I38" i="27" s="1"/>
  <c r="I45" i="27" s="1"/>
  <c r="G24" i="27"/>
  <c r="E23" i="27"/>
  <c r="G23" i="27" s="1"/>
  <c r="E22" i="27"/>
  <c r="G22" i="27" s="1"/>
  <c r="G21" i="27"/>
  <c r="G20" i="27"/>
  <c r="U16" i="27"/>
  <c r="T16" i="27"/>
  <c r="G16" i="27"/>
  <c r="G15" i="27"/>
  <c r="G14" i="27"/>
  <c r="G13" i="27"/>
  <c r="G12" i="27"/>
  <c r="G11" i="27"/>
  <c r="G10" i="27"/>
  <c r="G9" i="27"/>
  <c r="G8" i="27"/>
  <c r="H17" i="27" s="1"/>
  <c r="E9" i="26"/>
  <c r="E8" i="26"/>
  <c r="H26" i="27" l="1"/>
  <c r="I27" i="27" s="1"/>
  <c r="I57" i="27" s="1"/>
  <c r="I56" i="27"/>
  <c r="I59" i="27" l="1"/>
  <c r="I31" i="26" l="1"/>
  <c r="P119" i="26"/>
  <c r="O119" i="26"/>
  <c r="O120" i="26" s="1"/>
  <c r="N119" i="26"/>
  <c r="M119" i="26"/>
  <c r="H47" i="26" s="1"/>
  <c r="I49" i="26" s="1"/>
  <c r="Q111" i="26"/>
  <c r="H85" i="26"/>
  <c r="E85" i="26"/>
  <c r="A85" i="26"/>
  <c r="L68" i="26"/>
  <c r="H52" i="26" s="1"/>
  <c r="I55" i="26" s="1"/>
  <c r="H53" i="26"/>
  <c r="S46" i="26"/>
  <c r="H43" i="26"/>
  <c r="I44" i="26" s="1"/>
  <c r="I30" i="26"/>
  <c r="I38" i="26" s="1"/>
  <c r="I45" i="26" s="1"/>
  <c r="G24" i="26"/>
  <c r="E23" i="26"/>
  <c r="G23" i="26" s="1"/>
  <c r="E22" i="26"/>
  <c r="G22" i="26" s="1"/>
  <c r="G21" i="26"/>
  <c r="G20" i="26"/>
  <c r="U16" i="26"/>
  <c r="T16" i="26"/>
  <c r="G16" i="26"/>
  <c r="G15" i="26"/>
  <c r="G14" i="26"/>
  <c r="G13" i="26"/>
  <c r="G12" i="26"/>
  <c r="G11" i="26"/>
  <c r="G10" i="26"/>
  <c r="G9" i="26"/>
  <c r="G8" i="26"/>
  <c r="H17" i="26" s="1"/>
  <c r="H26" i="26" l="1"/>
  <c r="I27" i="26" s="1"/>
  <c r="I57" i="26" s="1"/>
  <c r="I56" i="26"/>
  <c r="H43" i="24"/>
  <c r="M119" i="24"/>
  <c r="H47" i="24" s="1"/>
  <c r="I49" i="24" s="1"/>
  <c r="I31" i="24"/>
  <c r="P119" i="24"/>
  <c r="O119" i="24"/>
  <c r="O120" i="24" s="1"/>
  <c r="N119" i="24"/>
  <c r="Q111" i="24"/>
  <c r="H85" i="24"/>
  <c r="E85" i="24"/>
  <c r="A85" i="24"/>
  <c r="L68" i="24"/>
  <c r="H53" i="24"/>
  <c r="H52" i="24"/>
  <c r="S46" i="24"/>
  <c r="I44" i="24"/>
  <c r="G24" i="24"/>
  <c r="E23" i="24"/>
  <c r="G23" i="24" s="1"/>
  <c r="E22" i="24"/>
  <c r="G22" i="24" s="1"/>
  <c r="G21" i="24"/>
  <c r="G20" i="24"/>
  <c r="U16" i="24"/>
  <c r="T16" i="24"/>
  <c r="G16" i="24"/>
  <c r="G15" i="24"/>
  <c r="G14" i="24"/>
  <c r="G13" i="24"/>
  <c r="G12" i="24"/>
  <c r="G11" i="24"/>
  <c r="G10" i="24"/>
  <c r="G9" i="24"/>
  <c r="G8" i="24"/>
  <c r="I59" i="26" l="1"/>
  <c r="H17" i="24"/>
  <c r="I55" i="24"/>
  <c r="H26" i="24"/>
  <c r="I27" i="24" s="1"/>
  <c r="I57" i="24" s="1"/>
  <c r="I56" i="24"/>
  <c r="I31" i="23"/>
  <c r="P119" i="23"/>
  <c r="O119" i="23"/>
  <c r="O120" i="23" s="1"/>
  <c r="N119" i="23"/>
  <c r="M119" i="23"/>
  <c r="H47" i="23" s="1"/>
  <c r="I49" i="23" s="1"/>
  <c r="Q111" i="23"/>
  <c r="H85" i="23"/>
  <c r="E85" i="23"/>
  <c r="A85" i="23"/>
  <c r="L68" i="23"/>
  <c r="H52" i="23" s="1"/>
  <c r="H53" i="23"/>
  <c r="S46" i="23"/>
  <c r="I44" i="23"/>
  <c r="G24" i="23"/>
  <c r="E23" i="23"/>
  <c r="G23" i="23" s="1"/>
  <c r="E22" i="23"/>
  <c r="G22" i="23" s="1"/>
  <c r="G21" i="23"/>
  <c r="G20" i="23"/>
  <c r="U16" i="23"/>
  <c r="T16" i="23"/>
  <c r="G16" i="23"/>
  <c r="G15" i="23"/>
  <c r="G14" i="23"/>
  <c r="G13" i="23"/>
  <c r="G12" i="23"/>
  <c r="G11" i="23"/>
  <c r="G10" i="23"/>
  <c r="G9" i="23"/>
  <c r="G8" i="23"/>
  <c r="I59" i="24" l="1"/>
  <c r="I55" i="23"/>
  <c r="H17" i="23"/>
  <c r="H26" i="23"/>
  <c r="I56" i="23"/>
  <c r="E12" i="22"/>
  <c r="E11" i="22"/>
  <c r="E10" i="22"/>
  <c r="E9" i="22"/>
  <c r="E8" i="22"/>
  <c r="I31" i="22"/>
  <c r="P119" i="22"/>
  <c r="O119" i="22"/>
  <c r="O120" i="22" s="1"/>
  <c r="N119" i="22"/>
  <c r="M119" i="22"/>
  <c r="H47" i="22" s="1"/>
  <c r="I49" i="22" s="1"/>
  <c r="Q111" i="22"/>
  <c r="H85" i="22"/>
  <c r="E85" i="22"/>
  <c r="A85" i="22"/>
  <c r="L68" i="22"/>
  <c r="H52" i="22" s="1"/>
  <c r="I55" i="22" s="1"/>
  <c r="H53" i="22"/>
  <c r="S46" i="22"/>
  <c r="I44" i="22"/>
  <c r="G24" i="22"/>
  <c r="E23" i="22"/>
  <c r="G23" i="22" s="1"/>
  <c r="E22" i="22"/>
  <c r="G22" i="22" s="1"/>
  <c r="G21" i="22"/>
  <c r="G20" i="22"/>
  <c r="U16" i="22"/>
  <c r="T16" i="22"/>
  <c r="G16" i="22"/>
  <c r="G15" i="22"/>
  <c r="G14" i="22"/>
  <c r="G13" i="22"/>
  <c r="G12" i="22"/>
  <c r="G11" i="22"/>
  <c r="G10" i="22"/>
  <c r="G9" i="22"/>
  <c r="G8" i="22"/>
  <c r="I27" i="23" l="1"/>
  <c r="I57" i="23" s="1"/>
  <c r="I59" i="23" s="1"/>
  <c r="H17" i="22"/>
  <c r="H26" i="22"/>
  <c r="I56" i="22"/>
  <c r="I31" i="21"/>
  <c r="I27" i="22" l="1"/>
  <c r="I57" i="22" s="1"/>
  <c r="I59" i="22" s="1"/>
  <c r="P119" i="21"/>
  <c r="O119" i="21"/>
  <c r="O120" i="21" s="1"/>
  <c r="N119" i="21"/>
  <c r="M119" i="21"/>
  <c r="H47" i="21" s="1"/>
  <c r="I49" i="21" s="1"/>
  <c r="Q111" i="21"/>
  <c r="H85" i="21"/>
  <c r="E85" i="21"/>
  <c r="A85" i="21"/>
  <c r="L68" i="21"/>
  <c r="H52" i="21" s="1"/>
  <c r="H53" i="21"/>
  <c r="S46" i="21"/>
  <c r="I44" i="21"/>
  <c r="G24" i="21"/>
  <c r="E23" i="21"/>
  <c r="G23" i="21" s="1"/>
  <c r="G22" i="21"/>
  <c r="E22" i="21"/>
  <c r="G21" i="21"/>
  <c r="E21" i="21"/>
  <c r="G20" i="21"/>
  <c r="U16" i="21"/>
  <c r="T16" i="21"/>
  <c r="G16" i="21"/>
  <c r="G15" i="21"/>
  <c r="G14" i="21"/>
  <c r="G13" i="21"/>
  <c r="G12" i="21"/>
  <c r="G11" i="21"/>
  <c r="G10" i="21"/>
  <c r="G9" i="21"/>
  <c r="G8" i="21"/>
  <c r="H17" i="21" s="1"/>
  <c r="E12" i="20"/>
  <c r="E11" i="20"/>
  <c r="E9" i="20"/>
  <c r="E8" i="20"/>
  <c r="I55" i="21" l="1"/>
  <c r="I56" i="21" s="1"/>
  <c r="H26" i="21"/>
  <c r="I27" i="21" s="1"/>
  <c r="I57" i="21" s="1"/>
  <c r="I59" i="21" l="1"/>
  <c r="I31" i="20"/>
  <c r="L68" i="20"/>
  <c r="H52" i="20" s="1"/>
  <c r="P119" i="20" l="1"/>
  <c r="O119" i="20"/>
  <c r="O120" i="20" s="1"/>
  <c r="N119" i="20"/>
  <c r="M119" i="20"/>
  <c r="H47" i="20" s="1"/>
  <c r="I49" i="20" s="1"/>
  <c r="Q111" i="20"/>
  <c r="H85" i="20"/>
  <c r="E85" i="20"/>
  <c r="A85" i="20"/>
  <c r="H53" i="20"/>
  <c r="I55" i="20"/>
  <c r="S46" i="20"/>
  <c r="I44" i="20"/>
  <c r="G24" i="20"/>
  <c r="G23" i="20"/>
  <c r="E23" i="20"/>
  <c r="G22" i="20"/>
  <c r="E22" i="20"/>
  <c r="G21" i="20"/>
  <c r="E21" i="20"/>
  <c r="G20" i="20"/>
  <c r="H26" i="20" s="1"/>
  <c r="U16" i="20"/>
  <c r="T16" i="20"/>
  <c r="G16" i="20"/>
  <c r="G15" i="20"/>
  <c r="G14" i="20"/>
  <c r="G13" i="20"/>
  <c r="G12" i="20"/>
  <c r="G11" i="20"/>
  <c r="G10" i="20"/>
  <c r="G9" i="20"/>
  <c r="G8" i="20"/>
  <c r="H17" i="20" s="1"/>
  <c r="I27" i="20" l="1"/>
  <c r="I57" i="20" s="1"/>
  <c r="I56" i="20"/>
  <c r="E9" i="18"/>
  <c r="E21" i="18"/>
  <c r="E12" i="18"/>
  <c r="E8" i="18"/>
  <c r="I31" i="18"/>
  <c r="P119" i="19"/>
  <c r="O119" i="19"/>
  <c r="O120" i="19" s="1"/>
  <c r="N119" i="19"/>
  <c r="M119" i="19"/>
  <c r="Q111" i="19"/>
  <c r="H85" i="19"/>
  <c r="E85" i="19"/>
  <c r="A85" i="19"/>
  <c r="H53" i="19"/>
  <c r="H52" i="19"/>
  <c r="I55" i="19" s="1"/>
  <c r="H47" i="19"/>
  <c r="I49" i="19" s="1"/>
  <c r="S46" i="19"/>
  <c r="I44" i="19"/>
  <c r="I31" i="19"/>
  <c r="I56" i="19" s="1"/>
  <c r="G24" i="19"/>
  <c r="G23" i="19"/>
  <c r="E23" i="19"/>
  <c r="G22" i="19"/>
  <c r="E22" i="19"/>
  <c r="G21" i="19"/>
  <c r="H26" i="19" s="1"/>
  <c r="G20" i="19"/>
  <c r="U16" i="19"/>
  <c r="T16" i="19"/>
  <c r="G16" i="19"/>
  <c r="G15" i="19"/>
  <c r="G14" i="19"/>
  <c r="G13" i="19"/>
  <c r="G12" i="19"/>
  <c r="G11" i="19"/>
  <c r="G10" i="19"/>
  <c r="G9" i="19"/>
  <c r="H17" i="19" s="1"/>
  <c r="I27" i="19" s="1"/>
  <c r="I57" i="19" s="1"/>
  <c r="I59" i="19" s="1"/>
  <c r="G8" i="19"/>
  <c r="I59" i="20" l="1"/>
  <c r="P119" i="18"/>
  <c r="O119" i="18"/>
  <c r="O120" i="18" s="1"/>
  <c r="N119" i="18"/>
  <c r="M119" i="18"/>
  <c r="H47" i="18" s="1"/>
  <c r="I49" i="18" s="1"/>
  <c r="Q111" i="18"/>
  <c r="H85" i="18"/>
  <c r="E85" i="18"/>
  <c r="A85" i="18"/>
  <c r="H53" i="18"/>
  <c r="H52" i="18"/>
  <c r="S46" i="18"/>
  <c r="I44" i="18"/>
  <c r="G24" i="18"/>
  <c r="G23" i="18"/>
  <c r="E23" i="18"/>
  <c r="G22" i="18"/>
  <c r="E22" i="18"/>
  <c r="G21" i="18"/>
  <c r="G20" i="18"/>
  <c r="U16" i="18"/>
  <c r="T16" i="18"/>
  <c r="G16" i="18"/>
  <c r="G15" i="18"/>
  <c r="G14" i="18"/>
  <c r="G13" i="18"/>
  <c r="G12" i="18"/>
  <c r="G11" i="18"/>
  <c r="G10" i="18"/>
  <c r="G9" i="18"/>
  <c r="G8" i="18"/>
  <c r="H17" i="18" s="1"/>
  <c r="H26" i="18" l="1"/>
  <c r="I27" i="18" s="1"/>
  <c r="I57" i="18" s="1"/>
  <c r="I55" i="18"/>
  <c r="I56" i="18" s="1"/>
  <c r="E8" i="17"/>
  <c r="H54" i="17"/>
  <c r="I31" i="17"/>
  <c r="I59" i="18" l="1"/>
  <c r="P119" i="17"/>
  <c r="O119" i="17"/>
  <c r="O120" i="17" s="1"/>
  <c r="N119" i="17"/>
  <c r="M119" i="17"/>
  <c r="H47" i="17" s="1"/>
  <c r="I49" i="17" s="1"/>
  <c r="Q111" i="17"/>
  <c r="H85" i="17"/>
  <c r="E85" i="17"/>
  <c r="A85" i="17"/>
  <c r="H53" i="17"/>
  <c r="H52" i="17"/>
  <c r="I55" i="17" s="1"/>
  <c r="S46" i="17"/>
  <c r="I44" i="17"/>
  <c r="G24" i="17"/>
  <c r="E23" i="17"/>
  <c r="G23" i="17" s="1"/>
  <c r="E22" i="17"/>
  <c r="G22" i="17" s="1"/>
  <c r="G21" i="17"/>
  <c r="G20" i="17"/>
  <c r="U16" i="17"/>
  <c r="T16" i="17"/>
  <c r="G16" i="17"/>
  <c r="G15" i="17"/>
  <c r="G14" i="17"/>
  <c r="G13" i="17"/>
  <c r="G12" i="17"/>
  <c r="G11" i="17"/>
  <c r="G10" i="17"/>
  <c r="G9" i="17"/>
  <c r="G8" i="17"/>
  <c r="H17" i="17" s="1"/>
  <c r="H26" i="17" l="1"/>
  <c r="I27" i="17" s="1"/>
  <c r="I57" i="17" s="1"/>
  <c r="I56" i="17"/>
  <c r="H54" i="16"/>
  <c r="I31" i="16"/>
  <c r="P119" i="16"/>
  <c r="O119" i="16"/>
  <c r="O120" i="16" s="1"/>
  <c r="N119" i="16"/>
  <c r="M119" i="16"/>
  <c r="H47" i="16" s="1"/>
  <c r="I49" i="16" s="1"/>
  <c r="Q111" i="16"/>
  <c r="H85" i="16"/>
  <c r="E85" i="16"/>
  <c r="A85" i="16"/>
  <c r="H53" i="16"/>
  <c r="H52" i="16"/>
  <c r="I55" i="16" s="1"/>
  <c r="S46" i="16"/>
  <c r="I44" i="16"/>
  <c r="G24" i="16"/>
  <c r="E23" i="16"/>
  <c r="G23" i="16" s="1"/>
  <c r="E22" i="16"/>
  <c r="G22" i="16" s="1"/>
  <c r="G21" i="16"/>
  <c r="G20" i="16"/>
  <c r="H26" i="16" s="1"/>
  <c r="U16" i="16"/>
  <c r="T16" i="16"/>
  <c r="G16" i="16"/>
  <c r="G15" i="16"/>
  <c r="G14" i="16"/>
  <c r="G13" i="16"/>
  <c r="G12" i="16"/>
  <c r="G11" i="16"/>
  <c r="G10" i="16"/>
  <c r="G9" i="16"/>
  <c r="G8" i="16"/>
  <c r="I59" i="17" l="1"/>
  <c r="H17" i="16"/>
  <c r="I56" i="16"/>
  <c r="I27" i="16"/>
  <c r="I57" i="16" s="1"/>
  <c r="I31" i="15"/>
  <c r="P119" i="15"/>
  <c r="O119" i="15"/>
  <c r="O120" i="15" s="1"/>
  <c r="N119" i="15"/>
  <c r="M119" i="15"/>
  <c r="H47" i="15" s="1"/>
  <c r="I49" i="15" s="1"/>
  <c r="Q111" i="15"/>
  <c r="H85" i="15"/>
  <c r="E85" i="15"/>
  <c r="A85" i="15"/>
  <c r="H53" i="15"/>
  <c r="H52" i="15"/>
  <c r="I55" i="15" s="1"/>
  <c r="S46" i="15"/>
  <c r="I44" i="15"/>
  <c r="G24" i="15"/>
  <c r="E23" i="15"/>
  <c r="G23" i="15" s="1"/>
  <c r="E22" i="15"/>
  <c r="G22" i="15" s="1"/>
  <c r="G21" i="15"/>
  <c r="G20" i="15"/>
  <c r="U16" i="15"/>
  <c r="T16" i="15"/>
  <c r="G16" i="15"/>
  <c r="G15" i="15"/>
  <c r="G14" i="15"/>
  <c r="G13" i="15"/>
  <c r="G12" i="15"/>
  <c r="G11" i="15"/>
  <c r="G10" i="15"/>
  <c r="G9" i="15"/>
  <c r="G8" i="15"/>
  <c r="H17" i="15" s="1"/>
  <c r="I59" i="16" l="1"/>
  <c r="H26" i="15"/>
  <c r="I27" i="15" s="1"/>
  <c r="I57" i="15" s="1"/>
  <c r="I56" i="15"/>
  <c r="H53" i="13"/>
  <c r="H52" i="13"/>
  <c r="O56" i="13"/>
  <c r="L56" i="13"/>
  <c r="E13" i="14"/>
  <c r="E11" i="14"/>
  <c r="E10" i="14"/>
  <c r="E9" i="14"/>
  <c r="E12" i="14"/>
  <c r="I59" i="15" l="1"/>
  <c r="E10" i="13"/>
  <c r="E13" i="13"/>
  <c r="E12" i="13"/>
  <c r="E11" i="13"/>
  <c r="P119" i="14"/>
  <c r="O119" i="14"/>
  <c r="O120" i="14" s="1"/>
  <c r="N119" i="14"/>
  <c r="M119" i="14"/>
  <c r="H47" i="14" s="1"/>
  <c r="I49" i="14" s="1"/>
  <c r="Q111" i="14"/>
  <c r="H85" i="14"/>
  <c r="E85" i="14"/>
  <c r="A85" i="14"/>
  <c r="H53" i="14"/>
  <c r="H52" i="14"/>
  <c r="I55" i="14" s="1"/>
  <c r="S46" i="14"/>
  <c r="I44" i="14"/>
  <c r="G24" i="14"/>
  <c r="E23" i="14"/>
  <c r="G23" i="14" s="1"/>
  <c r="E22" i="14"/>
  <c r="G22" i="14" s="1"/>
  <c r="G21" i="14"/>
  <c r="G20" i="14"/>
  <c r="H26" i="14" s="1"/>
  <c r="U16" i="14"/>
  <c r="T16" i="14"/>
  <c r="G16" i="14"/>
  <c r="G15" i="14"/>
  <c r="G14" i="14"/>
  <c r="G13" i="14"/>
  <c r="G12" i="14"/>
  <c r="G11" i="14"/>
  <c r="G10" i="14"/>
  <c r="G9" i="14"/>
  <c r="G8" i="14"/>
  <c r="H17" i="14" l="1"/>
  <c r="I27" i="14" s="1"/>
  <c r="I57" i="14" s="1"/>
  <c r="E23" i="13"/>
  <c r="E22" i="13"/>
  <c r="I31" i="13"/>
  <c r="P119" i="13"/>
  <c r="N119" i="13"/>
  <c r="M119" i="13"/>
  <c r="Q111" i="13"/>
  <c r="H85" i="13"/>
  <c r="E85" i="13"/>
  <c r="A85" i="13"/>
  <c r="S46" i="13"/>
  <c r="I44" i="13"/>
  <c r="G24" i="13"/>
  <c r="G23" i="13"/>
  <c r="G22" i="13"/>
  <c r="G21" i="13"/>
  <c r="G20" i="13"/>
  <c r="H26" i="13" s="1"/>
  <c r="U16" i="13"/>
  <c r="T16" i="13"/>
  <c r="G16" i="13"/>
  <c r="G15" i="13"/>
  <c r="G14" i="13"/>
  <c r="G13" i="13"/>
  <c r="G12" i="13"/>
  <c r="G11" i="13"/>
  <c r="G10" i="13"/>
  <c r="G9" i="13"/>
  <c r="G8" i="13"/>
  <c r="H47" i="13" l="1"/>
  <c r="I49" i="13" s="1"/>
  <c r="H17" i="13"/>
  <c r="I27" i="13" s="1"/>
  <c r="I57" i="13" s="1"/>
  <c r="I55" i="13"/>
  <c r="O119" i="13"/>
  <c r="O120" i="13" s="1"/>
  <c r="I31" i="11"/>
  <c r="P119" i="11"/>
  <c r="N119" i="11"/>
  <c r="M119" i="11"/>
  <c r="H47" i="11" s="1"/>
  <c r="I49" i="11" s="1"/>
  <c r="L119" i="11"/>
  <c r="L120" i="11" s="1"/>
  <c r="Q111" i="11"/>
  <c r="H85" i="11"/>
  <c r="E85" i="11"/>
  <c r="A85" i="11"/>
  <c r="S46" i="11"/>
  <c r="I44" i="11"/>
  <c r="O24" i="11"/>
  <c r="G24" i="11"/>
  <c r="G23" i="11"/>
  <c r="G22" i="11"/>
  <c r="G21" i="11"/>
  <c r="G20" i="11"/>
  <c r="H26" i="11" s="1"/>
  <c r="U16" i="11"/>
  <c r="T16" i="11"/>
  <c r="G16" i="11"/>
  <c r="G15" i="11"/>
  <c r="G14" i="11"/>
  <c r="G13" i="11"/>
  <c r="G12" i="11"/>
  <c r="G11" i="11"/>
  <c r="G10" i="11"/>
  <c r="G9" i="11"/>
  <c r="G8" i="11"/>
  <c r="J5" i="11"/>
  <c r="J4" i="11"/>
  <c r="J9" i="11" s="1"/>
  <c r="K9" i="11" s="1"/>
  <c r="I56" i="13" l="1"/>
  <c r="I31" i="14" s="1"/>
  <c r="H52" i="11"/>
  <c r="H17" i="11"/>
  <c r="I27" i="11" s="1"/>
  <c r="I57" i="11" s="1"/>
  <c r="H53" i="11"/>
  <c r="I55" i="11" s="1"/>
  <c r="O119" i="11"/>
  <c r="O120" i="11" s="1"/>
  <c r="E8" i="10"/>
  <c r="E9" i="10"/>
  <c r="I31" i="10"/>
  <c r="P119" i="10"/>
  <c r="N119" i="10"/>
  <c r="M119" i="10"/>
  <c r="H47" i="10" s="1"/>
  <c r="I49" i="10" s="1"/>
  <c r="L119" i="10"/>
  <c r="L120" i="10" s="1"/>
  <c r="Q111" i="10"/>
  <c r="H85" i="10"/>
  <c r="E85" i="10"/>
  <c r="A85" i="10"/>
  <c r="S46" i="10"/>
  <c r="I44" i="10"/>
  <c r="O24" i="10"/>
  <c r="G24" i="10"/>
  <c r="G23" i="10"/>
  <c r="G22" i="10"/>
  <c r="G21" i="10"/>
  <c r="G20" i="10"/>
  <c r="H26" i="10" s="1"/>
  <c r="U16" i="10"/>
  <c r="T16" i="10"/>
  <c r="G16" i="10"/>
  <c r="G15" i="10"/>
  <c r="G14" i="10"/>
  <c r="G13" i="10"/>
  <c r="G12" i="10"/>
  <c r="G11" i="10"/>
  <c r="G10" i="10"/>
  <c r="G9" i="10"/>
  <c r="G8" i="10"/>
  <c r="J5" i="10"/>
  <c r="J4" i="10"/>
  <c r="J9" i="10" s="1"/>
  <c r="K9" i="10" s="1"/>
  <c r="I59" i="13" l="1"/>
  <c r="I56" i="14"/>
  <c r="I59" i="14" s="1"/>
  <c r="L9" i="11"/>
  <c r="I56" i="11"/>
  <c r="I59" i="11" s="1"/>
  <c r="H17" i="10"/>
  <c r="I27" i="10" s="1"/>
  <c r="I57" i="10" s="1"/>
  <c r="H52" i="10"/>
  <c r="H53" i="10"/>
  <c r="O119" i="10"/>
  <c r="O120" i="10" s="1"/>
  <c r="P119" i="9"/>
  <c r="N119" i="9"/>
  <c r="M119" i="9"/>
  <c r="H47" i="9" s="1"/>
  <c r="I49" i="9" s="1"/>
  <c r="L119" i="9"/>
  <c r="L120" i="9" s="1"/>
  <c r="Q111" i="9"/>
  <c r="H85" i="9"/>
  <c r="E85" i="9"/>
  <c r="A85" i="9"/>
  <c r="S46" i="9"/>
  <c r="I44" i="9"/>
  <c r="O24" i="9"/>
  <c r="G24" i="9"/>
  <c r="G23" i="9"/>
  <c r="G22" i="9"/>
  <c r="G21" i="9"/>
  <c r="G20" i="9"/>
  <c r="H26" i="9" s="1"/>
  <c r="U16" i="9"/>
  <c r="T16" i="9"/>
  <c r="G16" i="9"/>
  <c r="G15" i="9"/>
  <c r="G14" i="9"/>
  <c r="G13" i="9"/>
  <c r="G12" i="9"/>
  <c r="G11" i="9"/>
  <c r="G10" i="9"/>
  <c r="G9" i="9"/>
  <c r="G8" i="9"/>
  <c r="H17" i="9" s="1"/>
  <c r="J5" i="9"/>
  <c r="J4" i="9"/>
  <c r="J9" i="9" s="1"/>
  <c r="K9" i="9" s="1"/>
  <c r="I55" i="10" l="1"/>
  <c r="L9" i="10" s="1"/>
  <c r="I56" i="10"/>
  <c r="I59" i="10" s="1"/>
  <c r="H52" i="9"/>
  <c r="I27" i="9"/>
  <c r="I57" i="9" s="1"/>
  <c r="H53" i="9"/>
  <c r="I55" i="9" s="1"/>
  <c r="L9" i="9" s="1"/>
  <c r="O119" i="9"/>
  <c r="O120" i="9" s="1"/>
  <c r="P119" i="8"/>
  <c r="N119" i="8"/>
  <c r="M119" i="8"/>
  <c r="H47" i="8" s="1"/>
  <c r="I49" i="8" s="1"/>
  <c r="L119" i="8"/>
  <c r="L120" i="8" s="1"/>
  <c r="Q111" i="8"/>
  <c r="H85" i="8"/>
  <c r="E85" i="8"/>
  <c r="A85" i="8"/>
  <c r="S46" i="8"/>
  <c r="I44" i="8"/>
  <c r="O24" i="8"/>
  <c r="G24" i="8"/>
  <c r="G23" i="8"/>
  <c r="G22" i="8"/>
  <c r="G21" i="8"/>
  <c r="E21" i="8"/>
  <c r="G20" i="8"/>
  <c r="H26" i="8" s="1"/>
  <c r="U16" i="8"/>
  <c r="T16" i="8"/>
  <c r="G16" i="8"/>
  <c r="G15" i="8"/>
  <c r="G14" i="8"/>
  <c r="G13" i="8"/>
  <c r="G12" i="8"/>
  <c r="G11" i="8"/>
  <c r="G10" i="8"/>
  <c r="G9" i="8"/>
  <c r="G8" i="8"/>
  <c r="J5" i="8"/>
  <c r="J4" i="8"/>
  <c r="J9" i="8" s="1"/>
  <c r="K9" i="8" s="1"/>
  <c r="H17" i="8" l="1"/>
  <c r="I27" i="8" s="1"/>
  <c r="I57" i="8" s="1"/>
  <c r="H52" i="8"/>
  <c r="I55" i="8" s="1"/>
  <c r="L9" i="8" s="1"/>
  <c r="H53" i="8"/>
  <c r="O119" i="8"/>
  <c r="O120" i="8" s="1"/>
  <c r="E9" i="7"/>
  <c r="P119" i="7"/>
  <c r="N119" i="7"/>
  <c r="M119" i="7"/>
  <c r="H47" i="7" s="1"/>
  <c r="I49" i="7" s="1"/>
  <c r="L119" i="7"/>
  <c r="L120" i="7" s="1"/>
  <c r="Q111" i="7"/>
  <c r="H85" i="7"/>
  <c r="E85" i="7"/>
  <c r="A85" i="7"/>
  <c r="S46" i="7"/>
  <c r="I44" i="7"/>
  <c r="I30" i="7"/>
  <c r="I38" i="7" s="1"/>
  <c r="O24" i="7"/>
  <c r="G24" i="7"/>
  <c r="G23" i="7"/>
  <c r="G22" i="7"/>
  <c r="E21" i="7"/>
  <c r="G21" i="7" s="1"/>
  <c r="G20" i="7"/>
  <c r="H26" i="7" s="1"/>
  <c r="U16" i="7"/>
  <c r="T16" i="7"/>
  <c r="G16" i="7"/>
  <c r="G15" i="7"/>
  <c r="G14" i="7"/>
  <c r="G13" i="7"/>
  <c r="G12" i="7"/>
  <c r="G11" i="7"/>
  <c r="G10" i="7"/>
  <c r="G9" i="7"/>
  <c r="G8" i="7"/>
  <c r="J5" i="7"/>
  <c r="J4" i="7"/>
  <c r="J9" i="7" s="1"/>
  <c r="K9" i="7" s="1"/>
  <c r="I30" i="14" l="1"/>
  <c r="I38" i="14" s="1"/>
  <c r="I45" i="14" s="1"/>
  <c r="I30" i="15"/>
  <c r="I38" i="15" s="1"/>
  <c r="I45" i="7"/>
  <c r="I30" i="13"/>
  <c r="I38" i="13" s="1"/>
  <c r="I45" i="13" s="1"/>
  <c r="I30" i="11"/>
  <c r="I38" i="11" s="1"/>
  <c r="I45" i="11" s="1"/>
  <c r="I30" i="10"/>
  <c r="I38" i="10" s="1"/>
  <c r="I45" i="10" s="1"/>
  <c r="I30" i="9"/>
  <c r="I38" i="9" s="1"/>
  <c r="I45" i="9" s="1"/>
  <c r="I30" i="8"/>
  <c r="I38" i="8" s="1"/>
  <c r="I45" i="8" s="1"/>
  <c r="H52" i="7"/>
  <c r="H17" i="7"/>
  <c r="I27" i="7" s="1"/>
  <c r="I57" i="7" s="1"/>
  <c r="H53" i="7"/>
  <c r="O119" i="7"/>
  <c r="O120" i="7" s="1"/>
  <c r="E8" i="6"/>
  <c r="I45" i="15" l="1"/>
  <c r="I30" i="16"/>
  <c r="I38" i="16" s="1"/>
  <c r="I55" i="7"/>
  <c r="L9" i="7" s="1"/>
  <c r="E9" i="6"/>
  <c r="G8" i="6"/>
  <c r="P119" i="6"/>
  <c r="N119" i="6"/>
  <c r="M119" i="6"/>
  <c r="H47" i="6" s="1"/>
  <c r="I49" i="6" s="1"/>
  <c r="L119" i="6"/>
  <c r="L120" i="6" s="1"/>
  <c r="Q111" i="6"/>
  <c r="H85" i="6"/>
  <c r="E85" i="6"/>
  <c r="A85" i="6"/>
  <c r="S46" i="6"/>
  <c r="I44" i="6"/>
  <c r="I30" i="6"/>
  <c r="I38" i="6" s="1"/>
  <c r="I45" i="6" s="1"/>
  <c r="O24" i="6"/>
  <c r="G24" i="6"/>
  <c r="G23" i="6"/>
  <c r="G22" i="6"/>
  <c r="E21" i="6"/>
  <c r="G21" i="6" s="1"/>
  <c r="G20" i="6"/>
  <c r="H26" i="6" s="1"/>
  <c r="U16" i="6"/>
  <c r="T16" i="6"/>
  <c r="G16" i="6"/>
  <c r="G15" i="6"/>
  <c r="G14" i="6"/>
  <c r="G13" i="6"/>
  <c r="G12" i="6"/>
  <c r="E11" i="6"/>
  <c r="G11" i="6" s="1"/>
  <c r="G10" i="6"/>
  <c r="G9" i="6"/>
  <c r="J5" i="6"/>
  <c r="J4" i="6"/>
  <c r="J9" i="6" s="1"/>
  <c r="K9" i="6" s="1"/>
  <c r="I38" i="20" l="1"/>
  <c r="I45" i="20" s="1"/>
  <c r="I38" i="19"/>
  <c r="I30" i="19"/>
  <c r="I38" i="18"/>
  <c r="I45" i="18" s="1"/>
  <c r="I38" i="17"/>
  <c r="I45" i="17" s="1"/>
  <c r="I45" i="16"/>
  <c r="I30" i="17"/>
  <c r="H52" i="6"/>
  <c r="H17" i="6"/>
  <c r="I27" i="6" s="1"/>
  <c r="I57" i="6" s="1"/>
  <c r="H53" i="6"/>
  <c r="I55" i="6" s="1"/>
  <c r="O119" i="6"/>
  <c r="O120" i="6" s="1"/>
  <c r="I45" i="19" l="1"/>
  <c r="I30" i="21"/>
  <c r="I38" i="21" s="1"/>
  <c r="I30" i="20"/>
  <c r="I30" i="18"/>
  <c r="L9" i="6"/>
  <c r="I45" i="21" l="1"/>
  <c r="I30" i="22"/>
  <c r="I38" i="22" s="1"/>
  <c r="E12" i="5"/>
  <c r="E11" i="5"/>
  <c r="E8" i="5"/>
  <c r="E9" i="5"/>
  <c r="I30" i="24" l="1"/>
  <c r="I38" i="24" s="1"/>
  <c r="I45" i="24" s="1"/>
  <c r="I30" i="23"/>
  <c r="I38" i="23" s="1"/>
  <c r="I45" i="23" s="1"/>
  <c r="I45" i="22"/>
  <c r="P119" i="5"/>
  <c r="N119" i="5"/>
  <c r="M119" i="5"/>
  <c r="H47" i="5" s="1"/>
  <c r="I49" i="5" s="1"/>
  <c r="L119" i="5"/>
  <c r="L120" i="5" s="1"/>
  <c r="Q111" i="5"/>
  <c r="H85" i="5"/>
  <c r="E85" i="5"/>
  <c r="A85" i="5"/>
  <c r="S46" i="5"/>
  <c r="I44" i="5"/>
  <c r="I30" i="5"/>
  <c r="I38" i="5" s="1"/>
  <c r="I45" i="5" s="1"/>
  <c r="O24" i="5"/>
  <c r="G24" i="5"/>
  <c r="G23" i="5"/>
  <c r="G22" i="5"/>
  <c r="E21" i="5"/>
  <c r="G21" i="5" s="1"/>
  <c r="G20" i="5"/>
  <c r="H26" i="5" s="1"/>
  <c r="U16" i="5"/>
  <c r="T16" i="5"/>
  <c r="G16" i="5"/>
  <c r="G15" i="5"/>
  <c r="G14" i="5"/>
  <c r="G13" i="5"/>
  <c r="G12" i="5"/>
  <c r="G11" i="5"/>
  <c r="G10" i="5"/>
  <c r="G9" i="5"/>
  <c r="G8" i="5"/>
  <c r="J5" i="5"/>
  <c r="J4" i="5"/>
  <c r="J9" i="5" s="1"/>
  <c r="K9" i="5" s="1"/>
  <c r="H17" i="5" l="1"/>
  <c r="H52" i="5"/>
  <c r="I27" i="5"/>
  <c r="I57" i="5" s="1"/>
  <c r="H53" i="5"/>
  <c r="I55" i="5" s="1"/>
  <c r="O119" i="5"/>
  <c r="O120" i="5" s="1"/>
  <c r="E12" i="4"/>
  <c r="G9" i="4"/>
  <c r="P119" i="4"/>
  <c r="N119" i="4"/>
  <c r="M119" i="4"/>
  <c r="H47" i="4" s="1"/>
  <c r="I49" i="4" s="1"/>
  <c r="L119" i="4"/>
  <c r="L120" i="4" s="1"/>
  <c r="Q111" i="4"/>
  <c r="H85" i="4"/>
  <c r="E85" i="4"/>
  <c r="A85" i="4"/>
  <c r="S46" i="4"/>
  <c r="I44" i="4"/>
  <c r="I30" i="4"/>
  <c r="I38" i="4" s="1"/>
  <c r="I45" i="4" s="1"/>
  <c r="O24" i="4"/>
  <c r="G24" i="4"/>
  <c r="G23" i="4"/>
  <c r="G22" i="4"/>
  <c r="E21" i="4"/>
  <c r="G21" i="4" s="1"/>
  <c r="G20" i="4"/>
  <c r="H26" i="4" s="1"/>
  <c r="U16" i="4"/>
  <c r="T16" i="4"/>
  <c r="G16" i="4"/>
  <c r="G15" i="4"/>
  <c r="G14" i="4"/>
  <c r="G13" i="4"/>
  <c r="G12" i="4"/>
  <c r="G11" i="4"/>
  <c r="G10" i="4"/>
  <c r="G8" i="4"/>
  <c r="J5" i="4"/>
  <c r="J4" i="4"/>
  <c r="J9" i="4" s="1"/>
  <c r="K9" i="4" s="1"/>
  <c r="L120" i="1"/>
  <c r="P119" i="1"/>
  <c r="N119" i="1"/>
  <c r="M119" i="1"/>
  <c r="H47" i="1" s="1"/>
  <c r="I49" i="1" s="1"/>
  <c r="L119" i="1"/>
  <c r="Q111" i="1"/>
  <c r="H85" i="1"/>
  <c r="E85" i="1"/>
  <c r="A85" i="1"/>
  <c r="H52" i="1"/>
  <c r="S46" i="1"/>
  <c r="I44" i="1"/>
  <c r="I31" i="1"/>
  <c r="I30" i="1"/>
  <c r="I38" i="1" s="1"/>
  <c r="I45" i="1" s="1"/>
  <c r="O24" i="1"/>
  <c r="G24" i="1"/>
  <c r="G23" i="1"/>
  <c r="G22" i="1"/>
  <c r="G21" i="1"/>
  <c r="E21" i="1"/>
  <c r="G20" i="1"/>
  <c r="H26" i="1" s="1"/>
  <c r="U16" i="1"/>
  <c r="T16" i="1"/>
  <c r="G16" i="1"/>
  <c r="G15" i="1"/>
  <c r="G14" i="1"/>
  <c r="G13" i="1"/>
  <c r="G12" i="1"/>
  <c r="G11" i="1"/>
  <c r="G10" i="1"/>
  <c r="G9" i="1"/>
  <c r="G8" i="1"/>
  <c r="H17" i="1" s="1"/>
  <c r="J5" i="1"/>
  <c r="J4" i="1"/>
  <c r="J9" i="1" s="1"/>
  <c r="K9" i="1" s="1"/>
  <c r="L9" i="5" l="1"/>
  <c r="H17" i="4"/>
  <c r="I27" i="4" s="1"/>
  <c r="I57" i="4" s="1"/>
  <c r="H52" i="4"/>
  <c r="H53" i="4"/>
  <c r="O119" i="4"/>
  <c r="O120" i="4" s="1"/>
  <c r="I27" i="1"/>
  <c r="I57" i="1" s="1"/>
  <c r="I55" i="1"/>
  <c r="L9" i="1" s="1"/>
  <c r="H53" i="1"/>
  <c r="O119" i="1"/>
  <c r="O120" i="1" s="1"/>
  <c r="I55" i="4" l="1"/>
  <c r="L9" i="4" s="1"/>
  <c r="I56" i="1"/>
  <c r="I59" i="1" l="1"/>
  <c r="I31" i="4"/>
  <c r="I56" i="4" s="1"/>
  <c r="I59" i="4" l="1"/>
  <c r="I31" i="5"/>
  <c r="I56" i="5" s="1"/>
  <c r="I59" i="5" l="1"/>
  <c r="I31" i="6"/>
  <c r="I56" i="6" s="1"/>
  <c r="I59" i="6" l="1"/>
  <c r="I31" i="7"/>
  <c r="I56" i="7" s="1"/>
  <c r="I59" i="7" l="1"/>
  <c r="I31" i="8"/>
  <c r="I56" i="8" s="1"/>
  <c r="I59" i="8" l="1"/>
  <c r="I31" i="9"/>
  <c r="I56" i="9" s="1"/>
  <c r="I59" i="9" s="1"/>
</calcChain>
</file>

<file path=xl/sharedStrings.xml><?xml version="1.0" encoding="utf-8"?>
<sst xmlns="http://schemas.openxmlformats.org/spreadsheetml/2006/main" count="1956" uniqueCount="158">
  <si>
    <t>CASH OPNAME</t>
  </si>
  <si>
    <t>Hari             :</t>
  </si>
  <si>
    <t>Kamis</t>
  </si>
  <si>
    <t>Tanggal  :</t>
  </si>
  <si>
    <t>Pelaksana    :</t>
  </si>
  <si>
    <t>Keuangan</t>
  </si>
  <si>
    <t>Pukul       :</t>
  </si>
  <si>
    <t xml:space="preserve"> </t>
  </si>
  <si>
    <t>NOMINAL</t>
  </si>
  <si>
    <t>LEMBAR</t>
  </si>
  <si>
    <t>JUMLAH</t>
  </si>
  <si>
    <t xml:space="preserve">  </t>
  </si>
  <si>
    <t>kas Profesi</t>
  </si>
  <si>
    <t>kas kerjasama</t>
  </si>
  <si>
    <t>BPRSA</t>
  </si>
  <si>
    <t>BTK</t>
  </si>
  <si>
    <t>in</t>
  </si>
  <si>
    <t>out</t>
  </si>
  <si>
    <t>No Bukti</t>
  </si>
  <si>
    <t>lebih</t>
  </si>
  <si>
    <t>kurang</t>
  </si>
  <si>
    <t>MUTASI</t>
  </si>
  <si>
    <t>Sub Total</t>
  </si>
  <si>
    <t xml:space="preserve">lebih </t>
  </si>
  <si>
    <t>KEPING</t>
  </si>
  <si>
    <t>penyesuaian</t>
  </si>
  <si>
    <t>Jumlah Kas Sebelumnya :</t>
  </si>
  <si>
    <t>Kas BPRSA</t>
  </si>
  <si>
    <t>Kas</t>
  </si>
  <si>
    <t>Jumlah Kas Hari Ini :</t>
  </si>
  <si>
    <t>Bank:</t>
  </si>
  <si>
    <t>Penerimaan BPRSA</t>
  </si>
  <si>
    <t>,</t>
  </si>
  <si>
    <t>Pengeluaran</t>
  </si>
  <si>
    <t>Jumlah Kas di Bank</t>
  </si>
  <si>
    <t>BPRSA 2</t>
  </si>
  <si>
    <t>BTN</t>
  </si>
  <si>
    <t>BNI</t>
  </si>
  <si>
    <t>BRI Syariah</t>
  </si>
  <si>
    <t>Kas LP3I</t>
  </si>
  <si>
    <t>Realisasi Kurang</t>
  </si>
  <si>
    <t xml:space="preserve">Penyesuaian </t>
  </si>
  <si>
    <t>Penerimaan</t>
  </si>
  <si>
    <t>- Profesi</t>
  </si>
  <si>
    <t>- Kelas Kerjasama</t>
  </si>
  <si>
    <t>Realisasi Lebih</t>
  </si>
  <si>
    <t>Total</t>
  </si>
  <si>
    <t/>
  </si>
  <si>
    <t>Menurut kas hari ini (Kas Ditangan)</t>
  </si>
  <si>
    <t>Selisih</t>
  </si>
  <si>
    <t>Demikian berita acara ini dibuat dan dilaksanakan oleh:</t>
  </si>
  <si>
    <t>LP3I</t>
  </si>
  <si>
    <t>Tanda Tangan</t>
  </si>
  <si>
    <t>1. Nijar Kurnia Romdoni, S.E</t>
  </si>
  <si>
    <t>1…………………............</t>
  </si>
  <si>
    <t>2. Dheri Febiyani Lestari, S.Pd,MM</t>
  </si>
  <si>
    <t>2.............................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</si>
  <si>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</si>
  <si>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</si>
  <si>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</si>
  <si>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 xml:space="preserve">      </t>
  </si>
  <si>
    <t xml:space="preserve">Jum'at </t>
  </si>
  <si>
    <t xml:space="preserve">Sabtu </t>
  </si>
  <si>
    <t>cb yatim</t>
  </si>
  <si>
    <t>BTK 48979</t>
  </si>
  <si>
    <t>BTK 48980</t>
  </si>
  <si>
    <t>BTK 48981</t>
  </si>
  <si>
    <t>BTK 48982</t>
  </si>
  <si>
    <t>BTK 48983</t>
  </si>
  <si>
    <t>BTK 48984</t>
  </si>
  <si>
    <t>BTK 48985</t>
  </si>
  <si>
    <t>BTK 48986</t>
  </si>
  <si>
    <t>BTK 48987</t>
  </si>
  <si>
    <t>BTK 48988</t>
  </si>
  <si>
    <t>BTK 48989</t>
  </si>
  <si>
    <t>BTK 48990</t>
  </si>
  <si>
    <t>BTK 48991</t>
  </si>
  <si>
    <t>BTK 48992</t>
  </si>
  <si>
    <t>BTK 48993</t>
  </si>
  <si>
    <t>BTK 48994</t>
  </si>
  <si>
    <t>BTK 48995</t>
  </si>
  <si>
    <t>BTK 48996</t>
  </si>
  <si>
    <t>BTK 48997</t>
  </si>
  <si>
    <t>BTK 48998</t>
  </si>
  <si>
    <t>BTK 48999</t>
  </si>
  <si>
    <t>BTK 49000</t>
  </si>
  <si>
    <t>BTK 49001</t>
  </si>
  <si>
    <t>BTK 49002</t>
  </si>
  <si>
    <t>BTK 49003</t>
  </si>
  <si>
    <t>BTK 49004</t>
  </si>
  <si>
    <t>BTK 49005</t>
  </si>
  <si>
    <t>BTK 49006</t>
  </si>
  <si>
    <t>BTK 49007</t>
  </si>
  <si>
    <t>BTK 49008</t>
  </si>
  <si>
    <t>roni</t>
  </si>
  <si>
    <t>Minggu</t>
  </si>
  <si>
    <t xml:space="preserve">Senin </t>
  </si>
  <si>
    <t xml:space="preserve">Selasa </t>
  </si>
  <si>
    <t xml:space="preserve">Rabu </t>
  </si>
  <si>
    <t xml:space="preserve">Kamis </t>
  </si>
  <si>
    <t>Jum'at</t>
  </si>
  <si>
    <t>Tanggal    :</t>
  </si>
  <si>
    <t>Selasa</t>
  </si>
  <si>
    <t>Sabtu</t>
  </si>
  <si>
    <t>1. Wafa Tsamrotul F</t>
  </si>
  <si>
    <t>BTK 49328</t>
  </si>
  <si>
    <t>BTK 49329</t>
  </si>
  <si>
    <t>BTK 49330</t>
  </si>
  <si>
    <t>BTK 49331</t>
  </si>
  <si>
    <t>BTK 49332</t>
  </si>
  <si>
    <t>BTK 49333</t>
  </si>
  <si>
    <t>BTK 49334</t>
  </si>
  <si>
    <t>BTK 49335</t>
  </si>
  <si>
    <t>BTK 49336</t>
  </si>
  <si>
    <t>BTK 49337</t>
  </si>
  <si>
    <t>BTK 49338</t>
  </si>
  <si>
    <t>BTK 49339</t>
  </si>
  <si>
    <t>BTK 49340</t>
  </si>
  <si>
    <t>BTK 49341</t>
  </si>
  <si>
    <t>BTK 49342</t>
  </si>
  <si>
    <t>BTK 49343</t>
  </si>
  <si>
    <t>BTK 49344</t>
  </si>
  <si>
    <t>BTK 49345</t>
  </si>
  <si>
    <t>BTK 49346</t>
  </si>
  <si>
    <t>BTK 49347</t>
  </si>
  <si>
    <t>BTK 49348</t>
  </si>
  <si>
    <t>BTK 49349</t>
  </si>
  <si>
    <t>BTK 49350</t>
  </si>
  <si>
    <t>BTK 49351</t>
  </si>
  <si>
    <t>BTK 49352</t>
  </si>
  <si>
    <t>BTK 49353</t>
  </si>
  <si>
    <t>BTK 49354</t>
  </si>
  <si>
    <t>BTK 49355</t>
  </si>
  <si>
    <t>BTK 49356</t>
  </si>
  <si>
    <t>BTK 49357</t>
  </si>
  <si>
    <t>BTK 49358</t>
  </si>
  <si>
    <t>BTK 49359</t>
  </si>
  <si>
    <t>BTK 49360</t>
  </si>
  <si>
    <t>BTK 49361</t>
  </si>
  <si>
    <t>BTK 49362</t>
  </si>
  <si>
    <t>BTK 49363</t>
  </si>
  <si>
    <t>BTK 49364</t>
  </si>
  <si>
    <t>BTK 49365</t>
  </si>
  <si>
    <t>BTK 49366</t>
  </si>
  <si>
    <t>BTK 49367</t>
  </si>
  <si>
    <t>BTK 49368</t>
  </si>
  <si>
    <t>BTK 49369</t>
  </si>
  <si>
    <t>BTK 49370</t>
  </si>
  <si>
    <t>BTK 49371</t>
  </si>
  <si>
    <t>BTK 49372</t>
  </si>
  <si>
    <t>BTK 49373</t>
  </si>
  <si>
    <t>BTK 49374</t>
  </si>
  <si>
    <t>BTK 49375</t>
  </si>
  <si>
    <t>BTK 49376</t>
  </si>
  <si>
    <t>BTK 49377</t>
  </si>
  <si>
    <t xml:space="preserve">Minggu </t>
  </si>
  <si>
    <t>Senin</t>
  </si>
  <si>
    <t>Jumat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</si>
</sst>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  <numFmt numFmtId="166" formatCode="&quot;Rp&quot;#,##0"/>
  </numFmts>
  <fonts count="3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1"/>
      <color theme="1"/>
      <name val="Times New Roman"/>
      <family val="1"/>
    </font>
    <font>
      <b/>
      <sz val="10"/>
      <color rgb="FFFF0000"/>
      <name val="Arial"/>
      <family val="2"/>
    </font>
    <font>
      <b/>
      <sz val="10"/>
      <name val="Times New Roman"/>
      <family val="1"/>
    </font>
    <font>
      <sz val="10"/>
      <color theme="1"/>
      <name val="Times New Roman"/>
      <family val="1"/>
    </font>
    <font>
      <u/>
      <sz val="11"/>
      <color theme="10"/>
      <name val="Calibri"/>
      <family val="2"/>
      <charset val="1"/>
      <scheme val="minor"/>
    </font>
    <font>
      <u/>
      <sz val="11"/>
      <name val="Calibri"/>
      <family val="2"/>
      <charset val="1"/>
      <scheme val="minor"/>
    </font>
    <font>
      <sz val="12"/>
      <name val="Times New Roman"/>
      <family val="1"/>
    </font>
    <font>
      <u/>
      <sz val="11"/>
      <color theme="10"/>
      <name val="Times New Roman"/>
      <family val="1"/>
    </font>
    <font>
      <sz val="11"/>
      <color theme="1"/>
      <name val="Times New Roman"/>
      <family val="1"/>
    </font>
    <font>
      <sz val="11"/>
      <name val="Calibri"/>
      <family val="2"/>
      <charset val="1"/>
      <scheme val="minor"/>
    </font>
    <font>
      <sz val="11"/>
      <color theme="10"/>
      <name val="Times New Roman"/>
      <family val="1"/>
    </font>
    <font>
      <sz val="14"/>
      <color theme="1"/>
      <name val="Times New Roman"/>
      <family val="1"/>
    </font>
    <font>
      <b/>
      <sz val="11"/>
      <name val="Arial"/>
      <family val="2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12"/>
      <color theme="1"/>
      <name val="Times New Roman"/>
      <family val="1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theme="0"/>
      <name val="Arial"/>
      <family val="2"/>
    </font>
    <font>
      <sz val="11"/>
      <color rgb="FFFFFF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0" fontId="15" fillId="0" borderId="0" applyNumberFormat="0" applyFill="0" applyBorder="0" applyAlignment="0" applyProtection="0"/>
    <xf numFmtId="41" fontId="3" fillId="0" borderId="0" applyFont="0" applyFill="0" applyBorder="0" applyAlignment="0" applyProtection="0"/>
  </cellStyleXfs>
  <cellXfs count="185">
    <xf numFmtId="0" fontId="0" fillId="0" borderId="0" xfId="0"/>
    <xf numFmtId="0" fontId="4" fillId="0" borderId="0" xfId="3" applyFont="1" applyAlignment="1">
      <alignment horizontal="center"/>
    </xf>
    <xf numFmtId="0" fontId="5" fillId="0" borderId="0" xfId="4" applyFont="1"/>
    <xf numFmtId="0" fontId="6" fillId="0" borderId="0" xfId="4" applyFont="1" applyFill="1" applyAlignment="1">
      <alignment horizontal="right"/>
    </xf>
    <xf numFmtId="41" fontId="7" fillId="0" borderId="0" xfId="4" applyNumberFormat="1" applyFont="1" applyFill="1"/>
    <xf numFmtId="0" fontId="7" fillId="0" borderId="0" xfId="4" applyFont="1"/>
    <xf numFmtId="0" fontId="5" fillId="0" borderId="0" xfId="0" applyFont="1"/>
    <xf numFmtId="0" fontId="3" fillId="0" borderId="0" xfId="3" applyFont="1" applyAlignment="1"/>
    <xf numFmtId="164" fontId="3" fillId="0" borderId="0" xfId="3" applyNumberFormat="1" applyFont="1" applyAlignment="1"/>
    <xf numFmtId="41" fontId="3" fillId="0" borderId="0" xfId="3" applyNumberFormat="1" applyFont="1"/>
    <xf numFmtId="41" fontId="3" fillId="0" borderId="0" xfId="3" applyNumberFormat="1" applyFont="1" applyAlignment="1">
      <alignment horizontal="left"/>
    </xf>
    <xf numFmtId="14" fontId="3" fillId="0" borderId="0" xfId="3" applyNumberFormat="1" applyFont="1" applyAlignment="1">
      <alignment horizontal="left"/>
    </xf>
    <xf numFmtId="41" fontId="3" fillId="0" borderId="0" xfId="1" applyFont="1" applyAlignment="1">
      <alignment horizontal="left"/>
    </xf>
    <xf numFmtId="41" fontId="8" fillId="0" borderId="0" xfId="3" applyNumberFormat="1" applyFont="1" applyFill="1" applyAlignment="1">
      <alignment horizontal="right"/>
    </xf>
    <xf numFmtId="20" fontId="3" fillId="0" borderId="0" xfId="3" applyNumberFormat="1" applyFont="1" applyAlignment="1">
      <alignment horizontal="left"/>
    </xf>
    <xf numFmtId="41" fontId="3" fillId="0" borderId="0" xfId="1" applyFont="1" applyAlignment="1"/>
    <xf numFmtId="41" fontId="3" fillId="0" borderId="0" xfId="3" applyNumberFormat="1" applyFont="1" applyFill="1" applyAlignment="1"/>
    <xf numFmtId="0" fontId="9" fillId="0" borderId="0" xfId="3" applyFont="1" applyAlignment="1"/>
    <xf numFmtId="0" fontId="10" fillId="0" borderId="0" xfId="3" applyFont="1" applyAlignment="1"/>
    <xf numFmtId="1" fontId="5" fillId="0" borderId="0" xfId="4" applyNumberFormat="1" applyFont="1"/>
    <xf numFmtId="0" fontId="3" fillId="0" borderId="0" xfId="3" applyFont="1" applyAlignment="1">
      <alignment horizontal="center"/>
    </xf>
    <xf numFmtId="0" fontId="3" fillId="0" borderId="0" xfId="3" applyFont="1" applyFill="1" applyAlignment="1"/>
    <xf numFmtId="41" fontId="3" fillId="0" borderId="0" xfId="3" applyNumberFormat="1" applyFont="1" applyAlignment="1"/>
    <xf numFmtId="0" fontId="9" fillId="0" borderId="0" xfId="3" applyFont="1" applyFill="1" applyAlignment="1"/>
    <xf numFmtId="41" fontId="3" fillId="0" borderId="0" xfId="1" applyFont="1" applyFill="1" applyAlignment="1"/>
    <xf numFmtId="41" fontId="5" fillId="0" borderId="0" xfId="4" applyNumberFormat="1" applyFont="1"/>
    <xf numFmtId="41" fontId="6" fillId="0" borderId="0" xfId="4" applyNumberFormat="1" applyFont="1" applyFill="1" applyAlignment="1">
      <alignment horizontal="right"/>
    </xf>
    <xf numFmtId="0" fontId="3" fillId="0" borderId="0" xfId="3" applyNumberFormat="1" applyFont="1" applyFill="1" applyBorder="1"/>
    <xf numFmtId="41" fontId="3" fillId="0" borderId="1" xfId="3" applyNumberFormat="1" applyFont="1" applyFill="1" applyBorder="1" applyAlignment="1"/>
    <xf numFmtId="0" fontId="5" fillId="0" borderId="1" xfId="4" applyFont="1" applyBorder="1"/>
    <xf numFmtId="41" fontId="7" fillId="0" borderId="1" xfId="4" applyNumberFormat="1" applyFont="1" applyFill="1" applyBorder="1"/>
    <xf numFmtId="0" fontId="5" fillId="0" borderId="1" xfId="0" applyFont="1" applyBorder="1"/>
    <xf numFmtId="0" fontId="11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right"/>
    </xf>
    <xf numFmtId="41" fontId="12" fillId="3" borderId="1" xfId="3" applyNumberFormat="1" applyFont="1" applyFill="1" applyBorder="1" applyAlignment="1">
      <alignment horizontal="center"/>
    </xf>
    <xf numFmtId="41" fontId="13" fillId="0" borderId="1" xfId="3" applyNumberFormat="1" applyFont="1" applyFill="1" applyBorder="1" applyAlignment="1">
      <alignment horizontal="center"/>
    </xf>
    <xf numFmtId="0" fontId="9" fillId="0" borderId="0" xfId="3" applyFont="1" applyAlignment="1">
      <alignment horizontal="center"/>
    </xf>
    <xf numFmtId="0" fontId="14" fillId="3" borderId="1" xfId="0" applyFont="1" applyFill="1" applyBorder="1" applyAlignment="1">
      <alignment horizontal="center" vertical="center" wrapText="1"/>
    </xf>
    <xf numFmtId="0" fontId="16" fillId="4" borderId="1" xfId="5" applyFont="1" applyFill="1" applyBorder="1" applyAlignment="1">
      <alignment vertical="top" wrapText="1"/>
    </xf>
    <xf numFmtId="41" fontId="17" fillId="4" borderId="1" xfId="1" applyFont="1" applyFill="1" applyBorder="1" applyAlignment="1">
      <alignment horizontal="right" vertical="top" wrapText="1"/>
    </xf>
    <xf numFmtId="41" fontId="7" fillId="3" borderId="3" xfId="0" applyNumberFormat="1" applyFont="1" applyFill="1" applyBorder="1"/>
    <xf numFmtId="0" fontId="18" fillId="0" borderId="1" xfId="5" applyFont="1" applyBorder="1" applyAlignment="1">
      <alignment vertical="center" wrapText="1"/>
    </xf>
    <xf numFmtId="41" fontId="19" fillId="0" borderId="1" xfId="1" applyFont="1" applyBorder="1" applyAlignment="1">
      <alignment vertical="center"/>
    </xf>
    <xf numFmtId="41" fontId="7" fillId="3" borderId="5" xfId="0" applyNumberFormat="1" applyFont="1" applyFill="1" applyBorder="1"/>
    <xf numFmtId="41" fontId="7" fillId="0" borderId="0" xfId="4" applyNumberFormat="1" applyFont="1" applyFill="1" applyBorder="1"/>
    <xf numFmtId="0" fontId="5" fillId="0" borderId="0" xfId="0" applyFont="1" applyBorder="1"/>
    <xf numFmtId="41" fontId="3" fillId="0" borderId="0" xfId="3" applyNumberFormat="1" applyFont="1" applyFill="1" applyBorder="1"/>
    <xf numFmtId="0" fontId="5" fillId="0" borderId="0" xfId="4" applyFont="1" applyBorder="1"/>
    <xf numFmtId="0" fontId="20" fillId="0" borderId="1" xfId="0" applyFont="1" applyBorder="1" applyAlignment="1"/>
    <xf numFmtId="0" fontId="21" fillId="0" borderId="1" xfId="5" applyFont="1" applyBorder="1" applyAlignment="1">
      <alignment vertical="center" wrapText="1"/>
    </xf>
    <xf numFmtId="3" fontId="19" fillId="0" borderId="1" xfId="0" applyNumberFormat="1" applyFont="1" applyBorder="1" applyAlignment="1">
      <alignment horizontal="right" vertical="center" wrapText="1"/>
    </xf>
    <xf numFmtId="41" fontId="7" fillId="0" borderId="1" xfId="1" applyFont="1" applyFill="1" applyBorder="1" applyAlignment="1">
      <alignment horizontal="center" wrapText="1"/>
    </xf>
    <xf numFmtId="41" fontId="19" fillId="0" borderId="0" xfId="1" applyFont="1" applyBorder="1" applyAlignment="1">
      <alignment horizontal="right" vertical="center" wrapText="1"/>
    </xf>
    <xf numFmtId="165" fontId="3" fillId="0" borderId="0" xfId="3" applyNumberFormat="1" applyFont="1" applyFill="1"/>
    <xf numFmtId="41" fontId="22" fillId="3" borderId="1" xfId="1" applyFont="1" applyFill="1" applyBorder="1" applyAlignment="1">
      <alignment horizontal="left"/>
    </xf>
    <xf numFmtId="41" fontId="19" fillId="0" borderId="1" xfId="1" applyFont="1" applyBorder="1" applyAlignment="1">
      <alignment horizontal="right" vertical="center" wrapText="1"/>
    </xf>
    <xf numFmtId="41" fontId="3" fillId="0" borderId="0" xfId="3" applyNumberFormat="1" applyFont="1" applyFill="1"/>
    <xf numFmtId="0" fontId="18" fillId="0" borderId="1" xfId="5" applyFont="1" applyBorder="1" applyAlignment="1">
      <alignment vertical="center"/>
    </xf>
    <xf numFmtId="41" fontId="7" fillId="0" borderId="1" xfId="1" quotePrefix="1" applyFont="1" applyFill="1" applyBorder="1" applyAlignment="1">
      <alignment horizontal="center" wrapText="1"/>
    </xf>
    <xf numFmtId="41" fontId="17" fillId="5" borderId="1" xfId="1" applyFont="1" applyFill="1" applyBorder="1" applyAlignment="1">
      <alignment horizontal="right" vertical="top" wrapText="1"/>
    </xf>
    <xf numFmtId="41" fontId="19" fillId="0" borderId="1" xfId="1" applyFont="1" applyBorder="1" applyAlignment="1">
      <alignment vertical="center" wrapText="1"/>
    </xf>
    <xf numFmtId="165" fontId="5" fillId="0" borderId="1" xfId="4" applyNumberFormat="1" applyFont="1" applyBorder="1"/>
    <xf numFmtId="165" fontId="7" fillId="0" borderId="0" xfId="4" applyNumberFormat="1" applyFont="1" applyBorder="1"/>
    <xf numFmtId="41" fontId="3" fillId="0" borderId="1" xfId="4" applyNumberFormat="1" applyFont="1" applyFill="1" applyBorder="1"/>
    <xf numFmtId="0" fontId="3" fillId="0" borderId="0" xfId="3" applyFont="1" applyFill="1"/>
    <xf numFmtId="41" fontId="5" fillId="0" borderId="1" xfId="1" applyFont="1" applyFill="1" applyBorder="1"/>
    <xf numFmtId="41" fontId="3" fillId="0" borderId="1" xfId="1" applyFont="1" applyFill="1" applyBorder="1"/>
    <xf numFmtId="41" fontId="3" fillId="0" borderId="6" xfId="3" applyNumberFormat="1" applyFont="1" applyBorder="1" applyAlignment="1"/>
    <xf numFmtId="41" fontId="9" fillId="0" borderId="1" xfId="1" applyFont="1" applyFill="1" applyBorder="1"/>
    <xf numFmtId="165" fontId="7" fillId="0" borderId="0" xfId="6" applyNumberFormat="1" applyFont="1" applyFill="1" applyBorder="1" applyAlignment="1"/>
    <xf numFmtId="164" fontId="3" fillId="0" borderId="0" xfId="3" applyNumberFormat="1" applyFont="1" applyBorder="1" applyAlignment="1"/>
    <xf numFmtId="41" fontId="23" fillId="0" borderId="1" xfId="1" quotePrefix="1" applyFont="1" applyFill="1" applyBorder="1" applyAlignment="1">
      <alignment horizontal="center" wrapText="1"/>
    </xf>
    <xf numFmtId="41" fontId="7" fillId="0" borderId="3" xfId="1" quotePrefix="1" applyFont="1" applyFill="1" applyBorder="1" applyAlignment="1">
      <alignment horizontal="center" wrapText="1"/>
    </xf>
    <xf numFmtId="41" fontId="3" fillId="0" borderId="0" xfId="4" applyNumberFormat="1" applyFont="1" applyFill="1" applyBorder="1"/>
    <xf numFmtId="41" fontId="23" fillId="0" borderId="0" xfId="1" quotePrefix="1" applyFont="1" applyFill="1" applyBorder="1" applyAlignment="1">
      <alignment horizontal="center" wrapText="1"/>
    </xf>
    <xf numFmtId="3" fontId="0" fillId="0" borderId="0" xfId="0" applyNumberFormat="1" applyAlignment="1">
      <alignment horizontal="right" wrapText="1"/>
    </xf>
    <xf numFmtId="41" fontId="17" fillId="6" borderId="1" xfId="1" applyFont="1" applyFill="1" applyBorder="1" applyAlignment="1">
      <alignment horizontal="right" vertical="top" wrapText="1"/>
    </xf>
    <xf numFmtId="41" fontId="17" fillId="4" borderId="1" xfId="1" applyFont="1" applyFill="1" applyBorder="1" applyAlignment="1">
      <alignment horizontal="right" vertical="top"/>
    </xf>
    <xf numFmtId="42" fontId="5" fillId="0" borderId="0" xfId="4" applyNumberFormat="1" applyFont="1"/>
    <xf numFmtId="41" fontId="7" fillId="3" borderId="0" xfId="0" applyNumberFormat="1" applyFont="1" applyFill="1"/>
    <xf numFmtId="0" fontId="14" fillId="3" borderId="1" xfId="0" applyFont="1" applyFill="1" applyBorder="1" applyAlignment="1">
      <alignment horizontal="right" vertical="center" wrapText="1"/>
    </xf>
    <xf numFmtId="0" fontId="19" fillId="0" borderId="3" xfId="0" applyFont="1" applyBorder="1" applyAlignment="1">
      <alignment horizontal="right" wrapText="1"/>
    </xf>
    <xf numFmtId="164" fontId="3" fillId="0" borderId="6" xfId="3" applyNumberFormat="1" applyFont="1" applyBorder="1" applyAlignment="1"/>
    <xf numFmtId="0" fontId="16" fillId="5" borderId="1" xfId="5" applyFont="1" applyFill="1" applyBorder="1" applyAlignment="1">
      <alignment vertical="top" wrapText="1"/>
    </xf>
    <xf numFmtId="164" fontId="24" fillId="0" borderId="0" xfId="3" applyNumberFormat="1" applyFont="1" applyBorder="1" applyAlignment="1"/>
    <xf numFmtId="0" fontId="19" fillId="0" borderId="1" xfId="0" applyFont="1" applyBorder="1" applyAlignment="1">
      <alignment vertical="center"/>
    </xf>
    <xf numFmtId="164" fontId="24" fillId="0" borderId="0" xfId="3" applyNumberFormat="1" applyFont="1" applyAlignment="1"/>
    <xf numFmtId="164" fontId="9" fillId="0" borderId="0" xfId="3" applyNumberFormat="1" applyFont="1" applyAlignment="1"/>
    <xf numFmtId="0" fontId="19" fillId="0" borderId="1" xfId="0" applyFont="1" applyBorder="1" applyAlignment="1">
      <alignment vertical="center" wrapText="1"/>
    </xf>
    <xf numFmtId="41" fontId="25" fillId="0" borderId="0" xfId="2" applyNumberFormat="1" applyFont="1" applyFill="1" applyBorder="1"/>
    <xf numFmtId="41" fontId="3" fillId="3" borderId="0" xfId="3" applyNumberFormat="1" applyFont="1" applyFill="1"/>
    <xf numFmtId="164" fontId="3" fillId="0" borderId="6" xfId="6" applyNumberFormat="1" applyFont="1" applyFill="1" applyBorder="1" applyAlignment="1">
      <alignment horizontal="left"/>
    </xf>
    <xf numFmtId="164" fontId="19" fillId="0" borderId="1" xfId="0" applyNumberFormat="1" applyFont="1" applyBorder="1" applyAlignment="1">
      <alignment vertical="center" wrapText="1"/>
    </xf>
    <xf numFmtId="0" fontId="5" fillId="0" borderId="0" xfId="4" applyFont="1" applyFill="1"/>
    <xf numFmtId="41" fontId="3" fillId="0" borderId="0" xfId="6" applyNumberFormat="1" applyFont="1" applyFill="1" applyBorder="1" applyAlignment="1"/>
    <xf numFmtId="41" fontId="3" fillId="0" borderId="0" xfId="6" applyNumberFormat="1" applyFont="1" applyFill="1" applyAlignment="1"/>
    <xf numFmtId="41" fontId="7" fillId="3" borderId="1" xfId="0" applyNumberFormat="1" applyFont="1" applyFill="1" applyBorder="1"/>
    <xf numFmtId="0" fontId="3" fillId="0" borderId="0" xfId="3" quotePrefix="1" applyFont="1" applyAlignment="1"/>
    <xf numFmtId="0" fontId="19" fillId="0" borderId="1" xfId="0" applyFont="1" applyBorder="1" applyAlignment="1">
      <alignment wrapText="1"/>
    </xf>
    <xf numFmtId="164" fontId="19" fillId="0" borderId="1" xfId="0" applyNumberFormat="1" applyFont="1" applyBorder="1" applyAlignment="1">
      <alignment wrapText="1"/>
    </xf>
    <xf numFmtId="0" fontId="16" fillId="6" borderId="1" xfId="5" applyFont="1" applyFill="1" applyBorder="1" applyAlignment="1">
      <alignment vertical="top" wrapText="1"/>
    </xf>
    <xf numFmtId="164" fontId="19" fillId="0" borderId="2" xfId="0" applyNumberFormat="1" applyFont="1" applyBorder="1" applyAlignment="1">
      <alignment wrapText="1"/>
    </xf>
    <xf numFmtId="41" fontId="26" fillId="0" borderId="1" xfId="1" applyFont="1" applyBorder="1" applyAlignment="1">
      <alignment horizontal="right" wrapText="1"/>
    </xf>
    <xf numFmtId="42" fontId="5" fillId="0" borderId="0" xfId="0" applyNumberFormat="1" applyFont="1"/>
    <xf numFmtId="0" fontId="19" fillId="0" borderId="2" xfId="0" applyFont="1" applyBorder="1" applyAlignment="1">
      <alignment wrapText="1"/>
    </xf>
    <xf numFmtId="41" fontId="26" fillId="0" borderId="1" xfId="1" applyFont="1" applyBorder="1"/>
    <xf numFmtId="41" fontId="7" fillId="3" borderId="0" xfId="4" applyNumberFormat="1" applyFont="1" applyFill="1"/>
    <xf numFmtId="0" fontId="0" fillId="0" borderId="0" xfId="0" applyAlignment="1">
      <alignment wrapText="1"/>
    </xf>
    <xf numFmtId="41" fontId="7" fillId="0" borderId="0" xfId="0" applyNumberFormat="1" applyFont="1"/>
    <xf numFmtId="42" fontId="3" fillId="0" borderId="0" xfId="3" applyNumberFormat="1" applyFont="1"/>
    <xf numFmtId="3" fontId="0" fillId="0" borderId="1" xfId="0" applyNumberFormat="1" applyBorder="1"/>
    <xf numFmtId="164" fontId="3" fillId="0" borderId="0" xfId="3" applyNumberFormat="1" applyFont="1" applyFill="1" applyAlignment="1"/>
    <xf numFmtId="3" fontId="19" fillId="7" borderId="1" xfId="0" applyNumberFormat="1" applyFont="1" applyFill="1" applyBorder="1" applyAlignment="1">
      <alignment horizontal="right" wrapText="1"/>
    </xf>
    <xf numFmtId="41" fontId="7" fillId="0" borderId="1" xfId="0" applyNumberFormat="1" applyFont="1" applyBorder="1"/>
    <xf numFmtId="0" fontId="27" fillId="0" borderId="0" xfId="3" applyFont="1" applyAlignment="1">
      <alignment horizontal="left"/>
    </xf>
    <xf numFmtId="0" fontId="27" fillId="0" borderId="0" xfId="3" applyFont="1"/>
    <xf numFmtId="0" fontId="3" fillId="0" borderId="0" xfId="3" applyFont="1"/>
    <xf numFmtId="0" fontId="6" fillId="0" borderId="1" xfId="0" applyFont="1" applyFill="1" applyBorder="1" applyAlignment="1">
      <alignment horizontal="right"/>
    </xf>
    <xf numFmtId="0" fontId="7" fillId="0" borderId="0" xfId="0" applyFont="1"/>
    <xf numFmtId="0" fontId="7" fillId="0" borderId="0" xfId="3" applyFont="1" applyAlignment="1">
      <alignment horizontal="left"/>
    </xf>
    <xf numFmtId="0" fontId="18" fillId="0" borderId="0" xfId="5" applyFont="1" applyBorder="1" applyAlignment="1">
      <alignment vertical="center" wrapText="1"/>
    </xf>
    <xf numFmtId="166" fontId="0" fillId="0" borderId="1" xfId="0" applyNumberFormat="1" applyBorder="1"/>
    <xf numFmtId="0" fontId="15" fillId="0" borderId="0" xfId="5" applyAlignment="1">
      <alignment wrapText="1"/>
    </xf>
    <xf numFmtId="166" fontId="0" fillId="0" borderId="0" xfId="0" applyNumberFormat="1"/>
    <xf numFmtId="0" fontId="0" fillId="0" borderId="0" xfId="0" applyAlignment="1">
      <alignment horizontal="center"/>
    </xf>
    <xf numFmtId="0" fontId="19" fillId="0" borderId="0" xfId="0" applyFont="1" applyBorder="1" applyAlignment="1">
      <alignment vertical="center"/>
    </xf>
    <xf numFmtId="41" fontId="3" fillId="0" borderId="0" xfId="3" applyNumberFormat="1" applyFont="1" applyBorder="1"/>
    <xf numFmtId="164" fontId="5" fillId="0" borderId="0" xfId="4" applyNumberFormat="1" applyFont="1"/>
    <xf numFmtId="0" fontId="28" fillId="0" borderId="0" xfId="3" applyFont="1" applyBorder="1"/>
    <xf numFmtId="164" fontId="29" fillId="0" borderId="0" xfId="3" applyNumberFormat="1" applyFont="1" applyBorder="1"/>
    <xf numFmtId="42" fontId="7" fillId="0" borderId="0" xfId="2" applyNumberFormat="1" applyFont="1" applyFill="1"/>
    <xf numFmtId="164" fontId="3" fillId="0" borderId="0" xfId="3" applyNumberFormat="1" applyFont="1"/>
    <xf numFmtId="3" fontId="19" fillId="0" borderId="0" xfId="0" applyNumberFormat="1" applyFont="1" applyBorder="1" applyAlignment="1">
      <alignment horizontal="right" vertical="center" wrapText="1"/>
    </xf>
    <xf numFmtId="41" fontId="25" fillId="0" borderId="0" xfId="0" applyNumberFormat="1" applyFont="1"/>
    <xf numFmtId="0" fontId="30" fillId="0" borderId="0" xfId="4" applyFont="1"/>
    <xf numFmtId="42" fontId="25" fillId="0" borderId="0" xfId="4" applyNumberFormat="1" applyFont="1"/>
    <xf numFmtId="0" fontId="18" fillId="0" borderId="1" xfId="5" applyFont="1" applyBorder="1" applyAlignment="1">
      <alignment wrapText="1"/>
    </xf>
    <xf numFmtId="3" fontId="19" fillId="0" borderId="5" xfId="0" applyNumberFormat="1" applyFont="1" applyBorder="1" applyAlignment="1">
      <alignment horizontal="right" vertical="center" wrapText="1"/>
    </xf>
    <xf numFmtId="0" fontId="30" fillId="0" borderId="0" xfId="0" applyFont="1"/>
    <xf numFmtId="42" fontId="30" fillId="0" borderId="0" xfId="4" applyNumberFormat="1" applyFont="1"/>
    <xf numFmtId="0" fontId="19" fillId="0" borderId="1" xfId="0" applyFont="1" applyBorder="1"/>
    <xf numFmtId="42" fontId="30" fillId="0" borderId="0" xfId="0" applyNumberFormat="1" applyFont="1"/>
    <xf numFmtId="42" fontId="7" fillId="0" borderId="0" xfId="0" applyNumberFormat="1" applyFont="1"/>
    <xf numFmtId="0" fontId="25" fillId="0" borderId="0" xfId="0" applyFont="1"/>
    <xf numFmtId="42" fontId="25" fillId="0" borderId="0" xfId="0" applyNumberFormat="1" applyFont="1"/>
    <xf numFmtId="41" fontId="7" fillId="0" borderId="0" xfId="2" applyNumberFormat="1" applyFont="1" applyFill="1"/>
    <xf numFmtId="41" fontId="31" fillId="0" borderId="0" xfId="0" applyNumberFormat="1" applyFont="1"/>
    <xf numFmtId="0" fontId="5" fillId="0" borderId="1" xfId="0" applyFont="1" applyBorder="1" applyAlignment="1">
      <alignment horizontal="center"/>
    </xf>
    <xf numFmtId="41" fontId="5" fillId="0" borderId="0" xfId="0" applyNumberFormat="1" applyFont="1"/>
    <xf numFmtId="3" fontId="19" fillId="0" borderId="1" xfId="0" applyNumberFormat="1" applyFont="1" applyBorder="1" applyAlignment="1">
      <alignment horizontal="right" wrapText="1"/>
    </xf>
    <xf numFmtId="3" fontId="19" fillId="0" borderId="0" xfId="0" applyNumberFormat="1" applyFont="1" applyAlignment="1">
      <alignment horizontal="right" wrapText="1"/>
    </xf>
    <xf numFmtId="41" fontId="6" fillId="0" borderId="1" xfId="1" applyFont="1" applyFill="1" applyBorder="1" applyAlignment="1">
      <alignment horizontal="right"/>
    </xf>
    <xf numFmtId="41" fontId="6" fillId="0" borderId="0" xfId="1" applyFont="1" applyFill="1" applyAlignment="1">
      <alignment horizontal="right"/>
    </xf>
    <xf numFmtId="41" fontId="6" fillId="0" borderId="1" xfId="0" applyNumberFormat="1" applyFont="1" applyFill="1" applyBorder="1" applyAlignment="1">
      <alignment horizontal="right"/>
    </xf>
    <xf numFmtId="41" fontId="6" fillId="0" borderId="0" xfId="0" applyNumberFormat="1" applyFont="1" applyFill="1" applyAlignment="1">
      <alignment horizontal="right"/>
    </xf>
    <xf numFmtId="166" fontId="6" fillId="0" borderId="1" xfId="0" applyNumberFormat="1" applyFont="1" applyFill="1" applyBorder="1" applyAlignment="1">
      <alignment horizontal="right"/>
    </xf>
    <xf numFmtId="0" fontId="6" fillId="0" borderId="0" xfId="0" applyFont="1" applyFill="1" applyAlignment="1">
      <alignment horizontal="right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19" fillId="0" borderId="1" xfId="5" applyFont="1" applyBorder="1" applyAlignment="1">
      <alignment vertical="center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15" fillId="0" borderId="1" xfId="5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41" fontId="0" fillId="0" borderId="1" xfId="0" applyNumberFormat="1" applyBorder="1" applyAlignment="1">
      <alignment horizontal="right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6" fillId="0" borderId="2" xfId="4" applyFont="1" applyFill="1" applyBorder="1" applyAlignment="1">
      <alignment horizontal="center"/>
    </xf>
    <xf numFmtId="0" fontId="6" fillId="0" borderId="3" xfId="4" applyFont="1" applyFill="1" applyBorder="1" applyAlignment="1">
      <alignment horizontal="center"/>
    </xf>
    <xf numFmtId="41" fontId="7" fillId="0" borderId="2" xfId="4" applyNumberFormat="1" applyFont="1" applyFill="1" applyBorder="1" applyAlignment="1">
      <alignment horizontal="center"/>
    </xf>
    <xf numFmtId="41" fontId="7" fillId="0" borderId="3" xfId="4" applyNumberFormat="1" applyFont="1" applyFill="1" applyBorder="1" applyAlignment="1">
      <alignment horizontal="center"/>
    </xf>
    <xf numFmtId="0" fontId="0" fillId="0" borderId="1" xfId="0" applyBorder="1"/>
  </cellXfs>
  <cellStyles count="7">
    <cellStyle name="Accent3" xfId="2" builtinId="37"/>
    <cellStyle name="Comma [0]" xfId="1" builtinId="6"/>
    <cellStyle name="Comma [0] 2" xfId="6"/>
    <cellStyle name="Hyperlink" xfId="5" builtinId="8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.%20Co%20Daily%20-%20Oktober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 Sept"/>
      <sheetName val="1 Okt"/>
      <sheetName val="2 OKT"/>
      <sheetName val="3 OKT"/>
      <sheetName val="4 Okt"/>
      <sheetName val="5 Okt "/>
      <sheetName val="6 Okt"/>
      <sheetName val="8 OKT "/>
      <sheetName val="9 okt"/>
      <sheetName val="10 Okt"/>
      <sheetName val="11 OKT"/>
      <sheetName val="12 Okt"/>
      <sheetName val="13 Okt "/>
      <sheetName val="14 Okt"/>
      <sheetName val="15 oKT"/>
      <sheetName val="18 Okt"/>
      <sheetName val="19 Okt "/>
      <sheetName val="20 Okt"/>
      <sheetName val="21 Okt (2)"/>
      <sheetName val="22 Okt"/>
      <sheetName val="23 Okt"/>
      <sheetName val="24 Okt"/>
      <sheetName val="25 Okt"/>
      <sheetName val="26 Okt"/>
      <sheetName val="27 okt"/>
      <sheetName val="29 Okt"/>
      <sheetName val="30 Okt"/>
      <sheetName val="31 Okt "/>
      <sheetName val="1 Nov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38">
          <cell r="I38">
            <v>816527793</v>
          </cell>
        </row>
      </sheetData>
      <sheetData sheetId="27">
        <row r="56">
          <cell r="I56">
            <v>18336000</v>
          </cell>
        </row>
      </sheetData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1.bin"/><Relationship Id="rId3" Type="http://schemas.openxmlformats.org/officeDocument/2006/relationships/hyperlink" Target="cetak-kwitansi.php%3fid=1806273" TargetMode="External"/><Relationship Id="rId7" Type="http://schemas.openxmlformats.org/officeDocument/2006/relationships/hyperlink" Target="cetak-kwitansi.php%3fid=1806274" TargetMode="External"/><Relationship Id="rId2" Type="http://schemas.openxmlformats.org/officeDocument/2006/relationships/hyperlink" Target="cetak-kwitansi.php%3fid=1806272" TargetMode="External"/><Relationship Id="rId1" Type="http://schemas.openxmlformats.org/officeDocument/2006/relationships/hyperlink" Target="cetak-kwitansi.php%3fid=1806271" TargetMode="External"/><Relationship Id="rId6" Type="http://schemas.openxmlformats.org/officeDocument/2006/relationships/hyperlink" Target="cetak-kwitansi.php%3fid=1806270" TargetMode="External"/><Relationship Id="rId5" Type="http://schemas.openxmlformats.org/officeDocument/2006/relationships/hyperlink" Target="cetak-kwitansi.php%3fid=1806276" TargetMode="External"/><Relationship Id="rId4" Type="http://schemas.openxmlformats.org/officeDocument/2006/relationships/hyperlink" Target="cetak-kwitansi.php%3fid=1806275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9" zoomScaleNormal="100" zoomScaleSheetLayoutView="100" workbookViewId="0">
      <selection activeCell="B4" sqref="B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9" t="s">
        <v>0</v>
      </c>
      <c r="B1" s="179"/>
      <c r="C1" s="179"/>
      <c r="D1" s="179"/>
      <c r="E1" s="179"/>
      <c r="F1" s="179"/>
      <c r="G1" s="179"/>
      <c r="H1" s="179"/>
      <c r="I1" s="179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43405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0.57638888888888895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1">
        <v>232</v>
      </c>
      <c r="F8" s="21"/>
      <c r="G8" s="16">
        <f t="shared" ref="G8:G16" si="0">C8*E8</f>
        <v>23200000</v>
      </c>
      <c r="H8" s="23"/>
      <c r="I8" s="21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B9" s="21"/>
      <c r="C9" s="22">
        <v>50000</v>
      </c>
      <c r="D9" s="7"/>
      <c r="E9" s="21">
        <v>146</v>
      </c>
      <c r="F9" s="21"/>
      <c r="G9" s="16">
        <f t="shared" si="0"/>
        <v>7300000</v>
      </c>
      <c r="H9" s="23"/>
      <c r="I9" s="21"/>
      <c r="J9" s="16">
        <f>SUM(J4:J8)</f>
        <v>39459000</v>
      </c>
      <c r="K9" s="25">
        <f>J9+M18</f>
        <v>40009000</v>
      </c>
      <c r="L9" s="26">
        <f>K9-I55</f>
        <v>21849000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B10" s="21" t="s">
        <v>7</v>
      </c>
      <c r="C10" s="22">
        <v>20000</v>
      </c>
      <c r="D10" s="7"/>
      <c r="E10" s="21">
        <v>1</v>
      </c>
      <c r="F10" s="21"/>
      <c r="G10" s="16">
        <f t="shared" si="0"/>
        <v>20000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B11" s="21"/>
      <c r="C11" s="22">
        <v>10000</v>
      </c>
      <c r="D11" s="7"/>
      <c r="E11" s="21">
        <v>102</v>
      </c>
      <c r="F11" s="21"/>
      <c r="G11" s="16">
        <f t="shared" si="0"/>
        <v>1020000</v>
      </c>
      <c r="H11" s="8"/>
      <c r="I11" s="21"/>
      <c r="J11" s="28"/>
      <c r="K11" s="29"/>
      <c r="L11" s="180" t="s">
        <v>12</v>
      </c>
      <c r="M11" s="181"/>
      <c r="N11" s="182" t="s">
        <v>13</v>
      </c>
      <c r="O11" s="183"/>
      <c r="P11" s="30"/>
      <c r="Q11" s="8"/>
      <c r="R11" s="2"/>
      <c r="S11" s="2"/>
      <c r="T11" s="2" t="s">
        <v>14</v>
      </c>
      <c r="U11" s="2"/>
    </row>
    <row r="12" spans="1:21" x14ac:dyDescent="0.25">
      <c r="B12" s="21"/>
      <c r="C12" s="22">
        <v>5000</v>
      </c>
      <c r="D12" s="7"/>
      <c r="E12" s="21">
        <v>201</v>
      </c>
      <c r="F12" s="21"/>
      <c r="G12" s="16">
        <f t="shared" si="0"/>
        <v>1005000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B13" s="21"/>
      <c r="C13" s="22">
        <v>2000</v>
      </c>
      <c r="D13" s="7"/>
      <c r="E13" s="21">
        <v>66</v>
      </c>
      <c r="F13" s="21"/>
      <c r="G13" s="16">
        <f t="shared" si="0"/>
        <v>132000</v>
      </c>
      <c r="H13" s="8"/>
      <c r="I13" s="7"/>
      <c r="J13" s="37"/>
      <c r="K13" s="38"/>
      <c r="L13" s="39">
        <v>17850000</v>
      </c>
      <c r="M13" s="40">
        <v>50000</v>
      </c>
      <c r="N13" s="41"/>
      <c r="O13" s="42">
        <v>4000000</v>
      </c>
      <c r="P13" s="43"/>
      <c r="Q13" s="44"/>
      <c r="R13" s="45"/>
      <c r="S13" s="46"/>
      <c r="T13" s="47"/>
      <c r="U13" s="47"/>
    </row>
    <row r="14" spans="1:21" ht="15.75" x14ac:dyDescent="0.25"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48"/>
      <c r="L14" s="39">
        <v>-4000000</v>
      </c>
      <c r="M14" s="40">
        <v>1000000</v>
      </c>
      <c r="N14" s="49"/>
      <c r="O14" s="50"/>
      <c r="P14" s="51"/>
      <c r="Q14" s="52"/>
      <c r="R14" s="53"/>
    </row>
    <row r="15" spans="1:21" ht="18.75" x14ac:dyDescent="0.3"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39"/>
      <c r="M15" s="54">
        <v>50000</v>
      </c>
      <c r="N15" s="41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4">
        <v>1700000</v>
      </c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32677000</v>
      </c>
      <c r="I17" s="9"/>
      <c r="J17" s="37"/>
      <c r="K17" s="38"/>
      <c r="L17" s="59"/>
      <c r="M17" s="40">
        <v>215000</v>
      </c>
      <c r="N17" s="41"/>
      <c r="O17" s="50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550000</v>
      </c>
      <c r="N18" s="49"/>
      <c r="O18" s="50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9"/>
      <c r="M19" s="40"/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/>
      <c r="N20" s="41"/>
      <c r="O20" s="50"/>
      <c r="P20" s="65"/>
      <c r="Q20" s="30"/>
      <c r="R20" s="46"/>
      <c r="S20" s="56"/>
      <c r="T20" s="64"/>
      <c r="U20" s="56"/>
    </row>
    <row r="21" spans="1:21" ht="15.75" x14ac:dyDescent="0.2">
      <c r="A21" s="7"/>
      <c r="B21" s="7"/>
      <c r="C21" s="22">
        <v>500</v>
      </c>
      <c r="D21" s="7"/>
      <c r="E21" s="7">
        <f>503+5</f>
        <v>508</v>
      </c>
      <c r="F21" s="7"/>
      <c r="G21" s="22">
        <f>C21*E21</f>
        <v>254000</v>
      </c>
      <c r="H21" s="8"/>
      <c r="I21" s="22"/>
      <c r="J21" s="37"/>
      <c r="K21" s="38"/>
      <c r="L21" s="59"/>
      <c r="M21" s="40"/>
      <c r="N21" s="41"/>
      <c r="O21" s="50"/>
      <c r="P21" s="60"/>
      <c r="Q21" s="55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0"/>
      <c r="P22" s="60"/>
      <c r="Q22" s="55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9"/>
      <c r="M23" s="40"/>
      <c r="N23" s="41"/>
      <c r="O23" s="50"/>
      <c r="P23" s="60"/>
      <c r="Q23" s="55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0">
        <f>SUM(O13:O23)</f>
        <v>4000000</v>
      </c>
      <c r="P24" s="66"/>
      <c r="Q24" s="44"/>
      <c r="R24" s="46"/>
      <c r="S24" s="56"/>
      <c r="T24" s="64"/>
      <c r="U24" s="56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9"/>
      <c r="M25" s="40"/>
      <c r="N25" s="41"/>
      <c r="O25" s="50"/>
      <c r="P25" s="68"/>
      <c r="Q25" s="52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254000</v>
      </c>
      <c r="I26" s="8"/>
      <c r="J26" s="37"/>
      <c r="K26" s="48"/>
      <c r="L26" s="39"/>
      <c r="M26" s="40"/>
      <c r="N26" s="41"/>
      <c r="O26" s="50"/>
      <c r="P26" s="71"/>
      <c r="Q26" s="52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32931000</v>
      </c>
      <c r="J27" s="37"/>
      <c r="K27" s="38"/>
      <c r="L27" s="59"/>
      <c r="M27" s="72"/>
      <c r="N27" s="41"/>
      <c r="O27" s="50"/>
      <c r="P27" s="58"/>
      <c r="Q27" s="73"/>
      <c r="R27" s="46"/>
      <c r="S27" s="56"/>
      <c r="T27" s="64"/>
      <c r="U27" s="56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0"/>
      <c r="P28" s="74"/>
      <c r="Q28" s="52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9"/>
      <c r="M29" s="75"/>
      <c r="N29" s="41"/>
      <c r="O29" s="50"/>
      <c r="P29" s="75"/>
      <c r="Q29" s="44"/>
      <c r="R29" s="46"/>
      <c r="S29" s="56"/>
      <c r="T29" s="64"/>
      <c r="U29" s="56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+'[1]30 Okt'!I38</f>
        <v>816527793</v>
      </c>
      <c r="J30" s="37"/>
      <c r="K30" s="48"/>
      <c r="L30" s="76"/>
      <c r="M30" s="75"/>
      <c r="N30" s="41"/>
      <c r="O30" s="50"/>
      <c r="P30" s="75"/>
      <c r="Q30" s="44"/>
      <c r="R30" s="2"/>
      <c r="S30" s="56"/>
      <c r="T30" s="2"/>
      <c r="U30" s="56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+'[1]31 Okt '!I56</f>
        <v>18336000</v>
      </c>
      <c r="J31" s="37"/>
      <c r="K31" s="38"/>
      <c r="L31" s="77"/>
      <c r="M31" s="75"/>
      <c r="N31" s="41"/>
      <c r="O31" s="50"/>
      <c r="P31" s="75"/>
      <c r="Q31" s="44"/>
      <c r="R31" s="2"/>
      <c r="S31" s="56"/>
      <c r="T31" s="2"/>
      <c r="U31" s="56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0"/>
      <c r="P32" s="75"/>
      <c r="Q32" s="44"/>
      <c r="R32" s="2"/>
      <c r="S32" s="56"/>
      <c r="T32" s="2"/>
      <c r="U32" s="56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8"/>
      <c r="L33" s="59"/>
      <c r="M33" s="75"/>
      <c r="N33" s="41"/>
      <c r="O33" s="50"/>
      <c r="P33" s="75"/>
      <c r="Q33" s="44"/>
      <c r="R33" s="2"/>
      <c r="S33" s="56"/>
      <c r="T33" s="78"/>
      <c r="U33" s="56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48"/>
      <c r="L34" s="39"/>
      <c r="M34" s="75"/>
      <c r="N34" s="41"/>
      <c r="O34" s="50"/>
      <c r="P34" s="75"/>
      <c r="Q34" s="44"/>
      <c r="R34" s="56"/>
      <c r="S34" s="56"/>
      <c r="T34" s="2"/>
      <c r="U34" s="56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8"/>
      <c r="L35" s="59"/>
      <c r="N35" s="41"/>
      <c r="O35" s="50"/>
      <c r="Q35" s="44"/>
      <c r="R35" s="9"/>
      <c r="S35" s="56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0"/>
      <c r="K36" s="48"/>
      <c r="L36" s="39"/>
      <c r="M36" s="81"/>
      <c r="N36" s="41"/>
      <c r="O36" s="50"/>
      <c r="Q36" s="44"/>
      <c r="S36" s="56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8"/>
      <c r="L37" s="59"/>
      <c r="M37" s="81"/>
      <c r="N37" s="41"/>
      <c r="O37" s="50"/>
      <c r="Q37" s="44"/>
      <c r="S37" s="56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816527793</v>
      </c>
      <c r="J38" s="37"/>
      <c r="K38" s="48"/>
      <c r="L38" s="39"/>
      <c r="M38" s="81"/>
      <c r="N38" s="41"/>
      <c r="O38" s="50"/>
      <c r="Q38" s="44"/>
      <c r="S38" s="56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8"/>
      <c r="L39" s="59"/>
      <c r="M39" s="81"/>
      <c r="N39" s="41"/>
      <c r="O39" s="50"/>
      <c r="Q39" s="44"/>
      <c r="S39" s="56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48"/>
      <c r="L40" s="39"/>
      <c r="M40" s="81"/>
      <c r="N40" s="41"/>
      <c r="O40" s="50"/>
      <c r="Q40" s="44"/>
      <c r="S40" s="56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7824560</v>
      </c>
      <c r="J41" s="37"/>
      <c r="K41" s="83"/>
      <c r="L41" s="59"/>
      <c r="N41" s="41"/>
      <c r="O41" s="50"/>
      <c r="Q41" s="44"/>
      <c r="S41" s="56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83"/>
      <c r="L42" s="59"/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151383945</v>
      </c>
      <c r="I43" s="8"/>
      <c r="J43" s="37"/>
      <c r="K43" s="38"/>
      <c r="L43" s="39"/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83"/>
      <c r="L44" s="59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1158282374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83"/>
      <c r="L46" s="59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3565000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83"/>
      <c r="L48" s="59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3565000</v>
      </c>
      <c r="J49" s="92"/>
      <c r="K49" s="38"/>
      <c r="L49" s="39"/>
      <c r="M49" s="90"/>
      <c r="N49" s="41"/>
      <c r="O49" s="55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83"/>
      <c r="L50" s="59"/>
      <c r="N50" s="96"/>
      <c r="O50" s="55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5"/>
      <c r="P51" s="90"/>
      <c r="Q51" s="44"/>
      <c r="R51" s="93"/>
      <c r="S51" s="2"/>
      <c r="U51" s="2"/>
    </row>
    <row r="52" spans="1:21" ht="15.75" x14ac:dyDescent="0.2">
      <c r="A52" s="7"/>
      <c r="B52" s="7"/>
      <c r="C52" s="97" t="s">
        <v>43</v>
      </c>
      <c r="D52" s="7"/>
      <c r="E52" s="7"/>
      <c r="F52" s="7"/>
      <c r="G52" s="16"/>
      <c r="H52" s="70">
        <f>L119</f>
        <v>13850000</v>
      </c>
      <c r="I52" s="8"/>
      <c r="J52" s="88"/>
      <c r="K52" s="83"/>
      <c r="L52" s="59"/>
      <c r="N52" s="96"/>
      <c r="O52" s="55"/>
      <c r="Q52" s="44"/>
    </row>
    <row r="53" spans="1:21" ht="15.75" x14ac:dyDescent="0.2">
      <c r="A53" s="7"/>
      <c r="B53" s="7"/>
      <c r="C53" s="97" t="s">
        <v>44</v>
      </c>
      <c r="D53" s="7"/>
      <c r="E53" s="7"/>
      <c r="F53" s="7"/>
      <c r="G53" s="16"/>
      <c r="H53" s="70">
        <f>O24</f>
        <v>4000000</v>
      </c>
      <c r="I53" s="8"/>
      <c r="J53" s="88"/>
      <c r="K53" s="38"/>
      <c r="L53" s="39"/>
      <c r="M53" s="90"/>
      <c r="N53" s="41"/>
      <c r="O53" s="55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2">
        <v>310000</v>
      </c>
      <c r="I54" s="8"/>
      <c r="J54" s="98"/>
      <c r="K54" s="83"/>
      <c r="L54" s="59"/>
      <c r="M54" s="90"/>
      <c r="N54" s="41"/>
      <c r="O54" s="55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18160000</v>
      </c>
      <c r="J55" s="99"/>
      <c r="K55" s="100"/>
      <c r="L55" s="76"/>
      <c r="M55" s="90"/>
      <c r="N55" s="41"/>
      <c r="O55" s="55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32931000</v>
      </c>
      <c r="J56" s="101"/>
      <c r="K56" s="41"/>
      <c r="L56" s="102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ht="15.75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32931000</v>
      </c>
      <c r="J57" s="104"/>
      <c r="K57" s="41"/>
      <c r="L57" s="105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41"/>
      <c r="L58" s="105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/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13850000</v>
      </c>
      <c r="M119" s="154">
        <f t="shared" ref="M119:P119" si="1">SUM(M13:M118)</f>
        <v>3565000</v>
      </c>
      <c r="N119" s="154">
        <f>SUM(N13:N118)</f>
        <v>0</v>
      </c>
      <c r="O119" s="154">
        <f>SUM(O13:O118)</f>
        <v>8000000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13850000</v>
      </c>
      <c r="O120" s="154">
        <f>SUM(O13:O119)</f>
        <v>16000000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30" zoomScaleNormal="100" zoomScaleSheetLayoutView="100" workbookViewId="0">
      <selection activeCell="H54" sqref="H5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9" t="s">
        <v>0</v>
      </c>
      <c r="B1" s="179"/>
      <c r="C1" s="179"/>
      <c r="D1" s="179"/>
      <c r="E1" s="179"/>
      <c r="F1" s="179"/>
      <c r="G1" s="179"/>
      <c r="H1" s="179"/>
      <c r="I1" s="179"/>
      <c r="J1" s="163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62</v>
      </c>
      <c r="C3" s="9"/>
      <c r="D3" s="7"/>
      <c r="E3" s="7"/>
      <c r="F3" s="7"/>
      <c r="G3" s="7"/>
      <c r="H3" s="7" t="s">
        <v>101</v>
      </c>
      <c r="I3" s="11">
        <v>43414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0.54166666666666663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1285</v>
      </c>
      <c r="F8" s="21"/>
      <c r="G8" s="16">
        <f t="shared" ref="G8:G16" si="0">C8*E8</f>
        <v>128500000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821</v>
      </c>
      <c r="F9" s="21"/>
      <c r="G9" s="16">
        <f t="shared" si="0"/>
        <v>41050000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f>0+4</f>
        <v>4</v>
      </c>
      <c r="F10" s="21"/>
      <c r="G10" s="16">
        <f t="shared" si="0"/>
        <v>80000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f>1+1</f>
        <v>2</v>
      </c>
      <c r="F11" s="21"/>
      <c r="G11" s="16">
        <f t="shared" si="0"/>
        <v>20000</v>
      </c>
      <c r="H11" s="8"/>
      <c r="I11" s="21"/>
      <c r="J11" s="28"/>
      <c r="K11" s="29"/>
      <c r="L11" s="180" t="s">
        <v>12</v>
      </c>
      <c r="M11" s="181"/>
      <c r="N11" s="182" t="s">
        <v>13</v>
      </c>
      <c r="O11" s="183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f>3+3</f>
        <v>6</v>
      </c>
      <c r="F12" s="21"/>
      <c r="G12" s="16">
        <f t="shared" si="0"/>
        <v>30000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f>22+1</f>
        <v>23</v>
      </c>
      <c r="F13" s="21"/>
      <c r="G13" s="16">
        <f t="shared" si="0"/>
        <v>46000</v>
      </c>
      <c r="H13" s="8"/>
      <c r="I13" s="7"/>
      <c r="J13" s="37"/>
      <c r="K13" s="37"/>
      <c r="L13" s="70">
        <v>54427000</v>
      </c>
      <c r="M13" s="40">
        <v>40700</v>
      </c>
      <c r="N13" s="165"/>
      <c r="O13" s="42">
        <v>26400000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7"/>
      <c r="L14" s="55">
        <v>-26400000</v>
      </c>
      <c r="M14" s="40">
        <v>200000</v>
      </c>
      <c r="N14" s="165"/>
      <c r="O14" s="50"/>
      <c r="P14" s="51"/>
      <c r="Q14" s="52"/>
      <c r="R14" s="53"/>
    </row>
    <row r="15" spans="1:21" ht="18.75" x14ac:dyDescent="0.3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7"/>
      <c r="L15" s="55"/>
      <c r="M15" s="54">
        <v>2500000</v>
      </c>
      <c r="N15" s="165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7"/>
      <c r="L16" s="55"/>
      <c r="M16" s="54"/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169726000</v>
      </c>
      <c r="I17" s="9"/>
      <c r="J17" s="37"/>
      <c r="K17" s="37"/>
      <c r="L17" s="55"/>
      <c r="M17" s="40"/>
      <c r="N17" s="41"/>
      <c r="O17" s="50"/>
      <c r="P17" s="60"/>
      <c r="Q17" s="29"/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7"/>
      <c r="K18" s="37"/>
      <c r="L18" s="55"/>
      <c r="M18" s="40"/>
      <c r="N18" s="49"/>
      <c r="O18" s="50"/>
      <c r="P18" s="60"/>
      <c r="Q18" s="61"/>
      <c r="R18" s="62"/>
    </row>
    <row r="19" spans="1:21" x14ac:dyDescent="0.2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7"/>
      <c r="L19" s="55"/>
      <c r="M19" s="40"/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x14ac:dyDescent="0.2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37"/>
      <c r="L20" s="55"/>
      <c r="M20" s="40"/>
      <c r="N20" s="41"/>
      <c r="O20" s="50"/>
      <c r="P20" s="65"/>
      <c r="Q20" s="30"/>
      <c r="R20" s="46"/>
      <c r="S20" s="56"/>
      <c r="T20" s="64"/>
      <c r="U20" s="56"/>
    </row>
    <row r="21" spans="1:21" x14ac:dyDescent="0.2">
      <c r="A21" s="7"/>
      <c r="B21" s="21" t="s">
        <v>7</v>
      </c>
      <c r="C21" s="22">
        <v>500</v>
      </c>
      <c r="D21" s="7"/>
      <c r="E21" s="7">
        <v>509</v>
      </c>
      <c r="F21" s="7"/>
      <c r="G21" s="22">
        <f>C21*E21</f>
        <v>254500</v>
      </c>
      <c r="H21" s="8"/>
      <c r="I21" s="22"/>
      <c r="J21" s="37"/>
      <c r="K21" s="37"/>
      <c r="L21" s="55"/>
      <c r="M21" s="40"/>
      <c r="N21" s="41"/>
      <c r="O21" s="50"/>
      <c r="P21" s="60"/>
      <c r="Q21" s="55"/>
      <c r="R21" s="62"/>
    </row>
    <row r="22" spans="1:21" x14ac:dyDescent="0.2">
      <c r="A22" s="7"/>
      <c r="B22" s="21"/>
      <c r="C22" s="22">
        <v>200</v>
      </c>
      <c r="D22" s="7"/>
      <c r="E22" s="7">
        <f>0+1</f>
        <v>1</v>
      </c>
      <c r="F22" s="7"/>
      <c r="G22" s="22">
        <f>C22*E22</f>
        <v>200</v>
      </c>
      <c r="H22" s="8"/>
      <c r="I22" s="9"/>
      <c r="J22" s="37"/>
      <c r="K22" s="37"/>
      <c r="L22" s="55"/>
      <c r="M22" s="40"/>
      <c r="N22" s="41"/>
      <c r="O22" s="50"/>
      <c r="P22" s="60"/>
      <c r="Q22" s="55"/>
      <c r="R22" s="62"/>
    </row>
    <row r="23" spans="1:21" x14ac:dyDescent="0.2">
      <c r="A23" s="7"/>
      <c r="B23" s="21"/>
      <c r="C23" s="22">
        <v>100</v>
      </c>
      <c r="D23" s="7"/>
      <c r="E23" s="7">
        <f>0+1</f>
        <v>1</v>
      </c>
      <c r="F23" s="7"/>
      <c r="G23" s="22">
        <f>C23*E23</f>
        <v>100</v>
      </c>
      <c r="H23" s="8"/>
      <c r="I23" s="9"/>
      <c r="J23" s="37"/>
      <c r="K23" s="37"/>
      <c r="L23" s="55"/>
      <c r="M23" s="40"/>
      <c r="N23" s="41"/>
      <c r="O23" s="50"/>
      <c r="P23" s="60"/>
      <c r="Q23" s="55"/>
      <c r="R23" s="62"/>
    </row>
    <row r="24" spans="1:21" x14ac:dyDescent="0.2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37"/>
      <c r="L24" s="55"/>
      <c r="M24" s="40"/>
      <c r="N24" s="41"/>
      <c r="O24" s="50"/>
      <c r="P24" s="66"/>
      <c r="Q24" s="44"/>
      <c r="R24" s="46"/>
      <c r="S24" s="56"/>
      <c r="T24" s="64"/>
      <c r="U24" s="56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5"/>
      <c r="M25" s="40"/>
      <c r="N25" s="41"/>
      <c r="O25" s="50"/>
      <c r="P25" s="68"/>
      <c r="Q25" s="52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254800</v>
      </c>
      <c r="I26" s="8"/>
      <c r="J26" s="37"/>
      <c r="K26" s="37"/>
      <c r="L26" s="55"/>
      <c r="M26" s="40"/>
      <c r="N26" s="41"/>
      <c r="O26" s="50"/>
      <c r="P26" s="71"/>
      <c r="Q26" s="52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169980800</v>
      </c>
      <c r="J27" s="37"/>
      <c r="K27" s="37"/>
      <c r="L27" s="55"/>
      <c r="M27" s="72"/>
      <c r="N27" s="41"/>
      <c r="O27" s="50"/>
      <c r="P27" s="58"/>
      <c r="Q27" s="73"/>
      <c r="R27" s="46"/>
      <c r="S27" s="56"/>
      <c r="T27" s="64"/>
      <c r="U27" s="56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5"/>
      <c r="M28" s="74"/>
      <c r="N28" s="41"/>
      <c r="O28" s="50"/>
      <c r="P28" s="74"/>
      <c r="Q28" s="52"/>
      <c r="R28" s="69"/>
    </row>
    <row r="29" spans="1:21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7"/>
      <c r="L29" s="55"/>
      <c r="M29" s="75"/>
      <c r="N29" s="41"/>
      <c r="O29" s="50"/>
      <c r="P29" s="75"/>
      <c r="Q29" s="44"/>
      <c r="R29" s="46"/>
      <c r="S29" s="56"/>
      <c r="T29" s="64"/>
      <c r="U29" s="56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Nov'!I38</f>
        <v>669017793</v>
      </c>
      <c r="J30" s="37"/>
      <c r="K30" s="37"/>
      <c r="L30" s="55"/>
      <c r="M30" s="75"/>
      <c r="N30" s="41"/>
      <c r="O30" s="50"/>
      <c r="P30" s="75"/>
      <c r="Q30" s="44"/>
      <c r="R30" s="2"/>
      <c r="S30" s="56"/>
      <c r="T30" s="2"/>
      <c r="U30" s="56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'9 Nov'!I57</f>
        <v>118273500</v>
      </c>
      <c r="J31" s="37"/>
      <c r="K31" s="37"/>
      <c r="L31" s="55"/>
      <c r="M31" s="75"/>
      <c r="N31" s="41"/>
      <c r="O31" s="50"/>
      <c r="P31" s="75"/>
      <c r="Q31" s="44"/>
      <c r="R31" s="2"/>
      <c r="S31" s="56"/>
      <c r="T31" s="2"/>
      <c r="U31" s="5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55"/>
      <c r="M32" s="75"/>
      <c r="N32" s="41"/>
      <c r="O32" s="50"/>
      <c r="P32" s="75"/>
      <c r="Q32" s="44"/>
      <c r="R32" s="2"/>
      <c r="S32" s="56"/>
      <c r="T32" s="2"/>
      <c r="U32" s="56"/>
    </row>
    <row r="33" spans="1:21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7"/>
      <c r="L33" s="55"/>
      <c r="M33" s="75"/>
      <c r="N33" s="41"/>
      <c r="O33" s="50"/>
      <c r="P33" s="75"/>
      <c r="Q33" s="44"/>
      <c r="R33" s="2"/>
      <c r="S33" s="56"/>
      <c r="T33" s="78"/>
      <c r="U33" s="56"/>
    </row>
    <row r="34" spans="1:21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7"/>
      <c r="L34" s="55"/>
      <c r="M34" s="75"/>
      <c r="N34" s="41"/>
      <c r="O34" s="50"/>
      <c r="P34" s="75"/>
      <c r="Q34" s="44"/>
      <c r="R34" s="56"/>
      <c r="S34" s="56"/>
      <c r="T34" s="2"/>
      <c r="U34" s="56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55"/>
      <c r="N35" s="41"/>
      <c r="O35" s="50"/>
      <c r="Q35" s="44"/>
      <c r="R35" s="9"/>
      <c r="S35" s="56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0"/>
      <c r="K36" s="37"/>
      <c r="L36" s="55"/>
      <c r="M36" s="81"/>
      <c r="N36" s="41"/>
      <c r="O36" s="50"/>
      <c r="Q36" s="44"/>
      <c r="S36" s="56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7"/>
      <c r="L37" s="55"/>
      <c r="M37" s="81"/>
      <c r="N37" s="41"/>
      <c r="O37" s="50"/>
      <c r="Q37" s="44"/>
      <c r="S37" s="56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669017793</v>
      </c>
      <c r="J38" s="37"/>
      <c r="K38" s="37"/>
      <c r="L38" s="55"/>
      <c r="M38" s="81"/>
      <c r="N38" s="41"/>
      <c r="O38" s="50"/>
      <c r="Q38" s="44"/>
      <c r="S38" s="56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55"/>
      <c r="M39" s="81"/>
      <c r="N39" s="41"/>
      <c r="O39" s="50"/>
      <c r="Q39" s="44"/>
      <c r="S39" s="56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7"/>
      <c r="L40" s="55"/>
      <c r="M40" s="81"/>
      <c r="N40" s="41"/>
      <c r="O40" s="50"/>
      <c r="Q40" s="44"/>
      <c r="S40" s="56"/>
      <c r="T40" s="2"/>
      <c r="U40" s="2"/>
    </row>
    <row r="41" spans="1:21" x14ac:dyDescent="0.2">
      <c r="A41" s="7"/>
      <c r="B41" s="7"/>
      <c r="C41" s="17" t="s">
        <v>36</v>
      </c>
      <c r="D41" s="7"/>
      <c r="E41" s="7"/>
      <c r="F41" s="7"/>
      <c r="G41" s="7"/>
      <c r="H41" s="70">
        <v>7824560</v>
      </c>
      <c r="J41" s="37"/>
      <c r="K41" s="37"/>
      <c r="L41" s="55"/>
      <c r="N41" s="41"/>
      <c r="O41" s="50"/>
      <c r="Q41" s="44"/>
      <c r="S41" s="56"/>
      <c r="T41" s="2"/>
      <c r="U41" s="2"/>
    </row>
    <row r="42" spans="1:21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37"/>
      <c r="L42" s="42"/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151383945</v>
      </c>
      <c r="I43" s="8"/>
      <c r="J43" s="37"/>
      <c r="K43" s="38"/>
      <c r="L43" s="39"/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83"/>
      <c r="L44" s="59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1010772374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83"/>
      <c r="L46" s="59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2740700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83"/>
      <c r="L48" s="59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2740700</v>
      </c>
      <c r="J49" s="92"/>
      <c r="K49" s="38"/>
      <c r="L49" s="39"/>
      <c r="M49" s="90"/>
      <c r="N49" s="41"/>
      <c r="O49" s="55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83"/>
      <c r="L50" s="59"/>
      <c r="N50" s="96"/>
      <c r="O50" s="55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5"/>
      <c r="P51" s="90"/>
      <c r="Q51" s="44"/>
      <c r="R51" s="93"/>
      <c r="S51" s="2"/>
      <c r="U51" s="2"/>
    </row>
    <row r="52" spans="1:21" ht="15.75" x14ac:dyDescent="0.2">
      <c r="A52" s="7"/>
      <c r="B52" s="7"/>
      <c r="C52" s="97" t="s">
        <v>43</v>
      </c>
      <c r="D52" s="7"/>
      <c r="E52" s="7"/>
      <c r="F52" s="7"/>
      <c r="G52" s="16"/>
      <c r="H52" s="70">
        <f>+L56</f>
        <v>28027000</v>
      </c>
      <c r="I52" s="8"/>
      <c r="J52" s="88"/>
      <c r="K52" s="83"/>
      <c r="L52" s="59"/>
      <c r="N52" s="96"/>
      <c r="O52" s="55"/>
      <c r="Q52" s="44"/>
    </row>
    <row r="53" spans="1:21" ht="15.75" x14ac:dyDescent="0.2">
      <c r="A53" s="7"/>
      <c r="B53" s="7"/>
      <c r="C53" s="97" t="s">
        <v>44</v>
      </c>
      <c r="D53" s="7"/>
      <c r="E53" s="7"/>
      <c r="F53" s="7"/>
      <c r="G53" s="16"/>
      <c r="H53" s="70">
        <f>+O56</f>
        <v>26400000</v>
      </c>
      <c r="I53" s="8"/>
      <c r="J53" s="88"/>
      <c r="K53" s="38"/>
      <c r="L53" s="39"/>
      <c r="M53" s="90"/>
      <c r="N53" s="41"/>
      <c r="O53" s="55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2">
        <v>21000</v>
      </c>
      <c r="I54" s="8"/>
      <c r="J54" s="98"/>
      <c r="K54" s="83"/>
      <c r="L54" s="59"/>
      <c r="M54" s="90"/>
      <c r="N54" s="41"/>
      <c r="O54" s="55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 t="s">
        <v>11</v>
      </c>
      <c r="I55" s="82">
        <f>SUM(H52:H54)</f>
        <v>54448000</v>
      </c>
      <c r="J55" s="99"/>
      <c r="K55" s="100"/>
      <c r="L55" s="76"/>
      <c r="M55" s="90"/>
      <c r="N55" s="41"/>
      <c r="O55" s="55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169980800</v>
      </c>
      <c r="J56" s="101"/>
      <c r="K56" s="41"/>
      <c r="L56" s="102">
        <f>SUM(L13:L55)</f>
        <v>28027000</v>
      </c>
      <c r="M56" s="90"/>
      <c r="N56" s="41"/>
      <c r="O56" s="55">
        <f>SUM(O13:O55)</f>
        <v>26400000</v>
      </c>
      <c r="P56" s="90"/>
      <c r="Q56" s="44"/>
      <c r="R56" s="103"/>
      <c r="S56" s="78"/>
      <c r="T56" s="103"/>
      <c r="U56" s="78"/>
    </row>
    <row r="57" spans="1:21" ht="15.75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169980800</v>
      </c>
      <c r="J57" s="104"/>
      <c r="K57" s="41"/>
      <c r="L57" s="105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41"/>
      <c r="L58" s="105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/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/>
      <c r="M119" s="154">
        <f t="shared" ref="M119:P119" si="1">SUM(M13:M118)</f>
        <v>2740700</v>
      </c>
      <c r="N119" s="154">
        <f>SUM(N13:N118)</f>
        <v>0</v>
      </c>
      <c r="O119" s="154">
        <f>SUM(O13:O118)</f>
        <v>52800000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/>
      <c r="O120" s="154">
        <f>SUM(O13:O119)</f>
        <v>105600000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sortState ref="K13:L31">
    <sortCondition ref="K13"/>
  </sortState>
  <mergeCells count="3">
    <mergeCell ref="A1:I1"/>
    <mergeCell ref="L11:M11"/>
    <mergeCell ref="N11:O11"/>
  </mergeCells>
  <pageMargins left="0.7" right="0.7" top="0.75" bottom="0.75" header="0.3" footer="0.3"/>
  <pageSetup scale="61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9" zoomScaleNormal="100" zoomScaleSheetLayoutView="100" workbookViewId="0">
      <selection activeCell="H52" sqref="H52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9" t="s">
        <v>0</v>
      </c>
      <c r="B1" s="179"/>
      <c r="C1" s="179"/>
      <c r="D1" s="179"/>
      <c r="E1" s="179"/>
      <c r="F1" s="179"/>
      <c r="G1" s="179"/>
      <c r="H1" s="179"/>
      <c r="I1" s="179"/>
      <c r="J1" s="164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96</v>
      </c>
      <c r="C3" s="9"/>
      <c r="D3" s="7"/>
      <c r="E3" s="7"/>
      <c r="F3" s="7"/>
      <c r="G3" s="7"/>
      <c r="H3" s="7" t="s">
        <v>101</v>
      </c>
      <c r="I3" s="11">
        <v>43414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0.54166666666666663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313</v>
      </c>
      <c r="F8" s="21"/>
      <c r="G8" s="16">
        <f t="shared" ref="G8:G16" si="0">C8*E8</f>
        <v>31300000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f>821+18</f>
        <v>839</v>
      </c>
      <c r="F9" s="21"/>
      <c r="G9" s="16">
        <f t="shared" si="0"/>
        <v>41950000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f>4+7</f>
        <v>11</v>
      </c>
      <c r="F10" s="21"/>
      <c r="G10" s="16">
        <f t="shared" si="0"/>
        <v>220000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f>2+7</f>
        <v>9</v>
      </c>
      <c r="F11" s="21"/>
      <c r="G11" s="16">
        <f t="shared" si="0"/>
        <v>90000</v>
      </c>
      <c r="H11" s="8"/>
      <c r="I11" s="21"/>
      <c r="J11" s="28"/>
      <c r="K11" s="29"/>
      <c r="L11" s="180" t="s">
        <v>12</v>
      </c>
      <c r="M11" s="181"/>
      <c r="N11" s="182" t="s">
        <v>13</v>
      </c>
      <c r="O11" s="183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f>3+3</f>
        <v>6</v>
      </c>
      <c r="F12" s="21"/>
      <c r="G12" s="16">
        <f t="shared" si="0"/>
        <v>30000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f>23+1</f>
        <v>24</v>
      </c>
      <c r="F13" s="21"/>
      <c r="G13" s="16">
        <f t="shared" si="0"/>
        <v>48000</v>
      </c>
      <c r="H13" s="8"/>
      <c r="I13" s="7"/>
      <c r="J13" s="37"/>
      <c r="K13" s="37"/>
      <c r="L13" s="55">
        <v>16034000</v>
      </c>
      <c r="M13" s="40">
        <v>12100000</v>
      </c>
      <c r="N13" s="165"/>
      <c r="O13" s="42">
        <v>2000000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7"/>
      <c r="L14" s="55">
        <v>-2000000</v>
      </c>
      <c r="M14" s="40">
        <v>100000000</v>
      </c>
      <c r="N14" s="165"/>
      <c r="O14" s="50"/>
      <c r="P14" s="51"/>
      <c r="Q14" s="52"/>
      <c r="R14" s="53"/>
    </row>
    <row r="15" spans="1:21" ht="18.75" x14ac:dyDescent="0.3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7"/>
      <c r="L15" s="55"/>
      <c r="M15" s="54"/>
      <c r="N15" s="165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7"/>
      <c r="L16" s="55"/>
      <c r="M16" s="54"/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73638000</v>
      </c>
      <c r="I17" s="9"/>
      <c r="J17" s="37"/>
      <c r="K17" s="37"/>
      <c r="L17" s="55"/>
      <c r="M17" s="40"/>
      <c r="N17" s="41"/>
      <c r="O17" s="50"/>
      <c r="P17" s="60"/>
      <c r="Q17" s="29"/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7"/>
      <c r="K18" s="37"/>
      <c r="L18" s="55"/>
      <c r="M18" s="40"/>
      <c r="N18" s="49"/>
      <c r="O18" s="50"/>
      <c r="P18" s="60"/>
      <c r="Q18" s="61"/>
      <c r="R18" s="62"/>
    </row>
    <row r="19" spans="1:21" x14ac:dyDescent="0.2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7"/>
      <c r="L19" s="55"/>
      <c r="M19" s="40"/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x14ac:dyDescent="0.2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37"/>
      <c r="L20" s="55"/>
      <c r="M20" s="40"/>
      <c r="N20" s="41"/>
      <c r="O20" s="50"/>
      <c r="P20" s="65"/>
      <c r="Q20" s="30"/>
      <c r="R20" s="46"/>
      <c r="S20" s="56"/>
      <c r="T20" s="64"/>
      <c r="U20" s="56"/>
    </row>
    <row r="21" spans="1:21" x14ac:dyDescent="0.2">
      <c r="A21" s="7"/>
      <c r="B21" s="21" t="s">
        <v>7</v>
      </c>
      <c r="C21" s="22">
        <v>500</v>
      </c>
      <c r="D21" s="7"/>
      <c r="E21" s="7">
        <v>509</v>
      </c>
      <c r="F21" s="7"/>
      <c r="G21" s="22">
        <f>C21*E21</f>
        <v>254500</v>
      </c>
      <c r="H21" s="8"/>
      <c r="I21" s="22"/>
      <c r="J21" s="37"/>
      <c r="K21" s="37"/>
      <c r="L21" s="55"/>
      <c r="M21" s="40"/>
      <c r="N21" s="41"/>
      <c r="O21" s="50"/>
      <c r="P21" s="60"/>
      <c r="Q21" s="55"/>
      <c r="R21" s="62"/>
    </row>
    <row r="22" spans="1:21" x14ac:dyDescent="0.2">
      <c r="A22" s="7"/>
      <c r="B22" s="21"/>
      <c r="C22" s="22">
        <v>200</v>
      </c>
      <c r="D22" s="7"/>
      <c r="E22" s="7">
        <f>0+1</f>
        <v>1</v>
      </c>
      <c r="F22" s="7"/>
      <c r="G22" s="22">
        <f>C22*E22</f>
        <v>200</v>
      </c>
      <c r="H22" s="8"/>
      <c r="I22" s="9"/>
      <c r="J22" s="37"/>
      <c r="K22" s="37"/>
      <c r="L22" s="55"/>
      <c r="M22" s="40"/>
      <c r="N22" s="41"/>
      <c r="O22" s="50"/>
      <c r="P22" s="60"/>
      <c r="Q22" s="55"/>
      <c r="R22" s="62"/>
    </row>
    <row r="23" spans="1:21" x14ac:dyDescent="0.2">
      <c r="A23" s="7"/>
      <c r="B23" s="21"/>
      <c r="C23" s="22">
        <v>100</v>
      </c>
      <c r="D23" s="7"/>
      <c r="E23" s="7">
        <f>0+1</f>
        <v>1</v>
      </c>
      <c r="F23" s="7"/>
      <c r="G23" s="22">
        <f>C23*E23</f>
        <v>100</v>
      </c>
      <c r="H23" s="8"/>
      <c r="I23" s="9"/>
      <c r="J23" s="37"/>
      <c r="K23" s="37"/>
      <c r="L23" s="55"/>
      <c r="M23" s="40"/>
      <c r="N23" s="41"/>
      <c r="O23" s="50"/>
      <c r="P23" s="60"/>
      <c r="Q23" s="55"/>
      <c r="R23" s="62"/>
    </row>
    <row r="24" spans="1:21" x14ac:dyDescent="0.2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37"/>
      <c r="L24" s="55"/>
      <c r="M24" s="40"/>
      <c r="N24" s="41"/>
      <c r="O24" s="50"/>
      <c r="P24" s="66"/>
      <c r="Q24" s="44"/>
      <c r="R24" s="46"/>
      <c r="S24" s="56"/>
      <c r="T24" s="64"/>
      <c r="U24" s="56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5"/>
      <c r="M25" s="40"/>
      <c r="N25" s="41"/>
      <c r="O25" s="50"/>
      <c r="P25" s="68"/>
      <c r="Q25" s="52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254800</v>
      </c>
      <c r="I26" s="8"/>
      <c r="J26" s="37"/>
      <c r="K26" s="37"/>
      <c r="L26" s="55"/>
      <c r="M26" s="40"/>
      <c r="N26" s="41"/>
      <c r="O26" s="50"/>
      <c r="P26" s="71"/>
      <c r="Q26" s="52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73892800</v>
      </c>
      <c r="J27" s="37"/>
      <c r="K27" s="37"/>
      <c r="L27" s="55"/>
      <c r="M27" s="72"/>
      <c r="N27" s="41"/>
      <c r="O27" s="50"/>
      <c r="P27" s="58"/>
      <c r="Q27" s="73"/>
      <c r="R27" s="46"/>
      <c r="S27" s="56"/>
      <c r="T27" s="64"/>
      <c r="U27" s="56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5"/>
      <c r="M28" s="74"/>
      <c r="N28" s="41"/>
      <c r="O28" s="50"/>
      <c r="P28" s="74"/>
      <c r="Q28" s="52"/>
      <c r="R28" s="69"/>
    </row>
    <row r="29" spans="1:21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7"/>
      <c r="L29" s="55"/>
      <c r="M29" s="75"/>
      <c r="N29" s="41"/>
      <c r="O29" s="50"/>
      <c r="P29" s="75"/>
      <c r="Q29" s="44"/>
      <c r="R29" s="46"/>
      <c r="S29" s="56"/>
      <c r="T29" s="64"/>
      <c r="U29" s="56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Nov'!I38</f>
        <v>669017793</v>
      </c>
      <c r="J30" s="37"/>
      <c r="K30" s="37"/>
      <c r="L30" s="55"/>
      <c r="M30" s="75"/>
      <c r="N30" s="41"/>
      <c r="O30" s="50"/>
      <c r="P30" s="75"/>
      <c r="Q30" s="44"/>
      <c r="R30" s="2"/>
      <c r="S30" s="56"/>
      <c r="T30" s="2"/>
      <c r="U30" s="56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+'10 Nov'!I56</f>
        <v>169980800</v>
      </c>
      <c r="J31" s="37"/>
      <c r="K31" s="37"/>
      <c r="L31" s="55"/>
      <c r="M31" s="75"/>
      <c r="N31" s="41"/>
      <c r="O31" s="50"/>
      <c r="P31" s="75"/>
      <c r="Q31" s="44"/>
      <c r="R31" s="2"/>
      <c r="S31" s="56"/>
      <c r="T31" s="2"/>
      <c r="U31" s="5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55"/>
      <c r="M32" s="75"/>
      <c r="N32" s="41"/>
      <c r="O32" s="50"/>
      <c r="P32" s="75"/>
      <c r="Q32" s="44"/>
      <c r="R32" s="2"/>
      <c r="S32" s="56"/>
      <c r="T32" s="2"/>
      <c r="U32" s="56"/>
    </row>
    <row r="33" spans="1:21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7"/>
      <c r="L33" s="55"/>
      <c r="M33" s="75"/>
      <c r="N33" s="41"/>
      <c r="O33" s="50"/>
      <c r="P33" s="75"/>
      <c r="Q33" s="44"/>
      <c r="R33" s="2"/>
      <c r="S33" s="56"/>
      <c r="T33" s="78"/>
      <c r="U33" s="56"/>
    </row>
    <row r="34" spans="1:21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7"/>
      <c r="L34" s="55"/>
      <c r="M34" s="75"/>
      <c r="N34" s="41"/>
      <c r="O34" s="50"/>
      <c r="P34" s="75"/>
      <c r="Q34" s="44"/>
      <c r="R34" s="56"/>
      <c r="S34" s="56"/>
      <c r="T34" s="2"/>
      <c r="U34" s="56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55"/>
      <c r="N35" s="41"/>
      <c r="O35" s="50"/>
      <c r="Q35" s="44"/>
      <c r="R35" s="9"/>
      <c r="S35" s="56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100000000</v>
      </c>
      <c r="I36" s="8"/>
      <c r="J36" s="80"/>
      <c r="K36" s="37"/>
      <c r="L36" s="55"/>
      <c r="M36" s="81"/>
      <c r="N36" s="41"/>
      <c r="O36" s="50"/>
      <c r="Q36" s="44"/>
      <c r="S36" s="56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7"/>
      <c r="L37" s="55"/>
      <c r="M37" s="81"/>
      <c r="N37" s="41"/>
      <c r="O37" s="50"/>
      <c r="Q37" s="44"/>
      <c r="S37" s="56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769017793</v>
      </c>
      <c r="J38" s="37"/>
      <c r="K38" s="37"/>
      <c r="L38" s="55"/>
      <c r="M38" s="81"/>
      <c r="N38" s="41"/>
      <c r="O38" s="50"/>
      <c r="Q38" s="44"/>
      <c r="S38" s="56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55"/>
      <c r="M39" s="81"/>
      <c r="N39" s="41"/>
      <c r="O39" s="50"/>
      <c r="Q39" s="44"/>
      <c r="S39" s="56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7"/>
      <c r="L40" s="55"/>
      <c r="M40" s="81"/>
      <c r="N40" s="41"/>
      <c r="O40" s="50"/>
      <c r="Q40" s="44"/>
      <c r="S40" s="56"/>
      <c r="T40" s="2"/>
      <c r="U40" s="2"/>
    </row>
    <row r="41" spans="1:21" x14ac:dyDescent="0.2">
      <c r="A41" s="7"/>
      <c r="B41" s="7"/>
      <c r="C41" s="17" t="s">
        <v>36</v>
      </c>
      <c r="D41" s="7"/>
      <c r="E41" s="7"/>
      <c r="F41" s="7"/>
      <c r="G41" s="7"/>
      <c r="H41" s="70">
        <v>7824560</v>
      </c>
      <c r="J41" s="37"/>
      <c r="K41" s="37"/>
      <c r="L41" s="55"/>
      <c r="N41" s="41"/>
      <c r="O41" s="50"/>
      <c r="Q41" s="44"/>
      <c r="S41" s="56"/>
      <c r="T41" s="2"/>
      <c r="U41" s="2"/>
    </row>
    <row r="42" spans="1:21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37"/>
      <c r="L42" s="42"/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151383945</v>
      </c>
      <c r="I43" s="8"/>
      <c r="J43" s="37"/>
      <c r="K43" s="38"/>
      <c r="L43" s="39"/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83"/>
      <c r="L44" s="59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1110772374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83"/>
      <c r="L46" s="59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112100000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22000</v>
      </c>
      <c r="I48" s="8" t="s">
        <v>7</v>
      </c>
      <c r="J48" s="92"/>
      <c r="K48" s="83"/>
      <c r="L48" s="59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112122000</v>
      </c>
      <c r="J49" s="92"/>
      <c r="K49" s="38"/>
      <c r="L49" s="39"/>
      <c r="M49" s="90"/>
      <c r="N49" s="41"/>
      <c r="O49" s="55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83"/>
      <c r="L50" s="59"/>
      <c r="N50" s="96"/>
      <c r="O50" s="55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5"/>
      <c r="P51" s="90"/>
      <c r="Q51" s="44"/>
      <c r="R51" s="93"/>
      <c r="S51" s="2"/>
      <c r="U51" s="2"/>
    </row>
    <row r="52" spans="1:21" ht="15.75" x14ac:dyDescent="0.2">
      <c r="A52" s="7"/>
      <c r="B52" s="7"/>
      <c r="C52" s="97" t="s">
        <v>43</v>
      </c>
      <c r="D52" s="7"/>
      <c r="E52" s="7"/>
      <c r="F52" s="7"/>
      <c r="G52" s="16"/>
      <c r="H52" s="70">
        <f>SUM(L13:L31)</f>
        <v>14034000</v>
      </c>
      <c r="I52" s="8"/>
      <c r="J52" s="88"/>
      <c r="K52" s="83"/>
      <c r="L52" s="59"/>
      <c r="N52" s="96"/>
      <c r="O52" s="55"/>
      <c r="Q52" s="44"/>
    </row>
    <row r="53" spans="1:21" ht="15.75" x14ac:dyDescent="0.2">
      <c r="A53" s="7"/>
      <c r="B53" s="7"/>
      <c r="C53" s="97" t="s">
        <v>44</v>
      </c>
      <c r="D53" s="7"/>
      <c r="E53" s="7"/>
      <c r="F53" s="7"/>
      <c r="G53" s="16"/>
      <c r="H53" s="70">
        <f>SUM(O13:O23)</f>
        <v>2000000</v>
      </c>
      <c r="I53" s="8"/>
      <c r="J53" s="88"/>
      <c r="K53" s="38"/>
      <c r="L53" s="39"/>
      <c r="M53" s="90"/>
      <c r="N53" s="41"/>
      <c r="O53" s="55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2">
        <v>0</v>
      </c>
      <c r="I54" s="8"/>
      <c r="J54" s="98"/>
      <c r="K54" s="83"/>
      <c r="L54" s="59"/>
      <c r="M54" s="90"/>
      <c r="N54" s="41"/>
      <c r="O54" s="55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16034000</v>
      </c>
      <c r="J55" s="99"/>
      <c r="K55" s="100"/>
      <c r="L55" s="76"/>
      <c r="M55" s="90"/>
      <c r="N55" s="41"/>
      <c r="O55" s="55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73892800</v>
      </c>
      <c r="J56" s="101"/>
      <c r="K56" s="41"/>
      <c r="L56" s="102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ht="15.75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73892800</v>
      </c>
      <c r="J57" s="104"/>
      <c r="K57" s="41"/>
      <c r="L57" s="105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41"/>
      <c r="L58" s="105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/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/>
      <c r="M119" s="154">
        <f t="shared" ref="M119:P119" si="1">SUM(M13:M118)</f>
        <v>112100000</v>
      </c>
      <c r="N119" s="154">
        <f>SUM(N13:N118)</f>
        <v>0</v>
      </c>
      <c r="O119" s="154">
        <f>SUM(O13:O118)</f>
        <v>2000000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/>
      <c r="O120" s="154">
        <f>SUM(O13:O119)</f>
        <v>4000000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1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25" zoomScaleNormal="100" zoomScaleSheetLayoutView="100" workbookViewId="0">
      <selection activeCell="G13" sqref="G1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9" t="s">
        <v>0</v>
      </c>
      <c r="B1" s="179"/>
      <c r="C1" s="179"/>
      <c r="D1" s="179"/>
      <c r="E1" s="179"/>
      <c r="F1" s="179"/>
      <c r="G1" s="179"/>
      <c r="H1" s="179"/>
      <c r="I1" s="179"/>
      <c r="J1" s="166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102</v>
      </c>
      <c r="C3" s="9"/>
      <c r="D3" s="7"/>
      <c r="E3" s="7"/>
      <c r="F3" s="7"/>
      <c r="G3" s="7"/>
      <c r="H3" s="7" t="s">
        <v>101</v>
      </c>
      <c r="I3" s="11">
        <v>43417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142</v>
      </c>
      <c r="F8" s="21"/>
      <c r="G8" s="16">
        <f t="shared" ref="G8:G16" si="0">C8*E8</f>
        <v>14200000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241</v>
      </c>
      <c r="F9" s="21"/>
      <c r="G9" s="16">
        <f t="shared" si="0"/>
        <v>12050000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12</v>
      </c>
      <c r="F10" s="21"/>
      <c r="G10" s="16">
        <f t="shared" si="0"/>
        <v>240000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7</v>
      </c>
      <c r="F11" s="21"/>
      <c r="G11" s="16">
        <f t="shared" si="0"/>
        <v>70000</v>
      </c>
      <c r="H11" s="8"/>
      <c r="I11" s="21"/>
      <c r="J11" s="28"/>
      <c r="K11" s="29"/>
      <c r="L11" s="180" t="s">
        <v>12</v>
      </c>
      <c r="M11" s="181"/>
      <c r="N11" s="182" t="s">
        <v>13</v>
      </c>
      <c r="O11" s="183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3</v>
      </c>
      <c r="F12" s="21"/>
      <c r="G12" s="16">
        <f t="shared" si="0"/>
        <v>15000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23</v>
      </c>
      <c r="F13" s="21"/>
      <c r="G13" s="16">
        <f t="shared" si="0"/>
        <v>46000</v>
      </c>
      <c r="H13" s="8"/>
      <c r="I13" s="7"/>
      <c r="J13" s="37"/>
      <c r="K13" s="37"/>
      <c r="L13" s="55">
        <v>33800000</v>
      </c>
      <c r="M13" s="40">
        <v>3060000</v>
      </c>
      <c r="N13" s="165"/>
      <c r="O13" s="42">
        <v>9800000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7"/>
      <c r="L14" s="55">
        <v>4600000</v>
      </c>
      <c r="M14" s="40">
        <v>150000</v>
      </c>
      <c r="N14" s="165"/>
      <c r="O14" s="50"/>
      <c r="P14" s="51"/>
      <c r="Q14" s="52"/>
      <c r="R14" s="53"/>
    </row>
    <row r="15" spans="1:21" ht="18.75" x14ac:dyDescent="0.3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7"/>
      <c r="L15" s="55">
        <v>-9800000</v>
      </c>
      <c r="M15" s="54">
        <v>300000</v>
      </c>
      <c r="N15" s="165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7"/>
      <c r="L16" s="55">
        <v>800000</v>
      </c>
      <c r="M16" s="54">
        <v>300000</v>
      </c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26621000</v>
      </c>
      <c r="I17" s="9"/>
      <c r="J17" s="37"/>
      <c r="K17" s="37"/>
      <c r="L17" s="55"/>
      <c r="M17" s="40">
        <v>23100000</v>
      </c>
      <c r="N17" s="41"/>
      <c r="O17" s="50"/>
      <c r="P17" s="60"/>
      <c r="Q17" s="29"/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7"/>
      <c r="K18" s="37"/>
      <c r="L18" s="55"/>
      <c r="M18" s="40">
        <v>100000</v>
      </c>
      <c r="N18" s="49"/>
      <c r="O18" s="50"/>
      <c r="P18" s="60"/>
      <c r="Q18" s="61"/>
      <c r="R18" s="62"/>
    </row>
    <row r="19" spans="1:21" x14ac:dyDescent="0.2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7"/>
      <c r="L19" s="55"/>
      <c r="M19" s="40">
        <v>52267000</v>
      </c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x14ac:dyDescent="0.2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37"/>
      <c r="L20" s="55"/>
      <c r="M20" s="40">
        <v>5000000</v>
      </c>
      <c r="N20" s="41"/>
      <c r="O20" s="50"/>
      <c r="P20" s="65"/>
      <c r="Q20" s="30"/>
      <c r="R20" s="46"/>
      <c r="S20" s="56"/>
      <c r="T20" s="64"/>
      <c r="U20" s="56"/>
    </row>
    <row r="21" spans="1:21" x14ac:dyDescent="0.2">
      <c r="A21" s="7"/>
      <c r="B21" s="21" t="s">
        <v>7</v>
      </c>
      <c r="C21" s="22">
        <v>500</v>
      </c>
      <c r="D21" s="7"/>
      <c r="E21" s="7">
        <v>509</v>
      </c>
      <c r="F21" s="7"/>
      <c r="G21" s="22">
        <f>C21*E21</f>
        <v>254500</v>
      </c>
      <c r="H21" s="8"/>
      <c r="I21" s="22"/>
      <c r="J21" s="37"/>
      <c r="K21" s="37"/>
      <c r="L21" s="55"/>
      <c r="M21" s="40">
        <v>200000</v>
      </c>
      <c r="N21" s="41"/>
      <c r="O21" s="50"/>
      <c r="P21" s="60"/>
      <c r="Q21" s="55"/>
      <c r="R21" s="62"/>
    </row>
    <row r="22" spans="1:21" x14ac:dyDescent="0.2">
      <c r="A22" s="7"/>
      <c r="B22" s="21"/>
      <c r="C22" s="22">
        <v>200</v>
      </c>
      <c r="D22" s="7"/>
      <c r="E22" s="7">
        <f>0+1</f>
        <v>1</v>
      </c>
      <c r="F22" s="7"/>
      <c r="G22" s="22">
        <f>C22*E22</f>
        <v>200</v>
      </c>
      <c r="H22" s="8"/>
      <c r="I22" s="9"/>
      <c r="J22" s="37"/>
      <c r="K22" s="37"/>
      <c r="L22" s="55"/>
      <c r="M22" s="40">
        <v>1000000</v>
      </c>
      <c r="N22" s="41"/>
      <c r="O22" s="50"/>
      <c r="P22" s="60"/>
      <c r="Q22" s="55"/>
      <c r="R22" s="62"/>
    </row>
    <row r="23" spans="1:21" x14ac:dyDescent="0.2">
      <c r="A23" s="7"/>
      <c r="B23" s="21"/>
      <c r="C23" s="22">
        <v>100</v>
      </c>
      <c r="D23" s="7"/>
      <c r="E23" s="7">
        <f>0+1</f>
        <v>1</v>
      </c>
      <c r="F23" s="7"/>
      <c r="G23" s="22">
        <f>C23*E23</f>
        <v>100</v>
      </c>
      <c r="H23" s="8"/>
      <c r="I23" s="9"/>
      <c r="J23" s="37"/>
      <c r="K23" s="37"/>
      <c r="L23" s="55"/>
      <c r="M23" s="40">
        <v>100000</v>
      </c>
      <c r="N23" s="41"/>
      <c r="O23" s="50"/>
      <c r="P23" s="60"/>
      <c r="Q23" s="55"/>
      <c r="R23" s="62"/>
    </row>
    <row r="24" spans="1:21" x14ac:dyDescent="0.2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37"/>
      <c r="L24" s="55"/>
      <c r="M24" s="40">
        <v>650000</v>
      </c>
      <c r="N24" s="41"/>
      <c r="O24" s="50"/>
      <c r="P24" s="66"/>
      <c r="Q24" s="44"/>
      <c r="R24" s="46"/>
      <c r="S24" s="56"/>
      <c r="T24" s="64"/>
      <c r="U24" s="56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5"/>
      <c r="M25" s="40"/>
      <c r="N25" s="41"/>
      <c r="O25" s="50"/>
      <c r="P25" s="68"/>
      <c r="Q25" s="52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254800</v>
      </c>
      <c r="I26" s="8"/>
      <c r="J26" s="37"/>
      <c r="K26" s="37"/>
      <c r="L26" s="55"/>
      <c r="M26" s="40"/>
      <c r="N26" s="41"/>
      <c r="O26" s="50"/>
      <c r="P26" s="71"/>
      <c r="Q26" s="52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26875800</v>
      </c>
      <c r="J27" s="37"/>
      <c r="K27" s="37"/>
      <c r="L27" s="55"/>
      <c r="M27" s="72"/>
      <c r="N27" s="41"/>
      <c r="O27" s="50"/>
      <c r="P27" s="58"/>
      <c r="Q27" s="73"/>
      <c r="R27" s="46"/>
      <c r="S27" s="56"/>
      <c r="T27" s="64"/>
      <c r="U27" s="56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5"/>
      <c r="M28" s="74"/>
      <c r="N28" s="41"/>
      <c r="O28" s="50"/>
      <c r="P28" s="74"/>
      <c r="Q28" s="52"/>
      <c r="R28" s="69"/>
    </row>
    <row r="29" spans="1:21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7"/>
      <c r="L29" s="55"/>
      <c r="M29" s="75"/>
      <c r="N29" s="41"/>
      <c r="O29" s="50"/>
      <c r="P29" s="75"/>
      <c r="Q29" s="44"/>
      <c r="R29" s="46"/>
      <c r="S29" s="56"/>
      <c r="T29" s="64"/>
      <c r="U29" s="56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Nov'!I38</f>
        <v>669017793</v>
      </c>
      <c r="J30" s="37"/>
      <c r="K30" s="37"/>
      <c r="L30" s="55"/>
      <c r="M30" s="75"/>
      <c r="N30" s="41"/>
      <c r="O30" s="50"/>
      <c r="P30" s="75"/>
      <c r="Q30" s="44"/>
      <c r="R30" s="2"/>
      <c r="S30" s="56"/>
      <c r="T30" s="2"/>
      <c r="U30" s="56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+'12 Nov'!I56</f>
        <v>73892800</v>
      </c>
      <c r="J31" s="37"/>
      <c r="K31" s="37"/>
      <c r="L31" s="55"/>
      <c r="M31" s="75"/>
      <c r="N31" s="41"/>
      <c r="O31" s="50"/>
      <c r="P31" s="75"/>
      <c r="Q31" s="44"/>
      <c r="R31" s="2"/>
      <c r="S31" s="56"/>
      <c r="T31" s="2"/>
      <c r="U31" s="5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55"/>
      <c r="M32" s="75"/>
      <c r="N32" s="41"/>
      <c r="O32" s="50"/>
      <c r="P32" s="75"/>
      <c r="Q32" s="44"/>
      <c r="R32" s="2"/>
      <c r="S32" s="56"/>
      <c r="T32" s="2"/>
      <c r="U32" s="56"/>
    </row>
    <row r="33" spans="1:21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7"/>
      <c r="L33" s="55"/>
      <c r="M33" s="75"/>
      <c r="N33" s="41"/>
      <c r="O33" s="50"/>
      <c r="P33" s="75"/>
      <c r="Q33" s="44"/>
      <c r="R33" s="2"/>
      <c r="S33" s="56"/>
      <c r="T33" s="78"/>
      <c r="U33" s="56"/>
    </row>
    <row r="34" spans="1:21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7"/>
      <c r="L34" s="55"/>
      <c r="M34" s="75"/>
      <c r="N34" s="41"/>
      <c r="O34" s="50"/>
      <c r="P34" s="75"/>
      <c r="Q34" s="44"/>
      <c r="R34" s="56"/>
      <c r="S34" s="56"/>
      <c r="T34" s="2"/>
      <c r="U34" s="56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55"/>
      <c r="N35" s="41"/>
      <c r="O35" s="50"/>
      <c r="Q35" s="44"/>
      <c r="R35" s="9"/>
      <c r="S35" s="56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100000000</v>
      </c>
      <c r="I36" s="8"/>
      <c r="J36" s="80"/>
      <c r="K36" s="37"/>
      <c r="L36" s="55"/>
      <c r="M36" s="81"/>
      <c r="N36" s="41"/>
      <c r="O36" s="50"/>
      <c r="Q36" s="44"/>
      <c r="S36" s="56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7"/>
      <c r="L37" s="55"/>
      <c r="M37" s="81"/>
      <c r="N37" s="41"/>
      <c r="O37" s="50"/>
      <c r="Q37" s="44"/>
      <c r="S37" s="56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769017793</v>
      </c>
      <c r="J38" s="37"/>
      <c r="K38" s="37"/>
      <c r="L38" s="55"/>
      <c r="M38" s="81"/>
      <c r="N38" s="41"/>
      <c r="O38" s="50"/>
      <c r="Q38" s="44"/>
      <c r="S38" s="56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55"/>
      <c r="M39" s="81"/>
      <c r="N39" s="41"/>
      <c r="O39" s="50"/>
      <c r="Q39" s="44"/>
      <c r="S39" s="56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7"/>
      <c r="L40" s="55"/>
      <c r="M40" s="81"/>
      <c r="N40" s="41"/>
      <c r="O40" s="50"/>
      <c r="Q40" s="44"/>
      <c r="S40" s="56"/>
      <c r="T40" s="2"/>
      <c r="U40" s="2"/>
    </row>
    <row r="41" spans="1:21" x14ac:dyDescent="0.2">
      <c r="A41" s="7"/>
      <c r="B41" s="7"/>
      <c r="C41" s="17" t="s">
        <v>36</v>
      </c>
      <c r="D41" s="7"/>
      <c r="E41" s="7"/>
      <c r="F41" s="7"/>
      <c r="G41" s="7"/>
      <c r="H41" s="70">
        <v>7824560</v>
      </c>
      <c r="J41" s="37"/>
      <c r="K41" s="37"/>
      <c r="L41" s="55"/>
      <c r="N41" s="41"/>
      <c r="O41" s="50"/>
      <c r="Q41" s="44"/>
      <c r="S41" s="56"/>
      <c r="T41" s="2"/>
      <c r="U41" s="2"/>
    </row>
    <row r="42" spans="1:21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37"/>
      <c r="L42" s="42"/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151383945</v>
      </c>
      <c r="I43" s="8"/>
      <c r="J43" s="37"/>
      <c r="K43" s="38"/>
      <c r="L43" s="39"/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83"/>
      <c r="L44" s="59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1110772374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83"/>
      <c r="L46" s="59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86227000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83"/>
      <c r="L48" s="59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86227000</v>
      </c>
      <c r="J49" s="92"/>
      <c r="K49" s="38"/>
      <c r="L49" s="39"/>
      <c r="M49" s="90"/>
      <c r="N49" s="41"/>
      <c r="O49" s="55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83"/>
      <c r="L50" s="59"/>
      <c r="N50" s="96"/>
      <c r="O50" s="55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5"/>
      <c r="P51" s="90"/>
      <c r="Q51" s="44"/>
      <c r="R51" s="93"/>
      <c r="S51" s="2"/>
      <c r="U51" s="2"/>
    </row>
    <row r="52" spans="1:21" ht="15.75" x14ac:dyDescent="0.2">
      <c r="A52" s="7"/>
      <c r="B52" s="7"/>
      <c r="C52" s="97" t="s">
        <v>43</v>
      </c>
      <c r="D52" s="7"/>
      <c r="E52" s="7"/>
      <c r="F52" s="7"/>
      <c r="G52" s="16"/>
      <c r="H52" s="70">
        <f>SUM(L13:L31)</f>
        <v>29400000</v>
      </c>
      <c r="I52" s="8"/>
      <c r="J52" s="88"/>
      <c r="K52" s="83"/>
      <c r="L52" s="59"/>
      <c r="N52" s="96"/>
      <c r="O52" s="55"/>
      <c r="Q52" s="44"/>
    </row>
    <row r="53" spans="1:21" ht="15.75" x14ac:dyDescent="0.2">
      <c r="A53" s="7"/>
      <c r="B53" s="7"/>
      <c r="C53" s="97" t="s">
        <v>44</v>
      </c>
      <c r="D53" s="7"/>
      <c r="E53" s="7"/>
      <c r="F53" s="7"/>
      <c r="G53" s="16"/>
      <c r="H53" s="70">
        <f>SUM(O13:O23)</f>
        <v>9800000</v>
      </c>
      <c r="I53" s="8"/>
      <c r="J53" s="88"/>
      <c r="K53" s="38"/>
      <c r="L53" s="39"/>
      <c r="M53" s="90"/>
      <c r="N53" s="41"/>
      <c r="O53" s="55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2">
        <v>10000</v>
      </c>
      <c r="I54" s="8"/>
      <c r="J54" s="98"/>
      <c r="K54" s="83"/>
      <c r="L54" s="59"/>
      <c r="M54" s="90"/>
      <c r="N54" s="41"/>
      <c r="O54" s="55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39210000</v>
      </c>
      <c r="J55" s="99"/>
      <c r="K55" s="100"/>
      <c r="L55" s="76"/>
      <c r="M55" s="90"/>
      <c r="N55" s="41"/>
      <c r="O55" s="55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26875800</v>
      </c>
      <c r="J56" s="101"/>
      <c r="K56" s="41"/>
      <c r="L56" s="102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ht="15.75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26875800</v>
      </c>
      <c r="J57" s="104"/>
      <c r="K57" s="41"/>
      <c r="L57" s="105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41"/>
      <c r="L58" s="105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/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/>
      <c r="M119" s="154">
        <f t="shared" ref="M119:P119" si="1">SUM(M13:M118)</f>
        <v>86227000</v>
      </c>
      <c r="N119" s="154">
        <f>SUM(N13:N118)</f>
        <v>0</v>
      </c>
      <c r="O119" s="154">
        <f>SUM(O13:O118)</f>
        <v>9800000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/>
      <c r="O120" s="154">
        <f>SUM(O13:O119)</f>
        <v>19600000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1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F43" zoomScaleNormal="100" zoomScaleSheetLayoutView="100" workbookViewId="0">
      <selection activeCell="M16" sqref="M16:M1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9" t="s">
        <v>0</v>
      </c>
      <c r="B1" s="179"/>
      <c r="C1" s="179"/>
      <c r="D1" s="179"/>
      <c r="E1" s="179"/>
      <c r="F1" s="179"/>
      <c r="G1" s="179"/>
      <c r="H1" s="179"/>
      <c r="I1" s="179"/>
      <c r="J1" s="167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98</v>
      </c>
      <c r="C3" s="9"/>
      <c r="D3" s="7"/>
      <c r="E3" s="7"/>
      <c r="F3" s="7"/>
      <c r="G3" s="7"/>
      <c r="H3" s="7" t="s">
        <v>101</v>
      </c>
      <c r="I3" s="11">
        <v>43418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243</v>
      </c>
      <c r="F8" s="21"/>
      <c r="G8" s="16">
        <f t="shared" ref="G8:G16" si="0">C8*E8</f>
        <v>24300000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406</v>
      </c>
      <c r="F9" s="21"/>
      <c r="G9" s="16">
        <f t="shared" si="0"/>
        <v>20300000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9</v>
      </c>
      <c r="F10" s="21"/>
      <c r="G10" s="16">
        <f t="shared" si="0"/>
        <v>180000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4</v>
      </c>
      <c r="F11" s="21"/>
      <c r="G11" s="16">
        <f t="shared" si="0"/>
        <v>40000</v>
      </c>
      <c r="H11" s="8"/>
      <c r="I11" s="21"/>
      <c r="J11" s="28"/>
      <c r="K11" s="29"/>
      <c r="L11" s="180" t="s">
        <v>12</v>
      </c>
      <c r="M11" s="181"/>
      <c r="N11" s="182" t="s">
        <v>13</v>
      </c>
      <c r="O11" s="183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4</v>
      </c>
      <c r="F12" s="21"/>
      <c r="G12" s="16">
        <f t="shared" si="0"/>
        <v>20000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20</v>
      </c>
      <c r="F13" s="21"/>
      <c r="G13" s="16">
        <f t="shared" si="0"/>
        <v>40000</v>
      </c>
      <c r="H13" s="8"/>
      <c r="I13" s="7"/>
      <c r="J13" s="37">
        <v>49249</v>
      </c>
      <c r="K13" s="37"/>
      <c r="L13" s="55">
        <v>24362500</v>
      </c>
      <c r="M13" s="40">
        <v>500000</v>
      </c>
      <c r="N13" s="165"/>
      <c r="O13" s="42"/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7"/>
      <c r="L14" s="55"/>
      <c r="M14" s="40">
        <v>350000</v>
      </c>
      <c r="N14" s="165"/>
      <c r="O14" s="50"/>
      <c r="P14" s="51"/>
      <c r="Q14" s="52"/>
      <c r="R14" s="53"/>
    </row>
    <row r="15" spans="1:21" ht="18.75" x14ac:dyDescent="0.3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7"/>
      <c r="L15" s="55"/>
      <c r="M15" s="54">
        <v>30000</v>
      </c>
      <c r="N15" s="165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7"/>
      <c r="L16" s="55"/>
      <c r="M16" s="54">
        <v>290000</v>
      </c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44880000</v>
      </c>
      <c r="I17" s="9"/>
      <c r="J17" s="37"/>
      <c r="K17" s="37"/>
      <c r="L17" s="55"/>
      <c r="M17" s="40">
        <v>1850000</v>
      </c>
      <c r="N17" s="41"/>
      <c r="O17" s="50"/>
      <c r="P17" s="60"/>
      <c r="Q17" s="29"/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7"/>
      <c r="K18" s="37"/>
      <c r="L18" s="55"/>
      <c r="M18" s="40">
        <v>2530000</v>
      </c>
      <c r="N18" s="49"/>
      <c r="O18" s="50"/>
      <c r="P18" s="60"/>
      <c r="Q18" s="61"/>
      <c r="R18" s="62"/>
    </row>
    <row r="19" spans="1:21" x14ac:dyDescent="0.2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7"/>
      <c r="L19" s="55"/>
      <c r="M19" s="40">
        <v>1238000</v>
      </c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x14ac:dyDescent="0.2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37"/>
      <c r="L20" s="55"/>
      <c r="M20" s="40">
        <v>650000</v>
      </c>
      <c r="N20" s="41"/>
      <c r="O20" s="50"/>
      <c r="P20" s="65"/>
      <c r="Q20" s="30"/>
      <c r="R20" s="46"/>
      <c r="S20" s="56"/>
      <c r="T20" s="64"/>
      <c r="U20" s="56"/>
    </row>
    <row r="21" spans="1:21" x14ac:dyDescent="0.2">
      <c r="A21" s="7"/>
      <c r="B21" s="21" t="s">
        <v>7</v>
      </c>
      <c r="C21" s="22">
        <v>500</v>
      </c>
      <c r="D21" s="7"/>
      <c r="E21" s="7">
        <v>510</v>
      </c>
      <c r="F21" s="7"/>
      <c r="G21" s="22">
        <f>C21*E21</f>
        <v>255000</v>
      </c>
      <c r="H21" s="8"/>
      <c r="I21" s="22"/>
      <c r="J21" s="37"/>
      <c r="K21" s="37"/>
      <c r="L21" s="55"/>
      <c r="M21" s="40">
        <v>150000</v>
      </c>
      <c r="N21" s="41"/>
      <c r="O21" s="50"/>
      <c r="P21" s="60"/>
      <c r="Q21" s="55"/>
      <c r="R21" s="62"/>
    </row>
    <row r="22" spans="1:21" x14ac:dyDescent="0.2">
      <c r="A22" s="7"/>
      <c r="B22" s="21"/>
      <c r="C22" s="22">
        <v>200</v>
      </c>
      <c r="D22" s="7"/>
      <c r="E22" s="7">
        <f>0+1</f>
        <v>1</v>
      </c>
      <c r="F22" s="7"/>
      <c r="G22" s="22">
        <f>C22*E22</f>
        <v>200</v>
      </c>
      <c r="H22" s="8"/>
      <c r="I22" s="9"/>
      <c r="J22" s="37"/>
      <c r="K22" s="37"/>
      <c r="L22" s="55"/>
      <c r="M22" s="40"/>
      <c r="N22" s="41"/>
      <c r="O22" s="50"/>
      <c r="P22" s="60"/>
      <c r="Q22" s="55"/>
      <c r="R22" s="62"/>
    </row>
    <row r="23" spans="1:21" x14ac:dyDescent="0.2">
      <c r="A23" s="7"/>
      <c r="B23" s="21"/>
      <c r="C23" s="22">
        <v>100</v>
      </c>
      <c r="D23" s="7"/>
      <c r="E23" s="7">
        <f>0+1</f>
        <v>1</v>
      </c>
      <c r="F23" s="7"/>
      <c r="G23" s="22">
        <f>C23*E23</f>
        <v>100</v>
      </c>
      <c r="H23" s="8"/>
      <c r="I23" s="9"/>
      <c r="J23" s="37"/>
      <c r="K23" s="37"/>
      <c r="L23" s="55"/>
      <c r="M23" s="40"/>
      <c r="N23" s="41"/>
      <c r="O23" s="50"/>
      <c r="P23" s="60"/>
      <c r="Q23" s="55"/>
      <c r="R23" s="62"/>
    </row>
    <row r="24" spans="1:21" x14ac:dyDescent="0.2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37"/>
      <c r="L24" s="55"/>
      <c r="M24" s="40"/>
      <c r="N24" s="41"/>
      <c r="O24" s="50"/>
      <c r="P24" s="66"/>
      <c r="Q24" s="44"/>
      <c r="R24" s="46"/>
      <c r="S24" s="56"/>
      <c r="T24" s="64"/>
      <c r="U24" s="56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5"/>
      <c r="M25" s="40"/>
      <c r="N25" s="41"/>
      <c r="O25" s="50"/>
      <c r="P25" s="68"/>
      <c r="Q25" s="52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255300</v>
      </c>
      <c r="I26" s="8"/>
      <c r="J26" s="37"/>
      <c r="K26" s="37"/>
      <c r="L26" s="55"/>
      <c r="M26" s="40"/>
      <c r="N26" s="41"/>
      <c r="O26" s="50"/>
      <c r="P26" s="71"/>
      <c r="Q26" s="52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45135300</v>
      </c>
      <c r="J27" s="37"/>
      <c r="K27" s="37"/>
      <c r="L27" s="55"/>
      <c r="M27" s="72"/>
      <c r="N27" s="41"/>
      <c r="O27" s="50"/>
      <c r="P27" s="58"/>
      <c r="Q27" s="73"/>
      <c r="R27" s="46"/>
      <c r="S27" s="56"/>
      <c r="T27" s="64"/>
      <c r="U27" s="56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5"/>
      <c r="M28" s="74"/>
      <c r="N28" s="41"/>
      <c r="O28" s="50"/>
      <c r="P28" s="74"/>
      <c r="Q28" s="52"/>
      <c r="R28" s="69"/>
    </row>
    <row r="29" spans="1:21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7"/>
      <c r="L29" s="55"/>
      <c r="M29" s="75"/>
      <c r="N29" s="41"/>
      <c r="O29" s="50"/>
      <c r="P29" s="75"/>
      <c r="Q29" s="44"/>
      <c r="R29" s="46"/>
      <c r="S29" s="56"/>
      <c r="T29" s="64"/>
      <c r="U29" s="56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+'13 Nov'!I38</f>
        <v>769017793</v>
      </c>
      <c r="J30" s="37"/>
      <c r="K30" s="37"/>
      <c r="L30" s="55"/>
      <c r="M30" s="75"/>
      <c r="N30" s="41"/>
      <c r="O30" s="50"/>
      <c r="P30" s="75"/>
      <c r="Q30" s="44"/>
      <c r="R30" s="2"/>
      <c r="S30" s="56"/>
      <c r="T30" s="2"/>
      <c r="U30" s="56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+'13 Nov'!I56</f>
        <v>26875800</v>
      </c>
      <c r="J31" s="37"/>
      <c r="K31" s="37"/>
      <c r="L31" s="55"/>
      <c r="M31" s="75"/>
      <c r="N31" s="41"/>
      <c r="O31" s="50"/>
      <c r="P31" s="75"/>
      <c r="Q31" s="44"/>
      <c r="R31" s="2"/>
      <c r="S31" s="56"/>
      <c r="T31" s="2"/>
      <c r="U31" s="5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55"/>
      <c r="M32" s="75"/>
      <c r="N32" s="41"/>
      <c r="O32" s="50"/>
      <c r="P32" s="75"/>
      <c r="Q32" s="44"/>
      <c r="R32" s="2"/>
      <c r="S32" s="56"/>
      <c r="T32" s="2"/>
      <c r="U32" s="56"/>
    </row>
    <row r="33" spans="1:21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7"/>
      <c r="L33" s="55"/>
      <c r="M33" s="75"/>
      <c r="N33" s="41"/>
      <c r="O33" s="50"/>
      <c r="P33" s="75"/>
      <c r="Q33" s="44"/>
      <c r="R33" s="2"/>
      <c r="S33" s="56"/>
      <c r="T33" s="78"/>
      <c r="U33" s="56"/>
    </row>
    <row r="34" spans="1:21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7"/>
      <c r="L34" s="55"/>
      <c r="M34" s="75"/>
      <c r="N34" s="41"/>
      <c r="O34" s="50"/>
      <c r="P34" s="75"/>
      <c r="Q34" s="44"/>
      <c r="R34" s="56"/>
      <c r="S34" s="56"/>
      <c r="T34" s="2"/>
      <c r="U34" s="56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55"/>
      <c r="N35" s="41"/>
      <c r="O35" s="50"/>
      <c r="Q35" s="44"/>
      <c r="R35" s="9"/>
      <c r="S35" s="56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0"/>
      <c r="K36" s="37"/>
      <c r="L36" s="55"/>
      <c r="M36" s="81"/>
      <c r="N36" s="41"/>
      <c r="O36" s="50"/>
      <c r="Q36" s="44"/>
      <c r="S36" s="56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7"/>
      <c r="L37" s="55"/>
      <c r="M37" s="81"/>
      <c r="N37" s="41"/>
      <c r="O37" s="50"/>
      <c r="Q37" s="44"/>
      <c r="S37" s="56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769017793</v>
      </c>
      <c r="J38" s="37"/>
      <c r="K38" s="37"/>
      <c r="L38" s="55"/>
      <c r="M38" s="81"/>
      <c r="N38" s="41"/>
      <c r="O38" s="50"/>
      <c r="Q38" s="44"/>
      <c r="S38" s="56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55"/>
      <c r="M39" s="81"/>
      <c r="N39" s="41"/>
      <c r="O39" s="50"/>
      <c r="Q39" s="44"/>
      <c r="S39" s="56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7"/>
      <c r="L40" s="55"/>
      <c r="M40" s="81"/>
      <c r="N40" s="41"/>
      <c r="O40" s="50"/>
      <c r="Q40" s="44"/>
      <c r="S40" s="56"/>
      <c r="T40" s="2"/>
      <c r="U40" s="2"/>
    </row>
    <row r="41" spans="1:21" x14ac:dyDescent="0.2">
      <c r="A41" s="7"/>
      <c r="B41" s="7"/>
      <c r="C41" s="17" t="s">
        <v>36</v>
      </c>
      <c r="D41" s="7"/>
      <c r="E41" s="7"/>
      <c r="F41" s="7"/>
      <c r="G41" s="7"/>
      <c r="H41" s="70">
        <v>7824560</v>
      </c>
      <c r="J41" s="37"/>
      <c r="K41" s="37"/>
      <c r="L41" s="55"/>
      <c r="N41" s="41"/>
      <c r="O41" s="50"/>
      <c r="Q41" s="44"/>
      <c r="S41" s="56"/>
      <c r="T41" s="2"/>
      <c r="U41" s="2"/>
    </row>
    <row r="42" spans="1:21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37"/>
      <c r="L42" s="42"/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151383945</v>
      </c>
      <c r="I43" s="8"/>
      <c r="J43" s="37"/>
      <c r="K43" s="38"/>
      <c r="L43" s="39"/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83"/>
      <c r="L44" s="59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1110772374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83"/>
      <c r="L46" s="59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7588000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83"/>
      <c r="L48" s="59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7588000</v>
      </c>
      <c r="J49" s="92"/>
      <c r="K49" s="38"/>
      <c r="L49" s="39"/>
      <c r="M49" s="90"/>
      <c r="N49" s="41"/>
      <c r="O49" s="55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83"/>
      <c r="L50" s="59"/>
      <c r="N50" s="96"/>
      <c r="O50" s="55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5"/>
      <c r="P51" s="90"/>
      <c r="Q51" s="44"/>
      <c r="R51" s="93"/>
      <c r="S51" s="2"/>
      <c r="U51" s="2"/>
    </row>
    <row r="52" spans="1:21" ht="15.75" x14ac:dyDescent="0.2">
      <c r="A52" s="7"/>
      <c r="B52" s="7"/>
      <c r="C52" s="97" t="s">
        <v>43</v>
      </c>
      <c r="D52" s="7"/>
      <c r="E52" s="7"/>
      <c r="F52" s="7"/>
      <c r="G52" s="16"/>
      <c r="H52" s="70">
        <f>SUM(L13:L31)</f>
        <v>24362500</v>
      </c>
      <c r="I52" s="8"/>
      <c r="J52" s="88"/>
      <c r="K52" s="83"/>
      <c r="L52" s="59"/>
      <c r="N52" s="96"/>
      <c r="O52" s="55"/>
      <c r="Q52" s="44"/>
    </row>
    <row r="53" spans="1:21" ht="15.75" x14ac:dyDescent="0.2">
      <c r="A53" s="7"/>
      <c r="B53" s="7"/>
      <c r="C53" s="97" t="s">
        <v>44</v>
      </c>
      <c r="D53" s="7"/>
      <c r="E53" s="7"/>
      <c r="F53" s="7"/>
      <c r="G53" s="16"/>
      <c r="H53" s="70">
        <f>SUM(O13:O23)</f>
        <v>0</v>
      </c>
      <c r="I53" s="8"/>
      <c r="J53" s="88"/>
      <c r="K53" s="38"/>
      <c r="L53" s="39"/>
      <c r="M53" s="90"/>
      <c r="N53" s="41"/>
      <c r="O53" s="55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2">
        <f>985000+500000</f>
        <v>1485000</v>
      </c>
      <c r="I54" s="8"/>
      <c r="J54" s="98"/>
      <c r="K54" s="83"/>
      <c r="L54" s="59"/>
      <c r="M54" s="90"/>
      <c r="N54" s="41"/>
      <c r="O54" s="55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25847500</v>
      </c>
      <c r="J55" s="99"/>
      <c r="K55" s="100"/>
      <c r="L55" s="76"/>
      <c r="M55" s="90"/>
      <c r="N55" s="41"/>
      <c r="O55" s="55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45135300</v>
      </c>
      <c r="J56" s="101"/>
      <c r="K56" s="41"/>
      <c r="L56" s="102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ht="15.75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45135300</v>
      </c>
      <c r="J57" s="104"/>
      <c r="K57" s="41"/>
      <c r="L57" s="105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41"/>
      <c r="L58" s="105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/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/>
      <c r="M119" s="154">
        <f t="shared" ref="M119:P119" si="1">SUM(M13:M118)</f>
        <v>7588000</v>
      </c>
      <c r="N119" s="154">
        <f>SUM(N13:N118)</f>
        <v>0</v>
      </c>
      <c r="O119" s="154">
        <f>SUM(O13:O118)</f>
        <v>0</v>
      </c>
      <c r="P119" s="154">
        <f t="shared" si="1"/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/>
      <c r="O120" s="154">
        <f>SUM(O13:O119)</f>
        <v>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1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38" zoomScaleNormal="100" zoomScaleSheetLayoutView="100" workbookViewId="0">
      <selection activeCell="E61" sqref="E61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9" t="s">
        <v>0</v>
      </c>
      <c r="B1" s="179"/>
      <c r="C1" s="179"/>
      <c r="D1" s="179"/>
      <c r="E1" s="179"/>
      <c r="F1" s="179"/>
      <c r="G1" s="179"/>
      <c r="H1" s="179"/>
      <c r="I1" s="179"/>
      <c r="J1" s="168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101</v>
      </c>
      <c r="I3" s="11">
        <v>43418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f>530-13</f>
        <v>517</v>
      </c>
      <c r="F8" s="21"/>
      <c r="G8" s="16">
        <f t="shared" ref="G8:G16" si="0">C8*E8</f>
        <v>51700000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510</v>
      </c>
      <c r="F9" s="21"/>
      <c r="G9" s="16">
        <f t="shared" si="0"/>
        <v>25500000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10</v>
      </c>
      <c r="F10" s="21"/>
      <c r="G10" s="16">
        <f t="shared" si="0"/>
        <v>200000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8</v>
      </c>
      <c r="F11" s="21"/>
      <c r="G11" s="16">
        <f t="shared" si="0"/>
        <v>80000</v>
      </c>
      <c r="H11" s="8"/>
      <c r="I11" s="21"/>
      <c r="J11" s="28"/>
      <c r="K11" s="29"/>
      <c r="L11" s="180" t="s">
        <v>12</v>
      </c>
      <c r="M11" s="181"/>
      <c r="N11" s="182" t="s">
        <v>13</v>
      </c>
      <c r="O11" s="183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8</v>
      </c>
      <c r="F12" s="21"/>
      <c r="G12" s="16">
        <f t="shared" si="0"/>
        <v>40000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23</v>
      </c>
      <c r="F13" s="21"/>
      <c r="G13" s="16">
        <f t="shared" si="0"/>
        <v>46000</v>
      </c>
      <c r="H13" s="8"/>
      <c r="I13" s="7"/>
      <c r="J13" s="37">
        <v>49249</v>
      </c>
      <c r="K13" s="37"/>
      <c r="L13" s="55">
        <v>34740000</v>
      </c>
      <c r="M13" s="40">
        <v>50000</v>
      </c>
      <c r="N13" s="165"/>
      <c r="O13" s="42">
        <v>4450000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7"/>
      <c r="L14" s="55">
        <v>-4450000</v>
      </c>
      <c r="M14" s="40">
        <v>350000</v>
      </c>
      <c r="N14" s="165"/>
      <c r="O14" s="50"/>
      <c r="P14" s="51"/>
      <c r="Q14" s="52"/>
      <c r="R14" s="53"/>
    </row>
    <row r="15" spans="1:21" ht="18.75" x14ac:dyDescent="0.3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7"/>
      <c r="L15" s="55"/>
      <c r="M15" s="54">
        <v>245000</v>
      </c>
      <c r="N15" s="165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7"/>
      <c r="L16" s="55"/>
      <c r="M16" s="54">
        <v>1195000</v>
      </c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77566000</v>
      </c>
      <c r="I17" s="9"/>
      <c r="J17" s="37"/>
      <c r="K17" s="37"/>
      <c r="L17" s="55"/>
      <c r="M17" s="40">
        <v>315000</v>
      </c>
      <c r="N17" s="41"/>
      <c r="O17" s="50"/>
      <c r="P17" s="60"/>
      <c r="Q17" s="29"/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7"/>
      <c r="K18" s="37"/>
      <c r="L18" s="55"/>
      <c r="M18" s="40">
        <v>4000000</v>
      </c>
      <c r="N18" s="49"/>
      <c r="O18" s="50"/>
      <c r="P18" s="60"/>
      <c r="Q18" s="61"/>
      <c r="R18" s="62"/>
    </row>
    <row r="19" spans="1:21" x14ac:dyDescent="0.2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7"/>
      <c r="L19" s="55"/>
      <c r="M19" s="40">
        <v>575000</v>
      </c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x14ac:dyDescent="0.2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37"/>
      <c r="L20" s="55"/>
      <c r="M20" s="40">
        <v>570000</v>
      </c>
      <c r="N20" s="41"/>
      <c r="O20" s="50"/>
      <c r="P20" s="65"/>
      <c r="Q20" s="30"/>
      <c r="R20" s="46"/>
      <c r="S20" s="56"/>
      <c r="T20" s="64"/>
      <c r="U20" s="56"/>
    </row>
    <row r="21" spans="1:21" x14ac:dyDescent="0.2">
      <c r="A21" s="7"/>
      <c r="B21" s="21" t="s">
        <v>7</v>
      </c>
      <c r="C21" s="22">
        <v>500</v>
      </c>
      <c r="D21" s="7"/>
      <c r="E21" s="7">
        <v>510</v>
      </c>
      <c r="F21" s="7"/>
      <c r="G21" s="22">
        <f>C21*E21</f>
        <v>255000</v>
      </c>
      <c r="H21" s="8"/>
      <c r="I21" s="22"/>
      <c r="J21" s="37"/>
      <c r="K21" s="37"/>
      <c r="L21" s="55"/>
      <c r="M21" s="40">
        <v>750000</v>
      </c>
      <c r="N21" s="41"/>
      <c r="O21" s="50"/>
      <c r="P21" s="60"/>
      <c r="Q21" s="55"/>
      <c r="R21" s="62"/>
    </row>
    <row r="22" spans="1:21" x14ac:dyDescent="0.2">
      <c r="A22" s="7"/>
      <c r="B22" s="21"/>
      <c r="C22" s="22">
        <v>200</v>
      </c>
      <c r="D22" s="7"/>
      <c r="E22" s="7">
        <f>0+1</f>
        <v>1</v>
      </c>
      <c r="F22" s="7"/>
      <c r="G22" s="22">
        <f>C22*E22</f>
        <v>200</v>
      </c>
      <c r="H22" s="8"/>
      <c r="I22" s="9"/>
      <c r="J22" s="37"/>
      <c r="K22" s="37"/>
      <c r="L22" s="55"/>
      <c r="M22" s="40"/>
      <c r="N22" s="41"/>
      <c r="O22" s="50"/>
      <c r="P22" s="60"/>
      <c r="Q22" s="55"/>
      <c r="R22" s="62"/>
    </row>
    <row r="23" spans="1:21" x14ac:dyDescent="0.2">
      <c r="A23" s="7"/>
      <c r="B23" s="21"/>
      <c r="C23" s="22">
        <v>100</v>
      </c>
      <c r="D23" s="7"/>
      <c r="E23" s="7">
        <f>0+1</f>
        <v>1</v>
      </c>
      <c r="F23" s="7"/>
      <c r="G23" s="22">
        <f>C23*E23</f>
        <v>100</v>
      </c>
      <c r="H23" s="8"/>
      <c r="I23" s="9"/>
      <c r="J23" s="37"/>
      <c r="K23" s="37"/>
      <c r="L23" s="55"/>
      <c r="M23" s="40"/>
      <c r="N23" s="41"/>
      <c r="O23" s="50"/>
      <c r="P23" s="60"/>
      <c r="Q23" s="55"/>
      <c r="R23" s="62"/>
    </row>
    <row r="24" spans="1:21" x14ac:dyDescent="0.2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37"/>
      <c r="L24" s="55"/>
      <c r="M24" s="40"/>
      <c r="N24" s="41"/>
      <c r="O24" s="50"/>
      <c r="P24" s="66"/>
      <c r="Q24" s="44"/>
      <c r="R24" s="46"/>
      <c r="S24" s="56"/>
      <c r="T24" s="64"/>
      <c r="U24" s="56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5"/>
      <c r="M25" s="40"/>
      <c r="N25" s="41"/>
      <c r="O25" s="50"/>
      <c r="P25" s="68"/>
      <c r="Q25" s="52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255300</v>
      </c>
      <c r="I26" s="8"/>
      <c r="J26" s="37"/>
      <c r="K26" s="37"/>
      <c r="L26" s="55"/>
      <c r="M26" s="40"/>
      <c r="N26" s="41"/>
      <c r="O26" s="50"/>
      <c r="P26" s="71"/>
      <c r="Q26" s="52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77821300</v>
      </c>
      <c r="J27" s="37"/>
      <c r="K27" s="37"/>
      <c r="L27" s="55"/>
      <c r="M27" s="72"/>
      <c r="N27" s="41"/>
      <c r="O27" s="50"/>
      <c r="P27" s="58"/>
      <c r="Q27" s="73"/>
      <c r="R27" s="46"/>
      <c r="S27" s="56"/>
      <c r="T27" s="64"/>
      <c r="U27" s="56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5"/>
      <c r="M28" s="74"/>
      <c r="N28" s="41"/>
      <c r="O28" s="50"/>
      <c r="P28" s="74"/>
      <c r="Q28" s="52"/>
      <c r="R28" s="69"/>
    </row>
    <row r="29" spans="1:21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7"/>
      <c r="L29" s="55"/>
      <c r="M29" s="75"/>
      <c r="N29" s="41"/>
      <c r="O29" s="50"/>
      <c r="P29" s="75"/>
      <c r="Q29" s="44"/>
      <c r="R29" s="46"/>
      <c r="S29" s="56"/>
      <c r="T29" s="64"/>
      <c r="U29" s="56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+'14 Nov'!I38</f>
        <v>769017793</v>
      </c>
      <c r="J30" s="37"/>
      <c r="K30" s="37"/>
      <c r="L30" s="55"/>
      <c r="M30" s="75"/>
      <c r="N30" s="41"/>
      <c r="O30" s="50"/>
      <c r="P30" s="75"/>
      <c r="Q30" s="44"/>
      <c r="R30" s="2"/>
      <c r="S30" s="56"/>
      <c r="T30" s="2"/>
      <c r="U30" s="56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+'14 Nov'!I56</f>
        <v>45135300</v>
      </c>
      <c r="J31" s="37"/>
      <c r="K31" s="37"/>
      <c r="L31" s="55"/>
      <c r="M31" s="75"/>
      <c r="N31" s="41"/>
      <c r="O31" s="50"/>
      <c r="P31" s="75"/>
      <c r="Q31" s="44"/>
      <c r="R31" s="2"/>
      <c r="S31" s="56"/>
      <c r="T31" s="2"/>
      <c r="U31" s="5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55"/>
      <c r="M32" s="75"/>
      <c r="N32" s="41"/>
      <c r="O32" s="50"/>
      <c r="P32" s="75"/>
      <c r="Q32" s="44"/>
      <c r="R32" s="2"/>
      <c r="S32" s="56"/>
      <c r="T32" s="2"/>
      <c r="U32" s="56"/>
    </row>
    <row r="33" spans="1:21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7"/>
      <c r="L33" s="55"/>
      <c r="M33" s="75"/>
      <c r="N33" s="41"/>
      <c r="O33" s="50"/>
      <c r="P33" s="75"/>
      <c r="Q33" s="44"/>
      <c r="R33" s="2"/>
      <c r="S33" s="56"/>
      <c r="T33" s="78"/>
      <c r="U33" s="56"/>
    </row>
    <row r="34" spans="1:21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7"/>
      <c r="L34" s="55"/>
      <c r="M34" s="75"/>
      <c r="N34" s="41"/>
      <c r="O34" s="50"/>
      <c r="P34" s="75"/>
      <c r="Q34" s="44"/>
      <c r="R34" s="56"/>
      <c r="S34" s="56"/>
      <c r="T34" s="2"/>
      <c r="U34" s="56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55"/>
      <c r="N35" s="41"/>
      <c r="O35" s="50"/>
      <c r="Q35" s="44"/>
      <c r="R35" s="9"/>
      <c r="S35" s="56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0"/>
      <c r="K36" s="37"/>
      <c r="L36" s="55"/>
      <c r="M36" s="81"/>
      <c r="N36" s="41"/>
      <c r="O36" s="50"/>
      <c r="Q36" s="44"/>
      <c r="S36" s="56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7"/>
      <c r="L37" s="55"/>
      <c r="M37" s="81"/>
      <c r="N37" s="41"/>
      <c r="O37" s="50"/>
      <c r="Q37" s="44"/>
      <c r="S37" s="56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+'14 Nov'!I38+H36-H37</f>
        <v>769017793</v>
      </c>
      <c r="J38" s="37"/>
      <c r="K38" s="37"/>
      <c r="L38" s="55"/>
      <c r="M38" s="81"/>
      <c r="N38" s="41"/>
      <c r="O38" s="50"/>
      <c r="Q38" s="44"/>
      <c r="S38" s="56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55"/>
      <c r="M39" s="81"/>
      <c r="N39" s="41"/>
      <c r="O39" s="50"/>
      <c r="Q39" s="44"/>
      <c r="S39" s="56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7"/>
      <c r="L40" s="55"/>
      <c r="M40" s="81"/>
      <c r="N40" s="41"/>
      <c r="O40" s="50"/>
      <c r="Q40" s="44"/>
      <c r="S40" s="56"/>
      <c r="T40" s="2"/>
      <c r="U40" s="2"/>
    </row>
    <row r="41" spans="1:21" x14ac:dyDescent="0.2">
      <c r="A41" s="7"/>
      <c r="B41" s="7"/>
      <c r="C41" s="17" t="s">
        <v>36</v>
      </c>
      <c r="D41" s="7"/>
      <c r="E41" s="7"/>
      <c r="F41" s="7"/>
      <c r="G41" s="7"/>
      <c r="H41" s="70">
        <v>7824560</v>
      </c>
      <c r="J41" s="37"/>
      <c r="K41" s="37"/>
      <c r="L41" s="55"/>
      <c r="N41" s="41"/>
      <c r="O41" s="50"/>
      <c r="Q41" s="44"/>
      <c r="S41" s="56"/>
      <c r="T41" s="2"/>
      <c r="U41" s="2"/>
    </row>
    <row r="42" spans="1:21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37"/>
      <c r="L42" s="42"/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151383945</v>
      </c>
      <c r="I43" s="8"/>
      <c r="J43" s="37"/>
      <c r="K43" s="38"/>
      <c r="L43" s="39"/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83"/>
      <c r="L44" s="59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1110772374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83"/>
      <c r="L46" s="59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8050000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83"/>
      <c r="L48" s="59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8050000</v>
      </c>
      <c r="J49" s="92"/>
      <c r="K49" s="38"/>
      <c r="L49" s="39"/>
      <c r="M49" s="90"/>
      <c r="N49" s="41"/>
      <c r="O49" s="55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83"/>
      <c r="L50" s="59"/>
      <c r="N50" s="96"/>
      <c r="O50" s="55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5"/>
      <c r="P51" s="90"/>
      <c r="Q51" s="44"/>
      <c r="R51" s="93"/>
      <c r="S51" s="2"/>
      <c r="U51" s="2"/>
    </row>
    <row r="52" spans="1:21" ht="15.75" x14ac:dyDescent="0.2">
      <c r="A52" s="7"/>
      <c r="B52" s="7"/>
      <c r="C52" s="97" t="s">
        <v>43</v>
      </c>
      <c r="D52" s="7"/>
      <c r="E52" s="7"/>
      <c r="F52" s="7"/>
      <c r="G52" s="16"/>
      <c r="H52" s="70">
        <f>SUM(L13:L31)</f>
        <v>30290000</v>
      </c>
      <c r="I52" s="8"/>
      <c r="J52" s="88"/>
      <c r="K52" s="83"/>
      <c r="L52" s="59"/>
      <c r="N52" s="96"/>
      <c r="O52" s="55"/>
      <c r="Q52" s="44"/>
    </row>
    <row r="53" spans="1:21" ht="15.75" x14ac:dyDescent="0.2">
      <c r="A53" s="7"/>
      <c r="B53" s="7"/>
      <c r="C53" s="97" t="s">
        <v>44</v>
      </c>
      <c r="D53" s="7"/>
      <c r="E53" s="7"/>
      <c r="F53" s="7"/>
      <c r="G53" s="16"/>
      <c r="H53" s="70">
        <f>SUM(O13:O23)</f>
        <v>4450000</v>
      </c>
      <c r="I53" s="8"/>
      <c r="J53" s="88"/>
      <c r="K53" s="38"/>
      <c r="L53" s="39"/>
      <c r="M53" s="90"/>
      <c r="N53" s="41"/>
      <c r="O53" s="55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2">
        <f>4600000+1396000</f>
        <v>5996000</v>
      </c>
      <c r="I54" s="8"/>
      <c r="J54" s="98"/>
      <c r="K54" s="83"/>
      <c r="L54" s="59"/>
      <c r="M54" s="90"/>
      <c r="N54" s="41"/>
      <c r="O54" s="55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40736000</v>
      </c>
      <c r="J55" s="99"/>
      <c r="K55" s="100"/>
      <c r="L55" s="76"/>
      <c r="M55" s="90"/>
      <c r="N55" s="41"/>
      <c r="O55" s="55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77821300</v>
      </c>
      <c r="J56" s="101"/>
      <c r="K56" s="41"/>
      <c r="L56" s="102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ht="15.75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77821300</v>
      </c>
      <c r="J57" s="104"/>
      <c r="K57" s="41"/>
      <c r="L57" s="105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41"/>
      <c r="L58" s="105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/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/>
      <c r="M119" s="154">
        <f t="shared" ref="M119:P119" si="1">SUM(M13:M118)</f>
        <v>8050000</v>
      </c>
      <c r="N119" s="154">
        <f>SUM(N13:N118)</f>
        <v>0</v>
      </c>
      <c r="O119" s="154">
        <f>SUM(O13:O118)</f>
        <v>4450000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/>
      <c r="O120" s="154">
        <f>SUM(O13:O119)</f>
        <v>8900000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1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B22" zoomScaleNormal="100" zoomScaleSheetLayoutView="100" workbookViewId="0">
      <selection activeCell="T74" sqref="T7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9" t="s">
        <v>0</v>
      </c>
      <c r="B1" s="179"/>
      <c r="C1" s="179"/>
      <c r="D1" s="179"/>
      <c r="E1" s="179"/>
      <c r="F1" s="179"/>
      <c r="G1" s="179"/>
      <c r="H1" s="179"/>
      <c r="I1" s="179"/>
      <c r="J1" s="170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100</v>
      </c>
      <c r="C3" s="9"/>
      <c r="D3" s="7"/>
      <c r="E3" s="7"/>
      <c r="F3" s="7"/>
      <c r="G3" s="7"/>
      <c r="H3" s="7" t="s">
        <v>101</v>
      </c>
      <c r="I3" s="11">
        <v>43420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47</v>
      </c>
      <c r="F8" s="21"/>
      <c r="G8" s="16">
        <f t="shared" ref="G8:G16" si="0">C8*E8</f>
        <v>4700000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200</v>
      </c>
      <c r="F9" s="21"/>
      <c r="G9" s="16">
        <f t="shared" si="0"/>
        <v>10000000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0</v>
      </c>
      <c r="F10" s="21"/>
      <c r="G10" s="16">
        <f t="shared" si="0"/>
        <v>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3</v>
      </c>
      <c r="F11" s="21"/>
      <c r="G11" s="16">
        <f t="shared" si="0"/>
        <v>30000</v>
      </c>
      <c r="H11" s="8"/>
      <c r="I11" s="21"/>
      <c r="J11" s="28"/>
      <c r="K11" s="29"/>
      <c r="L11" s="180" t="s">
        <v>12</v>
      </c>
      <c r="M11" s="181"/>
      <c r="N11" s="182" t="s">
        <v>13</v>
      </c>
      <c r="O11" s="183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2</v>
      </c>
      <c r="F12" s="21"/>
      <c r="G12" s="16">
        <f t="shared" si="0"/>
        <v>10000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3</v>
      </c>
      <c r="F13" s="21"/>
      <c r="G13" s="16">
        <f t="shared" si="0"/>
        <v>6000</v>
      </c>
      <c r="H13" s="8"/>
      <c r="I13" s="7"/>
      <c r="J13" s="37">
        <v>49313</v>
      </c>
      <c r="K13" s="37"/>
      <c r="L13" s="55">
        <v>43104000</v>
      </c>
      <c r="M13" s="40">
        <v>50000</v>
      </c>
      <c r="N13" s="165"/>
      <c r="O13" s="42">
        <v>1575000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7"/>
      <c r="L14" s="55">
        <v>800000</v>
      </c>
      <c r="M14" s="40">
        <v>390000</v>
      </c>
      <c r="N14" s="165"/>
      <c r="O14" s="50"/>
      <c r="P14" s="51"/>
      <c r="Q14" s="52"/>
      <c r="R14" s="53"/>
    </row>
    <row r="15" spans="1:21" ht="18.75" x14ac:dyDescent="0.3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7"/>
      <c r="L15" s="55">
        <v>-1575000</v>
      </c>
      <c r="M15" s="54">
        <v>200000</v>
      </c>
      <c r="N15" s="165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7"/>
      <c r="L16" s="55"/>
      <c r="M16" s="54">
        <v>3672500</v>
      </c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14746000</v>
      </c>
      <c r="I17" s="9"/>
      <c r="J17" s="37"/>
      <c r="K17" s="37"/>
      <c r="L17" s="55"/>
      <c r="M17" s="40">
        <v>2222000</v>
      </c>
      <c r="N17" s="41"/>
      <c r="O17" s="50"/>
      <c r="P17" s="60"/>
      <c r="Q17" s="29"/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7"/>
      <c r="K18" s="37"/>
      <c r="L18" s="55"/>
      <c r="M18" s="40">
        <v>189500</v>
      </c>
      <c r="N18" s="49"/>
      <c r="O18" s="50"/>
      <c r="P18" s="60"/>
      <c r="Q18" s="61"/>
      <c r="R18" s="62"/>
    </row>
    <row r="19" spans="1:21" x14ac:dyDescent="0.2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7"/>
      <c r="L19" s="55"/>
      <c r="M19" s="40">
        <v>100000000</v>
      </c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x14ac:dyDescent="0.2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37"/>
      <c r="L20" s="55"/>
      <c r="M20" s="40"/>
      <c r="N20" s="41"/>
      <c r="O20" s="50"/>
      <c r="P20" s="65"/>
      <c r="Q20" s="30"/>
      <c r="R20" s="46"/>
      <c r="S20" s="56"/>
      <c r="T20" s="64"/>
      <c r="U20" s="56"/>
    </row>
    <row r="21" spans="1:21" x14ac:dyDescent="0.2">
      <c r="A21" s="7"/>
      <c r="B21" s="21" t="s">
        <v>7</v>
      </c>
      <c r="C21" s="22">
        <v>500</v>
      </c>
      <c r="D21" s="7"/>
      <c r="E21" s="7">
        <v>510</v>
      </c>
      <c r="F21" s="7"/>
      <c r="G21" s="22">
        <f>C21*E21</f>
        <v>255000</v>
      </c>
      <c r="H21" s="8"/>
      <c r="I21" s="22"/>
      <c r="J21" s="37"/>
      <c r="K21" s="37"/>
      <c r="L21" s="55"/>
      <c r="M21" s="40"/>
      <c r="N21" s="41"/>
      <c r="O21" s="50"/>
      <c r="P21" s="60"/>
      <c r="Q21" s="55"/>
      <c r="R21" s="62"/>
    </row>
    <row r="22" spans="1:21" x14ac:dyDescent="0.2">
      <c r="A22" s="7"/>
      <c r="B22" s="21"/>
      <c r="C22" s="22">
        <v>200</v>
      </c>
      <c r="D22" s="7"/>
      <c r="E22" s="7">
        <f>0+1</f>
        <v>1</v>
      </c>
      <c r="F22" s="7"/>
      <c r="G22" s="22">
        <f>C22*E22</f>
        <v>200</v>
      </c>
      <c r="H22" s="8"/>
      <c r="I22" s="9"/>
      <c r="J22" s="37"/>
      <c r="K22" s="37"/>
      <c r="L22" s="55"/>
      <c r="M22" s="40"/>
      <c r="N22" s="41"/>
      <c r="O22" s="50"/>
      <c r="P22" s="60"/>
      <c r="Q22" s="55"/>
      <c r="R22" s="62"/>
    </row>
    <row r="23" spans="1:21" x14ac:dyDescent="0.2">
      <c r="A23" s="7"/>
      <c r="B23" s="21"/>
      <c r="C23" s="22">
        <v>100</v>
      </c>
      <c r="D23" s="7"/>
      <c r="E23" s="7">
        <f>0+1</f>
        <v>1</v>
      </c>
      <c r="F23" s="7"/>
      <c r="G23" s="22">
        <f>C23*E23</f>
        <v>100</v>
      </c>
      <c r="H23" s="8"/>
      <c r="I23" s="9"/>
      <c r="J23" s="37"/>
      <c r="K23" s="37"/>
      <c r="L23" s="55"/>
      <c r="M23" s="40"/>
      <c r="N23" s="41"/>
      <c r="O23" s="50"/>
      <c r="P23" s="60"/>
      <c r="Q23" s="55"/>
      <c r="R23" s="62"/>
    </row>
    <row r="24" spans="1:21" x14ac:dyDescent="0.2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37"/>
      <c r="L24" s="55"/>
      <c r="M24" s="40"/>
      <c r="N24" s="41"/>
      <c r="O24" s="50"/>
      <c r="P24" s="66"/>
      <c r="Q24" s="44"/>
      <c r="R24" s="46"/>
      <c r="S24" s="56"/>
      <c r="T24" s="64"/>
      <c r="U24" s="56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5"/>
      <c r="M25" s="40"/>
      <c r="N25" s="41"/>
      <c r="O25" s="50"/>
      <c r="P25" s="68"/>
      <c r="Q25" s="52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255300</v>
      </c>
      <c r="I26" s="8"/>
      <c r="J26" s="37"/>
      <c r="K26" s="37"/>
      <c r="L26" s="55"/>
      <c r="M26" s="40"/>
      <c r="N26" s="41"/>
      <c r="O26" s="50"/>
      <c r="P26" s="71"/>
      <c r="Q26" s="52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15001300</v>
      </c>
      <c r="J27" s="37"/>
      <c r="K27" s="37"/>
      <c r="L27" s="55"/>
      <c r="M27" s="72"/>
      <c r="N27" s="41"/>
      <c r="O27" s="50"/>
      <c r="P27" s="58"/>
      <c r="Q27" s="73"/>
      <c r="R27" s="46"/>
      <c r="S27" s="56"/>
      <c r="T27" s="64"/>
      <c r="U27" s="56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5"/>
      <c r="M28" s="74"/>
      <c r="N28" s="41"/>
      <c r="O28" s="50"/>
      <c r="P28" s="74"/>
      <c r="Q28" s="52"/>
      <c r="R28" s="69"/>
    </row>
    <row r="29" spans="1:21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7"/>
      <c r="L29" s="55"/>
      <c r="M29" s="75"/>
      <c r="N29" s="41"/>
      <c r="O29" s="50"/>
      <c r="P29" s="75"/>
      <c r="Q29" s="44"/>
      <c r="R29" s="46"/>
      <c r="S29" s="56"/>
      <c r="T29" s="64"/>
      <c r="U29" s="56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+'14 Nov'!I38</f>
        <v>769017793</v>
      </c>
      <c r="J30" s="37"/>
      <c r="K30" s="37"/>
      <c r="L30" s="55"/>
      <c r="M30" s="75"/>
      <c r="N30" s="41"/>
      <c r="O30" s="50"/>
      <c r="P30" s="75"/>
      <c r="Q30" s="44"/>
      <c r="R30" s="2"/>
      <c r="S30" s="56"/>
      <c r="T30" s="2"/>
      <c r="U30" s="56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+'15 Nov'!I56</f>
        <v>77821300</v>
      </c>
      <c r="J31" s="37"/>
      <c r="K31" s="37"/>
      <c r="L31" s="55"/>
      <c r="M31" s="75"/>
      <c r="N31" s="41"/>
      <c r="O31" s="50"/>
      <c r="P31" s="75"/>
      <c r="Q31" s="44"/>
      <c r="R31" s="2"/>
      <c r="S31" s="56"/>
      <c r="T31" s="2"/>
      <c r="U31" s="5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55"/>
      <c r="M32" s="75"/>
      <c r="N32" s="41"/>
      <c r="O32" s="50"/>
      <c r="P32" s="75"/>
      <c r="Q32" s="44"/>
      <c r="R32" s="2"/>
      <c r="S32" s="56"/>
      <c r="T32" s="2"/>
      <c r="U32" s="56"/>
    </row>
    <row r="33" spans="1:21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7"/>
      <c r="L33" s="55"/>
      <c r="M33" s="75"/>
      <c r="N33" s="41"/>
      <c r="O33" s="50"/>
      <c r="P33" s="75"/>
      <c r="Q33" s="44"/>
      <c r="R33" s="2"/>
      <c r="S33" s="56"/>
      <c r="T33" s="78"/>
      <c r="U33" s="56"/>
    </row>
    <row r="34" spans="1:21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7"/>
      <c r="L34" s="55"/>
      <c r="M34" s="75"/>
      <c r="N34" s="41"/>
      <c r="O34" s="50"/>
      <c r="P34" s="75"/>
      <c r="Q34" s="44"/>
      <c r="R34" s="56"/>
      <c r="S34" s="56"/>
      <c r="T34" s="2"/>
      <c r="U34" s="56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55"/>
      <c r="N35" s="41"/>
      <c r="O35" s="50"/>
      <c r="Q35" s="44"/>
      <c r="R35" s="9"/>
      <c r="S35" s="56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100000000</v>
      </c>
      <c r="I36" s="8"/>
      <c r="J36" s="80"/>
      <c r="K36" s="37"/>
      <c r="L36" s="55"/>
      <c r="M36" s="81"/>
      <c r="N36" s="41"/>
      <c r="O36" s="50"/>
      <c r="Q36" s="44"/>
      <c r="S36" s="56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7"/>
      <c r="L37" s="55"/>
      <c r="M37" s="81"/>
      <c r="N37" s="41"/>
      <c r="O37" s="50"/>
      <c r="Q37" s="44"/>
      <c r="S37" s="56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+'14 Nov'!I38+H36-H37</f>
        <v>869017793</v>
      </c>
      <c r="J38" s="37"/>
      <c r="K38" s="37"/>
      <c r="L38" s="55"/>
      <c r="M38" s="81"/>
      <c r="N38" s="41"/>
      <c r="O38" s="50"/>
      <c r="Q38" s="44"/>
      <c r="S38" s="56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55"/>
      <c r="M39" s="81"/>
      <c r="N39" s="41"/>
      <c r="O39" s="50"/>
      <c r="Q39" s="44"/>
      <c r="S39" s="56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7"/>
      <c r="L40" s="55"/>
      <c r="M40" s="81"/>
      <c r="N40" s="41"/>
      <c r="O40" s="50"/>
      <c r="Q40" s="44"/>
      <c r="S40" s="56"/>
      <c r="T40" s="2"/>
      <c r="U40" s="2"/>
    </row>
    <row r="41" spans="1:21" x14ac:dyDescent="0.2">
      <c r="A41" s="7"/>
      <c r="B41" s="7"/>
      <c r="C41" s="17" t="s">
        <v>36</v>
      </c>
      <c r="D41" s="7"/>
      <c r="E41" s="7"/>
      <c r="F41" s="7"/>
      <c r="G41" s="7"/>
      <c r="H41" s="70">
        <v>7824560</v>
      </c>
      <c r="J41" s="37"/>
      <c r="K41" s="37"/>
      <c r="L41" s="55"/>
      <c r="N41" s="41"/>
      <c r="O41" s="50"/>
      <c r="Q41" s="44"/>
      <c r="S41" s="56"/>
      <c r="T41" s="2"/>
      <c r="U41" s="2"/>
    </row>
    <row r="42" spans="1:21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37"/>
      <c r="L42" s="42"/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151383945</v>
      </c>
      <c r="I43" s="8"/>
      <c r="J43" s="37"/>
      <c r="K43" s="38"/>
      <c r="L43" s="39"/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83"/>
      <c r="L44" s="59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1210772374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83"/>
      <c r="L46" s="59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106724000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83"/>
      <c r="L48" s="59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106724000</v>
      </c>
      <c r="J49" s="92"/>
      <c r="K49" s="38"/>
      <c r="L49" s="39"/>
      <c r="M49" s="90"/>
      <c r="N49" s="41"/>
      <c r="O49" s="55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83"/>
      <c r="L50" s="59"/>
      <c r="N50" s="96"/>
      <c r="O50" s="55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5"/>
      <c r="P51" s="90"/>
      <c r="Q51" s="44"/>
      <c r="R51" s="93"/>
      <c r="S51" s="2"/>
      <c r="U51" s="2"/>
    </row>
    <row r="52" spans="1:21" ht="15.75" x14ac:dyDescent="0.2">
      <c r="A52" s="7"/>
      <c r="B52" s="7"/>
      <c r="C52" s="97" t="s">
        <v>43</v>
      </c>
      <c r="D52" s="7"/>
      <c r="E52" s="7"/>
      <c r="F52" s="7"/>
      <c r="G52" s="16"/>
      <c r="H52" s="70">
        <f>SUM(L13:L31)</f>
        <v>42329000</v>
      </c>
      <c r="I52" s="8"/>
      <c r="J52" s="88"/>
      <c r="K52" s="83"/>
      <c r="L52" s="59"/>
      <c r="N52" s="96"/>
      <c r="O52" s="55"/>
      <c r="Q52" s="44"/>
    </row>
    <row r="53" spans="1:21" ht="15.75" x14ac:dyDescent="0.2">
      <c r="A53" s="7"/>
      <c r="B53" s="7"/>
      <c r="C53" s="97" t="s">
        <v>44</v>
      </c>
      <c r="D53" s="7"/>
      <c r="E53" s="7"/>
      <c r="F53" s="7"/>
      <c r="G53" s="16"/>
      <c r="H53" s="70">
        <f>SUM(O13:O23)</f>
        <v>1575000</v>
      </c>
      <c r="I53" s="8"/>
      <c r="J53" s="88"/>
      <c r="K53" s="38"/>
      <c r="L53" s="39"/>
      <c r="M53" s="90"/>
      <c r="N53" s="41"/>
      <c r="O53" s="55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2">
        <v>0</v>
      </c>
      <c r="I54" s="8"/>
      <c r="J54" s="98"/>
      <c r="K54" s="83"/>
      <c r="L54" s="59"/>
      <c r="M54" s="90"/>
      <c r="N54" s="41"/>
      <c r="O54" s="55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43904000</v>
      </c>
      <c r="J55" s="99"/>
      <c r="K55" s="100"/>
      <c r="L55" s="76"/>
      <c r="M55" s="90"/>
      <c r="N55" s="41"/>
      <c r="O55" s="55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15001300</v>
      </c>
      <c r="J56" s="101"/>
      <c r="K56" s="41"/>
      <c r="L56" s="102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ht="15.75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15001300</v>
      </c>
      <c r="J57" s="104"/>
      <c r="K57" s="41"/>
      <c r="L57" s="105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41"/>
      <c r="L58" s="105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/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/>
      <c r="M119" s="154">
        <f t="shared" ref="M119:P119" si="1">SUM(M13:M118)</f>
        <v>106724000</v>
      </c>
      <c r="N119" s="154">
        <f>SUM(N13:N118)</f>
        <v>0</v>
      </c>
      <c r="O119" s="154">
        <f>SUM(O13:O118)</f>
        <v>1575000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/>
      <c r="O120" s="154">
        <f>SUM(O13:O119)</f>
        <v>3150000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1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B4" zoomScaleNormal="100" zoomScaleSheetLayoutView="100" workbookViewId="0">
      <selection activeCell="L13" sqref="L1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9" t="s">
        <v>0</v>
      </c>
      <c r="B1" s="179"/>
      <c r="C1" s="179"/>
      <c r="D1" s="179"/>
      <c r="E1" s="179"/>
      <c r="F1" s="179"/>
      <c r="G1" s="179"/>
      <c r="H1" s="179"/>
      <c r="I1" s="179"/>
      <c r="J1" s="169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103</v>
      </c>
      <c r="C3" s="9"/>
      <c r="D3" s="7"/>
      <c r="E3" s="7"/>
      <c r="F3" s="7"/>
      <c r="G3" s="7"/>
      <c r="H3" s="7" t="s">
        <v>101</v>
      </c>
      <c r="I3" s="11">
        <v>43421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0.5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f>47-3+93+34</f>
        <v>171</v>
      </c>
      <c r="F8" s="21"/>
      <c r="G8" s="16">
        <f t="shared" ref="G8:G16" si="0">C8*E8</f>
        <v>17100000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f>200+60+39</f>
        <v>299</v>
      </c>
      <c r="F9" s="21"/>
      <c r="G9" s="16">
        <f t="shared" si="0"/>
        <v>14950000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0</v>
      </c>
      <c r="F10" s="21"/>
      <c r="G10" s="16">
        <f t="shared" si="0"/>
        <v>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3</v>
      </c>
      <c r="F11" s="21"/>
      <c r="G11" s="16">
        <f t="shared" si="0"/>
        <v>30000</v>
      </c>
      <c r="H11" s="8"/>
      <c r="I11" s="21"/>
      <c r="J11" s="28"/>
      <c r="K11" s="29"/>
      <c r="L11" s="180" t="s">
        <v>12</v>
      </c>
      <c r="M11" s="181"/>
      <c r="N11" s="182" t="s">
        <v>13</v>
      </c>
      <c r="O11" s="183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f>2+1</f>
        <v>3</v>
      </c>
      <c r="F12" s="21"/>
      <c r="G12" s="16">
        <f t="shared" si="0"/>
        <v>15000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3</v>
      </c>
      <c r="F13" s="21"/>
      <c r="G13" s="16">
        <f t="shared" si="0"/>
        <v>6000</v>
      </c>
      <c r="H13" s="8"/>
      <c r="I13" s="7"/>
      <c r="J13" s="37">
        <v>49313</v>
      </c>
      <c r="K13" s="37">
        <v>49314</v>
      </c>
      <c r="L13" s="55">
        <v>1066000</v>
      </c>
      <c r="M13" s="40">
        <v>300000</v>
      </c>
      <c r="N13" s="165"/>
      <c r="O13" s="42">
        <v>1650000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7">
        <v>49315</v>
      </c>
      <c r="L14" s="55">
        <v>850000</v>
      </c>
      <c r="M14" s="40">
        <v>300000</v>
      </c>
      <c r="N14" s="165"/>
      <c r="O14" s="50"/>
      <c r="P14" s="51"/>
      <c r="Q14" s="52"/>
      <c r="R14" s="53"/>
    </row>
    <row r="15" spans="1:21" ht="18.75" x14ac:dyDescent="0.3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7">
        <v>49316</v>
      </c>
      <c r="L15" s="55">
        <v>1300000</v>
      </c>
      <c r="M15" s="54">
        <v>110000</v>
      </c>
      <c r="N15" s="165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7"/>
      <c r="L16" s="55"/>
      <c r="M16" s="54">
        <v>650000</v>
      </c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32101000</v>
      </c>
      <c r="I17" s="9"/>
      <c r="J17" s="37"/>
      <c r="K17" s="37"/>
      <c r="L17" s="55"/>
      <c r="M17" s="40"/>
      <c r="N17" s="41"/>
      <c r="O17" s="50"/>
      <c r="P17" s="60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171"/>
      <c r="K18" s="172">
        <v>49317</v>
      </c>
      <c r="L18" s="173">
        <v>2000000</v>
      </c>
      <c r="M18" s="40"/>
      <c r="N18" s="49"/>
      <c r="O18" s="50"/>
      <c r="P18" s="60"/>
      <c r="Q18" s="61"/>
      <c r="R18" s="62"/>
    </row>
    <row r="19" spans="1:21" x14ac:dyDescent="0.25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171"/>
      <c r="K19" s="172">
        <v>49318</v>
      </c>
      <c r="L19" s="173">
        <v>1500000</v>
      </c>
      <c r="M19" s="40"/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171"/>
      <c r="K20" s="172">
        <v>49319</v>
      </c>
      <c r="L20" s="173">
        <v>800000</v>
      </c>
      <c r="M20" s="40"/>
      <c r="N20" s="41"/>
      <c r="O20" s="50"/>
      <c r="P20" s="65"/>
      <c r="Q20" s="30"/>
      <c r="R20" s="46"/>
      <c r="S20" s="56"/>
      <c r="T20" s="64"/>
      <c r="U20" s="56"/>
    </row>
    <row r="21" spans="1:21" x14ac:dyDescent="0.25">
      <c r="A21" s="7"/>
      <c r="B21" s="21" t="s">
        <v>7</v>
      </c>
      <c r="C21" s="22">
        <v>500</v>
      </c>
      <c r="D21" s="7"/>
      <c r="E21" s="7">
        <f>510+2</f>
        <v>512</v>
      </c>
      <c r="F21" s="7"/>
      <c r="G21" s="22">
        <f>C21*E21</f>
        <v>256000</v>
      </c>
      <c r="H21" s="8"/>
      <c r="I21" s="22"/>
      <c r="J21" s="171"/>
      <c r="K21" s="172">
        <v>49320</v>
      </c>
      <c r="L21" s="173">
        <v>2700000</v>
      </c>
      <c r="M21" s="40"/>
      <c r="N21" s="41"/>
      <c r="O21" s="50"/>
      <c r="P21" s="60"/>
      <c r="Q21" s="55"/>
      <c r="R21" s="62"/>
    </row>
    <row r="22" spans="1:21" x14ac:dyDescent="0.25">
      <c r="A22" s="7"/>
      <c r="B22" s="21"/>
      <c r="C22" s="22">
        <v>200</v>
      </c>
      <c r="D22" s="7"/>
      <c r="E22" s="7">
        <f>0+1</f>
        <v>1</v>
      </c>
      <c r="F22" s="7"/>
      <c r="G22" s="22">
        <f>C22*E22</f>
        <v>200</v>
      </c>
      <c r="H22" s="8"/>
      <c r="I22" s="9"/>
      <c r="J22" s="171"/>
      <c r="K22" s="172">
        <v>49321</v>
      </c>
      <c r="L22" s="173">
        <v>2850000</v>
      </c>
      <c r="M22" s="40"/>
      <c r="N22" s="41"/>
      <c r="O22" s="50"/>
      <c r="P22" s="60"/>
      <c r="Q22" s="55"/>
      <c r="R22" s="62"/>
    </row>
    <row r="23" spans="1:21" x14ac:dyDescent="0.25">
      <c r="A23" s="7"/>
      <c r="B23" s="21"/>
      <c r="C23" s="22">
        <v>100</v>
      </c>
      <c r="D23" s="7"/>
      <c r="E23" s="7">
        <f>0+1</f>
        <v>1</v>
      </c>
      <c r="F23" s="7"/>
      <c r="G23" s="22">
        <f>C23*E23</f>
        <v>100</v>
      </c>
      <c r="H23" s="8"/>
      <c r="I23" s="9"/>
      <c r="J23" s="171"/>
      <c r="K23" s="172">
        <v>49322</v>
      </c>
      <c r="L23" s="173">
        <v>650000</v>
      </c>
      <c r="M23" s="40"/>
      <c r="N23" s="41"/>
      <c r="O23" s="50"/>
      <c r="P23" s="60"/>
      <c r="Q23" s="55"/>
      <c r="R23" s="62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171"/>
      <c r="K24" s="172">
        <v>49323</v>
      </c>
      <c r="L24" s="173">
        <v>1800000</v>
      </c>
      <c r="M24" s="40"/>
      <c r="N24" s="41"/>
      <c r="O24" s="50"/>
      <c r="P24" s="66"/>
      <c r="Q24" s="44"/>
      <c r="R24" s="46"/>
      <c r="S24" s="56"/>
      <c r="T24" s="64"/>
      <c r="U24" s="56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5"/>
      <c r="M25" s="40"/>
      <c r="N25" s="41"/>
      <c r="O25" s="50"/>
      <c r="P25" s="68"/>
      <c r="Q25" s="52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256300</v>
      </c>
      <c r="I26" s="8"/>
      <c r="J26" s="37"/>
      <c r="K26" s="37">
        <v>49324</v>
      </c>
      <c r="L26" s="55">
        <v>900000</v>
      </c>
      <c r="M26" s="40"/>
      <c r="N26" s="41"/>
      <c r="O26" s="50"/>
      <c r="P26" s="71"/>
      <c r="Q26" s="52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32357300</v>
      </c>
      <c r="J27" s="37"/>
      <c r="K27" s="37">
        <v>49325</v>
      </c>
      <c r="L27" s="55">
        <v>1000000</v>
      </c>
      <c r="M27" s="72"/>
      <c r="N27" s="41"/>
      <c r="O27" s="50"/>
      <c r="P27" s="58"/>
      <c r="Q27" s="73"/>
      <c r="R27" s="46"/>
      <c r="S27" s="56"/>
      <c r="T27" s="64"/>
      <c r="U27" s="56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>
        <v>49326</v>
      </c>
      <c r="L28" s="55">
        <v>500000</v>
      </c>
      <c r="M28" s="74"/>
      <c r="N28" s="41"/>
      <c r="O28" s="50"/>
      <c r="P28" s="74"/>
      <c r="Q28" s="52"/>
      <c r="R28" s="69"/>
    </row>
    <row r="29" spans="1:21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7">
        <v>49327</v>
      </c>
      <c r="L29" s="55">
        <v>800000</v>
      </c>
      <c r="M29" s="75"/>
      <c r="N29" s="41"/>
      <c r="O29" s="50"/>
      <c r="P29" s="75"/>
      <c r="Q29" s="44"/>
      <c r="R29" s="46"/>
      <c r="S29" s="56"/>
      <c r="T29" s="64"/>
      <c r="U29" s="56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+'16 Nov (2)'!I38</f>
        <v>869017793</v>
      </c>
      <c r="J30" s="37"/>
      <c r="K30" s="37"/>
      <c r="L30" s="55"/>
      <c r="M30" s="75"/>
      <c r="N30" s="41"/>
      <c r="O30" s="50"/>
      <c r="P30" s="75"/>
      <c r="Q30" s="44"/>
      <c r="R30" s="2"/>
      <c r="S30" s="56"/>
      <c r="T30" s="2"/>
      <c r="U30" s="56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'16 Nov (2)'!I27</f>
        <v>15001300</v>
      </c>
      <c r="J31" s="37"/>
      <c r="K31" s="37"/>
      <c r="L31" s="55">
        <v>-1650000</v>
      </c>
      <c r="M31" s="75"/>
      <c r="N31" s="41"/>
      <c r="O31" s="50"/>
      <c r="P31" s="75"/>
      <c r="Q31" s="44"/>
      <c r="R31" s="2"/>
      <c r="S31" s="56"/>
      <c r="T31" s="2"/>
      <c r="U31" s="5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55"/>
      <c r="M32" s="75"/>
      <c r="N32" s="41"/>
      <c r="O32" s="50"/>
      <c r="P32" s="75"/>
      <c r="Q32" s="44"/>
      <c r="R32" s="2"/>
      <c r="S32" s="56"/>
      <c r="T32" s="2"/>
      <c r="U32" s="56"/>
    </row>
    <row r="33" spans="1:21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7"/>
      <c r="L33" s="55"/>
      <c r="M33" s="75"/>
      <c r="N33" s="41"/>
      <c r="O33" s="50"/>
      <c r="P33" s="75"/>
      <c r="Q33" s="44"/>
      <c r="R33" s="2"/>
      <c r="S33" s="56"/>
      <c r="T33" s="78"/>
      <c r="U33" s="56"/>
    </row>
    <row r="34" spans="1:21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7"/>
      <c r="L34" s="55"/>
      <c r="M34" s="75"/>
      <c r="N34" s="41"/>
      <c r="O34" s="50"/>
      <c r="P34" s="75"/>
      <c r="Q34" s="44"/>
      <c r="R34" s="56"/>
      <c r="S34" s="56"/>
      <c r="T34" s="2"/>
      <c r="U34" s="56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55"/>
      <c r="N35" s="41"/>
      <c r="O35" s="50"/>
      <c r="Q35" s="44"/>
      <c r="R35" s="9"/>
      <c r="S35" s="56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0"/>
      <c r="K36" s="37"/>
      <c r="L36" s="55"/>
      <c r="M36" s="81"/>
      <c r="N36" s="41"/>
      <c r="O36" s="50"/>
      <c r="Q36" s="44"/>
      <c r="S36" s="56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7"/>
      <c r="L37" s="55"/>
      <c r="M37" s="81"/>
      <c r="N37" s="41"/>
      <c r="O37" s="50"/>
      <c r="Q37" s="44"/>
      <c r="S37" s="56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+'14 Nov'!I38+H36-H37</f>
        <v>769017793</v>
      </c>
      <c r="J38" s="37"/>
      <c r="K38" s="37"/>
      <c r="L38" s="55"/>
      <c r="M38" s="81"/>
      <c r="N38" s="41"/>
      <c r="O38" s="50"/>
      <c r="Q38" s="44"/>
      <c r="S38" s="56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55"/>
      <c r="M39" s="81"/>
      <c r="N39" s="41"/>
      <c r="O39" s="50"/>
      <c r="Q39" s="44"/>
      <c r="S39" s="56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7"/>
      <c r="L40" s="55"/>
      <c r="M40" s="81"/>
      <c r="N40" s="41"/>
      <c r="O40" s="50"/>
      <c r="Q40" s="44"/>
      <c r="S40" s="56"/>
      <c r="T40" s="2"/>
      <c r="U40" s="2"/>
    </row>
    <row r="41" spans="1:21" x14ac:dyDescent="0.2">
      <c r="A41" s="7"/>
      <c r="B41" s="7"/>
      <c r="C41" s="17" t="s">
        <v>36</v>
      </c>
      <c r="D41" s="7"/>
      <c r="E41" s="7"/>
      <c r="F41" s="7"/>
      <c r="G41" s="7"/>
      <c r="H41" s="70">
        <v>7824560</v>
      </c>
      <c r="J41" s="37"/>
      <c r="K41" s="37"/>
      <c r="L41" s="55"/>
      <c r="N41" s="41"/>
      <c r="O41" s="50"/>
      <c r="Q41" s="44"/>
      <c r="S41" s="56"/>
      <c r="T41" s="2"/>
      <c r="U41" s="2"/>
    </row>
    <row r="42" spans="1:21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37"/>
      <c r="L42" s="42"/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151383945</v>
      </c>
      <c r="I43" s="8"/>
      <c r="J43" s="37"/>
      <c r="K43" s="38"/>
      <c r="L43" s="39"/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83"/>
      <c r="L44" s="59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1110772374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83"/>
      <c r="L46" s="59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1360000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83"/>
      <c r="L48" s="59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1360000</v>
      </c>
      <c r="J49" s="92"/>
      <c r="K49" s="38"/>
      <c r="L49" s="39"/>
      <c r="M49" s="90"/>
      <c r="N49" s="41"/>
      <c r="O49" s="55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83"/>
      <c r="L50" s="59"/>
      <c r="N50" s="96"/>
      <c r="O50" s="55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5"/>
      <c r="P51" s="90"/>
      <c r="Q51" s="44"/>
      <c r="R51" s="93"/>
      <c r="S51" s="2"/>
      <c r="U51" s="2"/>
    </row>
    <row r="52" spans="1:21" ht="15.75" x14ac:dyDescent="0.2">
      <c r="A52" s="7"/>
      <c r="B52" s="7"/>
      <c r="C52" s="97" t="s">
        <v>43</v>
      </c>
      <c r="D52" s="7"/>
      <c r="E52" s="7"/>
      <c r="F52" s="7"/>
      <c r="G52" s="16"/>
      <c r="H52" s="70">
        <f>SUM(L13:L31)</f>
        <v>17066000</v>
      </c>
      <c r="I52" s="8"/>
      <c r="J52" s="88"/>
      <c r="K52" s="83"/>
      <c r="L52" s="59"/>
      <c r="N52" s="96"/>
      <c r="O52" s="55"/>
      <c r="Q52" s="44"/>
    </row>
    <row r="53" spans="1:21" ht="15.75" x14ac:dyDescent="0.2">
      <c r="A53" s="7"/>
      <c r="B53" s="7"/>
      <c r="C53" s="97" t="s">
        <v>44</v>
      </c>
      <c r="D53" s="7"/>
      <c r="E53" s="7"/>
      <c r="F53" s="7"/>
      <c r="G53" s="16"/>
      <c r="H53" s="70">
        <f>SUM(O13:O23)</f>
        <v>1650000</v>
      </c>
      <c r="I53" s="8"/>
      <c r="J53" s="88"/>
      <c r="K53" s="38"/>
      <c r="L53" s="39"/>
      <c r="M53" s="90"/>
      <c r="N53" s="41"/>
      <c r="O53" s="55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2">
        <v>0</v>
      </c>
      <c r="I54" s="8"/>
      <c r="J54" s="98"/>
      <c r="K54" s="83"/>
      <c r="L54" s="59"/>
      <c r="M54" s="90"/>
      <c r="N54" s="41"/>
      <c r="O54" s="55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18716000</v>
      </c>
      <c r="J55" s="99"/>
      <c r="K55" s="100"/>
      <c r="L55" s="76"/>
      <c r="M55" s="90"/>
      <c r="N55" s="41"/>
      <c r="O55" s="55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32357300</v>
      </c>
      <c r="J56" s="101"/>
      <c r="K56" s="41"/>
      <c r="L56" s="102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ht="15.75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32357300</v>
      </c>
      <c r="J57" s="104"/>
      <c r="K57" s="41"/>
      <c r="L57" s="105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41"/>
      <c r="L58" s="105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104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/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/>
      <c r="M119" s="154">
        <f t="shared" ref="M119:P119" si="1">SUM(M13:M118)</f>
        <v>1360000</v>
      </c>
      <c r="N119" s="154">
        <f>SUM(N13:N118)</f>
        <v>0</v>
      </c>
      <c r="O119" s="154">
        <f>SUM(O13:O118)</f>
        <v>1650000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/>
      <c r="O120" s="154">
        <f>SUM(O13:O119)</f>
        <v>3300000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1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" zoomScaleNormal="100" zoomScaleSheetLayoutView="100" workbookViewId="0">
      <selection activeCell="D61" sqref="D61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9" t="s">
        <v>0</v>
      </c>
      <c r="B1" s="179"/>
      <c r="C1" s="179"/>
      <c r="D1" s="179"/>
      <c r="E1" s="179"/>
      <c r="F1" s="179"/>
      <c r="G1" s="179"/>
      <c r="H1" s="179"/>
      <c r="I1" s="179"/>
      <c r="J1" s="174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155</v>
      </c>
      <c r="C3" s="9"/>
      <c r="D3" s="7"/>
      <c r="E3" s="7"/>
      <c r="F3" s="7"/>
      <c r="G3" s="7"/>
      <c r="H3" s="7" t="s">
        <v>101</v>
      </c>
      <c r="I3" s="11">
        <v>43422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0.5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f>47-3+93+34+485</f>
        <v>656</v>
      </c>
      <c r="F8" s="21"/>
      <c r="G8" s="16">
        <f t="shared" ref="G8:G16" si="0">C8*E8</f>
        <v>65600000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f>200+60+39+377</f>
        <v>676</v>
      </c>
      <c r="F9" s="21"/>
      <c r="G9" s="16">
        <f t="shared" si="0"/>
        <v>33800000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12</v>
      </c>
      <c r="F10" s="21"/>
      <c r="G10" s="16">
        <f t="shared" si="0"/>
        <v>240000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f>3+3</f>
        <v>6</v>
      </c>
      <c r="F11" s="21"/>
      <c r="G11" s="16">
        <f t="shared" si="0"/>
        <v>60000</v>
      </c>
      <c r="H11" s="8"/>
      <c r="I11" s="21"/>
      <c r="J11" s="28"/>
      <c r="K11" s="29"/>
      <c r="L11" s="180" t="s">
        <v>12</v>
      </c>
      <c r="M11" s="181"/>
      <c r="N11" s="182" t="s">
        <v>13</v>
      </c>
      <c r="O11" s="183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f>3+4</f>
        <v>7</v>
      </c>
      <c r="F12" s="21"/>
      <c r="G12" s="16">
        <f t="shared" si="0"/>
        <v>35000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3</v>
      </c>
      <c r="F13" s="21"/>
      <c r="G13" s="16">
        <f t="shared" si="0"/>
        <v>6000</v>
      </c>
      <c r="H13" s="8"/>
      <c r="I13" s="7"/>
      <c r="J13" s="37"/>
      <c r="K13" s="37" t="s">
        <v>105</v>
      </c>
      <c r="L13" s="55">
        <v>1500000</v>
      </c>
      <c r="M13" s="40">
        <v>30000</v>
      </c>
      <c r="N13" s="165"/>
      <c r="O13" s="42">
        <v>39500000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7" t="s">
        <v>106</v>
      </c>
      <c r="L14" s="55">
        <v>600000</v>
      </c>
      <c r="M14" s="40">
        <v>30000</v>
      </c>
      <c r="N14" s="165"/>
      <c r="O14" s="50"/>
      <c r="P14" s="51"/>
      <c r="Q14" s="52"/>
      <c r="R14" s="53"/>
    </row>
    <row r="15" spans="1:21" ht="18.75" x14ac:dyDescent="0.3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7" t="s">
        <v>107</v>
      </c>
      <c r="L15" s="55">
        <v>1800000</v>
      </c>
      <c r="M15" s="54">
        <v>50000</v>
      </c>
      <c r="N15" s="165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7" t="s">
        <v>108</v>
      </c>
      <c r="L16" s="55">
        <v>2400000</v>
      </c>
      <c r="M16" s="54"/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99741000</v>
      </c>
      <c r="I17" s="9"/>
      <c r="J17" s="37"/>
      <c r="K17" s="37" t="s">
        <v>109</v>
      </c>
      <c r="L17" s="55">
        <v>800000</v>
      </c>
      <c r="M17" s="40"/>
      <c r="N17" s="41"/>
      <c r="O17" s="50"/>
      <c r="P17" s="60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171"/>
      <c r="K18" s="37" t="s">
        <v>110</v>
      </c>
      <c r="L18" s="55">
        <v>2000000</v>
      </c>
      <c r="M18" s="40"/>
      <c r="N18" s="49"/>
      <c r="O18" s="50"/>
      <c r="P18" s="60"/>
      <c r="Q18" s="61"/>
      <c r="R18" s="62"/>
    </row>
    <row r="19" spans="1:21" x14ac:dyDescent="0.25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171"/>
      <c r="K19" s="37" t="s">
        <v>111</v>
      </c>
      <c r="L19" s="55">
        <v>1900000</v>
      </c>
      <c r="M19" s="40"/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171"/>
      <c r="K20" s="37" t="s">
        <v>112</v>
      </c>
      <c r="L20" s="55">
        <v>800000</v>
      </c>
      <c r="M20" s="40"/>
      <c r="N20" s="41"/>
      <c r="O20" s="50"/>
      <c r="P20" s="65"/>
      <c r="Q20" s="30"/>
      <c r="R20" s="46"/>
      <c r="S20" s="56"/>
      <c r="T20" s="64"/>
      <c r="U20" s="56"/>
    </row>
    <row r="21" spans="1:21" x14ac:dyDescent="0.25">
      <c r="A21" s="7"/>
      <c r="B21" s="21" t="s">
        <v>7</v>
      </c>
      <c r="C21" s="22">
        <v>500</v>
      </c>
      <c r="D21" s="7"/>
      <c r="E21" s="7">
        <f>510+2</f>
        <v>512</v>
      </c>
      <c r="F21" s="7"/>
      <c r="G21" s="22">
        <f>C21*E21</f>
        <v>256000</v>
      </c>
      <c r="H21" s="8"/>
      <c r="I21" s="22"/>
      <c r="J21" s="171"/>
      <c r="K21" s="37" t="s">
        <v>113</v>
      </c>
      <c r="L21" s="55">
        <v>800000</v>
      </c>
      <c r="M21" s="40"/>
      <c r="N21" s="41"/>
      <c r="O21" s="50"/>
      <c r="P21" s="60"/>
      <c r="Q21" s="55"/>
      <c r="R21" s="62"/>
    </row>
    <row r="22" spans="1:21" x14ac:dyDescent="0.25">
      <c r="A22" s="7"/>
      <c r="B22" s="21"/>
      <c r="C22" s="22">
        <v>200</v>
      </c>
      <c r="D22" s="7"/>
      <c r="E22" s="7">
        <f>0+1</f>
        <v>1</v>
      </c>
      <c r="F22" s="7"/>
      <c r="G22" s="22">
        <f>C22*E22</f>
        <v>200</v>
      </c>
      <c r="H22" s="8"/>
      <c r="I22" s="9"/>
      <c r="J22" s="171"/>
      <c r="K22" s="37" t="s">
        <v>114</v>
      </c>
      <c r="L22" s="55">
        <v>500000</v>
      </c>
      <c r="M22" s="40"/>
      <c r="N22" s="41"/>
      <c r="O22" s="50"/>
      <c r="P22" s="60"/>
      <c r="Q22" s="55"/>
      <c r="R22" s="62"/>
    </row>
    <row r="23" spans="1:21" x14ac:dyDescent="0.25">
      <c r="A23" s="7"/>
      <c r="B23" s="21"/>
      <c r="C23" s="22">
        <v>100</v>
      </c>
      <c r="D23" s="7"/>
      <c r="E23" s="7">
        <f>0+1</f>
        <v>1</v>
      </c>
      <c r="F23" s="7"/>
      <c r="G23" s="22">
        <f>C23*E23</f>
        <v>100</v>
      </c>
      <c r="H23" s="8"/>
      <c r="I23" s="9"/>
      <c r="J23" s="171"/>
      <c r="K23" s="37" t="s">
        <v>115</v>
      </c>
      <c r="L23" s="55">
        <v>825000</v>
      </c>
      <c r="M23" s="40"/>
      <c r="N23" s="41"/>
      <c r="O23" s="50"/>
      <c r="P23" s="60"/>
      <c r="Q23" s="55"/>
      <c r="R23" s="62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171"/>
      <c r="K24" s="37" t="s">
        <v>116</v>
      </c>
      <c r="L24" s="55">
        <v>1000000</v>
      </c>
      <c r="M24" s="40"/>
      <c r="N24" s="41"/>
      <c r="O24" s="50"/>
      <c r="P24" s="66"/>
      <c r="Q24" s="44"/>
      <c r="R24" s="46"/>
      <c r="S24" s="56"/>
      <c r="T24" s="64"/>
      <c r="U24" s="56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 t="s">
        <v>117</v>
      </c>
      <c r="L25" s="55">
        <v>1000000</v>
      </c>
      <c r="M25" s="40"/>
      <c r="N25" s="41"/>
      <c r="O25" s="50"/>
      <c r="P25" s="68"/>
      <c r="Q25" s="52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256300</v>
      </c>
      <c r="I26" s="8"/>
      <c r="J26" s="37"/>
      <c r="K26" s="37" t="s">
        <v>118</v>
      </c>
      <c r="L26" s="55">
        <v>1000000</v>
      </c>
      <c r="M26" s="40"/>
      <c r="N26" s="41"/>
      <c r="O26" s="50"/>
      <c r="P26" s="71"/>
      <c r="Q26" s="52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99997300</v>
      </c>
      <c r="J27" s="37"/>
      <c r="K27" s="37" t="s">
        <v>119</v>
      </c>
      <c r="L27" s="55">
        <v>800000</v>
      </c>
      <c r="M27" s="72"/>
      <c r="N27" s="41"/>
      <c r="O27" s="50"/>
      <c r="P27" s="58"/>
      <c r="Q27" s="73"/>
      <c r="R27" s="46"/>
      <c r="S27" s="56"/>
      <c r="T27" s="64"/>
      <c r="U27" s="56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 t="s">
        <v>120</v>
      </c>
      <c r="L28" s="55">
        <v>650000</v>
      </c>
      <c r="M28" s="74"/>
      <c r="N28" s="41"/>
      <c r="O28" s="50"/>
      <c r="P28" s="74"/>
      <c r="Q28" s="52"/>
      <c r="R28" s="69"/>
    </row>
    <row r="29" spans="1:21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7" t="s">
        <v>121</v>
      </c>
      <c r="L29" s="55">
        <v>2550000</v>
      </c>
      <c r="M29" s="75"/>
      <c r="N29" s="41"/>
      <c r="O29" s="50"/>
      <c r="P29" s="75"/>
      <c r="Q29" s="44"/>
      <c r="R29" s="46"/>
      <c r="S29" s="56"/>
      <c r="T29" s="64"/>
      <c r="U29" s="56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+'16 Nov (2)'!I38</f>
        <v>869017793</v>
      </c>
      <c r="J30" s="37"/>
      <c r="K30" s="37" t="s">
        <v>122</v>
      </c>
      <c r="L30" s="55">
        <v>950000</v>
      </c>
      <c r="M30" s="75"/>
      <c r="N30" s="41"/>
      <c r="O30" s="50"/>
      <c r="P30" s="75"/>
      <c r="Q30" s="44"/>
      <c r="R30" s="2"/>
      <c r="S30" s="56"/>
      <c r="T30" s="2"/>
      <c r="U30" s="56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+'17 Nov'!I56</f>
        <v>32357300</v>
      </c>
      <c r="J31" s="37"/>
      <c r="K31" s="37" t="s">
        <v>123</v>
      </c>
      <c r="L31" s="50">
        <v>2700000</v>
      </c>
      <c r="M31" s="75"/>
      <c r="N31" s="41"/>
      <c r="O31" s="50"/>
      <c r="P31" s="75"/>
      <c r="Q31" s="44"/>
      <c r="R31" s="2"/>
      <c r="S31" s="56"/>
      <c r="T31" s="2"/>
      <c r="U31" s="5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 t="s">
        <v>124</v>
      </c>
      <c r="L32" s="50">
        <v>1000000</v>
      </c>
      <c r="M32" s="75"/>
      <c r="N32" s="41"/>
      <c r="O32" s="50"/>
      <c r="P32" s="75"/>
      <c r="Q32" s="44"/>
      <c r="R32" s="2"/>
      <c r="S32" s="56"/>
      <c r="T32" s="2"/>
      <c r="U32" s="56"/>
    </row>
    <row r="33" spans="1:21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7" t="s">
        <v>125</v>
      </c>
      <c r="L33" s="50">
        <v>1000000</v>
      </c>
      <c r="M33" s="75"/>
      <c r="N33" s="41"/>
      <c r="O33" s="50"/>
      <c r="P33" s="75"/>
      <c r="Q33" s="44"/>
      <c r="R33" s="2"/>
      <c r="S33" s="56"/>
      <c r="T33" s="78"/>
      <c r="U33" s="56"/>
    </row>
    <row r="34" spans="1:21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7" t="s">
        <v>126</v>
      </c>
      <c r="L34" s="50">
        <v>1000000</v>
      </c>
      <c r="M34" s="75"/>
      <c r="N34" s="41"/>
      <c r="O34" s="50"/>
      <c r="P34" s="75"/>
      <c r="Q34" s="44"/>
      <c r="R34" s="56"/>
      <c r="S34" s="56"/>
      <c r="T34" s="2"/>
      <c r="U34" s="56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 t="s">
        <v>127</v>
      </c>
      <c r="L35" s="50">
        <v>800000</v>
      </c>
      <c r="N35" s="41"/>
      <c r="O35" s="50"/>
      <c r="Q35" s="44"/>
      <c r="R35" s="9"/>
      <c r="S35" s="56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0"/>
      <c r="K36" s="37" t="s">
        <v>128</v>
      </c>
      <c r="L36" s="50">
        <v>2000000</v>
      </c>
      <c r="M36" s="81"/>
      <c r="N36" s="41"/>
      <c r="O36" s="50"/>
      <c r="Q36" s="44"/>
      <c r="S36" s="56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7" t="s">
        <v>129</v>
      </c>
      <c r="L37" s="50">
        <v>3000000</v>
      </c>
      <c r="M37" s="81"/>
      <c r="N37" s="41"/>
      <c r="O37" s="50"/>
      <c r="Q37" s="44"/>
      <c r="S37" s="56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+'14 Nov'!I38+H36-H37</f>
        <v>769017793</v>
      </c>
      <c r="J38" s="37"/>
      <c r="K38" s="37" t="s">
        <v>130</v>
      </c>
      <c r="L38" s="50">
        <v>1500000</v>
      </c>
      <c r="M38" s="81"/>
      <c r="N38" s="41"/>
      <c r="O38" s="50"/>
      <c r="Q38" s="44"/>
      <c r="S38" s="56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 t="s">
        <v>131</v>
      </c>
      <c r="L39" s="50">
        <v>2800000</v>
      </c>
      <c r="M39" s="81"/>
      <c r="N39" s="41"/>
      <c r="O39" s="50"/>
      <c r="Q39" s="44"/>
      <c r="S39" s="56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7" t="s">
        <v>132</v>
      </c>
      <c r="L40" s="50">
        <v>1500000</v>
      </c>
      <c r="M40" s="81"/>
      <c r="N40" s="41"/>
      <c r="O40" s="50"/>
      <c r="Q40" s="44"/>
      <c r="S40" s="56"/>
      <c r="T40" s="2"/>
      <c r="U40" s="2"/>
    </row>
    <row r="41" spans="1:21" x14ac:dyDescent="0.2">
      <c r="A41" s="7"/>
      <c r="B41" s="7"/>
      <c r="C41" s="17" t="s">
        <v>36</v>
      </c>
      <c r="D41" s="7"/>
      <c r="E41" s="7"/>
      <c r="F41" s="7"/>
      <c r="G41" s="7"/>
      <c r="H41" s="70">
        <v>7824560</v>
      </c>
      <c r="J41" s="37"/>
      <c r="K41" s="37" t="s">
        <v>133</v>
      </c>
      <c r="L41" s="50">
        <v>900000</v>
      </c>
      <c r="N41" s="41"/>
      <c r="O41" s="50"/>
      <c r="Q41" s="44"/>
      <c r="S41" s="56"/>
      <c r="T41" s="2"/>
      <c r="U41" s="2"/>
    </row>
    <row r="42" spans="1:21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37" t="s">
        <v>134</v>
      </c>
      <c r="L42" s="50">
        <v>3000000</v>
      </c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151383945</v>
      </c>
      <c r="I43" s="8"/>
      <c r="J43" s="37"/>
      <c r="K43" s="37" t="s">
        <v>135</v>
      </c>
      <c r="L43" s="50">
        <v>1000000</v>
      </c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37" t="s">
        <v>136</v>
      </c>
      <c r="L44" s="50">
        <v>2400000</v>
      </c>
      <c r="N44" s="41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1110772374</v>
      </c>
      <c r="J45" s="37"/>
      <c r="K45" s="37" t="s">
        <v>137</v>
      </c>
      <c r="L45" s="50">
        <v>750000</v>
      </c>
      <c r="N45" s="85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37" t="s">
        <v>138</v>
      </c>
      <c r="L46" s="50">
        <v>850000</v>
      </c>
      <c r="N46" s="41"/>
      <c r="O46" s="85"/>
      <c r="Q46" s="44"/>
      <c r="R46" s="89"/>
      <c r="S46" s="89">
        <f>SUM(S12:S44)</f>
        <v>0</v>
      </c>
      <c r="T46" s="45"/>
      <c r="U46" s="47"/>
    </row>
    <row r="47" spans="1:21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110000</v>
      </c>
      <c r="I47" s="8"/>
      <c r="J47" s="88"/>
      <c r="K47" s="37" t="s">
        <v>139</v>
      </c>
      <c r="L47" s="50">
        <v>3000000</v>
      </c>
      <c r="M47" s="90"/>
      <c r="N47" s="41"/>
      <c r="O47" s="85"/>
      <c r="P47" s="90"/>
      <c r="Q47" s="44"/>
      <c r="S47" s="2"/>
      <c r="U47" s="2"/>
    </row>
    <row r="48" spans="1:21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37" t="s">
        <v>140</v>
      </c>
      <c r="L48" s="50">
        <v>2500000</v>
      </c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110000</v>
      </c>
      <c r="J49" s="92"/>
      <c r="K49" s="37" t="s">
        <v>141</v>
      </c>
      <c r="L49" s="50">
        <v>800000</v>
      </c>
      <c r="M49" s="90"/>
      <c r="N49" s="41"/>
      <c r="O49" s="55"/>
      <c r="P49" s="90"/>
      <c r="Q49" s="44"/>
      <c r="R49" s="93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37" t="s">
        <v>142</v>
      </c>
      <c r="L50" s="50">
        <v>1000000</v>
      </c>
      <c r="N50" s="96"/>
      <c r="O50" s="55"/>
      <c r="Q50" s="44"/>
      <c r="S50" s="93"/>
    </row>
    <row r="51" spans="1:21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7" t="s">
        <v>143</v>
      </c>
      <c r="L51" s="50">
        <v>400000</v>
      </c>
      <c r="M51" s="90"/>
      <c r="N51" s="41"/>
      <c r="O51" s="55"/>
      <c r="P51" s="90"/>
      <c r="Q51" s="44"/>
      <c r="R51" s="93"/>
      <c r="S51" s="2"/>
      <c r="U51" s="2"/>
    </row>
    <row r="52" spans="1:21" x14ac:dyDescent="0.2">
      <c r="A52" s="7"/>
      <c r="B52" s="7"/>
      <c r="C52" s="97" t="s">
        <v>43</v>
      </c>
      <c r="D52" s="7"/>
      <c r="E52" s="7"/>
      <c r="F52" s="7"/>
      <c r="G52" s="16"/>
      <c r="H52" s="70">
        <f>+L68</f>
        <v>28250000</v>
      </c>
      <c r="I52" s="8"/>
      <c r="J52" s="88"/>
      <c r="K52" s="37" t="s">
        <v>144</v>
      </c>
      <c r="L52" s="50">
        <v>700000</v>
      </c>
      <c r="N52" s="96"/>
      <c r="O52" s="55"/>
      <c r="Q52" s="44"/>
    </row>
    <row r="53" spans="1:21" x14ac:dyDescent="0.2">
      <c r="A53" s="7"/>
      <c r="B53" s="7"/>
      <c r="C53" s="97" t="s">
        <v>44</v>
      </c>
      <c r="D53" s="7"/>
      <c r="E53" s="7"/>
      <c r="F53" s="7"/>
      <c r="G53" s="16"/>
      <c r="H53" s="70">
        <f>SUM(O13:O23)</f>
        <v>39500000</v>
      </c>
      <c r="I53" s="8"/>
      <c r="J53" s="88"/>
      <c r="K53" s="37" t="s">
        <v>145</v>
      </c>
      <c r="L53" s="50">
        <v>1600000</v>
      </c>
      <c r="M53" s="90"/>
      <c r="N53" s="41"/>
      <c r="O53" s="55"/>
      <c r="P53" s="90"/>
      <c r="Q53" s="44"/>
      <c r="R53" s="93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82">
        <v>0</v>
      </c>
      <c r="I54" s="8"/>
      <c r="J54" s="98"/>
      <c r="K54" s="37" t="s">
        <v>146</v>
      </c>
      <c r="L54" s="50">
        <v>3000000</v>
      </c>
      <c r="M54" s="90"/>
      <c r="N54" s="41"/>
      <c r="O54" s="55"/>
      <c r="P54" s="90"/>
      <c r="Q54" s="44"/>
      <c r="R54" s="93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67750000</v>
      </c>
      <c r="J55" s="99"/>
      <c r="K55" s="37" t="s">
        <v>147</v>
      </c>
      <c r="L55" s="50">
        <v>1700000</v>
      </c>
      <c r="M55" s="90"/>
      <c r="N55" s="41"/>
      <c r="O55" s="55"/>
      <c r="P55" s="90"/>
      <c r="Q55" s="44"/>
      <c r="R55" s="93"/>
      <c r="S55" s="2"/>
      <c r="U55" s="2"/>
    </row>
    <row r="56" spans="1:21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99997300</v>
      </c>
      <c r="J56" s="101"/>
      <c r="K56" s="37" t="s">
        <v>148</v>
      </c>
      <c r="L56" s="50">
        <v>800000</v>
      </c>
      <c r="M56" s="90"/>
      <c r="N56" s="41"/>
      <c r="O56" s="55"/>
      <c r="P56" s="90"/>
      <c r="Q56" s="44"/>
      <c r="R56" s="103"/>
      <c r="S56" s="78"/>
      <c r="T56" s="103"/>
      <c r="U56" s="78"/>
    </row>
    <row r="57" spans="1:21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99997300</v>
      </c>
      <c r="J57" s="104"/>
      <c r="K57" s="37" t="s">
        <v>149</v>
      </c>
      <c r="L57" s="50">
        <v>500000</v>
      </c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37" t="s">
        <v>150</v>
      </c>
      <c r="L58" s="50">
        <v>350000</v>
      </c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37" t="s">
        <v>151</v>
      </c>
      <c r="L59" s="50">
        <v>150000</v>
      </c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37" t="s">
        <v>152</v>
      </c>
      <c r="L60" s="50">
        <v>800000</v>
      </c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37" t="s">
        <v>153</v>
      </c>
      <c r="L61" s="50">
        <v>500000</v>
      </c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37" t="s">
        <v>154</v>
      </c>
      <c r="L62" s="50">
        <v>1875000</v>
      </c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>
        <v>-39500000</v>
      </c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>
        <f>SUM(L13:L67)</f>
        <v>28250000</v>
      </c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/>
      <c r="M119" s="154">
        <f t="shared" ref="M119:P119" si="1">SUM(M13:M118)</f>
        <v>110000</v>
      </c>
      <c r="N119" s="154">
        <f>SUM(N13:N118)</f>
        <v>0</v>
      </c>
      <c r="O119" s="154">
        <f>SUM(O13:O118)</f>
        <v>39500000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/>
      <c r="O120" s="154">
        <f>SUM(O13:O119)</f>
        <v>79000000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D34" zoomScaleNormal="100" zoomScaleSheetLayoutView="100" workbookViewId="0">
      <selection activeCell="I45" sqref="I4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9" t="s">
        <v>0</v>
      </c>
      <c r="B1" s="179"/>
      <c r="C1" s="179"/>
      <c r="D1" s="179"/>
      <c r="E1" s="179"/>
      <c r="F1" s="179"/>
      <c r="G1" s="179"/>
      <c r="H1" s="179"/>
      <c r="I1" s="179"/>
      <c r="J1" s="174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156</v>
      </c>
      <c r="C3" s="9"/>
      <c r="D3" s="7"/>
      <c r="E3" s="7"/>
      <c r="F3" s="7"/>
      <c r="G3" s="7"/>
      <c r="H3" s="7" t="s">
        <v>101</v>
      </c>
      <c r="I3" s="11">
        <v>43423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54</v>
      </c>
      <c r="F8" s="21"/>
      <c r="G8" s="16">
        <f t="shared" ref="G8:G16" si="0">C8*E8</f>
        <v>5400000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111</v>
      </c>
      <c r="F9" s="21"/>
      <c r="G9" s="16">
        <f t="shared" si="0"/>
        <v>5550000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16</v>
      </c>
      <c r="F10" s="21"/>
      <c r="G10" s="16">
        <f t="shared" si="0"/>
        <v>320000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35</v>
      </c>
      <c r="F11" s="21"/>
      <c r="G11" s="16">
        <f t="shared" si="0"/>
        <v>350000</v>
      </c>
      <c r="H11" s="8"/>
      <c r="I11" s="21"/>
      <c r="J11" s="28"/>
      <c r="K11" s="29"/>
      <c r="L11" s="180" t="s">
        <v>12</v>
      </c>
      <c r="M11" s="181"/>
      <c r="N11" s="182" t="s">
        <v>13</v>
      </c>
      <c r="O11" s="183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3</v>
      </c>
      <c r="F12" s="21"/>
      <c r="G12" s="16">
        <f t="shared" si="0"/>
        <v>15000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2</v>
      </c>
      <c r="F13" s="21"/>
      <c r="G13" s="16">
        <f t="shared" si="0"/>
        <v>4000</v>
      </c>
      <c r="H13" s="8"/>
      <c r="I13" s="7"/>
      <c r="J13" s="37"/>
      <c r="K13" s="37"/>
      <c r="L13" s="55">
        <v>72248000</v>
      </c>
      <c r="M13" s="40">
        <v>50000</v>
      </c>
      <c r="N13" s="165"/>
      <c r="O13" s="42"/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7"/>
      <c r="L14" s="55"/>
      <c r="M14" s="40">
        <v>160000000</v>
      </c>
      <c r="N14" s="165"/>
      <c r="O14" s="50"/>
      <c r="P14" s="51"/>
      <c r="Q14" s="52"/>
      <c r="R14" s="53"/>
    </row>
    <row r="15" spans="1:21" ht="18.75" x14ac:dyDescent="0.3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7"/>
      <c r="L15" s="55"/>
      <c r="M15" s="54">
        <v>400000</v>
      </c>
      <c r="N15" s="165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7"/>
      <c r="L16" s="55"/>
      <c r="M16" s="54"/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11639000</v>
      </c>
      <c r="I17" s="9"/>
      <c r="J17" s="37"/>
      <c r="K17" s="37"/>
      <c r="L17" s="55"/>
      <c r="M17" s="40"/>
      <c r="N17" s="41"/>
      <c r="O17" s="50"/>
      <c r="P17" s="60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171"/>
      <c r="K18" s="37"/>
      <c r="L18" s="55"/>
      <c r="M18" s="40"/>
      <c r="N18" s="49"/>
      <c r="O18" s="50"/>
      <c r="P18" s="60"/>
      <c r="Q18" s="61"/>
      <c r="R18" s="62"/>
    </row>
    <row r="19" spans="1:21" x14ac:dyDescent="0.25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171"/>
      <c r="K19" s="37"/>
      <c r="L19" s="55"/>
      <c r="M19" s="40"/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171"/>
      <c r="K20" s="37"/>
      <c r="L20" s="55"/>
      <c r="M20" s="40"/>
      <c r="N20" s="41"/>
      <c r="O20" s="50"/>
      <c r="P20" s="65"/>
      <c r="Q20" s="30"/>
      <c r="R20" s="46"/>
      <c r="S20" s="56"/>
      <c r="T20" s="64"/>
      <c r="U20" s="56"/>
    </row>
    <row r="21" spans="1:21" x14ac:dyDescent="0.25">
      <c r="A21" s="7"/>
      <c r="B21" s="21" t="s">
        <v>7</v>
      </c>
      <c r="C21" s="22">
        <v>500</v>
      </c>
      <c r="D21" s="7"/>
      <c r="E21" s="7">
        <f>510+2</f>
        <v>512</v>
      </c>
      <c r="F21" s="7"/>
      <c r="G21" s="22">
        <f>C21*E21</f>
        <v>256000</v>
      </c>
      <c r="H21" s="8"/>
      <c r="I21" s="22"/>
      <c r="J21" s="171"/>
      <c r="K21" s="37"/>
      <c r="L21" s="55"/>
      <c r="M21" s="40"/>
      <c r="N21" s="41"/>
      <c r="O21" s="50"/>
      <c r="P21" s="60"/>
      <c r="Q21" s="55"/>
      <c r="R21" s="62"/>
    </row>
    <row r="22" spans="1:21" x14ac:dyDescent="0.25">
      <c r="A22" s="7"/>
      <c r="B22" s="21"/>
      <c r="C22" s="22">
        <v>200</v>
      </c>
      <c r="D22" s="7"/>
      <c r="E22" s="7">
        <f>0+1</f>
        <v>1</v>
      </c>
      <c r="F22" s="7"/>
      <c r="G22" s="22">
        <f>C22*E22</f>
        <v>200</v>
      </c>
      <c r="H22" s="8"/>
      <c r="I22" s="9"/>
      <c r="J22" s="171"/>
      <c r="K22" s="37"/>
      <c r="L22" s="55"/>
      <c r="M22" s="40"/>
      <c r="N22" s="41"/>
      <c r="O22" s="50"/>
      <c r="P22" s="60"/>
      <c r="Q22" s="55"/>
      <c r="R22" s="62"/>
    </row>
    <row r="23" spans="1:21" x14ac:dyDescent="0.25">
      <c r="A23" s="7"/>
      <c r="B23" s="21"/>
      <c r="C23" s="22">
        <v>100</v>
      </c>
      <c r="D23" s="7"/>
      <c r="E23" s="7">
        <f>0+1</f>
        <v>1</v>
      </c>
      <c r="F23" s="7"/>
      <c r="G23" s="22">
        <f>C23*E23</f>
        <v>100</v>
      </c>
      <c r="H23" s="8"/>
      <c r="I23" s="9"/>
      <c r="J23" s="171"/>
      <c r="K23" s="37"/>
      <c r="L23" s="55"/>
      <c r="M23" s="40"/>
      <c r="N23" s="41"/>
      <c r="O23" s="50"/>
      <c r="P23" s="60"/>
      <c r="Q23" s="55"/>
      <c r="R23" s="62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171"/>
      <c r="K24" s="37"/>
      <c r="L24" s="55"/>
      <c r="M24" s="40"/>
      <c r="N24" s="41"/>
      <c r="O24" s="50"/>
      <c r="P24" s="66"/>
      <c r="Q24" s="44"/>
      <c r="R24" s="46"/>
      <c r="S24" s="56"/>
      <c r="T24" s="64"/>
      <c r="U24" s="56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5"/>
      <c r="M25" s="40"/>
      <c r="N25" s="41"/>
      <c r="O25" s="50"/>
      <c r="P25" s="68"/>
      <c r="Q25" s="52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256300</v>
      </c>
      <c r="I26" s="8"/>
      <c r="J26" s="37"/>
      <c r="K26" s="37"/>
      <c r="L26" s="55"/>
      <c r="M26" s="40"/>
      <c r="N26" s="41"/>
      <c r="O26" s="50"/>
      <c r="P26" s="71"/>
      <c r="Q26" s="52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11895300</v>
      </c>
      <c r="J27" s="37"/>
      <c r="K27" s="37"/>
      <c r="L27" s="55"/>
      <c r="M27" s="72"/>
      <c r="N27" s="41"/>
      <c r="O27" s="50"/>
      <c r="P27" s="58"/>
      <c r="Q27" s="73"/>
      <c r="R27" s="46"/>
      <c r="S27" s="56"/>
      <c r="T27" s="64"/>
      <c r="U27" s="56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5"/>
      <c r="M28" s="74"/>
      <c r="N28" s="41"/>
      <c r="O28" s="50"/>
      <c r="P28" s="74"/>
      <c r="Q28" s="52"/>
      <c r="R28" s="69"/>
    </row>
    <row r="29" spans="1:21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7"/>
      <c r="L29" s="55"/>
      <c r="M29" s="75"/>
      <c r="N29" s="41"/>
      <c r="O29" s="50"/>
      <c r="P29" s="75"/>
      <c r="Q29" s="44"/>
      <c r="R29" s="46"/>
      <c r="S29" s="56"/>
      <c r="T29" s="64"/>
      <c r="U29" s="56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+'16 Nov (2)'!I38</f>
        <v>869017793</v>
      </c>
      <c r="J30" s="37"/>
      <c r="K30" s="37"/>
      <c r="L30" s="55"/>
      <c r="M30" s="75"/>
      <c r="N30" s="41"/>
      <c r="O30" s="50"/>
      <c r="P30" s="75"/>
      <c r="Q30" s="44"/>
      <c r="R30" s="2"/>
      <c r="S30" s="56"/>
      <c r="T30" s="2"/>
      <c r="U30" s="56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+'18 Nov'!I56</f>
        <v>99997300</v>
      </c>
      <c r="J31" s="37"/>
      <c r="K31" s="37"/>
      <c r="L31" s="50"/>
      <c r="M31" s="75"/>
      <c r="N31" s="41"/>
      <c r="O31" s="50"/>
      <c r="P31" s="75"/>
      <c r="Q31" s="44"/>
      <c r="R31" s="2"/>
      <c r="S31" s="56"/>
      <c r="T31" s="2"/>
      <c r="U31" s="5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50"/>
      <c r="M32" s="75"/>
      <c r="N32" s="41"/>
      <c r="O32" s="50"/>
      <c r="P32" s="75"/>
      <c r="Q32" s="44"/>
      <c r="R32" s="2"/>
      <c r="S32" s="56"/>
      <c r="T32" s="2"/>
      <c r="U32" s="56"/>
    </row>
    <row r="33" spans="1:21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7"/>
      <c r="L33" s="50"/>
      <c r="M33" s="75"/>
      <c r="N33" s="41"/>
      <c r="O33" s="50"/>
      <c r="P33" s="75"/>
      <c r="Q33" s="44"/>
      <c r="R33" s="2"/>
      <c r="S33" s="56"/>
      <c r="T33" s="78"/>
      <c r="U33" s="56"/>
    </row>
    <row r="34" spans="1:21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7"/>
      <c r="L34" s="50"/>
      <c r="M34" s="75"/>
      <c r="N34" s="41"/>
      <c r="O34" s="50"/>
      <c r="P34" s="75"/>
      <c r="Q34" s="44"/>
      <c r="R34" s="56"/>
      <c r="S34" s="56"/>
      <c r="T34" s="2"/>
      <c r="U34" s="56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50"/>
      <c r="N35" s="41"/>
      <c r="O35" s="50"/>
      <c r="Q35" s="44"/>
      <c r="R35" s="9"/>
      <c r="S35" s="56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160000000</v>
      </c>
      <c r="I36" s="8"/>
      <c r="J36" s="80"/>
      <c r="K36" s="37"/>
      <c r="L36" s="50"/>
      <c r="M36" s="81"/>
      <c r="N36" s="41"/>
      <c r="O36" s="50"/>
      <c r="Q36" s="44"/>
      <c r="S36" s="56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7"/>
      <c r="L37" s="50"/>
      <c r="M37" s="81"/>
      <c r="N37" s="41"/>
      <c r="O37" s="50"/>
      <c r="Q37" s="44"/>
      <c r="S37" s="56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1029017793</v>
      </c>
      <c r="J38" s="37"/>
      <c r="K38" s="37"/>
      <c r="L38" s="50"/>
      <c r="M38" s="81"/>
      <c r="N38" s="41"/>
      <c r="O38" s="50"/>
      <c r="Q38" s="44"/>
      <c r="S38" s="56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50"/>
      <c r="M39" s="81"/>
      <c r="N39" s="41"/>
      <c r="O39" s="50"/>
      <c r="Q39" s="44"/>
      <c r="S39" s="56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7"/>
      <c r="L40" s="50"/>
      <c r="M40" s="81"/>
      <c r="N40" s="41"/>
      <c r="O40" s="50"/>
      <c r="Q40" s="44"/>
      <c r="S40" s="56"/>
      <c r="T40" s="2"/>
      <c r="U40" s="2"/>
    </row>
    <row r="41" spans="1:21" x14ac:dyDescent="0.2">
      <c r="A41" s="7"/>
      <c r="B41" s="7"/>
      <c r="C41" s="17" t="s">
        <v>36</v>
      </c>
      <c r="D41" s="7"/>
      <c r="E41" s="7"/>
      <c r="F41" s="7"/>
      <c r="G41" s="7"/>
      <c r="H41" s="70">
        <v>7824560</v>
      </c>
      <c r="J41" s="37"/>
      <c r="K41" s="37"/>
      <c r="L41" s="50"/>
      <c r="N41" s="41"/>
      <c r="O41" s="50"/>
      <c r="Q41" s="44"/>
      <c r="S41" s="56"/>
      <c r="T41" s="2"/>
      <c r="U41" s="2"/>
    </row>
    <row r="42" spans="1:21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37"/>
      <c r="L42" s="50"/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151383945</v>
      </c>
      <c r="I43" s="8"/>
      <c r="J43" s="37"/>
      <c r="K43" s="37"/>
      <c r="L43" s="50"/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37"/>
      <c r="L44" s="50"/>
      <c r="N44" s="41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1370772374</v>
      </c>
      <c r="J45" s="37"/>
      <c r="K45" s="37"/>
      <c r="L45" s="50"/>
      <c r="N45" s="85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37"/>
      <c r="L46" s="50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160450000</v>
      </c>
      <c r="I47" s="8"/>
      <c r="J47" s="88"/>
      <c r="K47" s="37"/>
      <c r="L47" s="50"/>
      <c r="M47" s="90"/>
      <c r="N47" s="41"/>
      <c r="O47" s="85"/>
      <c r="P47" s="90"/>
      <c r="Q47" s="44"/>
      <c r="S47" s="2"/>
      <c r="U47" s="2"/>
    </row>
    <row r="48" spans="1:21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37"/>
      <c r="L48" s="50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160450000</v>
      </c>
      <c r="J49" s="92"/>
      <c r="K49" s="37"/>
      <c r="L49" s="50"/>
      <c r="M49" s="90"/>
      <c r="N49" s="41"/>
      <c r="O49" s="55"/>
      <c r="P49" s="90"/>
      <c r="Q49" s="44"/>
      <c r="R49" s="93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37"/>
      <c r="L50" s="50"/>
      <c r="N50" s="96"/>
      <c r="O50" s="55"/>
      <c r="Q50" s="44"/>
      <c r="S50" s="93"/>
    </row>
    <row r="51" spans="1:21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7"/>
      <c r="L51" s="50"/>
      <c r="M51" s="90"/>
      <c r="N51" s="41"/>
      <c r="O51" s="55"/>
      <c r="P51" s="90"/>
      <c r="Q51" s="44"/>
      <c r="R51" s="93"/>
      <c r="S51" s="2"/>
      <c r="U51" s="2"/>
    </row>
    <row r="52" spans="1:21" x14ac:dyDescent="0.2">
      <c r="A52" s="7"/>
      <c r="B52" s="7"/>
      <c r="C52" s="97" t="s">
        <v>43</v>
      </c>
      <c r="D52" s="7"/>
      <c r="E52" s="7"/>
      <c r="F52" s="7"/>
      <c r="G52" s="16"/>
      <c r="H52" s="70">
        <f>+L68</f>
        <v>72248000</v>
      </c>
      <c r="I52" s="8"/>
      <c r="J52" s="88"/>
      <c r="K52" s="37"/>
      <c r="L52" s="50"/>
      <c r="N52" s="96"/>
      <c r="O52" s="55"/>
      <c r="Q52" s="44"/>
    </row>
    <row r="53" spans="1:21" x14ac:dyDescent="0.2">
      <c r="A53" s="7"/>
      <c r="B53" s="7"/>
      <c r="C53" s="97" t="s">
        <v>44</v>
      </c>
      <c r="D53" s="7"/>
      <c r="E53" s="7"/>
      <c r="F53" s="7"/>
      <c r="G53" s="16"/>
      <c r="H53" s="70">
        <f>SUM(O13:O23)</f>
        <v>0</v>
      </c>
      <c r="I53" s="8"/>
      <c r="J53" s="88"/>
      <c r="K53" s="37"/>
      <c r="L53" s="50"/>
      <c r="M53" s="90"/>
      <c r="N53" s="41"/>
      <c r="O53" s="55"/>
      <c r="P53" s="90"/>
      <c r="Q53" s="44"/>
      <c r="R53" s="93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82">
        <v>100000</v>
      </c>
      <c r="I54" s="8"/>
      <c r="J54" s="98"/>
      <c r="K54" s="37"/>
      <c r="L54" s="50"/>
      <c r="M54" s="90"/>
      <c r="N54" s="41"/>
      <c r="O54" s="55"/>
      <c r="P54" s="90"/>
      <c r="Q54" s="44"/>
      <c r="R54" s="93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72348000</v>
      </c>
      <c r="J55" s="99"/>
      <c r="K55" s="37"/>
      <c r="L55" s="50"/>
      <c r="M55" s="90"/>
      <c r="N55" s="41"/>
      <c r="O55" s="55"/>
      <c r="P55" s="90"/>
      <c r="Q55" s="44"/>
      <c r="R55" s="93"/>
      <c r="S55" s="2"/>
      <c r="U55" s="2"/>
    </row>
    <row r="56" spans="1:21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11895300</v>
      </c>
      <c r="J56" s="101"/>
      <c r="K56" s="37"/>
      <c r="L56" s="50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11895300</v>
      </c>
      <c r="J57" s="104"/>
      <c r="K57" s="37"/>
      <c r="L57" s="50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37"/>
      <c r="L58" s="50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37"/>
      <c r="L59" s="50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37"/>
      <c r="L60" s="5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37"/>
      <c r="L61" s="50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37"/>
      <c r="L62" s="50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>
        <f>SUM(L13:L67)</f>
        <v>72248000</v>
      </c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/>
      <c r="M119" s="154">
        <f t="shared" ref="M119:P119" si="1">SUM(M13:M118)</f>
        <v>160450000</v>
      </c>
      <c r="N119" s="154">
        <f>SUM(N13:N118)</f>
        <v>0</v>
      </c>
      <c r="O119" s="154">
        <f>SUM(O13:O118)</f>
        <v>0</v>
      </c>
      <c r="P119" s="154">
        <f t="shared" si="1"/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/>
      <c r="O120" s="154">
        <f>SUM(O13:O119)</f>
        <v>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0" zoomScaleNormal="100" zoomScaleSheetLayoutView="100" workbookViewId="0">
      <selection activeCell="I56" sqref="I5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9" t="s">
        <v>0</v>
      </c>
      <c r="B1" s="179"/>
      <c r="C1" s="179"/>
      <c r="D1" s="179"/>
      <c r="E1" s="179"/>
      <c r="F1" s="179"/>
      <c r="G1" s="179"/>
      <c r="H1" s="179"/>
      <c r="I1" s="179"/>
      <c r="J1" s="175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98</v>
      </c>
      <c r="C3" s="9"/>
      <c r="D3" s="7"/>
      <c r="E3" s="7"/>
      <c r="F3" s="7"/>
      <c r="G3" s="7"/>
      <c r="H3" s="7" t="s">
        <v>101</v>
      </c>
      <c r="I3" s="11">
        <v>43425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f>43+142-1</f>
        <v>184</v>
      </c>
      <c r="F8" s="21"/>
      <c r="G8" s="16">
        <f t="shared" ref="G8:G16" si="0">C8*E8</f>
        <v>18400000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f>109+45</f>
        <v>154</v>
      </c>
      <c r="F9" s="21"/>
      <c r="G9" s="16">
        <f t="shared" si="0"/>
        <v>7700000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f>15+3</f>
        <v>18</v>
      </c>
      <c r="F10" s="21"/>
      <c r="G10" s="16">
        <f t="shared" si="0"/>
        <v>360000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f>35+3</f>
        <v>38</v>
      </c>
      <c r="F11" s="21"/>
      <c r="G11" s="16">
        <f t="shared" si="0"/>
        <v>380000</v>
      </c>
      <c r="H11" s="8"/>
      <c r="I11" s="21"/>
      <c r="J11" s="28"/>
      <c r="K11" s="29"/>
      <c r="L11" s="180" t="s">
        <v>12</v>
      </c>
      <c r="M11" s="181"/>
      <c r="N11" s="182" t="s">
        <v>13</v>
      </c>
      <c r="O11" s="183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f>3+6</f>
        <v>9</v>
      </c>
      <c r="F12" s="21"/>
      <c r="G12" s="16">
        <f t="shared" si="0"/>
        <v>45000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2</v>
      </c>
      <c r="F13" s="21"/>
      <c r="G13" s="16">
        <f t="shared" si="0"/>
        <v>4000</v>
      </c>
      <c r="H13" s="8"/>
      <c r="I13" s="7"/>
      <c r="J13" s="37"/>
      <c r="K13" s="37"/>
      <c r="L13" s="55">
        <v>16574000</v>
      </c>
      <c r="M13" s="40">
        <v>550000</v>
      </c>
      <c r="N13" s="165"/>
      <c r="O13" s="42"/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7"/>
      <c r="L14" s="55"/>
      <c r="M14" s="40">
        <v>350000</v>
      </c>
      <c r="N14" s="165"/>
      <c r="O14" s="50"/>
      <c r="P14" s="51"/>
      <c r="Q14" s="52"/>
      <c r="R14" s="53"/>
    </row>
    <row r="15" spans="1:21" ht="18.75" x14ac:dyDescent="0.3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7"/>
      <c r="L15" s="55"/>
      <c r="M15" s="54">
        <v>320000</v>
      </c>
      <c r="N15" s="165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7"/>
      <c r="L16" s="55"/>
      <c r="M16" s="54">
        <v>100000</v>
      </c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26889000</v>
      </c>
      <c r="I17" s="9"/>
      <c r="J17" s="37"/>
      <c r="K17" s="37"/>
      <c r="L17" s="55"/>
      <c r="M17" s="40"/>
      <c r="N17" s="41"/>
      <c r="O17" s="50"/>
      <c r="P17" s="60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171"/>
      <c r="K18" s="37"/>
      <c r="L18" s="55"/>
      <c r="M18" s="40"/>
      <c r="N18" s="49"/>
      <c r="O18" s="50"/>
      <c r="P18" s="60"/>
      <c r="Q18" s="61"/>
      <c r="R18" s="62"/>
    </row>
    <row r="19" spans="1:21" x14ac:dyDescent="0.25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171"/>
      <c r="K19" s="37"/>
      <c r="L19" s="55"/>
      <c r="M19" s="40"/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x14ac:dyDescent="0.25">
      <c r="A20" s="7"/>
      <c r="B20" s="21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171"/>
      <c r="K20" s="37"/>
      <c r="L20" s="55"/>
      <c r="M20" s="40"/>
      <c r="N20" s="41"/>
      <c r="O20" s="50"/>
      <c r="P20" s="65"/>
      <c r="Q20" s="30"/>
      <c r="R20" s="46"/>
      <c r="S20" s="56"/>
      <c r="T20" s="64"/>
      <c r="U20" s="56"/>
    </row>
    <row r="21" spans="1:21" x14ac:dyDescent="0.25">
      <c r="A21" s="7"/>
      <c r="B21" s="21" t="s">
        <v>7</v>
      </c>
      <c r="C21" s="22">
        <v>500</v>
      </c>
      <c r="D21" s="7"/>
      <c r="E21" s="7">
        <v>516</v>
      </c>
      <c r="F21" s="7"/>
      <c r="G21" s="22">
        <f>C21*E21</f>
        <v>258000</v>
      </c>
      <c r="H21" s="8"/>
      <c r="I21" s="22"/>
      <c r="J21" s="171"/>
      <c r="K21" s="37"/>
      <c r="L21" s="55"/>
      <c r="M21" s="40"/>
      <c r="N21" s="41"/>
      <c r="O21" s="50"/>
      <c r="P21" s="60"/>
      <c r="Q21" s="55"/>
      <c r="R21" s="62"/>
    </row>
    <row r="22" spans="1:21" x14ac:dyDescent="0.25">
      <c r="A22" s="7"/>
      <c r="B22" s="21"/>
      <c r="C22" s="22">
        <v>200</v>
      </c>
      <c r="D22" s="7"/>
      <c r="E22" s="7">
        <f>0+1</f>
        <v>1</v>
      </c>
      <c r="F22" s="7"/>
      <c r="G22" s="22">
        <f>C22*E22</f>
        <v>200</v>
      </c>
      <c r="H22" s="8"/>
      <c r="I22" s="9"/>
      <c r="J22" s="171"/>
      <c r="K22" s="37"/>
      <c r="L22" s="55"/>
      <c r="M22" s="40"/>
      <c r="N22" s="41"/>
      <c r="O22" s="50"/>
      <c r="P22" s="60"/>
      <c r="Q22" s="55"/>
      <c r="R22" s="62"/>
    </row>
    <row r="23" spans="1:21" x14ac:dyDescent="0.25">
      <c r="A23" s="7"/>
      <c r="B23" s="21"/>
      <c r="C23" s="22">
        <v>100</v>
      </c>
      <c r="D23" s="7"/>
      <c r="E23" s="7">
        <f>0+1</f>
        <v>1</v>
      </c>
      <c r="F23" s="7"/>
      <c r="G23" s="22">
        <f>C23*E23</f>
        <v>100</v>
      </c>
      <c r="H23" s="8"/>
      <c r="I23" s="9"/>
      <c r="J23" s="171"/>
      <c r="K23" s="37"/>
      <c r="L23" s="55"/>
      <c r="M23" s="40"/>
      <c r="N23" s="41"/>
      <c r="O23" s="50"/>
      <c r="P23" s="60"/>
      <c r="Q23" s="55"/>
      <c r="R23" s="62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171"/>
      <c r="K24" s="37"/>
      <c r="L24" s="55"/>
      <c r="M24" s="40"/>
      <c r="N24" s="41"/>
      <c r="O24" s="50"/>
      <c r="P24" s="66"/>
      <c r="Q24" s="44"/>
      <c r="R24" s="46"/>
      <c r="S24" s="56"/>
      <c r="T24" s="64"/>
      <c r="U24" s="56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5"/>
      <c r="M25" s="40"/>
      <c r="N25" s="41"/>
      <c r="O25" s="50"/>
      <c r="P25" s="68"/>
      <c r="Q25" s="52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260300</v>
      </c>
      <c r="I26" s="8"/>
      <c r="J26" s="37"/>
      <c r="K26" s="37"/>
      <c r="L26" s="55"/>
      <c r="M26" s="40"/>
      <c r="N26" s="41"/>
      <c r="O26" s="50"/>
      <c r="P26" s="71"/>
      <c r="Q26" s="52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27149300</v>
      </c>
      <c r="J27" s="37"/>
      <c r="K27" s="37"/>
      <c r="L27" s="55"/>
      <c r="M27" s="72"/>
      <c r="N27" s="41"/>
      <c r="O27" s="50"/>
      <c r="P27" s="58"/>
      <c r="Q27" s="73"/>
      <c r="R27" s="46"/>
      <c r="S27" s="56"/>
      <c r="T27" s="64"/>
      <c r="U27" s="56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5"/>
      <c r="M28" s="74"/>
      <c r="N28" s="41"/>
      <c r="O28" s="50"/>
      <c r="P28" s="74"/>
      <c r="Q28" s="52"/>
      <c r="R28" s="69"/>
    </row>
    <row r="29" spans="1:21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7"/>
      <c r="L29" s="55"/>
      <c r="M29" s="75"/>
      <c r="N29" s="41"/>
      <c r="O29" s="50"/>
      <c r="P29" s="75"/>
      <c r="Q29" s="44"/>
      <c r="R29" s="46"/>
      <c r="S29" s="56"/>
      <c r="T29" s="64"/>
      <c r="U29" s="56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+'19 Nov'!I38</f>
        <v>1029017793</v>
      </c>
      <c r="J30" s="37"/>
      <c r="K30" s="37"/>
      <c r="L30" s="55"/>
      <c r="M30" s="75"/>
      <c r="N30" s="41"/>
      <c r="O30" s="50"/>
      <c r="P30" s="75"/>
      <c r="Q30" s="44"/>
      <c r="R30" s="2"/>
      <c r="S30" s="56"/>
      <c r="T30" s="2"/>
      <c r="U30" s="56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+'19 Nov'!I57</f>
        <v>11895300</v>
      </c>
      <c r="J31" s="37"/>
      <c r="K31" s="37"/>
      <c r="L31" s="50"/>
      <c r="M31" s="75"/>
      <c r="N31" s="41"/>
      <c r="O31" s="50"/>
      <c r="P31" s="75"/>
      <c r="Q31" s="44"/>
      <c r="R31" s="2"/>
      <c r="S31" s="56"/>
      <c r="T31" s="2"/>
      <c r="U31" s="5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50"/>
      <c r="M32" s="75"/>
      <c r="N32" s="41"/>
      <c r="O32" s="50"/>
      <c r="P32" s="75"/>
      <c r="Q32" s="44"/>
      <c r="R32" s="2"/>
      <c r="S32" s="56"/>
      <c r="T32" s="2"/>
      <c r="U32" s="56"/>
    </row>
    <row r="33" spans="1:21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7"/>
      <c r="L33" s="50"/>
      <c r="M33" s="75"/>
      <c r="N33" s="41"/>
      <c r="O33" s="50"/>
      <c r="P33" s="75"/>
      <c r="Q33" s="44"/>
      <c r="R33" s="2"/>
      <c r="S33" s="56"/>
      <c r="T33" s="78"/>
      <c r="U33" s="56"/>
    </row>
    <row r="34" spans="1:21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7"/>
      <c r="L34" s="50"/>
      <c r="M34" s="75"/>
      <c r="N34" s="41"/>
      <c r="O34" s="50"/>
      <c r="P34" s="75"/>
      <c r="Q34" s="44"/>
      <c r="R34" s="56"/>
      <c r="S34" s="56"/>
      <c r="T34" s="2"/>
      <c r="U34" s="56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50"/>
      <c r="N35" s="41"/>
      <c r="O35" s="50"/>
      <c r="Q35" s="44"/>
      <c r="R35" s="9"/>
      <c r="S35" s="56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0"/>
      <c r="K36" s="37"/>
      <c r="L36" s="50"/>
      <c r="M36" s="81"/>
      <c r="N36" s="41"/>
      <c r="O36" s="50"/>
      <c r="Q36" s="44"/>
      <c r="S36" s="56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7"/>
      <c r="L37" s="50"/>
      <c r="M37" s="81"/>
      <c r="N37" s="41"/>
      <c r="O37" s="50"/>
      <c r="Q37" s="44"/>
      <c r="S37" s="56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1029017793</v>
      </c>
      <c r="J38" s="37"/>
      <c r="K38" s="37"/>
      <c r="L38" s="50"/>
      <c r="M38" s="81"/>
      <c r="N38" s="41"/>
      <c r="O38" s="50"/>
      <c r="Q38" s="44"/>
      <c r="S38" s="56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50"/>
      <c r="M39" s="81"/>
      <c r="N39" s="41"/>
      <c r="O39" s="50"/>
      <c r="Q39" s="44"/>
      <c r="S39" s="56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7"/>
      <c r="L40" s="50"/>
      <c r="M40" s="81"/>
      <c r="N40" s="41"/>
      <c r="O40" s="50"/>
      <c r="Q40" s="44"/>
      <c r="S40" s="56"/>
      <c r="T40" s="2"/>
      <c r="U40" s="2"/>
    </row>
    <row r="41" spans="1:21" x14ac:dyDescent="0.2">
      <c r="A41" s="7"/>
      <c r="B41" s="7"/>
      <c r="C41" s="17" t="s">
        <v>36</v>
      </c>
      <c r="D41" s="7"/>
      <c r="E41" s="7"/>
      <c r="F41" s="7"/>
      <c r="G41" s="7"/>
      <c r="H41" s="70">
        <v>7824560</v>
      </c>
      <c r="J41" s="37"/>
      <c r="K41" s="37"/>
      <c r="L41" s="50"/>
      <c r="N41" s="41"/>
      <c r="O41" s="50"/>
      <c r="Q41" s="44"/>
      <c r="S41" s="56"/>
      <c r="T41" s="2"/>
      <c r="U41" s="2"/>
    </row>
    <row r="42" spans="1:21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37"/>
      <c r="L42" s="50"/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151383945</v>
      </c>
      <c r="I43" s="8"/>
      <c r="J43" s="37"/>
      <c r="K43" s="37"/>
      <c r="L43" s="50"/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37"/>
      <c r="L44" s="50"/>
      <c r="N44" s="41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1370772374</v>
      </c>
      <c r="J45" s="37"/>
      <c r="K45" s="37"/>
      <c r="L45" s="50"/>
      <c r="N45" s="85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37"/>
      <c r="L46" s="50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1320000</v>
      </c>
      <c r="I47" s="8"/>
      <c r="J47" s="88"/>
      <c r="K47" s="37"/>
      <c r="L47" s="50"/>
      <c r="M47" s="90"/>
      <c r="N47" s="41"/>
      <c r="O47" s="85"/>
      <c r="P47" s="90"/>
      <c r="Q47" s="44"/>
      <c r="S47" s="2"/>
      <c r="U47" s="2"/>
    </row>
    <row r="48" spans="1:21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37"/>
      <c r="L48" s="50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1320000</v>
      </c>
      <c r="J49" s="92"/>
      <c r="K49" s="37"/>
      <c r="L49" s="50"/>
      <c r="M49" s="90"/>
      <c r="N49" s="41"/>
      <c r="O49" s="55"/>
      <c r="P49" s="90"/>
      <c r="Q49" s="44"/>
      <c r="R49" s="93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37"/>
      <c r="L50" s="50"/>
      <c r="N50" s="96"/>
      <c r="O50" s="55"/>
      <c r="Q50" s="44"/>
      <c r="S50" s="93"/>
    </row>
    <row r="51" spans="1:21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7"/>
      <c r="L51" s="50"/>
      <c r="M51" s="90"/>
      <c r="N51" s="41"/>
      <c r="O51" s="55"/>
      <c r="P51" s="90"/>
      <c r="Q51" s="44"/>
      <c r="R51" s="93"/>
      <c r="S51" s="2"/>
      <c r="U51" s="2"/>
    </row>
    <row r="52" spans="1:21" x14ac:dyDescent="0.2">
      <c r="A52" s="7"/>
      <c r="B52" s="7"/>
      <c r="C52" s="97" t="s">
        <v>43</v>
      </c>
      <c r="D52" s="7"/>
      <c r="E52" s="7"/>
      <c r="F52" s="7"/>
      <c r="G52" s="16"/>
      <c r="H52" s="70">
        <f>+L68</f>
        <v>16574000</v>
      </c>
      <c r="I52" s="8"/>
      <c r="J52" s="88"/>
      <c r="K52" s="37"/>
      <c r="L52" s="50"/>
      <c r="N52" s="96"/>
      <c r="O52" s="55"/>
      <c r="Q52" s="44"/>
    </row>
    <row r="53" spans="1:21" x14ac:dyDescent="0.2">
      <c r="A53" s="7"/>
      <c r="B53" s="7"/>
      <c r="C53" s="97" t="s">
        <v>44</v>
      </c>
      <c r="D53" s="7"/>
      <c r="E53" s="7"/>
      <c r="F53" s="7"/>
      <c r="G53" s="16"/>
      <c r="H53" s="70">
        <f>SUM(O13:O23)</f>
        <v>0</v>
      </c>
      <c r="I53" s="8"/>
      <c r="J53" s="88"/>
      <c r="K53" s="37"/>
      <c r="L53" s="50"/>
      <c r="M53" s="90"/>
      <c r="N53" s="41"/>
      <c r="O53" s="55"/>
      <c r="P53" s="90"/>
      <c r="Q53" s="44"/>
      <c r="R53" s="93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82">
        <v>0</v>
      </c>
      <c r="I54" s="8"/>
      <c r="J54" s="98"/>
      <c r="K54" s="37"/>
      <c r="L54" s="50"/>
      <c r="M54" s="90"/>
      <c r="N54" s="41"/>
      <c r="O54" s="55"/>
      <c r="P54" s="90"/>
      <c r="Q54" s="44"/>
      <c r="R54" s="93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16574000</v>
      </c>
      <c r="J55" s="99"/>
      <c r="K55" s="37"/>
      <c r="L55" s="50"/>
      <c r="M55" s="90"/>
      <c r="N55" s="41"/>
      <c r="O55" s="55"/>
      <c r="P55" s="90"/>
      <c r="Q55" s="44"/>
      <c r="R55" s="93"/>
      <c r="S55" s="2"/>
      <c r="U55" s="2"/>
    </row>
    <row r="56" spans="1:21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27149300</v>
      </c>
      <c r="J56" s="101"/>
      <c r="K56" s="37"/>
      <c r="L56" s="50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27149300</v>
      </c>
      <c r="J57" s="104"/>
      <c r="K57" s="37"/>
      <c r="L57" s="50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37"/>
      <c r="L58" s="50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37"/>
      <c r="L59" s="50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37"/>
      <c r="L60" s="5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37"/>
      <c r="L61" s="50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37"/>
      <c r="L62" s="50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>
        <f>SUM(L13:L67)</f>
        <v>16574000</v>
      </c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/>
      <c r="M119" s="154">
        <f t="shared" ref="M119:P119" si="1">SUM(M13:M118)</f>
        <v>1320000</v>
      </c>
      <c r="N119" s="154">
        <f>SUM(N13:N118)</f>
        <v>0</v>
      </c>
      <c r="O119" s="154">
        <f>SUM(O13:O118)</f>
        <v>0</v>
      </c>
      <c r="P119" s="154">
        <f t="shared" si="1"/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/>
      <c r="O120" s="154">
        <f>SUM(O13:O119)</f>
        <v>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0" zoomScaleNormal="100" zoomScaleSheetLayoutView="100" workbookViewId="0">
      <selection activeCell="E14" sqref="E1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9" t="s">
        <v>0</v>
      </c>
      <c r="B1" s="179"/>
      <c r="C1" s="179"/>
      <c r="D1" s="179"/>
      <c r="E1" s="179"/>
      <c r="F1" s="179"/>
      <c r="G1" s="179"/>
      <c r="H1" s="179"/>
      <c r="I1" s="179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43406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0.57638888888888895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1">
        <v>202</v>
      </c>
      <c r="F8" s="21"/>
      <c r="G8" s="16">
        <f t="shared" ref="G8:G16" si="0">C8*E8</f>
        <v>20200000</v>
      </c>
      <c r="H8" s="23"/>
      <c r="I8" s="21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B9" s="21"/>
      <c r="C9" s="22">
        <v>50000</v>
      </c>
      <c r="D9" s="7"/>
      <c r="E9" s="21">
        <v>97</v>
      </c>
      <c r="F9" s="21"/>
      <c r="G9" s="16">
        <f t="shared" si="0"/>
        <v>4850000</v>
      </c>
      <c r="H9" s="23"/>
      <c r="I9" s="21"/>
      <c r="J9" s="16">
        <f>SUM(J4:J8)</f>
        <v>39459000</v>
      </c>
      <c r="K9" s="25">
        <f>J9+M18</f>
        <v>39459000</v>
      </c>
      <c r="L9" s="26">
        <f>K9-I55</f>
        <v>32959000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B10" s="21" t="s">
        <v>7</v>
      </c>
      <c r="C10" s="22">
        <v>20000</v>
      </c>
      <c r="D10" s="7"/>
      <c r="E10" s="21">
        <v>0</v>
      </c>
      <c r="F10" s="21"/>
      <c r="G10" s="16">
        <f t="shared" si="0"/>
        <v>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B11" s="21"/>
      <c r="C11" s="22">
        <v>10000</v>
      </c>
      <c r="D11" s="7"/>
      <c r="E11" s="21">
        <v>45</v>
      </c>
      <c r="F11" s="21"/>
      <c r="G11" s="16">
        <f t="shared" si="0"/>
        <v>450000</v>
      </c>
      <c r="H11" s="8"/>
      <c r="I11" s="21"/>
      <c r="J11" s="28"/>
      <c r="K11" s="29"/>
      <c r="L11" s="180" t="s">
        <v>12</v>
      </c>
      <c r="M11" s="181"/>
      <c r="N11" s="182" t="s">
        <v>13</v>
      </c>
      <c r="O11" s="183"/>
      <c r="P11" s="30"/>
      <c r="Q11" s="8"/>
      <c r="R11" s="2"/>
      <c r="S11" s="2"/>
      <c r="T11" s="2" t="s">
        <v>14</v>
      </c>
      <c r="U11" s="2"/>
    </row>
    <row r="12" spans="1:21" x14ac:dyDescent="0.25">
      <c r="B12" s="21"/>
      <c r="C12" s="22">
        <v>5000</v>
      </c>
      <c r="D12" s="7"/>
      <c r="E12" s="21">
        <f>92-40</f>
        <v>52</v>
      </c>
      <c r="F12" s="21"/>
      <c r="G12" s="16">
        <f t="shared" si="0"/>
        <v>260000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B13" s="21"/>
      <c r="C13" s="22">
        <v>2000</v>
      </c>
      <c r="D13" s="7"/>
      <c r="E13" s="21">
        <v>50</v>
      </c>
      <c r="F13" s="21"/>
      <c r="G13" s="16">
        <f t="shared" si="0"/>
        <v>100000</v>
      </c>
      <c r="H13" s="8"/>
      <c r="I13" s="7"/>
      <c r="J13" s="37"/>
      <c r="K13" s="38"/>
      <c r="L13" s="39">
        <v>6500000</v>
      </c>
      <c r="M13" s="40">
        <v>2300000</v>
      </c>
      <c r="N13" s="41"/>
      <c r="O13" s="42">
        <v>1000000</v>
      </c>
      <c r="P13" s="43"/>
      <c r="Q13" s="44"/>
      <c r="R13" s="45"/>
      <c r="S13" s="46"/>
      <c r="T13" s="47"/>
      <c r="U13" s="47"/>
    </row>
    <row r="14" spans="1:21" ht="15.75" x14ac:dyDescent="0.25"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48"/>
      <c r="L14" s="39">
        <v>-1000000</v>
      </c>
      <c r="M14" s="40">
        <v>2990000</v>
      </c>
      <c r="N14" s="49"/>
      <c r="O14" s="50"/>
      <c r="P14" s="51"/>
      <c r="Q14" s="52"/>
      <c r="R14" s="53"/>
    </row>
    <row r="15" spans="1:21" ht="18.75" x14ac:dyDescent="0.3"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39"/>
      <c r="M15" s="54">
        <v>3650000</v>
      </c>
      <c r="N15" s="41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4">
        <v>500000</v>
      </c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25860000</v>
      </c>
      <c r="I17" s="9"/>
      <c r="J17" s="37"/>
      <c r="K17" s="38"/>
      <c r="L17" s="59"/>
      <c r="M17" s="40">
        <v>3877000</v>
      </c>
      <c r="N17" s="41"/>
      <c r="O17" s="50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/>
      <c r="N18" s="49"/>
      <c r="O18" s="50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9"/>
      <c r="M19" s="40"/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/>
      <c r="N20" s="41"/>
      <c r="O20" s="50"/>
      <c r="P20" s="65"/>
      <c r="Q20" s="30"/>
      <c r="R20" s="46"/>
      <c r="S20" s="56"/>
      <c r="T20" s="64"/>
      <c r="U20" s="56"/>
    </row>
    <row r="21" spans="1:21" ht="15.75" x14ac:dyDescent="0.2">
      <c r="A21" s="7"/>
      <c r="B21" s="7"/>
      <c r="C21" s="22">
        <v>500</v>
      </c>
      <c r="D21" s="7"/>
      <c r="E21" s="7">
        <f>503+5</f>
        <v>508</v>
      </c>
      <c r="F21" s="7"/>
      <c r="G21" s="22">
        <f>C21*E21</f>
        <v>254000</v>
      </c>
      <c r="H21" s="8"/>
      <c r="I21" s="22"/>
      <c r="J21" s="37"/>
      <c r="K21" s="38"/>
      <c r="L21" s="59"/>
      <c r="M21" s="40"/>
      <c r="N21" s="41"/>
      <c r="O21" s="50"/>
      <c r="P21" s="60"/>
      <c r="Q21" s="55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0"/>
      <c r="P22" s="60"/>
      <c r="Q22" s="55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9"/>
      <c r="M23" s="40"/>
      <c r="N23" s="41"/>
      <c r="O23" s="50"/>
      <c r="P23" s="60"/>
      <c r="Q23" s="55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0">
        <f>SUM(O13:O23)</f>
        <v>1000000</v>
      </c>
      <c r="P24" s="66"/>
      <c r="Q24" s="44"/>
      <c r="R24" s="46"/>
      <c r="S24" s="56"/>
      <c r="T24" s="64"/>
      <c r="U24" s="56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9"/>
      <c r="M25" s="40"/>
      <c r="N25" s="41"/>
      <c r="O25" s="50"/>
      <c r="P25" s="68"/>
      <c r="Q25" s="52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254000</v>
      </c>
      <c r="I26" s="8"/>
      <c r="J26" s="37"/>
      <c r="K26" s="48"/>
      <c r="L26" s="39"/>
      <c r="M26" s="40"/>
      <c r="N26" s="41"/>
      <c r="O26" s="50"/>
      <c r="P26" s="71"/>
      <c r="Q26" s="52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26114000</v>
      </c>
      <c r="J27" s="37"/>
      <c r="K27" s="38"/>
      <c r="L27" s="59"/>
      <c r="M27" s="72"/>
      <c r="N27" s="41"/>
      <c r="O27" s="50"/>
      <c r="P27" s="58"/>
      <c r="Q27" s="73"/>
      <c r="R27" s="46"/>
      <c r="S27" s="56"/>
      <c r="T27" s="64"/>
      <c r="U27" s="56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0"/>
      <c r="P28" s="74"/>
      <c r="Q28" s="52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9"/>
      <c r="M29" s="75"/>
      <c r="N29" s="41"/>
      <c r="O29" s="50"/>
      <c r="P29" s="75"/>
      <c r="Q29" s="44"/>
      <c r="R29" s="46"/>
      <c r="S29" s="56"/>
      <c r="T29" s="64"/>
      <c r="U29" s="56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+'[1]30 Okt'!I38</f>
        <v>816527793</v>
      </c>
      <c r="J30" s="37"/>
      <c r="K30" s="48"/>
      <c r="L30" s="76"/>
      <c r="M30" s="75"/>
      <c r="N30" s="41"/>
      <c r="O30" s="50"/>
      <c r="P30" s="75"/>
      <c r="Q30" s="44"/>
      <c r="R30" s="2"/>
      <c r="S30" s="56"/>
      <c r="T30" s="2"/>
      <c r="U30" s="56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+'01 Nov'!I56</f>
        <v>32931000</v>
      </c>
      <c r="J31" s="37"/>
      <c r="K31" s="38"/>
      <c r="L31" s="77"/>
      <c r="M31" s="75"/>
      <c r="N31" s="41"/>
      <c r="O31" s="50"/>
      <c r="P31" s="75"/>
      <c r="Q31" s="44"/>
      <c r="R31" s="2"/>
      <c r="S31" s="56"/>
      <c r="T31" s="2"/>
      <c r="U31" s="56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0"/>
      <c r="P32" s="75"/>
      <c r="Q32" s="44"/>
      <c r="R32" s="2"/>
      <c r="S32" s="56"/>
      <c r="T32" s="2"/>
      <c r="U32" s="56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8"/>
      <c r="L33" s="59"/>
      <c r="M33" s="75"/>
      <c r="N33" s="41"/>
      <c r="O33" s="50"/>
      <c r="P33" s="75"/>
      <c r="Q33" s="44"/>
      <c r="R33" s="2"/>
      <c r="S33" s="56"/>
      <c r="T33" s="78"/>
      <c r="U33" s="56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48"/>
      <c r="L34" s="39"/>
      <c r="M34" s="75"/>
      <c r="N34" s="41"/>
      <c r="O34" s="50"/>
      <c r="P34" s="75"/>
      <c r="Q34" s="44"/>
      <c r="R34" s="56"/>
      <c r="S34" s="56"/>
      <c r="T34" s="2"/>
      <c r="U34" s="56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8"/>
      <c r="L35" s="59"/>
      <c r="N35" s="41"/>
      <c r="O35" s="50"/>
      <c r="Q35" s="44"/>
      <c r="R35" s="9"/>
      <c r="S35" s="56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0"/>
      <c r="K36" s="48"/>
      <c r="L36" s="39"/>
      <c r="M36" s="81"/>
      <c r="N36" s="41"/>
      <c r="O36" s="50"/>
      <c r="Q36" s="44"/>
      <c r="S36" s="56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8"/>
      <c r="L37" s="59"/>
      <c r="M37" s="81"/>
      <c r="N37" s="41"/>
      <c r="O37" s="50"/>
      <c r="Q37" s="44"/>
      <c r="S37" s="56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816527793</v>
      </c>
      <c r="J38" s="37"/>
      <c r="K38" s="48"/>
      <c r="L38" s="39"/>
      <c r="M38" s="81"/>
      <c r="N38" s="41"/>
      <c r="O38" s="50"/>
      <c r="Q38" s="44"/>
      <c r="S38" s="56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8"/>
      <c r="L39" s="59"/>
      <c r="M39" s="81"/>
      <c r="N39" s="41"/>
      <c r="O39" s="50"/>
      <c r="Q39" s="44"/>
      <c r="S39" s="56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48"/>
      <c r="L40" s="39"/>
      <c r="M40" s="81"/>
      <c r="N40" s="41"/>
      <c r="O40" s="50"/>
      <c r="Q40" s="44"/>
      <c r="S40" s="56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7824560</v>
      </c>
      <c r="J41" s="37"/>
      <c r="K41" s="83"/>
      <c r="L41" s="59"/>
      <c r="N41" s="41"/>
      <c r="O41" s="50"/>
      <c r="Q41" s="44"/>
      <c r="S41" s="56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83"/>
      <c r="L42" s="59"/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151383945</v>
      </c>
      <c r="I43" s="8"/>
      <c r="J43" s="37"/>
      <c r="K43" s="38"/>
      <c r="L43" s="39"/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83"/>
      <c r="L44" s="59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1158282374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83"/>
      <c r="L46" s="59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13317000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83"/>
      <c r="L48" s="59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13317000</v>
      </c>
      <c r="J49" s="92"/>
      <c r="K49" s="38"/>
      <c r="L49" s="39"/>
      <c r="M49" s="90"/>
      <c r="N49" s="41"/>
      <c r="O49" s="55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83"/>
      <c r="L50" s="59"/>
      <c r="N50" s="96"/>
      <c r="O50" s="55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5"/>
      <c r="P51" s="90"/>
      <c r="Q51" s="44"/>
      <c r="R51" s="93"/>
      <c r="S51" s="2"/>
      <c r="U51" s="2"/>
    </row>
    <row r="52" spans="1:21" ht="15.75" x14ac:dyDescent="0.2">
      <c r="A52" s="7"/>
      <c r="B52" s="7"/>
      <c r="C52" s="97" t="s">
        <v>43</v>
      </c>
      <c r="D52" s="7"/>
      <c r="E52" s="7"/>
      <c r="F52" s="7"/>
      <c r="G52" s="16"/>
      <c r="H52" s="70">
        <f>L119</f>
        <v>5500000</v>
      </c>
      <c r="I52" s="8"/>
      <c r="J52" s="88"/>
      <c r="K52" s="83"/>
      <c r="L52" s="59"/>
      <c r="N52" s="96"/>
      <c r="O52" s="55"/>
      <c r="Q52" s="44"/>
    </row>
    <row r="53" spans="1:21" ht="15.75" x14ac:dyDescent="0.2">
      <c r="A53" s="7"/>
      <c r="B53" s="7"/>
      <c r="C53" s="97" t="s">
        <v>44</v>
      </c>
      <c r="D53" s="7"/>
      <c r="E53" s="7"/>
      <c r="F53" s="7"/>
      <c r="G53" s="16"/>
      <c r="H53" s="70">
        <f>O24</f>
        <v>1000000</v>
      </c>
      <c r="I53" s="8"/>
      <c r="J53" s="88"/>
      <c r="K53" s="38"/>
      <c r="L53" s="39"/>
      <c r="M53" s="90"/>
      <c r="N53" s="41"/>
      <c r="O53" s="55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2">
        <v>0</v>
      </c>
      <c r="I54" s="8"/>
      <c r="J54" s="98"/>
      <c r="K54" s="83"/>
      <c r="L54" s="59"/>
      <c r="M54" s="90"/>
      <c r="N54" s="41"/>
      <c r="O54" s="55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6500000</v>
      </c>
      <c r="J55" s="99"/>
      <c r="K55" s="100"/>
      <c r="L55" s="76"/>
      <c r="M55" s="90"/>
      <c r="N55" s="41"/>
      <c r="O55" s="55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26114000</v>
      </c>
      <c r="J56" s="101"/>
      <c r="K56" s="41"/>
      <c r="L56" s="102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ht="15.75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26114000</v>
      </c>
      <c r="J57" s="104"/>
      <c r="K57" s="41"/>
      <c r="L57" s="105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41"/>
      <c r="L58" s="105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/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5500000</v>
      </c>
      <c r="M119" s="154">
        <f t="shared" ref="M119:P119" si="1">SUM(M13:M118)</f>
        <v>13317000</v>
      </c>
      <c r="N119" s="154">
        <f>SUM(N13:N118)</f>
        <v>0</v>
      </c>
      <c r="O119" s="154">
        <f>SUM(O13:O118)</f>
        <v>2000000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5500000</v>
      </c>
      <c r="O120" s="154">
        <f>SUM(O13:O119)</f>
        <v>4000000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37" zoomScaleNormal="100" zoomScaleSheetLayoutView="100" workbookViewId="0">
      <selection activeCell="I56" sqref="I5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9" t="s">
        <v>0</v>
      </c>
      <c r="B1" s="179"/>
      <c r="C1" s="179"/>
      <c r="D1" s="179"/>
      <c r="E1" s="179"/>
      <c r="F1" s="179"/>
      <c r="G1" s="179"/>
      <c r="H1" s="179"/>
      <c r="I1" s="179"/>
      <c r="J1" s="176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99</v>
      </c>
      <c r="C3" s="9"/>
      <c r="D3" s="7"/>
      <c r="E3" s="7"/>
      <c r="F3" s="7"/>
      <c r="G3" s="7"/>
      <c r="H3" s="7" t="s">
        <v>101</v>
      </c>
      <c r="I3" s="11">
        <v>43426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166</v>
      </c>
      <c r="F8" s="21"/>
      <c r="G8" s="16">
        <f t="shared" ref="G8:G16" si="0">C8*E8</f>
        <v>16600000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293</v>
      </c>
      <c r="F9" s="21"/>
      <c r="G9" s="16">
        <f t="shared" si="0"/>
        <v>14650000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8</v>
      </c>
      <c r="F10" s="21"/>
      <c r="G10" s="16">
        <f t="shared" si="0"/>
        <v>160000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38</v>
      </c>
      <c r="F11" s="21"/>
      <c r="G11" s="16">
        <f t="shared" si="0"/>
        <v>380000</v>
      </c>
      <c r="H11" s="8"/>
      <c r="I11" s="21"/>
      <c r="J11" s="28"/>
      <c r="K11" s="29"/>
      <c r="L11" s="180" t="s">
        <v>12</v>
      </c>
      <c r="M11" s="181"/>
      <c r="N11" s="182" t="s">
        <v>13</v>
      </c>
      <c r="O11" s="183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11</v>
      </c>
      <c r="F12" s="21"/>
      <c r="G12" s="16">
        <f t="shared" si="0"/>
        <v>55000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2</v>
      </c>
      <c r="F13" s="21"/>
      <c r="G13" s="16">
        <f t="shared" si="0"/>
        <v>4000</v>
      </c>
      <c r="H13" s="8"/>
      <c r="I13" s="7"/>
      <c r="J13" s="37"/>
      <c r="K13" s="37"/>
      <c r="L13" s="55">
        <v>8625000</v>
      </c>
      <c r="M13" s="40">
        <v>250000</v>
      </c>
      <c r="N13" s="165"/>
      <c r="O13" s="42">
        <v>3175000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7"/>
      <c r="L14" s="55">
        <v>-3175000</v>
      </c>
      <c r="M14" s="40">
        <v>260000</v>
      </c>
      <c r="N14" s="165"/>
      <c r="O14" s="50"/>
      <c r="P14" s="51"/>
      <c r="Q14" s="52"/>
      <c r="R14" s="53"/>
    </row>
    <row r="15" spans="1:21" ht="18.75" x14ac:dyDescent="0.3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7"/>
      <c r="L15" s="55"/>
      <c r="M15" s="54">
        <v>250000</v>
      </c>
      <c r="N15" s="165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7"/>
      <c r="L16" s="55"/>
      <c r="M16" s="54">
        <v>100000</v>
      </c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31849000</v>
      </c>
      <c r="I17" s="9"/>
      <c r="J17" s="37"/>
      <c r="K17" s="37"/>
      <c r="L17" s="55"/>
      <c r="M17" s="40">
        <v>870000</v>
      </c>
      <c r="N17" s="41"/>
      <c r="O17" s="50"/>
      <c r="P17" s="60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171"/>
      <c r="K18" s="37"/>
      <c r="L18" s="55"/>
      <c r="M18" s="40">
        <v>1455000</v>
      </c>
      <c r="N18" s="49"/>
      <c r="O18" s="50"/>
      <c r="P18" s="60"/>
      <c r="Q18" s="61"/>
      <c r="R18" s="62"/>
    </row>
    <row r="19" spans="1:21" x14ac:dyDescent="0.25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171"/>
      <c r="K19" s="37"/>
      <c r="L19" s="55"/>
      <c r="M19" s="40">
        <v>480000</v>
      </c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x14ac:dyDescent="0.25">
      <c r="A20" s="7"/>
      <c r="B20" s="21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171"/>
      <c r="K20" s="37"/>
      <c r="L20" s="55"/>
      <c r="M20" s="40"/>
      <c r="N20" s="41"/>
      <c r="O20" s="50"/>
      <c r="P20" s="65"/>
      <c r="Q20" s="30"/>
      <c r="R20" s="46"/>
      <c r="S20" s="56"/>
      <c r="T20" s="64"/>
      <c r="U20" s="56"/>
    </row>
    <row r="21" spans="1:21" x14ac:dyDescent="0.25">
      <c r="A21" s="7"/>
      <c r="B21" s="21" t="s">
        <v>7</v>
      </c>
      <c r="C21" s="22">
        <v>500</v>
      </c>
      <c r="D21" s="7"/>
      <c r="E21" s="7">
        <v>516</v>
      </c>
      <c r="F21" s="7"/>
      <c r="G21" s="22">
        <f>C21*E21</f>
        <v>258000</v>
      </c>
      <c r="H21" s="8"/>
      <c r="I21" s="22"/>
      <c r="J21" s="171"/>
      <c r="K21" s="37"/>
      <c r="L21" s="55"/>
      <c r="M21" s="40"/>
      <c r="N21" s="41"/>
      <c r="O21" s="50"/>
      <c r="P21" s="60"/>
      <c r="Q21" s="55"/>
      <c r="R21" s="62"/>
    </row>
    <row r="22" spans="1:21" x14ac:dyDescent="0.25">
      <c r="A22" s="7"/>
      <c r="B22" s="21"/>
      <c r="C22" s="22">
        <v>200</v>
      </c>
      <c r="D22" s="7"/>
      <c r="E22" s="7">
        <f>0+1</f>
        <v>1</v>
      </c>
      <c r="F22" s="7"/>
      <c r="G22" s="22">
        <f>C22*E22</f>
        <v>200</v>
      </c>
      <c r="H22" s="8"/>
      <c r="I22" s="9"/>
      <c r="J22" s="171"/>
      <c r="K22" s="37"/>
      <c r="L22" s="55"/>
      <c r="M22" s="40"/>
      <c r="N22" s="41"/>
      <c r="O22" s="50"/>
      <c r="P22" s="60"/>
      <c r="Q22" s="55"/>
      <c r="R22" s="62"/>
    </row>
    <row r="23" spans="1:21" x14ac:dyDescent="0.25">
      <c r="A23" s="7"/>
      <c r="B23" s="21"/>
      <c r="C23" s="22">
        <v>100</v>
      </c>
      <c r="D23" s="7"/>
      <c r="E23" s="7">
        <f>0+1</f>
        <v>1</v>
      </c>
      <c r="F23" s="7"/>
      <c r="G23" s="22">
        <f>C23*E23</f>
        <v>100</v>
      </c>
      <c r="H23" s="8"/>
      <c r="I23" s="9"/>
      <c r="J23" s="171"/>
      <c r="K23" s="37"/>
      <c r="L23" s="55"/>
      <c r="M23" s="40"/>
      <c r="N23" s="41"/>
      <c r="O23" s="50"/>
      <c r="P23" s="60"/>
      <c r="Q23" s="55"/>
      <c r="R23" s="62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171"/>
      <c r="K24" s="37"/>
      <c r="L24" s="55"/>
      <c r="M24" s="40"/>
      <c r="N24" s="41"/>
      <c r="O24" s="50"/>
      <c r="P24" s="66"/>
      <c r="Q24" s="44"/>
      <c r="R24" s="46"/>
      <c r="S24" s="56"/>
      <c r="T24" s="64"/>
      <c r="U24" s="56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5"/>
      <c r="M25" s="40"/>
      <c r="N25" s="41"/>
      <c r="O25" s="50"/>
      <c r="P25" s="68"/>
      <c r="Q25" s="52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260300</v>
      </c>
      <c r="I26" s="8"/>
      <c r="J26" s="37"/>
      <c r="K26" s="37"/>
      <c r="L26" s="55"/>
      <c r="M26" s="40"/>
      <c r="N26" s="41"/>
      <c r="O26" s="50"/>
      <c r="P26" s="71"/>
      <c r="Q26" s="52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32109300</v>
      </c>
      <c r="J27" s="37"/>
      <c r="K27" s="37"/>
      <c r="L27" s="55"/>
      <c r="M27" s="72"/>
      <c r="N27" s="41"/>
      <c r="O27" s="50"/>
      <c r="P27" s="58"/>
      <c r="Q27" s="73"/>
      <c r="R27" s="46"/>
      <c r="S27" s="56"/>
      <c r="T27" s="64"/>
      <c r="U27" s="56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5"/>
      <c r="M28" s="74"/>
      <c r="N28" s="41"/>
      <c r="O28" s="50"/>
      <c r="P28" s="74"/>
      <c r="Q28" s="52"/>
      <c r="R28" s="69"/>
    </row>
    <row r="29" spans="1:21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7"/>
      <c r="L29" s="55"/>
      <c r="M29" s="75"/>
      <c r="N29" s="41"/>
      <c r="O29" s="50"/>
      <c r="P29" s="75"/>
      <c r="Q29" s="44"/>
      <c r="R29" s="46"/>
      <c r="S29" s="56"/>
      <c r="T29" s="64"/>
      <c r="U29" s="56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+'21 Nov'!I38</f>
        <v>1029017793</v>
      </c>
      <c r="J30" s="37"/>
      <c r="K30" s="37"/>
      <c r="L30" s="55"/>
      <c r="M30" s="75"/>
      <c r="N30" s="41"/>
      <c r="O30" s="50"/>
      <c r="P30" s="75"/>
      <c r="Q30" s="44"/>
      <c r="R30" s="2"/>
      <c r="S30" s="56"/>
      <c r="T30" s="2"/>
      <c r="U30" s="56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+'21 Nov'!I57</f>
        <v>27149300</v>
      </c>
      <c r="J31" s="37"/>
      <c r="K31" s="37"/>
      <c r="L31" s="50"/>
      <c r="M31" s="75"/>
      <c r="N31" s="41"/>
      <c r="O31" s="50"/>
      <c r="P31" s="75"/>
      <c r="Q31" s="44"/>
      <c r="R31" s="2"/>
      <c r="S31" s="56"/>
      <c r="T31" s="2"/>
      <c r="U31" s="5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50"/>
      <c r="M32" s="75"/>
      <c r="N32" s="41"/>
      <c r="O32" s="50"/>
      <c r="P32" s="75"/>
      <c r="Q32" s="44"/>
      <c r="R32" s="2"/>
      <c r="S32" s="56"/>
      <c r="T32" s="2"/>
      <c r="U32" s="56"/>
    </row>
    <row r="33" spans="1:21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7"/>
      <c r="L33" s="50"/>
      <c r="M33" s="75"/>
      <c r="N33" s="41"/>
      <c r="O33" s="50"/>
      <c r="P33" s="75"/>
      <c r="Q33" s="44"/>
      <c r="R33" s="2"/>
      <c r="S33" s="56"/>
      <c r="T33" s="78"/>
      <c r="U33" s="56"/>
    </row>
    <row r="34" spans="1:21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7"/>
      <c r="L34" s="50"/>
      <c r="M34" s="75"/>
      <c r="N34" s="41"/>
      <c r="O34" s="50"/>
      <c r="P34" s="75"/>
      <c r="Q34" s="44"/>
      <c r="R34" s="56"/>
      <c r="S34" s="56"/>
      <c r="T34" s="2"/>
      <c r="U34" s="56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50"/>
      <c r="N35" s="41"/>
      <c r="O35" s="50"/>
      <c r="Q35" s="44"/>
      <c r="R35" s="9"/>
      <c r="S35" s="56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0"/>
      <c r="K36" s="37"/>
      <c r="L36" s="50"/>
      <c r="M36" s="81"/>
      <c r="N36" s="41"/>
      <c r="O36" s="50"/>
      <c r="Q36" s="44"/>
      <c r="S36" s="56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7"/>
      <c r="L37" s="50"/>
      <c r="M37" s="81"/>
      <c r="N37" s="41"/>
      <c r="O37" s="50"/>
      <c r="Q37" s="44"/>
      <c r="S37" s="56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1029017793</v>
      </c>
      <c r="J38" s="37"/>
      <c r="K38" s="37"/>
      <c r="L38" s="50"/>
      <c r="M38" s="81"/>
      <c r="N38" s="41"/>
      <c r="O38" s="50"/>
      <c r="Q38" s="44"/>
      <c r="S38" s="56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50"/>
      <c r="M39" s="81"/>
      <c r="N39" s="41"/>
      <c r="O39" s="50"/>
      <c r="Q39" s="44"/>
      <c r="S39" s="56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7"/>
      <c r="L40" s="50"/>
      <c r="M40" s="81"/>
      <c r="N40" s="41"/>
      <c r="O40" s="50"/>
      <c r="Q40" s="44"/>
      <c r="S40" s="56"/>
      <c r="T40" s="2"/>
      <c r="U40" s="2"/>
    </row>
    <row r="41" spans="1:21" x14ac:dyDescent="0.2">
      <c r="A41" s="7"/>
      <c r="B41" s="7"/>
      <c r="C41" s="17" t="s">
        <v>36</v>
      </c>
      <c r="D41" s="7"/>
      <c r="E41" s="7"/>
      <c r="F41" s="7"/>
      <c r="G41" s="7"/>
      <c r="H41" s="70">
        <v>7824560</v>
      </c>
      <c r="J41" s="37"/>
      <c r="K41" s="37"/>
      <c r="L41" s="50"/>
      <c r="N41" s="41"/>
      <c r="O41" s="50"/>
      <c r="Q41" s="44"/>
      <c r="S41" s="56"/>
      <c r="T41" s="2"/>
      <c r="U41" s="2"/>
    </row>
    <row r="42" spans="1:21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37"/>
      <c r="L42" s="50"/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151383945</v>
      </c>
      <c r="I43" s="8"/>
      <c r="J43" s="37"/>
      <c r="K43" s="37"/>
      <c r="L43" s="50"/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37"/>
      <c r="L44" s="50"/>
      <c r="N44" s="41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1370772374</v>
      </c>
      <c r="J45" s="37"/>
      <c r="K45" s="37"/>
      <c r="L45" s="50"/>
      <c r="N45" s="85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37"/>
      <c r="L46" s="50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3665000</v>
      </c>
      <c r="I47" s="8"/>
      <c r="J47" s="88"/>
      <c r="K47" s="37"/>
      <c r="L47" s="50"/>
      <c r="M47" s="90"/>
      <c r="N47" s="41"/>
      <c r="O47" s="85"/>
      <c r="P47" s="90"/>
      <c r="Q47" s="44"/>
      <c r="S47" s="2"/>
      <c r="U47" s="2"/>
    </row>
    <row r="48" spans="1:21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37"/>
      <c r="L48" s="50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3665000</v>
      </c>
      <c r="J49" s="92"/>
      <c r="K49" s="37"/>
      <c r="L49" s="50"/>
      <c r="M49" s="90"/>
      <c r="N49" s="41"/>
      <c r="O49" s="55"/>
      <c r="P49" s="90"/>
      <c r="Q49" s="44"/>
      <c r="R49" s="93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37"/>
      <c r="L50" s="50"/>
      <c r="N50" s="96"/>
      <c r="O50" s="55"/>
      <c r="Q50" s="44"/>
      <c r="S50" s="93"/>
    </row>
    <row r="51" spans="1:21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7"/>
      <c r="L51" s="50"/>
      <c r="M51" s="90"/>
      <c r="N51" s="41"/>
      <c r="O51" s="55"/>
      <c r="P51" s="90"/>
      <c r="Q51" s="44"/>
      <c r="R51" s="93"/>
      <c r="S51" s="2"/>
      <c r="U51" s="2"/>
    </row>
    <row r="52" spans="1:21" x14ac:dyDescent="0.2">
      <c r="A52" s="7"/>
      <c r="B52" s="7"/>
      <c r="C52" s="97" t="s">
        <v>43</v>
      </c>
      <c r="D52" s="7"/>
      <c r="E52" s="7"/>
      <c r="F52" s="7"/>
      <c r="G52" s="16"/>
      <c r="H52" s="70">
        <f>+L68</f>
        <v>5450000</v>
      </c>
      <c r="I52" s="8"/>
      <c r="J52" s="88"/>
      <c r="K52" s="37"/>
      <c r="L52" s="50"/>
      <c r="N52" s="96"/>
      <c r="O52" s="55"/>
      <c r="Q52" s="44"/>
    </row>
    <row r="53" spans="1:21" x14ac:dyDescent="0.2">
      <c r="A53" s="7"/>
      <c r="B53" s="7"/>
      <c r="C53" s="97" t="s">
        <v>44</v>
      </c>
      <c r="D53" s="7"/>
      <c r="E53" s="7"/>
      <c r="F53" s="7"/>
      <c r="G53" s="16"/>
      <c r="H53" s="70">
        <f>SUM(O13:O23)</f>
        <v>3175000</v>
      </c>
      <c r="I53" s="8"/>
      <c r="J53" s="88"/>
      <c r="K53" s="37"/>
      <c r="L53" s="50"/>
      <c r="M53" s="90"/>
      <c r="N53" s="41"/>
      <c r="O53" s="55"/>
      <c r="P53" s="90"/>
      <c r="Q53" s="44"/>
      <c r="R53" s="93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82">
        <v>0</v>
      </c>
      <c r="I54" s="8"/>
      <c r="J54" s="98"/>
      <c r="K54" s="37"/>
      <c r="L54" s="50"/>
      <c r="M54" s="90"/>
      <c r="N54" s="41"/>
      <c r="O54" s="55"/>
      <c r="P54" s="90"/>
      <c r="Q54" s="44"/>
      <c r="R54" s="93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8625000</v>
      </c>
      <c r="J55" s="99"/>
      <c r="K55" s="37"/>
      <c r="L55" s="50"/>
      <c r="M55" s="90"/>
      <c r="N55" s="41"/>
      <c r="O55" s="55"/>
      <c r="P55" s="90"/>
      <c r="Q55" s="44"/>
      <c r="R55" s="93"/>
      <c r="S55" s="2"/>
      <c r="U55" s="2"/>
    </row>
    <row r="56" spans="1:21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32109300</v>
      </c>
      <c r="J56" s="101"/>
      <c r="K56" s="37"/>
      <c r="L56" s="50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32109300</v>
      </c>
      <c r="J57" s="104"/>
      <c r="K57" s="37"/>
      <c r="L57" s="50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37"/>
      <c r="L58" s="50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37"/>
      <c r="L59" s="50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37"/>
      <c r="L60" s="5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37"/>
      <c r="L61" s="50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37"/>
      <c r="L62" s="50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>
        <f>SUM(L13:L67)</f>
        <v>5450000</v>
      </c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/>
      <c r="M119" s="154">
        <f t="shared" ref="M119:P119" si="1">SUM(M13:M118)</f>
        <v>3665000</v>
      </c>
      <c r="N119" s="154">
        <f>SUM(N13:N118)</f>
        <v>0</v>
      </c>
      <c r="O119" s="154">
        <f>SUM(O13:O118)</f>
        <v>3175000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/>
      <c r="O120" s="154">
        <f>SUM(O13:O119)</f>
        <v>6350000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6" zoomScaleNormal="100" zoomScaleSheetLayoutView="100" workbookViewId="0">
      <selection sqref="A1:XFD104857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9" t="s">
        <v>0</v>
      </c>
      <c r="B1" s="179"/>
      <c r="C1" s="179"/>
      <c r="D1" s="179"/>
      <c r="E1" s="179"/>
      <c r="F1" s="179"/>
      <c r="G1" s="179"/>
      <c r="H1" s="179"/>
      <c r="I1" s="179"/>
      <c r="J1" s="177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157</v>
      </c>
      <c r="C3" s="9"/>
      <c r="D3" s="7"/>
      <c r="E3" s="7"/>
      <c r="F3" s="7"/>
      <c r="G3" s="7"/>
      <c r="H3" s="7" t="s">
        <v>101</v>
      </c>
      <c r="I3" s="11">
        <v>43427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152</v>
      </c>
      <c r="F8" s="21"/>
      <c r="G8" s="16">
        <f t="shared" ref="G8:G16" si="0">C8*E8</f>
        <v>15200000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290</v>
      </c>
      <c r="F9" s="21"/>
      <c r="G9" s="16">
        <f t="shared" si="0"/>
        <v>14500000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3</v>
      </c>
      <c r="F10" s="21"/>
      <c r="G10" s="16">
        <f t="shared" si="0"/>
        <v>60000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2</v>
      </c>
      <c r="F11" s="21"/>
      <c r="G11" s="16">
        <f t="shared" si="0"/>
        <v>20000</v>
      </c>
      <c r="H11" s="8"/>
      <c r="I11" s="21"/>
      <c r="J11" s="28"/>
      <c r="K11" s="29"/>
      <c r="L11" s="180" t="s">
        <v>12</v>
      </c>
      <c r="M11" s="181"/>
      <c r="N11" s="182" t="s">
        <v>13</v>
      </c>
      <c r="O11" s="183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3</v>
      </c>
      <c r="F12" s="21"/>
      <c r="G12" s="16">
        <f t="shared" si="0"/>
        <v>15000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0</v>
      </c>
      <c r="F13" s="21"/>
      <c r="G13" s="16">
        <f t="shared" si="0"/>
        <v>0</v>
      </c>
      <c r="H13" s="8"/>
      <c r="I13" s="7"/>
      <c r="J13" s="37"/>
      <c r="K13" s="41">
        <v>49453</v>
      </c>
      <c r="L13" s="50">
        <v>1700000</v>
      </c>
      <c r="M13" s="79">
        <v>2000000</v>
      </c>
      <c r="N13" s="165"/>
      <c r="O13" s="42"/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41">
        <v>49454</v>
      </c>
      <c r="L14" s="50">
        <v>850000</v>
      </c>
      <c r="M14" s="40">
        <v>2820000</v>
      </c>
      <c r="N14" s="165"/>
      <c r="O14" s="50"/>
      <c r="P14" s="51"/>
      <c r="Q14" s="52"/>
      <c r="R14" s="53"/>
    </row>
    <row r="15" spans="1:21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41">
        <v>49455</v>
      </c>
      <c r="L15" s="50">
        <v>800000</v>
      </c>
      <c r="M15" s="40">
        <v>300000</v>
      </c>
      <c r="N15" s="165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1">
        <v>49456</v>
      </c>
      <c r="L16" s="50">
        <v>1800000</v>
      </c>
      <c r="M16" s="54">
        <v>1350000</v>
      </c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29795000</v>
      </c>
      <c r="I17" s="9"/>
      <c r="J17" s="37"/>
      <c r="K17" s="41">
        <v>49457</v>
      </c>
      <c r="L17" s="50">
        <v>1700000</v>
      </c>
      <c r="M17" s="54">
        <v>284000</v>
      </c>
      <c r="N17" s="41"/>
      <c r="O17" s="50"/>
      <c r="P17" s="60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171"/>
      <c r="K18" s="41">
        <v>49458</v>
      </c>
      <c r="L18" s="50">
        <v>680000</v>
      </c>
      <c r="M18" s="40">
        <v>150000</v>
      </c>
      <c r="N18" s="49"/>
      <c r="O18" s="50"/>
      <c r="P18" s="60"/>
      <c r="Q18" s="61"/>
      <c r="R18" s="62"/>
    </row>
    <row r="19" spans="1:21" x14ac:dyDescent="0.25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171"/>
      <c r="K19" s="41">
        <v>49459</v>
      </c>
      <c r="L19" s="50">
        <v>1000000</v>
      </c>
      <c r="M19" s="40">
        <v>1750000</v>
      </c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x14ac:dyDescent="0.25">
      <c r="A20" s="7"/>
      <c r="B20" s="21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171"/>
      <c r="K20"/>
      <c r="L20" s="55"/>
      <c r="M20" s="40">
        <v>45000</v>
      </c>
      <c r="N20" s="41"/>
      <c r="O20" s="50"/>
      <c r="P20" s="65"/>
      <c r="Q20" s="30"/>
      <c r="R20" s="46"/>
      <c r="S20" s="56"/>
      <c r="T20" s="64"/>
      <c r="U20" s="56"/>
    </row>
    <row r="21" spans="1:21" x14ac:dyDescent="0.25">
      <c r="A21" s="7"/>
      <c r="B21" s="21" t="s">
        <v>7</v>
      </c>
      <c r="C21" s="22">
        <v>500</v>
      </c>
      <c r="D21" s="7"/>
      <c r="E21" s="7">
        <v>516</v>
      </c>
      <c r="F21" s="7"/>
      <c r="G21" s="22">
        <f>C21*E21</f>
        <v>258000</v>
      </c>
      <c r="H21" s="8"/>
      <c r="I21" s="22"/>
      <c r="J21" s="171"/>
      <c r="K21"/>
      <c r="L21" s="55"/>
      <c r="M21" s="40">
        <v>208000</v>
      </c>
      <c r="N21" s="41"/>
      <c r="O21" s="50"/>
      <c r="P21" s="60"/>
      <c r="Q21" s="55"/>
      <c r="R21" s="62"/>
    </row>
    <row r="22" spans="1:21" x14ac:dyDescent="0.25">
      <c r="A22" s="7"/>
      <c r="B22" s="21"/>
      <c r="C22" s="22">
        <v>200</v>
      </c>
      <c r="D22" s="7"/>
      <c r="E22" s="7">
        <f>0+1</f>
        <v>1</v>
      </c>
      <c r="F22" s="7"/>
      <c r="G22" s="22">
        <f>C22*E22</f>
        <v>200</v>
      </c>
      <c r="H22" s="8"/>
      <c r="I22" s="9"/>
      <c r="J22" s="171"/>
      <c r="K22" s="37"/>
      <c r="L22" s="55"/>
      <c r="M22" s="40">
        <v>56000</v>
      </c>
      <c r="N22" s="41"/>
      <c r="O22" s="50"/>
      <c r="P22" s="60"/>
      <c r="Q22" s="55"/>
      <c r="R22" s="62"/>
    </row>
    <row r="23" spans="1:21" x14ac:dyDescent="0.25">
      <c r="A23" s="7"/>
      <c r="B23" s="21"/>
      <c r="C23" s="22">
        <v>100</v>
      </c>
      <c r="D23" s="7"/>
      <c r="E23" s="7">
        <f>0+1</f>
        <v>1</v>
      </c>
      <c r="F23" s="7"/>
      <c r="G23" s="22">
        <f>C23*E23</f>
        <v>100</v>
      </c>
      <c r="H23" s="8"/>
      <c r="I23" s="9"/>
      <c r="J23" s="171"/>
      <c r="K23" s="37"/>
      <c r="L23" s="55"/>
      <c r="M23" s="40">
        <v>194000</v>
      </c>
      <c r="N23" s="41"/>
      <c r="O23" s="50"/>
      <c r="P23" s="60"/>
      <c r="Q23" s="55"/>
      <c r="R23" s="62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171"/>
      <c r="K24" s="37"/>
      <c r="L24" s="55"/>
      <c r="M24" s="40">
        <v>425000</v>
      </c>
      <c r="N24" s="41"/>
      <c r="O24" s="50"/>
      <c r="P24" s="66"/>
      <c r="Q24" s="44"/>
      <c r="R24" s="46"/>
      <c r="S24" s="56"/>
      <c r="T24" s="64"/>
      <c r="U24" s="56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5"/>
      <c r="M25" s="40">
        <v>1000000</v>
      </c>
      <c r="N25" s="41"/>
      <c r="O25" s="50"/>
      <c r="P25" s="68"/>
      <c r="Q25" s="52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260300</v>
      </c>
      <c r="I26" s="8"/>
      <c r="J26" s="37"/>
      <c r="K26" s="37"/>
      <c r="L26" s="55"/>
      <c r="N26" s="41"/>
      <c r="O26" s="50"/>
      <c r="P26" s="71"/>
      <c r="Q26" s="52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30055300</v>
      </c>
      <c r="J27" s="37"/>
      <c r="K27" s="37"/>
      <c r="L27" s="55"/>
      <c r="N27" s="41"/>
      <c r="O27" s="50"/>
      <c r="P27" s="58"/>
      <c r="Q27" s="73"/>
      <c r="R27" s="46"/>
      <c r="S27" s="56"/>
      <c r="T27" s="64"/>
      <c r="U27" s="56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5"/>
      <c r="N28" s="41"/>
      <c r="O28" s="50"/>
      <c r="P28" s="74"/>
      <c r="Q28" s="52"/>
      <c r="R28" s="69"/>
    </row>
    <row r="29" spans="1:21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7"/>
      <c r="L29" s="55"/>
      <c r="M29" s="75"/>
      <c r="N29" s="41"/>
      <c r="O29" s="50"/>
      <c r="P29" s="75"/>
      <c r="Q29" s="44"/>
      <c r="R29" s="46"/>
      <c r="S29" s="56"/>
      <c r="T29" s="64"/>
      <c r="U29" s="56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+'21 Nov'!I38</f>
        <v>1029017793</v>
      </c>
      <c r="J30" s="37"/>
      <c r="K30" s="37"/>
      <c r="L30" s="55"/>
      <c r="M30" s="75"/>
      <c r="N30" s="41"/>
      <c r="O30" s="50"/>
      <c r="P30" s="75"/>
      <c r="Q30" s="44"/>
      <c r="R30" s="2"/>
      <c r="S30" s="56"/>
      <c r="T30" s="2"/>
      <c r="U30" s="56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+'22 Nov'!I56</f>
        <v>32109300</v>
      </c>
      <c r="J31" s="37"/>
      <c r="K31" s="37"/>
      <c r="L31" s="50"/>
      <c r="M31" s="75"/>
      <c r="N31" s="41"/>
      <c r="O31" s="50"/>
      <c r="P31" s="75"/>
      <c r="Q31" s="44"/>
      <c r="R31" s="2"/>
      <c r="S31" s="56"/>
      <c r="T31" s="2"/>
      <c r="U31" s="5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50"/>
      <c r="M32" s="75"/>
      <c r="N32" s="41"/>
      <c r="O32" s="50"/>
      <c r="P32" s="75"/>
      <c r="Q32" s="44"/>
      <c r="R32" s="2"/>
      <c r="S32" s="56"/>
      <c r="T32" s="2"/>
      <c r="U32" s="56"/>
    </row>
    <row r="33" spans="1:21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7"/>
      <c r="L33" s="50"/>
      <c r="M33" s="75"/>
      <c r="N33" s="41"/>
      <c r="O33" s="50"/>
      <c r="P33" s="75"/>
      <c r="Q33" s="44"/>
      <c r="R33" s="2"/>
      <c r="S33" s="56"/>
      <c r="T33" s="78"/>
      <c r="U33" s="56"/>
    </row>
    <row r="34" spans="1:21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7"/>
      <c r="L34" s="50"/>
      <c r="M34" s="75"/>
      <c r="N34" s="41"/>
      <c r="O34" s="50"/>
      <c r="P34" s="75"/>
      <c r="Q34" s="44"/>
      <c r="R34" s="56"/>
      <c r="S34" s="56"/>
      <c r="T34" s="2"/>
      <c r="U34" s="56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50"/>
      <c r="N35" s="41"/>
      <c r="O35" s="50"/>
      <c r="Q35" s="44"/>
      <c r="R35" s="9"/>
      <c r="S35" s="56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0"/>
      <c r="K36" s="37"/>
      <c r="L36" s="50"/>
      <c r="M36" s="81"/>
      <c r="N36" s="41"/>
      <c r="O36" s="50"/>
      <c r="Q36" s="44"/>
      <c r="S36" s="56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7"/>
      <c r="L37" s="50"/>
      <c r="M37" s="81"/>
      <c r="N37" s="41"/>
      <c r="O37" s="50"/>
      <c r="Q37" s="44"/>
      <c r="S37" s="56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1029017793</v>
      </c>
      <c r="J38" s="37"/>
      <c r="K38" s="37"/>
      <c r="L38" s="50"/>
      <c r="M38" s="81"/>
      <c r="N38" s="41"/>
      <c r="O38" s="50"/>
      <c r="Q38" s="44"/>
      <c r="S38" s="56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50"/>
      <c r="M39" s="81"/>
      <c r="N39" s="41"/>
      <c r="O39" s="50"/>
      <c r="Q39" s="44"/>
      <c r="S39" s="56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7"/>
      <c r="L40" s="50"/>
      <c r="M40" s="81"/>
      <c r="N40" s="41"/>
      <c r="O40" s="50"/>
      <c r="Q40" s="44"/>
      <c r="S40" s="56"/>
      <c r="T40" s="2"/>
      <c r="U40" s="2"/>
    </row>
    <row r="41" spans="1:21" x14ac:dyDescent="0.2">
      <c r="A41" s="7"/>
      <c r="B41" s="7"/>
      <c r="C41" s="17" t="s">
        <v>36</v>
      </c>
      <c r="D41" s="7"/>
      <c r="E41" s="7"/>
      <c r="F41" s="7"/>
      <c r="G41" s="7"/>
      <c r="H41" s="70">
        <v>87824560</v>
      </c>
      <c r="J41" s="37"/>
      <c r="K41" s="37"/>
      <c r="L41" s="50"/>
      <c r="N41" s="41"/>
      <c r="O41" s="50"/>
      <c r="Q41" s="44"/>
      <c r="S41" s="56"/>
      <c r="T41" s="2"/>
      <c r="U41" s="2"/>
    </row>
    <row r="42" spans="1:21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37"/>
      <c r="L42" s="50"/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151383945-80000000</f>
        <v>71383945</v>
      </c>
      <c r="I43" s="8"/>
      <c r="J43" s="37"/>
      <c r="K43" s="37"/>
      <c r="L43" s="50"/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37"/>
      <c r="L44" s="50"/>
      <c r="N44" s="41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1370772374</v>
      </c>
      <c r="J45" s="37"/>
      <c r="K45" s="37"/>
      <c r="L45" s="50"/>
      <c r="N45" s="85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37"/>
      <c r="L46" s="50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10582000</v>
      </c>
      <c r="I47" s="8"/>
      <c r="J47" s="88"/>
      <c r="K47" s="37"/>
      <c r="L47" s="50"/>
      <c r="M47" s="90"/>
      <c r="N47" s="41"/>
      <c r="O47" s="85"/>
      <c r="P47" s="90"/>
      <c r="Q47" s="44"/>
      <c r="S47" s="2"/>
      <c r="U47" s="2"/>
    </row>
    <row r="48" spans="1:21" x14ac:dyDescent="0.2">
      <c r="A48" s="7"/>
      <c r="B48" s="7"/>
      <c r="C48" s="7" t="s">
        <v>40</v>
      </c>
      <c r="D48" s="7"/>
      <c r="E48" s="7"/>
      <c r="F48" s="7"/>
      <c r="G48" s="21"/>
      <c r="H48" s="91">
        <v>2000</v>
      </c>
      <c r="I48" s="8" t="s">
        <v>7</v>
      </c>
      <c r="J48" s="92"/>
      <c r="K48" s="37"/>
      <c r="L48" s="50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10584000</v>
      </c>
      <c r="J49" s="92"/>
      <c r="K49" s="37"/>
      <c r="L49" s="50"/>
      <c r="M49" s="90"/>
      <c r="N49" s="41"/>
      <c r="O49" s="55"/>
      <c r="P49" s="90"/>
      <c r="Q49" s="44"/>
      <c r="R49" s="93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37"/>
      <c r="L50" s="50"/>
      <c r="N50" s="96"/>
      <c r="O50" s="55"/>
      <c r="Q50" s="44"/>
      <c r="S50" s="93"/>
    </row>
    <row r="51" spans="1:21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7"/>
      <c r="L51" s="50"/>
      <c r="M51" s="90"/>
      <c r="N51" s="41"/>
      <c r="O51" s="55"/>
      <c r="P51" s="90"/>
      <c r="Q51" s="44"/>
      <c r="R51" s="93"/>
      <c r="S51" s="2"/>
      <c r="U51" s="2"/>
    </row>
    <row r="52" spans="1:21" x14ac:dyDescent="0.2">
      <c r="A52" s="7"/>
      <c r="B52" s="7"/>
      <c r="C52" s="97" t="s">
        <v>43</v>
      </c>
      <c r="D52" s="7"/>
      <c r="E52" s="7"/>
      <c r="F52" s="7"/>
      <c r="G52" s="16"/>
      <c r="H52" s="70">
        <f>+L68</f>
        <v>8530000</v>
      </c>
      <c r="I52" s="8"/>
      <c r="J52" s="88"/>
      <c r="K52" s="37"/>
      <c r="L52" s="50"/>
      <c r="N52" s="96"/>
      <c r="O52" s="55"/>
      <c r="Q52" s="44"/>
    </row>
    <row r="53" spans="1:21" x14ac:dyDescent="0.2">
      <c r="A53" s="7"/>
      <c r="B53" s="7"/>
      <c r="C53" s="97" t="s">
        <v>44</v>
      </c>
      <c r="D53" s="7"/>
      <c r="E53" s="7"/>
      <c r="F53" s="7"/>
      <c r="G53" s="16"/>
      <c r="H53" s="70">
        <f>SUM(O13:O23)</f>
        <v>0</v>
      </c>
      <c r="I53" s="8"/>
      <c r="J53" s="88"/>
      <c r="K53" s="37"/>
      <c r="L53" s="50"/>
      <c r="M53" s="90"/>
      <c r="N53" s="41"/>
      <c r="O53" s="55"/>
      <c r="P53" s="90"/>
      <c r="Q53" s="44"/>
      <c r="R53" s="93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82">
        <v>0</v>
      </c>
      <c r="I54" s="8"/>
      <c r="J54" s="98"/>
      <c r="K54" s="37"/>
      <c r="L54" s="50"/>
      <c r="M54" s="90"/>
      <c r="N54" s="41"/>
      <c r="O54" s="55"/>
      <c r="P54" s="90"/>
      <c r="Q54" s="44"/>
      <c r="R54" s="93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8530000</v>
      </c>
      <c r="J55" s="99"/>
      <c r="K55" s="37"/>
      <c r="L55" s="50"/>
      <c r="M55" s="90"/>
      <c r="N55" s="41"/>
      <c r="O55" s="55"/>
      <c r="P55" s="90"/>
      <c r="Q55" s="44"/>
      <c r="R55" s="93"/>
      <c r="S55" s="2"/>
      <c r="U55" s="2"/>
    </row>
    <row r="56" spans="1:21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30055300</v>
      </c>
      <c r="J56" s="101"/>
      <c r="K56" s="37"/>
      <c r="L56" s="50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30055300</v>
      </c>
      <c r="J57" s="104"/>
      <c r="K57" s="37"/>
      <c r="L57" s="50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37"/>
      <c r="L58" s="50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37"/>
      <c r="L59" s="50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37"/>
      <c r="L60" s="5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37"/>
      <c r="L61" s="50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37"/>
      <c r="L62" s="50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>
        <f>SUM(L13:L67)</f>
        <v>8530000</v>
      </c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/>
      <c r="M119" s="154">
        <f>SUM(M13:M118)</f>
        <v>10582000</v>
      </c>
      <c r="N119" s="154">
        <f>SUM(N13:N118)</f>
        <v>0</v>
      </c>
      <c r="O119" s="154">
        <f>SUM(O13:O118)</f>
        <v>0</v>
      </c>
      <c r="P119" s="154">
        <f t="shared" ref="P119" si="1">SUM(P13:P118)</f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/>
      <c r="O120" s="154">
        <f>SUM(O13:O119)</f>
        <v>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4" r:id="rId1" display="cetak-kwitansi.php%3fid=1806271"/>
    <hyperlink ref="K15" r:id="rId2" display="cetak-kwitansi.php%3fid=1806272"/>
    <hyperlink ref="K16" r:id="rId3" display="cetak-kwitansi.php%3fid=1806273"/>
    <hyperlink ref="K18" r:id="rId4" display="cetak-kwitansi.php%3fid=1806275"/>
    <hyperlink ref="K19" r:id="rId5" display="cetak-kwitansi.php%3fid=1806276"/>
    <hyperlink ref="K13" r:id="rId6" display="cetak-kwitansi.php%3fid=1806270"/>
    <hyperlink ref="K17" r:id="rId7" display="cetak-kwitansi.php%3fid=1806274"/>
  </hyperlinks>
  <pageMargins left="0.7" right="0.7" top="0.75" bottom="0.75" header="0.3" footer="0.3"/>
  <pageSetup scale="62" orientation="portrait" horizontalDpi="0" verticalDpi="0" r:id="rId8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C43" zoomScaleNormal="100" zoomScaleSheetLayoutView="100" workbookViewId="0">
      <selection activeCell="E10" sqref="E10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9" t="s">
        <v>0</v>
      </c>
      <c r="B1" s="179"/>
      <c r="C1" s="179"/>
      <c r="D1" s="179"/>
      <c r="E1" s="179"/>
      <c r="F1" s="179"/>
      <c r="G1" s="179"/>
      <c r="H1" s="179"/>
      <c r="I1" s="179"/>
      <c r="J1" s="178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62</v>
      </c>
      <c r="C3" s="9"/>
      <c r="D3" s="7"/>
      <c r="E3" s="7"/>
      <c r="F3" s="7"/>
      <c r="G3" s="7"/>
      <c r="H3" s="7" t="s">
        <v>101</v>
      </c>
      <c r="I3" s="11">
        <v>43428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f>152+371</f>
        <v>523</v>
      </c>
      <c r="F8" s="21"/>
      <c r="G8" s="16">
        <f t="shared" ref="G8:G16" si="0">C8*E8</f>
        <v>52300000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f>290+112</f>
        <v>402</v>
      </c>
      <c r="F9" s="21"/>
      <c r="G9" s="16">
        <f t="shared" si="0"/>
        <v>20100000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3</v>
      </c>
      <c r="F10" s="21"/>
      <c r="G10" s="16">
        <f t="shared" si="0"/>
        <v>60000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2</v>
      </c>
      <c r="F11" s="21"/>
      <c r="G11" s="16">
        <f t="shared" si="0"/>
        <v>20000</v>
      </c>
      <c r="H11" s="8"/>
      <c r="I11" s="21"/>
      <c r="J11" s="28"/>
      <c r="K11" s="29"/>
      <c r="L11" s="180" t="s">
        <v>12</v>
      </c>
      <c r="M11" s="181"/>
      <c r="N11" s="182" t="s">
        <v>13</v>
      </c>
      <c r="O11" s="183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3</v>
      </c>
      <c r="F12" s="21"/>
      <c r="G12" s="16">
        <f t="shared" si="0"/>
        <v>15000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0</v>
      </c>
      <c r="F13" s="21"/>
      <c r="G13" s="16">
        <f t="shared" si="0"/>
        <v>0</v>
      </c>
      <c r="H13" s="8"/>
      <c r="I13" s="7"/>
      <c r="J13" s="37"/>
      <c r="K13" s="41"/>
      <c r="L13" s="50">
        <v>45150000</v>
      </c>
      <c r="M13" s="79">
        <v>150000</v>
      </c>
      <c r="N13" s="165"/>
      <c r="O13" s="42"/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41"/>
      <c r="L14" s="50"/>
      <c r="M14" s="40">
        <v>150000</v>
      </c>
      <c r="N14" s="165"/>
      <c r="O14" s="50"/>
      <c r="P14" s="51"/>
      <c r="Q14" s="52"/>
      <c r="R14" s="53"/>
    </row>
    <row r="15" spans="1:21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41"/>
      <c r="L15" s="50"/>
      <c r="M15" s="40">
        <v>200000</v>
      </c>
      <c r="N15" s="165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1"/>
      <c r="L16" s="50"/>
      <c r="M16" s="54">
        <v>500000</v>
      </c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72495000</v>
      </c>
      <c r="I17" s="9"/>
      <c r="J17" s="37"/>
      <c r="K17" s="41"/>
      <c r="L17" s="50"/>
      <c r="M17" s="54">
        <v>1450000</v>
      </c>
      <c r="N17" s="41"/>
      <c r="O17" s="50"/>
      <c r="P17" s="60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171"/>
      <c r="K18" s="41"/>
      <c r="L18" s="50"/>
      <c r="M18" s="40"/>
      <c r="N18" s="49"/>
      <c r="O18" s="50"/>
      <c r="P18" s="60"/>
      <c r="Q18" s="61"/>
      <c r="R18" s="62"/>
    </row>
    <row r="19" spans="1:21" x14ac:dyDescent="0.25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171"/>
      <c r="K19" s="41"/>
      <c r="L19" s="50"/>
      <c r="M19" s="40"/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x14ac:dyDescent="0.25">
      <c r="A20" s="7"/>
      <c r="B20" s="21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171"/>
      <c r="K20"/>
      <c r="L20" s="55"/>
      <c r="M20" s="40"/>
      <c r="N20" s="41"/>
      <c r="O20" s="50"/>
      <c r="P20" s="65"/>
      <c r="Q20" s="30"/>
      <c r="R20" s="46"/>
      <c r="S20" s="56"/>
      <c r="T20" s="64"/>
      <c r="U20" s="56"/>
    </row>
    <row r="21" spans="1:21" x14ac:dyDescent="0.25">
      <c r="A21" s="7"/>
      <c r="B21" s="21" t="s">
        <v>7</v>
      </c>
      <c r="C21" s="22">
        <v>500</v>
      </c>
      <c r="D21" s="7"/>
      <c r="E21" s="7">
        <v>516</v>
      </c>
      <c r="F21" s="7"/>
      <c r="G21" s="22">
        <f>C21*E21</f>
        <v>258000</v>
      </c>
      <c r="H21" s="8"/>
      <c r="I21" s="22"/>
      <c r="J21" s="171"/>
      <c r="K21"/>
      <c r="L21" s="55"/>
      <c r="M21" s="40"/>
      <c r="N21" s="41"/>
      <c r="O21" s="50"/>
      <c r="P21" s="60"/>
      <c r="Q21" s="55"/>
      <c r="R21" s="62"/>
    </row>
    <row r="22" spans="1:21" x14ac:dyDescent="0.25">
      <c r="A22" s="7"/>
      <c r="B22" s="21"/>
      <c r="C22" s="22">
        <v>200</v>
      </c>
      <c r="D22" s="7"/>
      <c r="E22" s="7">
        <f>0+1</f>
        <v>1</v>
      </c>
      <c r="F22" s="7"/>
      <c r="G22" s="22">
        <f>C22*E22</f>
        <v>200</v>
      </c>
      <c r="H22" s="8"/>
      <c r="I22" s="9"/>
      <c r="J22" s="171"/>
      <c r="K22" s="37"/>
      <c r="L22" s="55"/>
      <c r="M22" s="40"/>
      <c r="N22" s="41"/>
      <c r="O22" s="50"/>
      <c r="P22" s="60"/>
      <c r="Q22" s="55"/>
      <c r="R22" s="62"/>
    </row>
    <row r="23" spans="1:21" x14ac:dyDescent="0.25">
      <c r="A23" s="7"/>
      <c r="B23" s="21"/>
      <c r="C23" s="22">
        <v>100</v>
      </c>
      <c r="D23" s="7"/>
      <c r="E23" s="7">
        <f>0+1</f>
        <v>1</v>
      </c>
      <c r="F23" s="7"/>
      <c r="G23" s="22">
        <f>C23*E23</f>
        <v>100</v>
      </c>
      <c r="H23" s="8"/>
      <c r="I23" s="9"/>
      <c r="J23" s="171"/>
      <c r="K23" s="37"/>
      <c r="L23" s="55"/>
      <c r="M23" s="40"/>
      <c r="N23" s="41"/>
      <c r="O23" s="50"/>
      <c r="P23" s="60"/>
      <c r="Q23" s="55"/>
      <c r="R23" s="62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171"/>
      <c r="K24" s="37"/>
      <c r="L24" s="55"/>
      <c r="M24" s="40"/>
      <c r="N24" s="41"/>
      <c r="O24" s="50"/>
      <c r="P24" s="66"/>
      <c r="Q24" s="44"/>
      <c r="R24" s="46"/>
      <c r="S24" s="56"/>
      <c r="T24" s="64"/>
      <c r="U24" s="56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5"/>
      <c r="M25" s="40"/>
      <c r="N25" s="41"/>
      <c r="O25" s="50"/>
      <c r="P25" s="68"/>
      <c r="Q25" s="52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260300</v>
      </c>
      <c r="I26" s="8"/>
      <c r="J26" s="37"/>
      <c r="K26" s="37"/>
      <c r="L26" s="55"/>
      <c r="N26" s="41"/>
      <c r="O26" s="50"/>
      <c r="P26" s="71"/>
      <c r="Q26" s="52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72755300</v>
      </c>
      <c r="J27" s="37"/>
      <c r="K27" s="37"/>
      <c r="L27" s="55"/>
      <c r="N27" s="41"/>
      <c r="O27" s="50"/>
      <c r="P27" s="58"/>
      <c r="Q27" s="73"/>
      <c r="R27" s="46"/>
      <c r="S27" s="56"/>
      <c r="T27" s="64"/>
      <c r="U27" s="56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5"/>
      <c r="N28" s="41"/>
      <c r="O28" s="50"/>
      <c r="P28" s="74"/>
      <c r="Q28" s="52"/>
      <c r="R28" s="69"/>
    </row>
    <row r="29" spans="1:21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7"/>
      <c r="L29" s="55"/>
      <c r="M29" s="75"/>
      <c r="N29" s="41"/>
      <c r="O29" s="50"/>
      <c r="P29" s="75"/>
      <c r="Q29" s="44"/>
      <c r="R29" s="46"/>
      <c r="S29" s="56"/>
      <c r="T29" s="64"/>
      <c r="U29" s="56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+'21 Nov'!I38</f>
        <v>1029017793</v>
      </c>
      <c r="J30" s="37"/>
      <c r="K30" s="37"/>
      <c r="L30" s="55"/>
      <c r="M30" s="75"/>
      <c r="N30" s="41"/>
      <c r="O30" s="50"/>
      <c r="P30" s="75"/>
      <c r="Q30" s="44"/>
      <c r="R30" s="2"/>
      <c r="S30" s="56"/>
      <c r="T30" s="2"/>
      <c r="U30" s="56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+'23 Nov'!I57</f>
        <v>30055300</v>
      </c>
      <c r="J31" s="37"/>
      <c r="K31" s="37"/>
      <c r="L31" s="50"/>
      <c r="M31" s="75"/>
      <c r="N31" s="41"/>
      <c r="O31" s="50"/>
      <c r="P31" s="75"/>
      <c r="Q31" s="44"/>
      <c r="R31" s="2"/>
      <c r="S31" s="56"/>
      <c r="T31" s="2"/>
      <c r="U31" s="5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50"/>
      <c r="M32" s="75"/>
      <c r="N32" s="41"/>
      <c r="O32" s="50"/>
      <c r="P32" s="75"/>
      <c r="Q32" s="44"/>
      <c r="R32" s="2"/>
      <c r="S32" s="56"/>
      <c r="T32" s="2"/>
      <c r="U32" s="56"/>
    </row>
    <row r="33" spans="1:21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7"/>
      <c r="L33" s="50"/>
      <c r="M33" s="75"/>
      <c r="N33" s="41"/>
      <c r="O33" s="50"/>
      <c r="P33" s="75"/>
      <c r="Q33" s="44"/>
      <c r="R33" s="2"/>
      <c r="S33" s="56"/>
      <c r="T33" s="78"/>
      <c r="U33" s="56"/>
    </row>
    <row r="34" spans="1:21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7"/>
      <c r="L34" s="50"/>
      <c r="M34" s="75"/>
      <c r="N34" s="41"/>
      <c r="O34" s="50"/>
      <c r="P34" s="75"/>
      <c r="Q34" s="44"/>
      <c r="R34" s="56"/>
      <c r="S34" s="56"/>
      <c r="T34" s="2"/>
      <c r="U34" s="56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50"/>
      <c r="N35" s="41"/>
      <c r="O35" s="50"/>
      <c r="Q35" s="44"/>
      <c r="R35" s="9"/>
      <c r="S35" s="56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0"/>
      <c r="K36" s="37"/>
      <c r="L36" s="50"/>
      <c r="M36" s="81"/>
      <c r="N36" s="41"/>
      <c r="O36" s="50"/>
      <c r="Q36" s="44"/>
      <c r="S36" s="56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7"/>
      <c r="L37" s="50"/>
      <c r="M37" s="81"/>
      <c r="N37" s="41"/>
      <c r="O37" s="50"/>
      <c r="Q37" s="44"/>
      <c r="S37" s="56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1029017793</v>
      </c>
      <c r="J38" s="37"/>
      <c r="K38" s="37"/>
      <c r="L38" s="50"/>
      <c r="M38" s="81"/>
      <c r="N38" s="41"/>
      <c r="O38" s="50"/>
      <c r="Q38" s="44"/>
      <c r="S38" s="56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50"/>
      <c r="M39" s="81"/>
      <c r="N39" s="41"/>
      <c r="O39" s="50"/>
      <c r="Q39" s="44"/>
      <c r="S39" s="56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7"/>
      <c r="L40" s="50"/>
      <c r="M40" s="81"/>
      <c r="N40" s="41"/>
      <c r="O40" s="50"/>
      <c r="Q40" s="44"/>
      <c r="S40" s="56"/>
      <c r="T40" s="2"/>
      <c r="U40" s="2"/>
    </row>
    <row r="41" spans="1:21" x14ac:dyDescent="0.2">
      <c r="A41" s="7"/>
      <c r="B41" s="7"/>
      <c r="C41" s="17" t="s">
        <v>36</v>
      </c>
      <c r="D41" s="7"/>
      <c r="E41" s="7"/>
      <c r="F41" s="7"/>
      <c r="G41" s="7"/>
      <c r="H41" s="70">
        <v>87824560</v>
      </c>
      <c r="J41" s="37"/>
      <c r="K41" s="37"/>
      <c r="L41" s="50"/>
      <c r="N41" s="41"/>
      <c r="O41" s="50"/>
      <c r="Q41" s="44"/>
      <c r="S41" s="56"/>
      <c r="T41" s="2"/>
      <c r="U41" s="2"/>
    </row>
    <row r="42" spans="1:21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37"/>
      <c r="L42" s="50"/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151383945-80000000</f>
        <v>71383945</v>
      </c>
      <c r="I43" s="8"/>
      <c r="J43" s="37"/>
      <c r="K43" s="37"/>
      <c r="L43" s="50"/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37"/>
      <c r="L44" s="50"/>
      <c r="N44" s="41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1370772374</v>
      </c>
      <c r="J45" s="37"/>
      <c r="K45" s="37"/>
      <c r="L45" s="50"/>
      <c r="N45" s="85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37"/>
      <c r="L46" s="50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2450000</v>
      </c>
      <c r="I47" s="8"/>
      <c r="J47" s="88"/>
      <c r="K47" s="37"/>
      <c r="L47" s="50"/>
      <c r="M47" s="90"/>
      <c r="N47" s="41"/>
      <c r="O47" s="85"/>
      <c r="P47" s="90"/>
      <c r="Q47" s="44"/>
      <c r="S47" s="2"/>
      <c r="U47" s="2"/>
    </row>
    <row r="48" spans="1:21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37"/>
      <c r="L48" s="50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2450000</v>
      </c>
      <c r="J49" s="92"/>
      <c r="K49" s="37"/>
      <c r="L49" s="50"/>
      <c r="M49" s="90"/>
      <c r="N49" s="41"/>
      <c r="O49" s="55"/>
      <c r="P49" s="90"/>
      <c r="Q49" s="44"/>
      <c r="R49" s="93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37"/>
      <c r="L50" s="50"/>
      <c r="N50" s="96"/>
      <c r="O50" s="55"/>
      <c r="Q50" s="44"/>
      <c r="S50" s="93"/>
    </row>
    <row r="51" spans="1:21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7"/>
      <c r="L51" s="50"/>
      <c r="M51" s="90"/>
      <c r="N51" s="41"/>
      <c r="O51" s="55"/>
      <c r="P51" s="90"/>
      <c r="Q51" s="44"/>
      <c r="R51" s="93"/>
      <c r="S51" s="2"/>
      <c r="U51" s="2"/>
    </row>
    <row r="52" spans="1:21" x14ac:dyDescent="0.2">
      <c r="A52" s="7"/>
      <c r="B52" s="7"/>
      <c r="C52" s="97" t="s">
        <v>43</v>
      </c>
      <c r="D52" s="7"/>
      <c r="E52" s="7"/>
      <c r="F52" s="7"/>
      <c r="G52" s="16"/>
      <c r="H52" s="70">
        <f>+L68</f>
        <v>45150000</v>
      </c>
      <c r="I52" s="8"/>
      <c r="J52" s="88"/>
      <c r="K52" s="37"/>
      <c r="L52" s="50"/>
      <c r="N52" s="96"/>
      <c r="O52" s="55"/>
      <c r="Q52" s="44"/>
    </row>
    <row r="53" spans="1:21" x14ac:dyDescent="0.2">
      <c r="A53" s="7"/>
      <c r="B53" s="7"/>
      <c r="C53" s="97" t="s">
        <v>44</v>
      </c>
      <c r="D53" s="7"/>
      <c r="E53" s="7"/>
      <c r="F53" s="7"/>
      <c r="G53" s="16"/>
      <c r="H53" s="70">
        <f>SUM(O13:O23)</f>
        <v>0</v>
      </c>
      <c r="I53" s="8"/>
      <c r="J53" s="88"/>
      <c r="K53" s="37"/>
      <c r="L53" s="50"/>
      <c r="M53" s="90"/>
      <c r="N53" s="41"/>
      <c r="O53" s="55"/>
      <c r="P53" s="90"/>
      <c r="Q53" s="44"/>
      <c r="R53" s="93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82">
        <v>0</v>
      </c>
      <c r="I54" s="8"/>
      <c r="J54" s="98"/>
      <c r="K54" s="37"/>
      <c r="L54" s="50"/>
      <c r="M54" s="90"/>
      <c r="N54" s="41"/>
      <c r="O54" s="55"/>
      <c r="P54" s="90"/>
      <c r="Q54" s="44"/>
      <c r="R54" s="93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45150000</v>
      </c>
      <c r="J55" s="99"/>
      <c r="K55" s="37"/>
      <c r="L55" s="50"/>
      <c r="M55" s="90"/>
      <c r="N55" s="41"/>
      <c r="O55" s="55"/>
      <c r="P55" s="90"/>
      <c r="Q55" s="44"/>
      <c r="R55" s="93"/>
      <c r="S55" s="2"/>
      <c r="U55" s="2"/>
    </row>
    <row r="56" spans="1:21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72755300</v>
      </c>
      <c r="J56" s="101"/>
      <c r="K56" s="37"/>
      <c r="L56" s="50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72755300</v>
      </c>
      <c r="J57" s="104"/>
      <c r="K57" s="37"/>
      <c r="L57" s="50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37"/>
      <c r="L58" s="50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37"/>
      <c r="L59" s="50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37"/>
      <c r="L60" s="5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37"/>
      <c r="L61" s="50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37"/>
      <c r="L62" s="50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>
        <f>SUM(L13:L67)</f>
        <v>45150000</v>
      </c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/>
      <c r="M119" s="154">
        <f>SUM(M13:M118)</f>
        <v>2450000</v>
      </c>
      <c r="N119" s="154">
        <f>SUM(N13:N118)</f>
        <v>0</v>
      </c>
      <c r="O119" s="154">
        <f>SUM(O13:O118)</f>
        <v>0</v>
      </c>
      <c r="P119" s="154">
        <f t="shared" ref="P119" si="1">SUM(P13:P118)</f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/>
      <c r="O120" s="154">
        <f>SUM(O13:O119)</f>
        <v>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tabSelected="1" view="pageBreakPreview" topLeftCell="A46" zoomScaleNormal="100" zoomScaleSheetLayoutView="100" workbookViewId="0">
      <selection activeCell="E62" sqref="E62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9" t="s">
        <v>0</v>
      </c>
      <c r="B1" s="179"/>
      <c r="C1" s="179"/>
      <c r="D1" s="179"/>
      <c r="E1" s="179"/>
      <c r="F1" s="179"/>
      <c r="G1" s="179"/>
      <c r="H1" s="179"/>
      <c r="I1" s="179"/>
      <c r="J1" s="178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62</v>
      </c>
      <c r="C3" s="9"/>
      <c r="D3" s="7"/>
      <c r="E3" s="7"/>
      <c r="F3" s="7"/>
      <c r="G3" s="7"/>
      <c r="H3" s="7" t="s">
        <v>101</v>
      </c>
      <c r="I3" s="11">
        <v>43428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790</v>
      </c>
      <c r="F8" s="21"/>
      <c r="G8" s="16">
        <f t="shared" ref="G8:G16" si="0">C8*E8</f>
        <v>79000000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401</v>
      </c>
      <c r="F9" s="21"/>
      <c r="G9" s="16">
        <f t="shared" si="0"/>
        <v>20050000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1</v>
      </c>
      <c r="F10" s="21"/>
      <c r="G10" s="16">
        <f t="shared" si="0"/>
        <v>20000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2</v>
      </c>
      <c r="F11" s="21"/>
      <c r="G11" s="16">
        <f t="shared" si="0"/>
        <v>20000</v>
      </c>
      <c r="H11" s="8"/>
      <c r="I11" s="21"/>
      <c r="J11" s="28"/>
      <c r="K11" s="29"/>
      <c r="L11" s="180" t="s">
        <v>12</v>
      </c>
      <c r="M11" s="181"/>
      <c r="N11" s="182" t="s">
        <v>13</v>
      </c>
      <c r="O11" s="183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1</v>
      </c>
      <c r="F12" s="21"/>
      <c r="G12" s="16">
        <f t="shared" si="0"/>
        <v>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0</v>
      </c>
      <c r="F13" s="21"/>
      <c r="G13" s="16">
        <f t="shared" si="0"/>
        <v>0</v>
      </c>
      <c r="H13" s="8"/>
      <c r="I13" s="7"/>
      <c r="J13" s="37"/>
      <c r="K13" s="41"/>
      <c r="L13" s="50">
        <v>26775000</v>
      </c>
      <c r="M13" s="79">
        <v>185000</v>
      </c>
      <c r="N13" s="165"/>
      <c r="O13" s="42"/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41"/>
      <c r="L14" s="50">
        <v>10000</v>
      </c>
      <c r="M14" s="40"/>
      <c r="N14" s="165"/>
      <c r="O14" s="50"/>
      <c r="P14" s="51"/>
      <c r="Q14" s="52"/>
      <c r="R14" s="53"/>
    </row>
    <row r="15" spans="1:21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41"/>
      <c r="L15" s="50"/>
      <c r="M15" s="40"/>
      <c r="N15" s="165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1"/>
      <c r="L16" s="50"/>
      <c r="M16" s="54"/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99095000</v>
      </c>
      <c r="I17" s="9"/>
      <c r="J17" s="37"/>
      <c r="K17" s="41"/>
      <c r="L17" s="50"/>
      <c r="M17" s="54"/>
      <c r="N17" s="41"/>
      <c r="O17" s="50"/>
      <c r="P17" s="60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171"/>
      <c r="K18" s="41"/>
      <c r="L18" s="50"/>
      <c r="M18" s="40"/>
      <c r="N18" s="49"/>
      <c r="O18" s="50"/>
      <c r="P18" s="60"/>
      <c r="Q18" s="61"/>
      <c r="R18" s="62"/>
    </row>
    <row r="19" spans="1:21" x14ac:dyDescent="0.25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171"/>
      <c r="K19" s="41"/>
      <c r="L19" s="50"/>
      <c r="M19" s="40"/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x14ac:dyDescent="0.25">
      <c r="A20" s="7"/>
      <c r="B20" s="21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171"/>
      <c r="K20" s="184"/>
      <c r="L20" s="55"/>
      <c r="M20" s="40"/>
      <c r="N20" s="41"/>
      <c r="O20" s="50"/>
      <c r="P20" s="65"/>
      <c r="Q20" s="30"/>
      <c r="R20" s="46"/>
      <c r="S20" s="56"/>
      <c r="T20" s="64"/>
      <c r="U20" s="56"/>
    </row>
    <row r="21" spans="1:21" x14ac:dyDescent="0.25">
      <c r="A21" s="7"/>
      <c r="B21" s="21" t="s">
        <v>7</v>
      </c>
      <c r="C21" s="22">
        <v>500</v>
      </c>
      <c r="D21" s="7"/>
      <c r="E21" s="7">
        <v>516</v>
      </c>
      <c r="F21" s="7"/>
      <c r="G21" s="22">
        <f>C21*E21</f>
        <v>258000</v>
      </c>
      <c r="H21" s="8"/>
      <c r="I21" s="22"/>
      <c r="J21" s="171"/>
      <c r="K21" s="184"/>
      <c r="L21" s="55"/>
      <c r="M21" s="40"/>
      <c r="N21" s="41"/>
      <c r="O21" s="50"/>
      <c r="P21" s="60"/>
      <c r="Q21" s="55"/>
      <c r="R21" s="62"/>
    </row>
    <row r="22" spans="1:21" x14ac:dyDescent="0.25">
      <c r="A22" s="7"/>
      <c r="B22" s="21"/>
      <c r="C22" s="22">
        <v>200</v>
      </c>
      <c r="D22" s="7"/>
      <c r="E22" s="7">
        <f>0+1</f>
        <v>1</v>
      </c>
      <c r="F22" s="7"/>
      <c r="G22" s="22">
        <f>C22*E22</f>
        <v>200</v>
      </c>
      <c r="H22" s="8"/>
      <c r="I22" s="9"/>
      <c r="J22" s="171"/>
      <c r="K22" s="37"/>
      <c r="L22" s="55"/>
      <c r="M22" s="40"/>
      <c r="N22" s="41"/>
      <c r="O22" s="50"/>
      <c r="P22" s="60"/>
      <c r="Q22" s="55"/>
      <c r="R22" s="62"/>
    </row>
    <row r="23" spans="1:21" x14ac:dyDescent="0.25">
      <c r="A23" s="7"/>
      <c r="B23" s="21"/>
      <c r="C23" s="22">
        <v>100</v>
      </c>
      <c r="D23" s="7"/>
      <c r="E23" s="7">
        <f>0+1</f>
        <v>1</v>
      </c>
      <c r="F23" s="7"/>
      <c r="G23" s="22">
        <f>C23*E23</f>
        <v>100</v>
      </c>
      <c r="H23" s="8"/>
      <c r="I23" s="9"/>
      <c r="J23" s="171"/>
      <c r="K23" s="37"/>
      <c r="L23" s="55"/>
      <c r="M23" s="40"/>
      <c r="N23" s="41"/>
      <c r="O23" s="50"/>
      <c r="P23" s="60"/>
      <c r="Q23" s="55"/>
      <c r="R23" s="62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171"/>
      <c r="K24" s="37"/>
      <c r="L24" s="55"/>
      <c r="M24" s="40"/>
      <c r="N24" s="41"/>
      <c r="O24" s="50"/>
      <c r="P24" s="66"/>
      <c r="Q24" s="44"/>
      <c r="R24" s="46"/>
      <c r="S24" s="56"/>
      <c r="T24" s="64"/>
      <c r="U24" s="56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5"/>
      <c r="M25" s="40"/>
      <c r="N25" s="41"/>
      <c r="O25" s="50"/>
      <c r="P25" s="68"/>
      <c r="Q25" s="52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260300</v>
      </c>
      <c r="I26" s="8"/>
      <c r="J26" s="37"/>
      <c r="K26" s="37"/>
      <c r="L26" s="55"/>
      <c r="N26" s="41"/>
      <c r="O26" s="50"/>
      <c r="P26" s="71"/>
      <c r="Q26" s="52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99355300</v>
      </c>
      <c r="J27" s="37"/>
      <c r="K27" s="37"/>
      <c r="L27" s="55"/>
      <c r="N27" s="41"/>
      <c r="O27" s="50"/>
      <c r="P27" s="58"/>
      <c r="Q27" s="73"/>
      <c r="R27" s="46"/>
      <c r="S27" s="56"/>
      <c r="T27" s="64"/>
      <c r="U27" s="56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5"/>
      <c r="N28" s="41"/>
      <c r="O28" s="50"/>
      <c r="P28" s="74"/>
      <c r="Q28" s="52"/>
      <c r="R28" s="69"/>
    </row>
    <row r="29" spans="1:21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7"/>
      <c r="L29" s="55"/>
      <c r="M29" s="75"/>
      <c r="N29" s="41"/>
      <c r="O29" s="50"/>
      <c r="P29" s="75"/>
      <c r="Q29" s="44"/>
      <c r="R29" s="46"/>
      <c r="S29" s="56"/>
      <c r="T29" s="64"/>
      <c r="U29" s="56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+'21 Nov'!I38</f>
        <v>1029017793</v>
      </c>
      <c r="J30" s="37"/>
      <c r="K30" s="37"/>
      <c r="L30" s="55"/>
      <c r="M30" s="75"/>
      <c r="N30" s="41"/>
      <c r="O30" s="50"/>
      <c r="P30" s="75"/>
      <c r="Q30" s="44"/>
      <c r="R30" s="2"/>
      <c r="S30" s="56"/>
      <c r="T30" s="2"/>
      <c r="U30" s="56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+'24 Nov'!I56</f>
        <v>72755300</v>
      </c>
      <c r="J31" s="37"/>
      <c r="K31" s="37"/>
      <c r="L31" s="50"/>
      <c r="M31" s="75"/>
      <c r="N31" s="41"/>
      <c r="O31" s="50"/>
      <c r="P31" s="75"/>
      <c r="Q31" s="44"/>
      <c r="R31" s="2"/>
      <c r="S31" s="56"/>
      <c r="T31" s="2"/>
      <c r="U31" s="5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50"/>
      <c r="M32" s="75"/>
      <c r="N32" s="41"/>
      <c r="O32" s="50"/>
      <c r="P32" s="75"/>
      <c r="Q32" s="44"/>
      <c r="R32" s="2"/>
      <c r="S32" s="56"/>
      <c r="T32" s="2"/>
      <c r="U32" s="56"/>
    </row>
    <row r="33" spans="1:21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7"/>
      <c r="L33" s="50"/>
      <c r="M33" s="75"/>
      <c r="N33" s="41"/>
      <c r="O33" s="50"/>
      <c r="P33" s="75"/>
      <c r="Q33" s="44"/>
      <c r="R33" s="2"/>
      <c r="S33" s="56"/>
      <c r="T33" s="78"/>
      <c r="U33" s="56"/>
    </row>
    <row r="34" spans="1:21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7"/>
      <c r="L34" s="50"/>
      <c r="M34" s="75"/>
      <c r="N34" s="41"/>
      <c r="O34" s="50"/>
      <c r="P34" s="75"/>
      <c r="Q34" s="44"/>
      <c r="R34" s="56"/>
      <c r="S34" s="56"/>
      <c r="T34" s="2"/>
      <c r="U34" s="56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50"/>
      <c r="N35" s="41"/>
      <c r="O35" s="50"/>
      <c r="Q35" s="44"/>
      <c r="R35" s="9"/>
      <c r="S35" s="56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0"/>
      <c r="K36" s="37"/>
      <c r="L36" s="50"/>
      <c r="M36" s="81"/>
      <c r="N36" s="41"/>
      <c r="O36" s="50"/>
      <c r="Q36" s="44"/>
      <c r="S36" s="56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7"/>
      <c r="L37" s="50"/>
      <c r="M37" s="81"/>
      <c r="N37" s="41"/>
      <c r="O37" s="50"/>
      <c r="Q37" s="44"/>
      <c r="S37" s="56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1029017793</v>
      </c>
      <c r="J38" s="37"/>
      <c r="K38" s="37"/>
      <c r="L38" s="50"/>
      <c r="M38" s="81"/>
      <c r="N38" s="41"/>
      <c r="O38" s="50"/>
      <c r="Q38" s="44"/>
      <c r="S38" s="56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50"/>
      <c r="M39" s="81"/>
      <c r="N39" s="41"/>
      <c r="O39" s="50"/>
      <c r="Q39" s="44"/>
      <c r="S39" s="56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7"/>
      <c r="L40" s="50"/>
      <c r="M40" s="81"/>
      <c r="N40" s="41"/>
      <c r="O40" s="50"/>
      <c r="Q40" s="44"/>
      <c r="S40" s="56"/>
      <c r="T40" s="2"/>
      <c r="U40" s="2"/>
    </row>
    <row r="41" spans="1:21" x14ac:dyDescent="0.2">
      <c r="A41" s="7"/>
      <c r="B41" s="7"/>
      <c r="C41" s="17" t="s">
        <v>36</v>
      </c>
      <c r="D41" s="7"/>
      <c r="E41" s="7"/>
      <c r="F41" s="7"/>
      <c r="G41" s="7"/>
      <c r="H41" s="70">
        <v>87824560</v>
      </c>
      <c r="J41" s="37"/>
      <c r="K41" s="37"/>
      <c r="L41" s="50"/>
      <c r="N41" s="41"/>
      <c r="O41" s="50"/>
      <c r="Q41" s="44"/>
      <c r="S41" s="56"/>
      <c r="T41" s="2"/>
      <c r="U41" s="2"/>
    </row>
    <row r="42" spans="1:21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37"/>
      <c r="L42" s="50"/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151383945-80000000</f>
        <v>71383945</v>
      </c>
      <c r="I43" s="8"/>
      <c r="J43" s="37"/>
      <c r="K43" s="37"/>
      <c r="L43" s="50"/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37"/>
      <c r="L44" s="50"/>
      <c r="N44" s="41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1370772374</v>
      </c>
      <c r="J45" s="37"/>
      <c r="K45" s="37"/>
      <c r="L45" s="50"/>
      <c r="N45" s="85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37"/>
      <c r="L46" s="50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185000</v>
      </c>
      <c r="I47" s="8"/>
      <c r="J47" s="88"/>
      <c r="K47" s="37"/>
      <c r="L47" s="50"/>
      <c r="M47" s="90"/>
      <c r="N47" s="41"/>
      <c r="O47" s="85"/>
      <c r="P47" s="90"/>
      <c r="Q47" s="44"/>
      <c r="S47" s="2"/>
      <c r="U47" s="2"/>
    </row>
    <row r="48" spans="1:21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37"/>
      <c r="L48" s="50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185000</v>
      </c>
      <c r="J49" s="92"/>
      <c r="K49" s="37"/>
      <c r="L49" s="50"/>
      <c r="M49" s="90"/>
      <c r="N49" s="41"/>
      <c r="O49" s="55"/>
      <c r="P49" s="90"/>
      <c r="Q49" s="44"/>
      <c r="R49" s="93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37"/>
      <c r="L50" s="50"/>
      <c r="N50" s="96"/>
      <c r="O50" s="55"/>
      <c r="Q50" s="44"/>
      <c r="S50" s="93"/>
    </row>
    <row r="51" spans="1:21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7"/>
      <c r="L51" s="50"/>
      <c r="M51" s="90"/>
      <c r="N51" s="41"/>
      <c r="O51" s="55"/>
      <c r="P51" s="90"/>
      <c r="Q51" s="44"/>
      <c r="R51" s="93"/>
      <c r="S51" s="2"/>
      <c r="U51" s="2"/>
    </row>
    <row r="52" spans="1:21" x14ac:dyDescent="0.2">
      <c r="A52" s="7"/>
      <c r="B52" s="7"/>
      <c r="C52" s="97" t="s">
        <v>43</v>
      </c>
      <c r="D52" s="7"/>
      <c r="E52" s="7"/>
      <c r="F52" s="7"/>
      <c r="G52" s="16"/>
      <c r="H52" s="70">
        <f>+L68</f>
        <v>26785000</v>
      </c>
      <c r="I52" s="8"/>
      <c r="J52" s="88"/>
      <c r="K52" s="37"/>
      <c r="L52" s="50"/>
      <c r="N52" s="96"/>
      <c r="O52" s="55"/>
      <c r="Q52" s="44"/>
    </row>
    <row r="53" spans="1:21" x14ac:dyDescent="0.2">
      <c r="A53" s="7"/>
      <c r="B53" s="7"/>
      <c r="C53" s="97" t="s">
        <v>44</v>
      </c>
      <c r="D53" s="7"/>
      <c r="E53" s="7"/>
      <c r="F53" s="7"/>
      <c r="G53" s="16"/>
      <c r="H53" s="70">
        <f>SUM(O13:O23)</f>
        <v>0</v>
      </c>
      <c r="I53" s="8"/>
      <c r="J53" s="88"/>
      <c r="K53" s="37"/>
      <c r="L53" s="50"/>
      <c r="M53" s="90"/>
      <c r="N53" s="41"/>
      <c r="O53" s="55"/>
      <c r="P53" s="90"/>
      <c r="Q53" s="44"/>
      <c r="R53" s="93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82">
        <v>0</v>
      </c>
      <c r="I54" s="8"/>
      <c r="J54" s="98"/>
      <c r="K54" s="37"/>
      <c r="L54" s="50"/>
      <c r="M54" s="90"/>
      <c r="N54" s="41"/>
      <c r="O54" s="55"/>
      <c r="P54" s="90"/>
      <c r="Q54" s="44"/>
      <c r="R54" s="93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26785000</v>
      </c>
      <c r="J55" s="99"/>
      <c r="K55" s="37"/>
      <c r="L55" s="50"/>
      <c r="M55" s="90"/>
      <c r="N55" s="41"/>
      <c r="O55" s="55"/>
      <c r="P55" s="90"/>
      <c r="Q55" s="44"/>
      <c r="R55" s="93"/>
      <c r="S55" s="2"/>
      <c r="U55" s="2"/>
    </row>
    <row r="56" spans="1:21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99355300</v>
      </c>
      <c r="J56" s="101"/>
      <c r="K56" s="37"/>
      <c r="L56" s="50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99355300</v>
      </c>
      <c r="J57" s="104"/>
      <c r="K57" s="37"/>
      <c r="L57" s="50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37"/>
      <c r="L58" s="50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37"/>
      <c r="L59" s="50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37"/>
      <c r="L60" s="5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37"/>
      <c r="L61" s="50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37"/>
      <c r="L62" s="50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>
        <f>SUM(L13:L67)</f>
        <v>26785000</v>
      </c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/>
      <c r="M119" s="154">
        <f>SUM(M13:M118)</f>
        <v>185000</v>
      </c>
      <c r="N119" s="154">
        <f>SUM(N13:N118)</f>
        <v>0</v>
      </c>
      <c r="O119" s="154">
        <f>SUM(O13:O118)</f>
        <v>0</v>
      </c>
      <c r="P119" s="154">
        <f t="shared" ref="P119" si="1">SUM(P13:P118)</f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/>
      <c r="O120" s="154">
        <f>SUM(O13:O119)</f>
        <v>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3" zoomScaleNormal="100" zoomScaleSheetLayoutView="100" workbookViewId="0">
      <selection activeCell="C57" sqref="C5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9" t="s">
        <v>0</v>
      </c>
      <c r="B1" s="179"/>
      <c r="C1" s="179"/>
      <c r="D1" s="179"/>
      <c r="E1" s="179"/>
      <c r="F1" s="179"/>
      <c r="G1" s="179"/>
      <c r="H1" s="179"/>
      <c r="I1" s="179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62</v>
      </c>
      <c r="C3" s="9"/>
      <c r="D3" s="7"/>
      <c r="E3" s="7"/>
      <c r="F3" s="7"/>
      <c r="G3" s="7"/>
      <c r="H3" s="7" t="s">
        <v>3</v>
      </c>
      <c r="I3" s="11">
        <v>43407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0.57638888888888895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1">
        <f>210+94</f>
        <v>304</v>
      </c>
      <c r="F8" s="21"/>
      <c r="G8" s="16">
        <f t="shared" ref="G8:G16" si="0">C8*E8</f>
        <v>30400000</v>
      </c>
      <c r="H8" s="23"/>
      <c r="I8" s="21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B9" s="21"/>
      <c r="C9" s="22">
        <v>50000</v>
      </c>
      <c r="D9" s="7"/>
      <c r="E9" s="21">
        <f>64+157</f>
        <v>221</v>
      </c>
      <c r="F9" s="21"/>
      <c r="G9" s="16">
        <f t="shared" si="0"/>
        <v>11050000</v>
      </c>
      <c r="H9" s="23"/>
      <c r="I9" s="21"/>
      <c r="J9" s="16">
        <f>SUM(J4:J8)</f>
        <v>39459000</v>
      </c>
      <c r="K9" s="25">
        <f>J9+M18</f>
        <v>39499000</v>
      </c>
      <c r="L9" s="26">
        <f>K9-I55</f>
        <v>13954000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B10" s="21" t="s">
        <v>7</v>
      </c>
      <c r="C10" s="22">
        <v>20000</v>
      </c>
      <c r="D10" s="7"/>
      <c r="E10" s="21">
        <v>4</v>
      </c>
      <c r="F10" s="21"/>
      <c r="G10" s="16">
        <f t="shared" si="0"/>
        <v>80000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B11" s="21"/>
      <c r="C11" s="22">
        <v>10000</v>
      </c>
      <c r="D11" s="7"/>
      <c r="E11" s="21">
        <f>25+1</f>
        <v>26</v>
      </c>
      <c r="F11" s="21"/>
      <c r="G11" s="16">
        <f t="shared" si="0"/>
        <v>260000</v>
      </c>
      <c r="H11" s="8"/>
      <c r="I11" s="21"/>
      <c r="J11" s="28"/>
      <c r="K11" s="29"/>
      <c r="L11" s="180" t="s">
        <v>12</v>
      </c>
      <c r="M11" s="181"/>
      <c r="N11" s="182" t="s">
        <v>13</v>
      </c>
      <c r="O11" s="183"/>
      <c r="P11" s="30"/>
      <c r="Q11" s="8"/>
      <c r="R11" s="2"/>
      <c r="S11" s="2"/>
      <c r="T11" s="2" t="s">
        <v>14</v>
      </c>
      <c r="U11" s="2"/>
    </row>
    <row r="12" spans="1:21" x14ac:dyDescent="0.25">
      <c r="B12" s="21"/>
      <c r="C12" s="22">
        <v>5000</v>
      </c>
      <c r="D12" s="7"/>
      <c r="E12" s="21">
        <f>46+1</f>
        <v>47</v>
      </c>
      <c r="F12" s="21"/>
      <c r="G12" s="16">
        <f t="shared" si="0"/>
        <v>235000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B13" s="21"/>
      <c r="C13" s="22">
        <v>2000</v>
      </c>
      <c r="D13" s="7"/>
      <c r="E13" s="21">
        <v>45</v>
      </c>
      <c r="F13" s="21"/>
      <c r="G13" s="16">
        <f t="shared" si="0"/>
        <v>90000</v>
      </c>
      <c r="H13" s="8"/>
      <c r="I13" s="7"/>
      <c r="J13" s="37"/>
      <c r="K13" s="38"/>
      <c r="L13" s="39">
        <v>7650000</v>
      </c>
      <c r="M13" s="40">
        <v>2440000</v>
      </c>
      <c r="N13" s="41"/>
      <c r="O13" s="42">
        <v>9900000</v>
      </c>
      <c r="P13" s="43"/>
      <c r="Q13" s="44"/>
      <c r="R13" s="45"/>
      <c r="S13" s="46"/>
      <c r="T13" s="47"/>
      <c r="U13" s="47"/>
    </row>
    <row r="14" spans="1:21" ht="15.75" x14ac:dyDescent="0.25"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48"/>
      <c r="L14" s="39">
        <v>17345000</v>
      </c>
      <c r="M14" s="40">
        <v>310000</v>
      </c>
      <c r="N14" s="49"/>
      <c r="O14" s="50"/>
      <c r="P14" s="51"/>
      <c r="Q14" s="52"/>
      <c r="R14" s="53"/>
    </row>
    <row r="15" spans="1:21" ht="18.75" x14ac:dyDescent="0.3"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39">
        <v>-9900000</v>
      </c>
      <c r="M15" s="54">
        <v>650000</v>
      </c>
      <c r="N15" s="41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4">
        <v>4000000</v>
      </c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42115000</v>
      </c>
      <c r="I17" s="9"/>
      <c r="J17" s="37"/>
      <c r="K17" s="38"/>
      <c r="L17" s="59"/>
      <c r="M17" s="40">
        <v>20000</v>
      </c>
      <c r="N17" s="41"/>
      <c r="O17" s="50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40000</v>
      </c>
      <c r="N18" s="49"/>
      <c r="O18" s="50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9"/>
      <c r="M19" s="40">
        <v>1250000</v>
      </c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>
        <v>200000</v>
      </c>
      <c r="N20" s="41" t="s">
        <v>63</v>
      </c>
      <c r="O20" s="50"/>
      <c r="P20" s="65"/>
      <c r="Q20" s="30"/>
      <c r="R20" s="46"/>
      <c r="S20" s="56"/>
      <c r="T20" s="64"/>
      <c r="U20" s="56"/>
    </row>
    <row r="21" spans="1:21" ht="15.75" x14ac:dyDescent="0.2">
      <c r="A21" s="7"/>
      <c r="B21" s="7"/>
      <c r="C21" s="22">
        <v>500</v>
      </c>
      <c r="D21" s="7"/>
      <c r="E21" s="7">
        <f>503+5</f>
        <v>508</v>
      </c>
      <c r="F21" s="7"/>
      <c r="G21" s="22">
        <f>C21*E21</f>
        <v>254000</v>
      </c>
      <c r="H21" s="8"/>
      <c r="I21" s="22"/>
      <c r="J21" s="37"/>
      <c r="K21" s="38"/>
      <c r="L21" s="59"/>
      <c r="M21" s="40">
        <v>70000</v>
      </c>
      <c r="N21" s="41"/>
      <c r="O21" s="50"/>
      <c r="P21" s="60"/>
      <c r="Q21" s="55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>
        <v>20000</v>
      </c>
      <c r="N22" s="41"/>
      <c r="O22" s="50"/>
      <c r="P22" s="60"/>
      <c r="Q22" s="55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9"/>
      <c r="M23" s="40">
        <v>290000</v>
      </c>
      <c r="N23" s="41"/>
      <c r="O23" s="50"/>
      <c r="P23" s="60"/>
      <c r="Q23" s="55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0">
        <f>SUM(O13:O23)</f>
        <v>9900000</v>
      </c>
      <c r="P24" s="66"/>
      <c r="Q24" s="44"/>
      <c r="R24" s="46"/>
      <c r="S24" s="56"/>
      <c r="T24" s="64"/>
      <c r="U24" s="56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9"/>
      <c r="M25" s="40"/>
      <c r="N25" s="41"/>
      <c r="O25" s="50"/>
      <c r="P25" s="68"/>
      <c r="Q25" s="52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254000</v>
      </c>
      <c r="I26" s="8"/>
      <c r="J26" s="37"/>
      <c r="K26" s="48"/>
      <c r="L26" s="39"/>
      <c r="M26" s="40"/>
      <c r="N26" s="41"/>
      <c r="O26" s="50"/>
      <c r="P26" s="71"/>
      <c r="Q26" s="52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42369000</v>
      </c>
      <c r="J27" s="37"/>
      <c r="K27" s="38"/>
      <c r="L27" s="59"/>
      <c r="M27" s="72"/>
      <c r="N27" s="41"/>
      <c r="O27" s="50"/>
      <c r="P27" s="58"/>
      <c r="Q27" s="73"/>
      <c r="R27" s="46"/>
      <c r="S27" s="56"/>
      <c r="T27" s="64"/>
      <c r="U27" s="56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0"/>
      <c r="P28" s="74"/>
      <c r="Q28" s="52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9"/>
      <c r="M29" s="75"/>
      <c r="N29" s="41"/>
      <c r="O29" s="50"/>
      <c r="P29" s="75"/>
      <c r="Q29" s="44"/>
      <c r="R29" s="46"/>
      <c r="S29" s="56"/>
      <c r="T29" s="64"/>
      <c r="U29" s="56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+'[1]30 Okt'!I38</f>
        <v>816527793</v>
      </c>
      <c r="J30" s="37"/>
      <c r="K30" s="48"/>
      <c r="L30" s="76"/>
      <c r="M30" s="75"/>
      <c r="N30" s="41"/>
      <c r="O30" s="50"/>
      <c r="P30" s="75"/>
      <c r="Q30" s="44"/>
      <c r="R30" s="2"/>
      <c r="S30" s="56"/>
      <c r="T30" s="2"/>
      <c r="U30" s="56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+'02 Nov'!I56</f>
        <v>26114000</v>
      </c>
      <c r="J31" s="37"/>
      <c r="K31" s="38"/>
      <c r="L31" s="77"/>
      <c r="M31" s="75"/>
      <c r="N31" s="41"/>
      <c r="O31" s="50"/>
      <c r="P31" s="75"/>
      <c r="Q31" s="44"/>
      <c r="R31" s="2"/>
      <c r="S31" s="56"/>
      <c r="T31" s="2"/>
      <c r="U31" s="56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0"/>
      <c r="P32" s="75"/>
      <c r="Q32" s="44"/>
      <c r="R32" s="2"/>
      <c r="S32" s="56"/>
      <c r="T32" s="2"/>
      <c r="U32" s="56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8"/>
      <c r="L33" s="59"/>
      <c r="M33" s="75"/>
      <c r="N33" s="41"/>
      <c r="O33" s="50"/>
      <c r="P33" s="75"/>
      <c r="Q33" s="44"/>
      <c r="R33" s="2"/>
      <c r="S33" s="56"/>
      <c r="T33" s="78"/>
      <c r="U33" s="56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48"/>
      <c r="L34" s="39"/>
      <c r="M34" s="75"/>
      <c r="N34" s="41"/>
      <c r="O34" s="50"/>
      <c r="P34" s="75"/>
      <c r="Q34" s="44"/>
      <c r="R34" s="56"/>
      <c r="S34" s="56"/>
      <c r="T34" s="2"/>
      <c r="U34" s="56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8"/>
      <c r="L35" s="59"/>
      <c r="N35" s="41"/>
      <c r="O35" s="50"/>
      <c r="Q35" s="44"/>
      <c r="R35" s="9"/>
      <c r="S35" s="56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0"/>
      <c r="K36" s="48"/>
      <c r="L36" s="39"/>
      <c r="M36" s="81"/>
      <c r="N36" s="41"/>
      <c r="O36" s="50"/>
      <c r="Q36" s="44"/>
      <c r="S36" s="56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8"/>
      <c r="L37" s="59"/>
      <c r="M37" s="81"/>
      <c r="N37" s="41"/>
      <c r="O37" s="50"/>
      <c r="Q37" s="44"/>
      <c r="S37" s="56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816527793</v>
      </c>
      <c r="J38" s="37"/>
      <c r="K38" s="48"/>
      <c r="L38" s="39"/>
      <c r="M38" s="81"/>
      <c r="N38" s="41"/>
      <c r="O38" s="50"/>
      <c r="Q38" s="44"/>
      <c r="S38" s="56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8"/>
      <c r="L39" s="59"/>
      <c r="M39" s="81"/>
      <c r="N39" s="41"/>
      <c r="O39" s="50"/>
      <c r="Q39" s="44"/>
      <c r="S39" s="56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48"/>
      <c r="L40" s="39"/>
      <c r="M40" s="81"/>
      <c r="N40" s="41"/>
      <c r="O40" s="50"/>
      <c r="Q40" s="44"/>
      <c r="S40" s="56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7824560</v>
      </c>
      <c r="J41" s="37"/>
      <c r="K41" s="83"/>
      <c r="L41" s="59"/>
      <c r="N41" s="41"/>
      <c r="O41" s="50"/>
      <c r="Q41" s="44"/>
      <c r="S41" s="56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83"/>
      <c r="L42" s="59"/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151383945</v>
      </c>
      <c r="I43" s="8"/>
      <c r="J43" s="37"/>
      <c r="K43" s="38"/>
      <c r="L43" s="39"/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83"/>
      <c r="L44" s="59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1158282374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83"/>
      <c r="L46" s="59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9290000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83"/>
      <c r="L48" s="59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9290000</v>
      </c>
      <c r="J49" s="92"/>
      <c r="K49" s="38"/>
      <c r="L49" s="39"/>
      <c r="M49" s="90"/>
      <c r="N49" s="41"/>
      <c r="O49" s="55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83"/>
      <c r="L50" s="59"/>
      <c r="N50" s="96"/>
      <c r="O50" s="55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5"/>
      <c r="P51" s="90"/>
      <c r="Q51" s="44"/>
      <c r="R51" s="93"/>
      <c r="S51" s="2"/>
      <c r="U51" s="2"/>
    </row>
    <row r="52" spans="1:21" ht="15.75" x14ac:dyDescent="0.2">
      <c r="A52" s="7"/>
      <c r="B52" s="7"/>
      <c r="C52" s="97" t="s">
        <v>43</v>
      </c>
      <c r="D52" s="7"/>
      <c r="E52" s="7"/>
      <c r="F52" s="7"/>
      <c r="G52" s="16"/>
      <c r="H52" s="70">
        <f>L119</f>
        <v>15095000</v>
      </c>
      <c r="I52" s="8"/>
      <c r="J52" s="88"/>
      <c r="K52" s="83"/>
      <c r="L52" s="59"/>
      <c r="N52" s="96"/>
      <c r="O52" s="55"/>
      <c r="Q52" s="44"/>
    </row>
    <row r="53" spans="1:21" ht="15.75" x14ac:dyDescent="0.2">
      <c r="A53" s="7"/>
      <c r="B53" s="7"/>
      <c r="C53" s="97" t="s">
        <v>44</v>
      </c>
      <c r="D53" s="7"/>
      <c r="E53" s="7"/>
      <c r="F53" s="7"/>
      <c r="G53" s="16"/>
      <c r="H53" s="70">
        <f>O24</f>
        <v>9900000</v>
      </c>
      <c r="I53" s="8"/>
      <c r="J53" s="88"/>
      <c r="K53" s="38"/>
      <c r="L53" s="39"/>
      <c r="M53" s="90"/>
      <c r="N53" s="41"/>
      <c r="O53" s="55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2">
        <v>550000</v>
      </c>
      <c r="I54" s="8"/>
      <c r="J54" s="98"/>
      <c r="K54" s="83"/>
      <c r="L54" s="59"/>
      <c r="M54" s="90"/>
      <c r="N54" s="41"/>
      <c r="O54" s="55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25545000</v>
      </c>
      <c r="J55" s="99"/>
      <c r="K55" s="100"/>
      <c r="L55" s="76"/>
      <c r="M55" s="90"/>
      <c r="N55" s="41"/>
      <c r="O55" s="55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42369000</v>
      </c>
      <c r="J56" s="101"/>
      <c r="K56" s="41"/>
      <c r="L56" s="102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ht="15.75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42369000</v>
      </c>
      <c r="J57" s="104"/>
      <c r="K57" s="41"/>
      <c r="L57" s="105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41"/>
      <c r="L58" s="105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/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15095000</v>
      </c>
      <c r="M119" s="154">
        <f t="shared" ref="M119:P119" si="1">SUM(M13:M118)</f>
        <v>9290000</v>
      </c>
      <c r="N119" s="154">
        <f>SUM(N13:N118)</f>
        <v>0</v>
      </c>
      <c r="O119" s="154">
        <f>SUM(O13:O118)</f>
        <v>19800000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15095000</v>
      </c>
      <c r="O120" s="154">
        <f>SUM(O13:O119)</f>
        <v>39600000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H7" zoomScaleNormal="100" zoomScaleSheetLayoutView="100" workbookViewId="0">
      <selection activeCell="O29" sqref="O2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9" t="s">
        <v>0</v>
      </c>
      <c r="B1" s="179"/>
      <c r="C1" s="179"/>
      <c r="D1" s="179"/>
      <c r="E1" s="179"/>
      <c r="F1" s="179"/>
      <c r="G1" s="179"/>
      <c r="H1" s="179"/>
      <c r="I1" s="179"/>
      <c r="J1" s="157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95</v>
      </c>
      <c r="C3" s="9"/>
      <c r="D3" s="7"/>
      <c r="E3" s="7"/>
      <c r="F3" s="7"/>
      <c r="G3" s="7"/>
      <c r="H3" s="7" t="s">
        <v>3</v>
      </c>
      <c r="I3" s="11">
        <v>43408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0.57638888888888895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1">
        <f>210+94+373+8</f>
        <v>685</v>
      </c>
      <c r="F8" s="21"/>
      <c r="G8" s="16">
        <f t="shared" ref="G8:G16" si="0">C8*E8</f>
        <v>68500000</v>
      </c>
      <c r="H8" s="23"/>
      <c r="I8" s="21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B9" s="21"/>
      <c r="C9" s="22">
        <v>50000</v>
      </c>
      <c r="D9" s="7"/>
      <c r="E9" s="21">
        <f>64+157+156</f>
        <v>377</v>
      </c>
      <c r="F9" s="21"/>
      <c r="G9" s="16">
        <f t="shared" si="0"/>
        <v>18850000</v>
      </c>
      <c r="H9" s="23"/>
      <c r="I9" s="21"/>
      <c r="J9" s="16">
        <f>SUM(J4:J8)</f>
        <v>39459000</v>
      </c>
      <c r="K9" s="25">
        <f>J9+M18</f>
        <v>39459000</v>
      </c>
      <c r="L9" s="26">
        <f>K9-I55</f>
        <v>-6816000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B10" s="21" t="s">
        <v>7</v>
      </c>
      <c r="C10" s="22">
        <v>20000</v>
      </c>
      <c r="D10" s="7"/>
      <c r="E10" s="21">
        <v>5</v>
      </c>
      <c r="F10" s="21"/>
      <c r="G10" s="16">
        <f t="shared" si="0"/>
        <v>100000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B11" s="21"/>
      <c r="C11" s="22">
        <v>10000</v>
      </c>
      <c r="D11" s="7"/>
      <c r="E11" s="21">
        <f>25+1</f>
        <v>26</v>
      </c>
      <c r="F11" s="21"/>
      <c r="G11" s="16">
        <f t="shared" si="0"/>
        <v>260000</v>
      </c>
      <c r="H11" s="8"/>
      <c r="I11" s="21"/>
      <c r="J11" s="28"/>
      <c r="K11" s="29"/>
      <c r="L11" s="180" t="s">
        <v>12</v>
      </c>
      <c r="M11" s="181"/>
      <c r="N11" s="182" t="s">
        <v>13</v>
      </c>
      <c r="O11" s="183"/>
      <c r="P11" s="30"/>
      <c r="Q11" s="8"/>
      <c r="R11" s="2"/>
      <c r="S11" s="2"/>
      <c r="T11" s="2" t="s">
        <v>14</v>
      </c>
      <c r="U11" s="2"/>
    </row>
    <row r="12" spans="1:21" x14ac:dyDescent="0.25">
      <c r="B12" s="21"/>
      <c r="C12" s="22">
        <v>5000</v>
      </c>
      <c r="D12" s="7"/>
      <c r="E12" s="21">
        <v>48</v>
      </c>
      <c r="F12" s="21"/>
      <c r="G12" s="16">
        <f t="shared" si="0"/>
        <v>240000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B13" s="21"/>
      <c r="C13" s="22">
        <v>2000</v>
      </c>
      <c r="D13" s="7"/>
      <c r="E13" s="21">
        <v>45</v>
      </c>
      <c r="F13" s="21"/>
      <c r="G13" s="16">
        <f t="shared" si="0"/>
        <v>90000</v>
      </c>
      <c r="H13" s="8"/>
      <c r="I13" s="7"/>
      <c r="J13" s="37"/>
      <c r="K13" s="37" t="s">
        <v>64</v>
      </c>
      <c r="L13" s="55">
        <v>500000</v>
      </c>
      <c r="M13" s="40">
        <v>350000</v>
      </c>
      <c r="N13" s="41"/>
      <c r="O13" s="42">
        <v>43475000</v>
      </c>
      <c r="P13" s="43"/>
      <c r="Q13" s="44"/>
      <c r="R13" s="45"/>
      <c r="S13" s="46"/>
      <c r="T13" s="47"/>
      <c r="U13" s="47"/>
    </row>
    <row r="14" spans="1:21" x14ac:dyDescent="0.2"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7" t="s">
        <v>65</v>
      </c>
      <c r="L14" s="55">
        <v>2000000</v>
      </c>
      <c r="M14" s="40"/>
      <c r="N14" s="49"/>
      <c r="O14" s="50">
        <v>800000</v>
      </c>
      <c r="P14" s="51"/>
      <c r="Q14" s="52"/>
      <c r="R14" s="53"/>
    </row>
    <row r="15" spans="1:21" ht="18.75" x14ac:dyDescent="0.3"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7" t="s">
        <v>66</v>
      </c>
      <c r="L15" s="55" t="s">
        <v>94</v>
      </c>
      <c r="M15" s="54"/>
      <c r="N15" s="41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7" t="s">
        <v>67</v>
      </c>
      <c r="L16" s="55" t="s">
        <v>94</v>
      </c>
      <c r="M16" s="54"/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88040000</v>
      </c>
      <c r="I17" s="9"/>
      <c r="J17" s="37"/>
      <c r="K17" s="37" t="s">
        <v>68</v>
      </c>
      <c r="L17" s="55">
        <v>4200000</v>
      </c>
      <c r="M17" s="40"/>
      <c r="N17" s="41"/>
      <c r="O17" s="50"/>
      <c r="P17" s="60"/>
      <c r="Q17" s="29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7"/>
      <c r="K18" s="37" t="s">
        <v>69</v>
      </c>
      <c r="L18" s="55">
        <v>650000</v>
      </c>
      <c r="M18" s="40"/>
      <c r="N18" s="49"/>
      <c r="O18" s="50"/>
      <c r="P18" s="60"/>
      <c r="Q18" s="61"/>
      <c r="R18" s="62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7" t="s">
        <v>70</v>
      </c>
      <c r="L19" s="55">
        <v>1000000</v>
      </c>
      <c r="M19" s="40"/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37" t="s">
        <v>71</v>
      </c>
      <c r="L20" s="55">
        <v>1400000</v>
      </c>
      <c r="M20" s="40"/>
      <c r="N20" s="41"/>
      <c r="O20" s="50"/>
      <c r="P20" s="65"/>
      <c r="Q20" s="30"/>
      <c r="R20" s="46"/>
      <c r="S20" s="56"/>
      <c r="T20" s="64"/>
      <c r="U20" s="56"/>
    </row>
    <row r="21" spans="1:21" x14ac:dyDescent="0.2">
      <c r="A21" s="7"/>
      <c r="B21" s="7"/>
      <c r="C21" s="22">
        <v>500</v>
      </c>
      <c r="D21" s="7"/>
      <c r="E21" s="7">
        <f>503+5</f>
        <v>508</v>
      </c>
      <c r="F21" s="7"/>
      <c r="G21" s="22">
        <f>C21*E21</f>
        <v>254000</v>
      </c>
      <c r="H21" s="8"/>
      <c r="I21" s="22"/>
      <c r="J21" s="37"/>
      <c r="K21" s="37" t="s">
        <v>72</v>
      </c>
      <c r="L21" s="55">
        <v>800000</v>
      </c>
      <c r="M21" s="40"/>
      <c r="N21" s="41"/>
      <c r="O21" s="50"/>
      <c r="P21" s="60"/>
      <c r="Q21" s="55"/>
      <c r="R21" s="62"/>
    </row>
    <row r="22" spans="1:21" x14ac:dyDescent="0.2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37" t="s">
        <v>73</v>
      </c>
      <c r="L22" s="55">
        <v>700000</v>
      </c>
      <c r="M22" s="40"/>
      <c r="N22" s="41"/>
      <c r="O22" s="50"/>
      <c r="P22" s="60"/>
      <c r="Q22" s="55"/>
      <c r="R22" s="62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7" t="s">
        <v>74</v>
      </c>
      <c r="L23" s="55">
        <v>1550000</v>
      </c>
      <c r="M23" s="40"/>
      <c r="N23" s="41"/>
      <c r="O23" s="50"/>
      <c r="P23" s="60"/>
      <c r="Q23" s="55"/>
      <c r="R23" s="62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37" t="s">
        <v>75</v>
      </c>
      <c r="L24" s="55">
        <v>575000</v>
      </c>
      <c r="M24" s="40"/>
      <c r="N24" s="41"/>
      <c r="O24" s="50">
        <f>SUM(O13:O23)</f>
        <v>44275000</v>
      </c>
      <c r="P24" s="66"/>
      <c r="Q24" s="44"/>
      <c r="R24" s="46"/>
      <c r="S24" s="56"/>
      <c r="T24" s="64"/>
      <c r="U24" s="56"/>
    </row>
    <row r="25" spans="1:21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 t="s">
        <v>76</v>
      </c>
      <c r="L25" s="55">
        <v>3000000</v>
      </c>
      <c r="M25" s="40"/>
      <c r="N25" s="41"/>
      <c r="O25" s="50"/>
      <c r="P25" s="68"/>
      <c r="Q25" s="52"/>
      <c r="R25" s="69"/>
    </row>
    <row r="26" spans="1:21" x14ac:dyDescent="0.25">
      <c r="A26" s="7"/>
      <c r="B26" s="7"/>
      <c r="C26" s="17"/>
      <c r="D26" s="7"/>
      <c r="E26" s="7"/>
      <c r="F26" s="7"/>
      <c r="G26" s="7"/>
      <c r="H26" s="70">
        <f>SUM(G20:G25)</f>
        <v>254000</v>
      </c>
      <c r="I26" s="8"/>
      <c r="J26" s="37"/>
      <c r="K26" s="37" t="s">
        <v>77</v>
      </c>
      <c r="L26" s="55">
        <v>1000000</v>
      </c>
      <c r="M26" s="40"/>
      <c r="N26" s="41"/>
      <c r="O26" s="50"/>
      <c r="P26" s="71"/>
      <c r="Q26" s="52"/>
      <c r="R26" s="69"/>
    </row>
    <row r="27" spans="1:21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88294000</v>
      </c>
      <c r="J27" s="37"/>
      <c r="K27" s="37" t="s">
        <v>78</v>
      </c>
      <c r="L27" s="55">
        <v>700000</v>
      </c>
      <c r="M27" s="72"/>
      <c r="N27" s="41"/>
      <c r="O27" s="50"/>
      <c r="P27" s="58"/>
      <c r="Q27" s="73"/>
      <c r="R27" s="46"/>
      <c r="S27" s="56"/>
      <c r="T27" s="64"/>
      <c r="U27" s="56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 t="s">
        <v>79</v>
      </c>
      <c r="L28" s="55">
        <v>1500000</v>
      </c>
      <c r="M28" s="74"/>
      <c r="N28" s="41"/>
      <c r="O28" s="50"/>
      <c r="P28" s="74"/>
      <c r="Q28" s="52"/>
      <c r="R28" s="69"/>
    </row>
    <row r="29" spans="1:21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7" t="s">
        <v>80</v>
      </c>
      <c r="L29" s="55">
        <v>4000000</v>
      </c>
      <c r="M29" s="75"/>
      <c r="N29" s="41"/>
      <c r="O29" s="50"/>
      <c r="P29" s="75"/>
      <c r="Q29" s="44"/>
      <c r="R29" s="46"/>
      <c r="S29" s="56"/>
      <c r="T29" s="64"/>
      <c r="U29" s="56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+'[1]30 Okt'!I38</f>
        <v>816527793</v>
      </c>
      <c r="J30" s="37"/>
      <c r="K30" s="37" t="s">
        <v>81</v>
      </c>
      <c r="L30" s="55">
        <v>3600000</v>
      </c>
      <c r="M30" s="75"/>
      <c r="N30" s="41"/>
      <c r="O30" s="50"/>
      <c r="P30" s="75"/>
      <c r="Q30" s="44"/>
      <c r="R30" s="2"/>
      <c r="S30" s="56"/>
      <c r="T30" s="2"/>
      <c r="U30" s="56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+'03 nOV'!I56</f>
        <v>42369000</v>
      </c>
      <c r="J31" s="37"/>
      <c r="K31" s="37" t="s">
        <v>82</v>
      </c>
      <c r="L31" s="55">
        <v>2000000</v>
      </c>
      <c r="M31" s="75"/>
      <c r="N31" s="41"/>
      <c r="O31" s="50"/>
      <c r="P31" s="75"/>
      <c r="Q31" s="44"/>
      <c r="R31" s="2"/>
      <c r="S31" s="56"/>
      <c r="T31" s="2"/>
      <c r="U31" s="5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 t="s">
        <v>83</v>
      </c>
      <c r="L32" s="55">
        <v>1100000</v>
      </c>
      <c r="M32" s="75"/>
      <c r="N32" s="41"/>
      <c r="O32" s="50"/>
      <c r="P32" s="75"/>
      <c r="Q32" s="44"/>
      <c r="R32" s="2"/>
      <c r="S32" s="56"/>
      <c r="T32" s="2"/>
      <c r="U32" s="56"/>
    </row>
    <row r="33" spans="1:21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7" t="s">
        <v>84</v>
      </c>
      <c r="L33" s="55">
        <v>500000</v>
      </c>
      <c r="M33" s="75"/>
      <c r="N33" s="41"/>
      <c r="O33" s="50"/>
      <c r="P33" s="75"/>
      <c r="Q33" s="44"/>
      <c r="R33" s="2"/>
      <c r="S33" s="56"/>
      <c r="T33" s="78"/>
      <c r="U33" s="56"/>
    </row>
    <row r="34" spans="1:21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7" t="s">
        <v>85</v>
      </c>
      <c r="L34" s="55">
        <v>4350000</v>
      </c>
      <c r="M34" s="75"/>
      <c r="N34" s="41"/>
      <c r="O34" s="50"/>
      <c r="P34" s="75"/>
      <c r="Q34" s="44"/>
      <c r="R34" s="56"/>
      <c r="S34" s="56"/>
      <c r="T34" s="2"/>
      <c r="U34" s="56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 t="s">
        <v>86</v>
      </c>
      <c r="L35" s="55">
        <v>2000000</v>
      </c>
      <c r="N35" s="41"/>
      <c r="O35" s="50"/>
      <c r="Q35" s="44"/>
      <c r="R35" s="9"/>
      <c r="S35" s="56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0"/>
      <c r="K36" s="37" t="s">
        <v>87</v>
      </c>
      <c r="L36" s="55">
        <v>1800000</v>
      </c>
      <c r="M36" s="81"/>
      <c r="N36" s="41"/>
      <c r="O36" s="50"/>
      <c r="Q36" s="44"/>
      <c r="S36" s="56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7" t="s">
        <v>88</v>
      </c>
      <c r="L37" s="55">
        <v>900000</v>
      </c>
      <c r="M37" s="81"/>
      <c r="N37" s="41"/>
      <c r="O37" s="50"/>
      <c r="Q37" s="44"/>
      <c r="S37" s="56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816527793</v>
      </c>
      <c r="J38" s="37"/>
      <c r="K38" s="37" t="s">
        <v>89</v>
      </c>
      <c r="L38" s="55">
        <v>1200000</v>
      </c>
      <c r="M38" s="81"/>
      <c r="N38" s="41"/>
      <c r="O38" s="50"/>
      <c r="Q38" s="44"/>
      <c r="S38" s="56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 t="s">
        <v>90</v>
      </c>
      <c r="L39" s="55">
        <v>1500000</v>
      </c>
      <c r="M39" s="81"/>
      <c r="N39" s="41"/>
      <c r="O39" s="50"/>
      <c r="Q39" s="44"/>
      <c r="S39" s="56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7" t="s">
        <v>91</v>
      </c>
      <c r="L40" s="55">
        <v>800000</v>
      </c>
      <c r="M40" s="81"/>
      <c r="N40" s="41"/>
      <c r="O40" s="50"/>
      <c r="Q40" s="44"/>
      <c r="S40" s="56"/>
      <c r="T40" s="2"/>
      <c r="U40" s="2"/>
    </row>
    <row r="41" spans="1:21" x14ac:dyDescent="0.2">
      <c r="A41" s="7"/>
      <c r="B41" s="7"/>
      <c r="C41" s="17" t="s">
        <v>36</v>
      </c>
      <c r="D41" s="7"/>
      <c r="E41" s="7"/>
      <c r="F41" s="7"/>
      <c r="G41" s="7"/>
      <c r="H41" s="70">
        <v>7824560</v>
      </c>
      <c r="J41" s="37"/>
      <c r="K41" s="37" t="s">
        <v>92</v>
      </c>
      <c r="L41" s="55">
        <v>1500000</v>
      </c>
      <c r="N41" s="41"/>
      <c r="O41" s="50"/>
      <c r="Q41" s="44"/>
      <c r="S41" s="56"/>
      <c r="T41" s="2"/>
      <c r="U41" s="2"/>
    </row>
    <row r="42" spans="1:21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37" t="s">
        <v>93</v>
      </c>
      <c r="L42" s="42">
        <v>650000</v>
      </c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151383945</v>
      </c>
      <c r="I43" s="8"/>
      <c r="J43" s="37"/>
      <c r="K43" s="38"/>
      <c r="L43" s="39">
        <v>-43475000</v>
      </c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83"/>
      <c r="L44" s="59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1158282374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83"/>
      <c r="L46" s="59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350000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83"/>
      <c r="L48" s="59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350000</v>
      </c>
      <c r="J49" s="92"/>
      <c r="K49" s="38"/>
      <c r="L49" s="39"/>
      <c r="M49" s="90"/>
      <c r="N49" s="41"/>
      <c r="O49" s="55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83"/>
      <c r="L50" s="59"/>
      <c r="N50" s="96"/>
      <c r="O50" s="55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5"/>
      <c r="P51" s="90"/>
      <c r="Q51" s="44"/>
      <c r="R51" s="93"/>
      <c r="S51" s="2"/>
      <c r="U51" s="2"/>
    </row>
    <row r="52" spans="1:21" ht="15.75" x14ac:dyDescent="0.2">
      <c r="A52" s="7"/>
      <c r="B52" s="7"/>
      <c r="C52" s="97" t="s">
        <v>43</v>
      </c>
      <c r="D52" s="7"/>
      <c r="E52" s="7"/>
      <c r="F52" s="7"/>
      <c r="G52" s="16"/>
      <c r="H52" s="70">
        <f>L119</f>
        <v>2000000</v>
      </c>
      <c r="I52" s="8"/>
      <c r="J52" s="88"/>
      <c r="K52" s="83"/>
      <c r="L52" s="59"/>
      <c r="N52" s="96"/>
      <c r="O52" s="55"/>
      <c r="Q52" s="44"/>
    </row>
    <row r="53" spans="1:21" ht="15.75" x14ac:dyDescent="0.2">
      <c r="A53" s="7"/>
      <c r="B53" s="7"/>
      <c r="C53" s="97" t="s">
        <v>44</v>
      </c>
      <c r="D53" s="7"/>
      <c r="E53" s="7"/>
      <c r="F53" s="7"/>
      <c r="G53" s="16"/>
      <c r="H53" s="70">
        <f>O24</f>
        <v>44275000</v>
      </c>
      <c r="I53" s="8"/>
      <c r="J53" s="88"/>
      <c r="K53" s="38"/>
      <c r="L53" s="39"/>
      <c r="M53" s="90"/>
      <c r="N53" s="41"/>
      <c r="O53" s="55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2">
        <v>0</v>
      </c>
      <c r="I54" s="8"/>
      <c r="J54" s="98"/>
      <c r="K54" s="83"/>
      <c r="L54" s="59"/>
      <c r="M54" s="90"/>
      <c r="N54" s="41"/>
      <c r="O54" s="55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46275000</v>
      </c>
      <c r="J55" s="99"/>
      <c r="K55" s="100"/>
      <c r="L55" s="76"/>
      <c r="M55" s="90"/>
      <c r="N55" s="41"/>
      <c r="O55" s="55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88294000</v>
      </c>
      <c r="J56" s="101"/>
      <c r="K56" s="41"/>
      <c r="L56" s="102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ht="15.75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88294000</v>
      </c>
      <c r="J57" s="104"/>
      <c r="K57" s="41"/>
      <c r="L57" s="105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41"/>
      <c r="L58" s="105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/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2000000</v>
      </c>
      <c r="M119" s="154">
        <f t="shared" ref="M119:P119" si="1">SUM(M13:M118)</f>
        <v>350000</v>
      </c>
      <c r="N119" s="154">
        <f>SUM(N13:N118)</f>
        <v>0</v>
      </c>
      <c r="O119" s="154">
        <f>SUM(O13:O118)</f>
        <v>88550000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-26775000</v>
      </c>
      <c r="O120" s="154">
        <f>SUM(O13:O119)</f>
        <v>177100000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1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23" zoomScaleNormal="100" zoomScaleSheetLayoutView="100" workbookViewId="0">
      <selection activeCell="B34" sqref="B34:I5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9" t="s">
        <v>0</v>
      </c>
      <c r="B1" s="179"/>
      <c r="C1" s="179"/>
      <c r="D1" s="179"/>
      <c r="E1" s="179"/>
      <c r="F1" s="179"/>
      <c r="G1" s="179"/>
      <c r="H1" s="179"/>
      <c r="I1" s="179"/>
      <c r="J1" s="158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96</v>
      </c>
      <c r="C3" s="9"/>
      <c r="D3" s="7"/>
      <c r="E3" s="7"/>
      <c r="F3" s="7"/>
      <c r="G3" s="7"/>
      <c r="H3" s="7" t="s">
        <v>3</v>
      </c>
      <c r="I3" s="11">
        <v>43409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0.57638888888888895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1">
        <v>542</v>
      </c>
      <c r="F8" s="21"/>
      <c r="G8" s="16">
        <f t="shared" ref="G8:G16" si="0">C8*E8</f>
        <v>54200000</v>
      </c>
      <c r="H8" s="23"/>
      <c r="I8" s="21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B9" s="21"/>
      <c r="C9" s="22">
        <v>50000</v>
      </c>
      <c r="D9" s="7"/>
      <c r="E9" s="21">
        <f>373+167</f>
        <v>540</v>
      </c>
      <c r="F9" s="21"/>
      <c r="G9" s="16">
        <f t="shared" si="0"/>
        <v>27000000</v>
      </c>
      <c r="H9" s="23"/>
      <c r="I9" s="21"/>
      <c r="J9" s="16">
        <f>SUM(J4:J8)</f>
        <v>39459000</v>
      </c>
      <c r="K9" s="25">
        <f>J9+M18</f>
        <v>39459000</v>
      </c>
      <c r="L9" s="26">
        <f>K9-I55</f>
        <v>6664000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B10" s="21" t="s">
        <v>7</v>
      </c>
      <c r="C10" s="22">
        <v>20000</v>
      </c>
      <c r="D10" s="7"/>
      <c r="E10" s="21">
        <v>2</v>
      </c>
      <c r="F10" s="21"/>
      <c r="G10" s="16">
        <f t="shared" si="0"/>
        <v>40000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B11" s="21"/>
      <c r="C11" s="22">
        <v>10000</v>
      </c>
      <c r="D11" s="7"/>
      <c r="E11" s="21">
        <v>27</v>
      </c>
      <c r="F11" s="21"/>
      <c r="G11" s="16">
        <f t="shared" si="0"/>
        <v>270000</v>
      </c>
      <c r="H11" s="8"/>
      <c r="I11" s="21"/>
      <c r="J11" s="28"/>
      <c r="K11" s="29"/>
      <c r="L11" s="180" t="s">
        <v>12</v>
      </c>
      <c r="M11" s="181"/>
      <c r="N11" s="182" t="s">
        <v>13</v>
      </c>
      <c r="O11" s="183"/>
      <c r="P11" s="30"/>
      <c r="Q11" s="8"/>
      <c r="R11" s="2"/>
      <c r="S11" s="2"/>
      <c r="T11" s="2" t="s">
        <v>14</v>
      </c>
      <c r="U11" s="2"/>
    </row>
    <row r="12" spans="1:21" x14ac:dyDescent="0.25">
      <c r="B12" s="21"/>
      <c r="C12" s="22">
        <v>5000</v>
      </c>
      <c r="D12" s="7"/>
      <c r="E12" s="21">
        <v>48</v>
      </c>
      <c r="F12" s="21"/>
      <c r="G12" s="16">
        <f t="shared" si="0"/>
        <v>240000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B13" s="21"/>
      <c r="C13" s="22">
        <v>2000</v>
      </c>
      <c r="D13" s="7"/>
      <c r="E13" s="21">
        <v>45</v>
      </c>
      <c r="F13" s="21"/>
      <c r="G13" s="16">
        <f t="shared" si="0"/>
        <v>90000</v>
      </c>
      <c r="H13" s="8"/>
      <c r="I13" s="7"/>
      <c r="J13" s="37"/>
      <c r="K13" s="37"/>
      <c r="L13" s="55">
        <v>29445000</v>
      </c>
      <c r="M13" s="40">
        <v>34625000</v>
      </c>
      <c r="N13" s="41"/>
      <c r="O13" s="42"/>
      <c r="P13" s="43"/>
      <c r="Q13" s="44"/>
      <c r="R13" s="45"/>
      <c r="S13" s="46"/>
      <c r="T13" s="47"/>
      <c r="U13" s="47"/>
    </row>
    <row r="14" spans="1:21" x14ac:dyDescent="0.2"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7"/>
      <c r="L14" s="55">
        <v>1700000</v>
      </c>
      <c r="M14" s="40">
        <v>1800000</v>
      </c>
      <c r="N14" s="49"/>
      <c r="O14" s="50"/>
      <c r="P14" s="51"/>
      <c r="Q14" s="52"/>
      <c r="R14" s="53"/>
    </row>
    <row r="15" spans="1:21" ht="18.75" x14ac:dyDescent="0.3"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7"/>
      <c r="L15" s="55">
        <v>1350000</v>
      </c>
      <c r="M15" s="54">
        <v>1720000</v>
      </c>
      <c r="N15" s="41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7"/>
      <c r="L16" s="55"/>
      <c r="M16" s="54">
        <v>800000</v>
      </c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81840000</v>
      </c>
      <c r="I17" s="9"/>
      <c r="J17" s="37"/>
      <c r="K17" s="37"/>
      <c r="L17" s="55"/>
      <c r="M17" s="40">
        <v>50000</v>
      </c>
      <c r="N17" s="41"/>
      <c r="O17" s="50"/>
      <c r="P17" s="60"/>
      <c r="Q17" s="29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7"/>
      <c r="K18" s="37"/>
      <c r="L18" s="55"/>
      <c r="M18" s="40"/>
      <c r="N18" s="49"/>
      <c r="O18" s="50"/>
      <c r="P18" s="60"/>
      <c r="Q18" s="61"/>
      <c r="R18" s="62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7"/>
      <c r="L19" s="55"/>
      <c r="M19" s="40"/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37"/>
      <c r="L20" s="55"/>
      <c r="M20" s="40"/>
      <c r="N20" s="41"/>
      <c r="O20" s="50"/>
      <c r="P20" s="65"/>
      <c r="Q20" s="30"/>
      <c r="R20" s="46"/>
      <c r="S20" s="56"/>
      <c r="T20" s="64"/>
      <c r="U20" s="56"/>
    </row>
    <row r="21" spans="1:21" x14ac:dyDescent="0.2">
      <c r="A21" s="7"/>
      <c r="B21" s="7"/>
      <c r="C21" s="22">
        <v>500</v>
      </c>
      <c r="D21" s="7"/>
      <c r="E21" s="7">
        <f>503+5</f>
        <v>508</v>
      </c>
      <c r="F21" s="7"/>
      <c r="G21" s="22">
        <f>C21*E21</f>
        <v>254000</v>
      </c>
      <c r="H21" s="8"/>
      <c r="I21" s="22"/>
      <c r="J21" s="37"/>
      <c r="K21" s="37"/>
      <c r="L21" s="55"/>
      <c r="M21" s="40"/>
      <c r="N21" s="41"/>
      <c r="O21" s="50"/>
      <c r="P21" s="60"/>
      <c r="Q21" s="55"/>
      <c r="R21" s="62"/>
    </row>
    <row r="22" spans="1:21" x14ac:dyDescent="0.2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37"/>
      <c r="L22" s="55"/>
      <c r="M22" s="40"/>
      <c r="N22" s="41"/>
      <c r="O22" s="50"/>
      <c r="P22" s="60"/>
      <c r="Q22" s="55"/>
      <c r="R22" s="62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7"/>
      <c r="L23" s="55"/>
      <c r="M23" s="40"/>
      <c r="N23" s="41"/>
      <c r="O23" s="50"/>
      <c r="P23" s="60"/>
      <c r="Q23" s="55"/>
      <c r="R23" s="62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37"/>
      <c r="L24" s="55"/>
      <c r="M24" s="40"/>
      <c r="N24" s="41"/>
      <c r="O24" s="50">
        <f>SUM(O13:O23)</f>
        <v>0</v>
      </c>
      <c r="P24" s="66"/>
      <c r="Q24" s="44"/>
      <c r="R24" s="46"/>
      <c r="S24" s="56"/>
      <c r="T24" s="64"/>
      <c r="U24" s="56"/>
    </row>
    <row r="25" spans="1:21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5"/>
      <c r="M25" s="40"/>
      <c r="N25" s="41"/>
      <c r="O25" s="50"/>
      <c r="P25" s="68"/>
      <c r="Q25" s="52"/>
      <c r="R25" s="69"/>
    </row>
    <row r="26" spans="1:21" x14ac:dyDescent="0.25">
      <c r="A26" s="7"/>
      <c r="B26" s="7"/>
      <c r="C26" s="17"/>
      <c r="D26" s="7"/>
      <c r="E26" s="7"/>
      <c r="F26" s="7"/>
      <c r="G26" s="7"/>
      <c r="H26" s="70">
        <f>SUM(G20:G25)</f>
        <v>254000</v>
      </c>
      <c r="I26" s="8"/>
      <c r="J26" s="37"/>
      <c r="K26" s="37"/>
      <c r="L26" s="55"/>
      <c r="M26" s="40"/>
      <c r="N26" s="41"/>
      <c r="O26" s="50"/>
      <c r="P26" s="71"/>
      <c r="Q26" s="52"/>
      <c r="R26" s="69"/>
    </row>
    <row r="27" spans="1:21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82094000</v>
      </c>
      <c r="J27" s="37"/>
      <c r="K27" s="37"/>
      <c r="L27" s="55"/>
      <c r="M27" s="72"/>
      <c r="N27" s="41"/>
      <c r="O27" s="50"/>
      <c r="P27" s="58"/>
      <c r="Q27" s="73"/>
      <c r="R27" s="46"/>
      <c r="S27" s="56"/>
      <c r="T27" s="64"/>
      <c r="U27" s="56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5"/>
      <c r="M28" s="74"/>
      <c r="N28" s="41"/>
      <c r="O28" s="50"/>
      <c r="P28" s="74"/>
      <c r="Q28" s="52"/>
      <c r="R28" s="69"/>
    </row>
    <row r="29" spans="1:21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7"/>
      <c r="L29" s="55"/>
      <c r="M29" s="75"/>
      <c r="N29" s="41"/>
      <c r="O29" s="50"/>
      <c r="P29" s="75"/>
      <c r="Q29" s="44"/>
      <c r="R29" s="46"/>
      <c r="S29" s="56"/>
      <c r="T29" s="64"/>
      <c r="U29" s="56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+'[1]30 Okt'!I38</f>
        <v>816527793</v>
      </c>
      <c r="J30" s="37"/>
      <c r="K30" s="37"/>
      <c r="L30" s="55"/>
      <c r="M30" s="75"/>
      <c r="N30" s="41"/>
      <c r="O30" s="50"/>
      <c r="P30" s="75"/>
      <c r="Q30" s="44"/>
      <c r="R30" s="2"/>
      <c r="S30" s="56"/>
      <c r="T30" s="2"/>
      <c r="U30" s="56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+'04 nOV'!I56</f>
        <v>88294000</v>
      </c>
      <c r="J31" s="37"/>
      <c r="K31" s="37"/>
      <c r="L31" s="55"/>
      <c r="M31" s="75"/>
      <c r="N31" s="41"/>
      <c r="O31" s="50"/>
      <c r="P31" s="75"/>
      <c r="Q31" s="44"/>
      <c r="R31" s="2"/>
      <c r="S31" s="56"/>
      <c r="T31" s="2"/>
      <c r="U31" s="5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55"/>
      <c r="M32" s="75"/>
      <c r="N32" s="41"/>
      <c r="O32" s="50"/>
      <c r="P32" s="75"/>
      <c r="Q32" s="44"/>
      <c r="R32" s="2"/>
      <c r="S32" s="56"/>
      <c r="T32" s="2"/>
      <c r="U32" s="56"/>
    </row>
    <row r="33" spans="1:21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7"/>
      <c r="L33" s="55"/>
      <c r="M33" s="75"/>
      <c r="N33" s="41"/>
      <c r="O33" s="50"/>
      <c r="P33" s="75"/>
      <c r="Q33" s="44"/>
      <c r="R33" s="2"/>
      <c r="S33" s="56"/>
      <c r="T33" s="78"/>
      <c r="U33" s="56"/>
    </row>
    <row r="34" spans="1:21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7"/>
      <c r="L34" s="55"/>
      <c r="M34" s="75"/>
      <c r="N34" s="41"/>
      <c r="O34" s="50"/>
      <c r="P34" s="75"/>
      <c r="Q34" s="44"/>
      <c r="R34" s="56"/>
      <c r="S34" s="56"/>
      <c r="T34" s="2"/>
      <c r="U34" s="56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55"/>
      <c r="N35" s="41"/>
      <c r="O35" s="50"/>
      <c r="Q35" s="44"/>
      <c r="R35" s="9"/>
      <c r="S35" s="56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0"/>
      <c r="K36" s="37"/>
      <c r="L36" s="55"/>
      <c r="M36" s="81"/>
      <c r="N36" s="41"/>
      <c r="O36" s="50"/>
      <c r="Q36" s="44"/>
      <c r="S36" s="56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82">
        <v>147510000</v>
      </c>
      <c r="I37" s="7" t="s">
        <v>7</v>
      </c>
      <c r="J37" s="37"/>
      <c r="K37" s="37"/>
      <c r="L37" s="55"/>
      <c r="M37" s="81"/>
      <c r="N37" s="41"/>
      <c r="O37" s="50"/>
      <c r="Q37" s="44"/>
      <c r="S37" s="56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669017793</v>
      </c>
      <c r="J38" s="37"/>
      <c r="K38" s="37"/>
      <c r="L38" s="55"/>
      <c r="M38" s="81"/>
      <c r="N38" s="41"/>
      <c r="O38" s="50"/>
      <c r="Q38" s="44"/>
      <c r="S38" s="56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55"/>
      <c r="M39" s="81"/>
      <c r="N39" s="41"/>
      <c r="O39" s="50"/>
      <c r="Q39" s="44"/>
      <c r="S39" s="56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7"/>
      <c r="L40" s="55"/>
      <c r="M40" s="81"/>
      <c r="N40" s="41"/>
      <c r="O40" s="50"/>
      <c r="Q40" s="44"/>
      <c r="S40" s="56"/>
      <c r="T40" s="2"/>
      <c r="U40" s="2"/>
    </row>
    <row r="41" spans="1:21" x14ac:dyDescent="0.2">
      <c r="A41" s="7"/>
      <c r="B41" s="7"/>
      <c r="C41" s="17" t="s">
        <v>36</v>
      </c>
      <c r="D41" s="7"/>
      <c r="E41" s="7"/>
      <c r="F41" s="7"/>
      <c r="G41" s="7"/>
      <c r="H41" s="70">
        <v>7824560</v>
      </c>
      <c r="J41" s="37"/>
      <c r="K41" s="37"/>
      <c r="L41" s="55"/>
      <c r="N41" s="41"/>
      <c r="O41" s="50"/>
      <c r="Q41" s="44"/>
      <c r="S41" s="56"/>
      <c r="T41" s="2"/>
      <c r="U41" s="2"/>
    </row>
    <row r="42" spans="1:21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37"/>
      <c r="L42" s="42"/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151383945</v>
      </c>
      <c r="I43" s="8"/>
      <c r="J43" s="37"/>
      <c r="K43" s="38"/>
      <c r="L43" s="39"/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83"/>
      <c r="L44" s="59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1010772374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83"/>
      <c r="L46" s="59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38995000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83"/>
      <c r="L48" s="59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38995000</v>
      </c>
      <c r="J49" s="92"/>
      <c r="K49" s="38"/>
      <c r="L49" s="39"/>
      <c r="M49" s="90"/>
      <c r="N49" s="41"/>
      <c r="O49" s="55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83"/>
      <c r="L50" s="59"/>
      <c r="N50" s="96"/>
      <c r="O50" s="55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5"/>
      <c r="P51" s="90"/>
      <c r="Q51" s="44"/>
      <c r="R51" s="93"/>
      <c r="S51" s="2"/>
      <c r="U51" s="2"/>
    </row>
    <row r="52" spans="1:21" ht="15.75" x14ac:dyDescent="0.2">
      <c r="A52" s="7"/>
      <c r="B52" s="7"/>
      <c r="C52" s="97" t="s">
        <v>43</v>
      </c>
      <c r="D52" s="7"/>
      <c r="E52" s="7"/>
      <c r="F52" s="7"/>
      <c r="G52" s="16"/>
      <c r="H52" s="70">
        <f>L119</f>
        <v>32495000</v>
      </c>
      <c r="I52" s="8"/>
      <c r="J52" s="88"/>
      <c r="K52" s="83"/>
      <c r="L52" s="59"/>
      <c r="N52" s="96"/>
      <c r="O52" s="55"/>
      <c r="Q52" s="44"/>
    </row>
    <row r="53" spans="1:21" ht="15.75" x14ac:dyDescent="0.2">
      <c r="A53" s="7"/>
      <c r="B53" s="7"/>
      <c r="C53" s="97" t="s">
        <v>44</v>
      </c>
      <c r="D53" s="7"/>
      <c r="E53" s="7"/>
      <c r="F53" s="7"/>
      <c r="G53" s="16"/>
      <c r="H53" s="70">
        <f>O24</f>
        <v>0</v>
      </c>
      <c r="I53" s="8"/>
      <c r="J53" s="88"/>
      <c r="K53" s="38"/>
      <c r="L53" s="39"/>
      <c r="M53" s="90"/>
      <c r="N53" s="41"/>
      <c r="O53" s="55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2">
        <v>300000</v>
      </c>
      <c r="I54" s="8"/>
      <c r="J54" s="98"/>
      <c r="K54" s="83"/>
      <c r="L54" s="59"/>
      <c r="M54" s="90"/>
      <c r="N54" s="41"/>
      <c r="O54" s="55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32795000</v>
      </c>
      <c r="J55" s="99"/>
      <c r="K55" s="100"/>
      <c r="L55" s="76"/>
      <c r="M55" s="90"/>
      <c r="N55" s="41"/>
      <c r="O55" s="55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82094000</v>
      </c>
      <c r="J56" s="101"/>
      <c r="K56" s="41"/>
      <c r="L56" s="102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ht="15.75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82094000</v>
      </c>
      <c r="J57" s="104"/>
      <c r="K57" s="41"/>
      <c r="L57" s="105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41"/>
      <c r="L58" s="105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/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32495000</v>
      </c>
      <c r="M119" s="154">
        <f t="shared" ref="M119:P119" si="1">SUM(M13:M118)</f>
        <v>38995000</v>
      </c>
      <c r="N119" s="154">
        <f>SUM(N13:N118)</f>
        <v>0</v>
      </c>
      <c r="O119" s="154">
        <f>SUM(O13:O118)</f>
        <v>0</v>
      </c>
      <c r="P119" s="154">
        <f t="shared" si="1"/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32495000</v>
      </c>
      <c r="O120" s="154">
        <f>SUM(O13:O119)</f>
        <v>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1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50" zoomScaleNormal="100" zoomScaleSheetLayoutView="100" workbookViewId="0">
      <selection activeCell="J65" sqref="J6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9" t="s">
        <v>0</v>
      </c>
      <c r="B1" s="179"/>
      <c r="C1" s="179"/>
      <c r="D1" s="179"/>
      <c r="E1" s="179"/>
      <c r="F1" s="179"/>
      <c r="G1" s="179"/>
      <c r="H1" s="179"/>
      <c r="I1" s="179"/>
      <c r="J1" s="159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97</v>
      </c>
      <c r="C3" s="9"/>
      <c r="D3" s="7"/>
      <c r="E3" s="7"/>
      <c r="F3" s="7"/>
      <c r="G3" s="7"/>
      <c r="H3" s="7" t="s">
        <v>3</v>
      </c>
      <c r="I3" s="11">
        <v>43410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0.57638888888888895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1">
        <v>614</v>
      </c>
      <c r="F8" s="21"/>
      <c r="G8" s="16">
        <f t="shared" ref="G8:G16" si="0">C8*E8</f>
        <v>61400000</v>
      </c>
      <c r="H8" s="23"/>
      <c r="I8" s="21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B9" s="21"/>
      <c r="C9" s="22">
        <v>50000</v>
      </c>
      <c r="D9" s="7"/>
      <c r="E9" s="21">
        <v>502</v>
      </c>
      <c r="F9" s="21"/>
      <c r="G9" s="16">
        <f t="shared" si="0"/>
        <v>25100000</v>
      </c>
      <c r="H9" s="23"/>
      <c r="I9" s="21"/>
      <c r="J9" s="16">
        <f>SUM(J4:J8)</f>
        <v>39459000</v>
      </c>
      <c r="K9" s="25">
        <f>J9+M18</f>
        <v>39459000</v>
      </c>
      <c r="L9" s="26">
        <f>K9-I55</f>
        <v>24474000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B10" s="21" t="s">
        <v>7</v>
      </c>
      <c r="C10" s="22">
        <v>20000</v>
      </c>
      <c r="D10" s="7"/>
      <c r="E10" s="21">
        <v>3</v>
      </c>
      <c r="F10" s="21"/>
      <c r="G10" s="16">
        <f t="shared" si="0"/>
        <v>60000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B11" s="21"/>
      <c r="C11" s="22">
        <v>10000</v>
      </c>
      <c r="D11" s="7"/>
      <c r="E11" s="21">
        <v>28</v>
      </c>
      <c r="F11" s="21"/>
      <c r="G11" s="16">
        <f t="shared" si="0"/>
        <v>280000</v>
      </c>
      <c r="H11" s="8"/>
      <c r="I11" s="21"/>
      <c r="J11" s="28"/>
      <c r="K11" s="29"/>
      <c r="L11" s="180" t="s">
        <v>12</v>
      </c>
      <c r="M11" s="181"/>
      <c r="N11" s="182" t="s">
        <v>13</v>
      </c>
      <c r="O11" s="183"/>
      <c r="P11" s="30"/>
      <c r="Q11" s="8"/>
      <c r="R11" s="2"/>
      <c r="S11" s="2"/>
      <c r="T11" s="2" t="s">
        <v>14</v>
      </c>
      <c r="U11" s="2"/>
    </row>
    <row r="12" spans="1:21" x14ac:dyDescent="0.25">
      <c r="B12" s="21"/>
      <c r="C12" s="22">
        <v>5000</v>
      </c>
      <c r="D12" s="7"/>
      <c r="E12" s="21">
        <v>49</v>
      </c>
      <c r="F12" s="21"/>
      <c r="G12" s="16">
        <f t="shared" si="0"/>
        <v>245000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B13" s="21"/>
      <c r="C13" s="22">
        <v>2000</v>
      </c>
      <c r="D13" s="7"/>
      <c r="E13" s="21">
        <v>45</v>
      </c>
      <c r="F13" s="21"/>
      <c r="G13" s="16">
        <f t="shared" si="0"/>
        <v>90000</v>
      </c>
      <c r="H13" s="8"/>
      <c r="I13" s="7"/>
      <c r="J13" s="37"/>
      <c r="K13" s="37"/>
      <c r="L13" s="55">
        <v>14850000</v>
      </c>
      <c r="M13" s="40">
        <v>7500000</v>
      </c>
      <c r="N13" s="41"/>
      <c r="O13" s="42">
        <v>2850000</v>
      </c>
      <c r="P13" s="43"/>
      <c r="Q13" s="44"/>
      <c r="R13" s="45"/>
      <c r="S13" s="46"/>
      <c r="T13" s="47"/>
      <c r="U13" s="47"/>
    </row>
    <row r="14" spans="1:21" x14ac:dyDescent="0.2"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7"/>
      <c r="L14" s="55">
        <v>-2850000</v>
      </c>
      <c r="M14" s="40">
        <v>150000</v>
      </c>
      <c r="N14" s="49"/>
      <c r="O14" s="50"/>
      <c r="P14" s="51"/>
      <c r="Q14" s="52"/>
      <c r="R14" s="53"/>
    </row>
    <row r="15" spans="1:21" ht="18.75" x14ac:dyDescent="0.3"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7"/>
      <c r="L15" s="55"/>
      <c r="M15" s="54">
        <v>700000</v>
      </c>
      <c r="N15" s="41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7"/>
      <c r="L16" s="55"/>
      <c r="M16" s="54">
        <v>250000</v>
      </c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87175000</v>
      </c>
      <c r="I17" s="9"/>
      <c r="J17" s="37"/>
      <c r="K17" s="37"/>
      <c r="L17" s="55"/>
      <c r="M17" s="40">
        <v>1050000</v>
      </c>
      <c r="N17" s="41"/>
      <c r="O17" s="50"/>
      <c r="P17" s="60"/>
      <c r="Q17" s="29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7"/>
      <c r="K18" s="37"/>
      <c r="L18" s="55"/>
      <c r="M18" s="40"/>
      <c r="N18" s="49"/>
      <c r="O18" s="50"/>
      <c r="P18" s="60"/>
      <c r="Q18" s="61"/>
      <c r="R18" s="62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7"/>
      <c r="L19" s="55"/>
      <c r="M19" s="40"/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37"/>
      <c r="L20" s="55"/>
      <c r="M20" s="40"/>
      <c r="N20" s="41"/>
      <c r="O20" s="50"/>
      <c r="P20" s="65"/>
      <c r="Q20" s="30"/>
      <c r="R20" s="46"/>
      <c r="S20" s="56"/>
      <c r="T20" s="64"/>
      <c r="U20" s="56"/>
    </row>
    <row r="21" spans="1:21" x14ac:dyDescent="0.2">
      <c r="A21" s="7"/>
      <c r="B21" s="7"/>
      <c r="C21" s="22">
        <v>500</v>
      </c>
      <c r="D21" s="7"/>
      <c r="E21" s="7">
        <f>503+5</f>
        <v>508</v>
      </c>
      <c r="F21" s="7"/>
      <c r="G21" s="22">
        <f>C21*E21</f>
        <v>254000</v>
      </c>
      <c r="H21" s="8"/>
      <c r="I21" s="22"/>
      <c r="J21" s="37"/>
      <c r="K21" s="37"/>
      <c r="L21" s="55"/>
      <c r="M21" s="40"/>
      <c r="N21" s="41"/>
      <c r="O21" s="50"/>
      <c r="P21" s="60"/>
      <c r="Q21" s="55"/>
      <c r="R21" s="62"/>
    </row>
    <row r="22" spans="1:21" x14ac:dyDescent="0.2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37"/>
      <c r="L22" s="55"/>
      <c r="M22" s="40"/>
      <c r="N22" s="41"/>
      <c r="O22" s="50"/>
      <c r="P22" s="60"/>
      <c r="Q22" s="55"/>
      <c r="R22" s="62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7"/>
      <c r="L23" s="55"/>
      <c r="M23" s="40"/>
      <c r="N23" s="41"/>
      <c r="O23" s="50"/>
      <c r="P23" s="60"/>
      <c r="Q23" s="55"/>
      <c r="R23" s="62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37"/>
      <c r="L24" s="55"/>
      <c r="M24" s="40"/>
      <c r="N24" s="41"/>
      <c r="O24" s="50">
        <f>SUM(O13:O23)</f>
        <v>2850000</v>
      </c>
      <c r="P24" s="66"/>
      <c r="Q24" s="44"/>
      <c r="R24" s="46"/>
      <c r="S24" s="56"/>
      <c r="T24" s="64"/>
      <c r="U24" s="56"/>
    </row>
    <row r="25" spans="1:21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5"/>
      <c r="M25" s="40"/>
      <c r="N25" s="41"/>
      <c r="O25" s="50"/>
      <c r="P25" s="68"/>
      <c r="Q25" s="52"/>
      <c r="R25" s="69"/>
    </row>
    <row r="26" spans="1:21" x14ac:dyDescent="0.25">
      <c r="A26" s="7"/>
      <c r="B26" s="7"/>
      <c r="C26" s="17"/>
      <c r="D26" s="7"/>
      <c r="E26" s="7"/>
      <c r="F26" s="7"/>
      <c r="G26" s="7"/>
      <c r="H26" s="70">
        <f>SUM(G20:G25)</f>
        <v>254000</v>
      </c>
      <c r="I26" s="8"/>
      <c r="J26" s="37"/>
      <c r="K26" s="37"/>
      <c r="L26" s="55"/>
      <c r="M26" s="40"/>
      <c r="N26" s="41"/>
      <c r="O26" s="50"/>
      <c r="P26" s="71"/>
      <c r="Q26" s="52"/>
      <c r="R26" s="69"/>
    </row>
    <row r="27" spans="1:21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87429000</v>
      </c>
      <c r="J27" s="37"/>
      <c r="K27" s="37"/>
      <c r="L27" s="55"/>
      <c r="M27" s="72"/>
      <c r="N27" s="41"/>
      <c r="O27" s="50"/>
      <c r="P27" s="58"/>
      <c r="Q27" s="73"/>
      <c r="R27" s="46"/>
      <c r="S27" s="56"/>
      <c r="T27" s="64"/>
      <c r="U27" s="56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5"/>
      <c r="M28" s="74"/>
      <c r="N28" s="41"/>
      <c r="O28" s="50"/>
      <c r="P28" s="74"/>
      <c r="Q28" s="52"/>
      <c r="R28" s="69"/>
    </row>
    <row r="29" spans="1:21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7"/>
      <c r="L29" s="55"/>
      <c r="M29" s="75"/>
      <c r="N29" s="41"/>
      <c r="O29" s="50"/>
      <c r="P29" s="75"/>
      <c r="Q29" s="44"/>
      <c r="R29" s="46"/>
      <c r="S29" s="56"/>
      <c r="T29" s="64"/>
      <c r="U29" s="56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Nov'!I38</f>
        <v>669017793</v>
      </c>
      <c r="J30" s="37"/>
      <c r="K30" s="37"/>
      <c r="L30" s="55"/>
      <c r="M30" s="75"/>
      <c r="N30" s="41"/>
      <c r="O30" s="50"/>
      <c r="P30" s="75"/>
      <c r="Q30" s="44"/>
      <c r="R30" s="2"/>
      <c r="S30" s="56"/>
      <c r="T30" s="2"/>
      <c r="U30" s="56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+'5 Nov'!I56</f>
        <v>82094000</v>
      </c>
      <c r="J31" s="37"/>
      <c r="K31" s="37"/>
      <c r="L31" s="55"/>
      <c r="M31" s="75"/>
      <c r="N31" s="41"/>
      <c r="O31" s="50"/>
      <c r="P31" s="75"/>
      <c r="Q31" s="44"/>
      <c r="R31" s="2"/>
      <c r="S31" s="56"/>
      <c r="T31" s="2"/>
      <c r="U31" s="5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55"/>
      <c r="M32" s="75"/>
      <c r="N32" s="41"/>
      <c r="O32" s="50"/>
      <c r="P32" s="75"/>
      <c r="Q32" s="44"/>
      <c r="R32" s="2"/>
      <c r="S32" s="56"/>
      <c r="T32" s="2"/>
      <c r="U32" s="56"/>
    </row>
    <row r="33" spans="1:21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7"/>
      <c r="L33" s="55"/>
      <c r="M33" s="75"/>
      <c r="N33" s="41"/>
      <c r="O33" s="50"/>
      <c r="P33" s="75"/>
      <c r="Q33" s="44"/>
      <c r="R33" s="2"/>
      <c r="S33" s="56"/>
      <c r="T33" s="78"/>
      <c r="U33" s="56"/>
    </row>
    <row r="34" spans="1:21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7"/>
      <c r="L34" s="55"/>
      <c r="M34" s="75"/>
      <c r="N34" s="41"/>
      <c r="O34" s="50"/>
      <c r="P34" s="75"/>
      <c r="Q34" s="44"/>
      <c r="R34" s="56"/>
      <c r="S34" s="56"/>
      <c r="T34" s="2"/>
      <c r="U34" s="56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55"/>
      <c r="N35" s="41"/>
      <c r="O35" s="50"/>
      <c r="Q35" s="44"/>
      <c r="R35" s="9"/>
      <c r="S35" s="56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0"/>
      <c r="K36" s="37"/>
      <c r="L36" s="55"/>
      <c r="M36" s="81"/>
      <c r="N36" s="41"/>
      <c r="O36" s="50"/>
      <c r="Q36" s="44"/>
      <c r="S36" s="56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7"/>
      <c r="L37" s="55"/>
      <c r="M37" s="81"/>
      <c r="N37" s="41"/>
      <c r="O37" s="50"/>
      <c r="Q37" s="44"/>
      <c r="S37" s="56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669017793</v>
      </c>
      <c r="J38" s="37"/>
      <c r="K38" s="37"/>
      <c r="L38" s="55"/>
      <c r="M38" s="81"/>
      <c r="N38" s="41"/>
      <c r="O38" s="50"/>
      <c r="Q38" s="44"/>
      <c r="S38" s="56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55"/>
      <c r="M39" s="81"/>
      <c r="N39" s="41"/>
      <c r="O39" s="50"/>
      <c r="Q39" s="44"/>
      <c r="S39" s="56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7"/>
      <c r="L40" s="55"/>
      <c r="M40" s="81"/>
      <c r="N40" s="41"/>
      <c r="O40" s="50"/>
      <c r="Q40" s="44"/>
      <c r="S40" s="56"/>
      <c r="T40" s="2"/>
      <c r="U40" s="2"/>
    </row>
    <row r="41" spans="1:21" x14ac:dyDescent="0.2">
      <c r="A41" s="7"/>
      <c r="B41" s="7"/>
      <c r="C41" s="17" t="s">
        <v>36</v>
      </c>
      <c r="D41" s="7"/>
      <c r="E41" s="7"/>
      <c r="F41" s="7"/>
      <c r="G41" s="7"/>
      <c r="H41" s="70">
        <v>7824560</v>
      </c>
      <c r="J41" s="37"/>
      <c r="K41" s="37"/>
      <c r="L41" s="55"/>
      <c r="N41" s="41"/>
      <c r="O41" s="50"/>
      <c r="Q41" s="44"/>
      <c r="S41" s="56"/>
      <c r="T41" s="2"/>
      <c r="U41" s="2"/>
    </row>
    <row r="42" spans="1:21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37"/>
      <c r="L42" s="42"/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151383945</v>
      </c>
      <c r="I43" s="8"/>
      <c r="J43" s="37"/>
      <c r="K43" s="38"/>
      <c r="L43" s="39"/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83"/>
      <c r="L44" s="59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1010772374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83"/>
      <c r="L46" s="59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9650000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83"/>
      <c r="L48" s="59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9650000</v>
      </c>
      <c r="J49" s="92"/>
      <c r="K49" s="38"/>
      <c r="L49" s="39"/>
      <c r="M49" s="90"/>
      <c r="N49" s="41"/>
      <c r="O49" s="55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83"/>
      <c r="L50" s="59"/>
      <c r="N50" s="96"/>
      <c r="O50" s="55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5"/>
      <c r="P51" s="90"/>
      <c r="Q51" s="44"/>
      <c r="R51" s="93"/>
      <c r="S51" s="2"/>
      <c r="U51" s="2"/>
    </row>
    <row r="52" spans="1:21" ht="15.75" x14ac:dyDescent="0.2">
      <c r="A52" s="7"/>
      <c r="B52" s="7"/>
      <c r="C52" s="97" t="s">
        <v>43</v>
      </c>
      <c r="D52" s="7"/>
      <c r="E52" s="7"/>
      <c r="F52" s="7"/>
      <c r="G52" s="16"/>
      <c r="H52" s="70">
        <f>L119</f>
        <v>12000000</v>
      </c>
      <c r="I52" s="8"/>
      <c r="J52" s="88"/>
      <c r="K52" s="83"/>
      <c r="L52" s="59"/>
      <c r="N52" s="96"/>
      <c r="O52" s="55"/>
      <c r="Q52" s="44"/>
    </row>
    <row r="53" spans="1:21" ht="15.75" x14ac:dyDescent="0.2">
      <c r="A53" s="7"/>
      <c r="B53" s="7"/>
      <c r="C53" s="97" t="s">
        <v>44</v>
      </c>
      <c r="D53" s="7"/>
      <c r="E53" s="7"/>
      <c r="F53" s="7"/>
      <c r="G53" s="16"/>
      <c r="H53" s="70">
        <f>O24</f>
        <v>2850000</v>
      </c>
      <c r="I53" s="8"/>
      <c r="J53" s="88"/>
      <c r="K53" s="38"/>
      <c r="L53" s="39"/>
      <c r="M53" s="90"/>
      <c r="N53" s="41"/>
      <c r="O53" s="55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2">
        <v>135000</v>
      </c>
      <c r="I54" s="8"/>
      <c r="J54" s="98"/>
      <c r="K54" s="83"/>
      <c r="L54" s="59"/>
      <c r="M54" s="90"/>
      <c r="N54" s="41"/>
      <c r="O54" s="55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14985000</v>
      </c>
      <c r="J55" s="99"/>
      <c r="K55" s="100"/>
      <c r="L55" s="76"/>
      <c r="M55" s="90"/>
      <c r="N55" s="41"/>
      <c r="O55" s="55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87429000</v>
      </c>
      <c r="J56" s="101"/>
      <c r="K56" s="41"/>
      <c r="L56" s="102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ht="15.75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87429000</v>
      </c>
      <c r="J57" s="104"/>
      <c r="K57" s="41"/>
      <c r="L57" s="105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41"/>
      <c r="L58" s="105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/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12000000</v>
      </c>
      <c r="M119" s="154">
        <f t="shared" ref="M119:P119" si="1">SUM(M13:M118)</f>
        <v>9650000</v>
      </c>
      <c r="N119" s="154">
        <f>SUM(N13:N118)</f>
        <v>0</v>
      </c>
      <c r="O119" s="154">
        <f>SUM(O13:O118)</f>
        <v>5700000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12000000</v>
      </c>
      <c r="O120" s="154">
        <f>SUM(O13:O119)</f>
        <v>11400000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1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4" zoomScaleNormal="100" zoomScaleSheetLayoutView="100" workbookViewId="0">
      <selection activeCell="I55" sqref="I5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9" t="s">
        <v>0</v>
      </c>
      <c r="B1" s="179"/>
      <c r="C1" s="179"/>
      <c r="D1" s="179"/>
      <c r="E1" s="179"/>
      <c r="F1" s="179"/>
      <c r="G1" s="179"/>
      <c r="H1" s="179"/>
      <c r="I1" s="179"/>
      <c r="J1" s="160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98</v>
      </c>
      <c r="C3" s="9"/>
      <c r="D3" s="7"/>
      <c r="E3" s="7"/>
      <c r="F3" s="7"/>
      <c r="G3" s="7"/>
      <c r="H3" s="7" t="s">
        <v>3</v>
      </c>
      <c r="I3" s="11">
        <v>43411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0.57638888888888895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1">
        <v>722</v>
      </c>
      <c r="F8" s="21"/>
      <c r="G8" s="16">
        <f t="shared" ref="G8:G16" si="0">C8*E8</f>
        <v>72200000</v>
      </c>
      <c r="H8" s="23"/>
      <c r="I8" s="21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B9" s="21"/>
      <c r="C9" s="22">
        <v>50000</v>
      </c>
      <c r="D9" s="7"/>
      <c r="E9" s="21">
        <v>587</v>
      </c>
      <c r="F9" s="21"/>
      <c r="G9" s="16">
        <f t="shared" si="0"/>
        <v>29350000</v>
      </c>
      <c r="H9" s="23"/>
      <c r="I9" s="21"/>
      <c r="J9" s="16">
        <f>SUM(J4:J8)</f>
        <v>39459000</v>
      </c>
      <c r="K9" s="25">
        <f>J9+M18</f>
        <v>39459000</v>
      </c>
      <c r="L9" s="26">
        <f>K9-I55</f>
        <v>10859000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B10" s="21" t="s">
        <v>7</v>
      </c>
      <c r="C10" s="22">
        <v>20000</v>
      </c>
      <c r="D10" s="7"/>
      <c r="E10" s="21">
        <v>0</v>
      </c>
      <c r="F10" s="21"/>
      <c r="G10" s="16">
        <f t="shared" si="0"/>
        <v>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B11" s="21"/>
      <c r="C11" s="22">
        <v>10000</v>
      </c>
      <c r="D11" s="7"/>
      <c r="E11" s="21">
        <v>1</v>
      </c>
      <c r="F11" s="21"/>
      <c r="G11" s="16">
        <f t="shared" si="0"/>
        <v>10000</v>
      </c>
      <c r="H11" s="8"/>
      <c r="I11" s="21"/>
      <c r="J11" s="28"/>
      <c r="K11" s="29"/>
      <c r="L11" s="180" t="s">
        <v>12</v>
      </c>
      <c r="M11" s="181"/>
      <c r="N11" s="182" t="s">
        <v>13</v>
      </c>
      <c r="O11" s="183"/>
      <c r="P11" s="30"/>
      <c r="Q11" s="8"/>
      <c r="R11" s="2"/>
      <c r="S11" s="2"/>
      <c r="T11" s="2" t="s">
        <v>14</v>
      </c>
      <c r="U11" s="2"/>
    </row>
    <row r="12" spans="1:21" x14ac:dyDescent="0.25">
      <c r="B12" s="21"/>
      <c r="C12" s="22">
        <v>5000</v>
      </c>
      <c r="D12" s="7"/>
      <c r="E12" s="21">
        <v>15</v>
      </c>
      <c r="F12" s="21"/>
      <c r="G12" s="16">
        <f t="shared" si="0"/>
        <v>75000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B13" s="21"/>
      <c r="C13" s="22">
        <v>2000</v>
      </c>
      <c r="D13" s="7"/>
      <c r="E13" s="21">
        <v>27</v>
      </c>
      <c r="F13" s="21"/>
      <c r="G13" s="16">
        <f t="shared" si="0"/>
        <v>54000</v>
      </c>
      <c r="H13" s="8"/>
      <c r="I13" s="7"/>
      <c r="J13" s="37"/>
      <c r="K13" s="37"/>
      <c r="L13" s="55">
        <v>28592500</v>
      </c>
      <c r="M13" s="40">
        <v>13335500</v>
      </c>
      <c r="N13" s="41"/>
      <c r="O13" s="42">
        <v>1010000</v>
      </c>
      <c r="P13" s="43"/>
      <c r="Q13" s="44"/>
      <c r="R13" s="45"/>
      <c r="S13" s="46"/>
      <c r="T13" s="47"/>
      <c r="U13" s="47"/>
    </row>
    <row r="14" spans="1:21" x14ac:dyDescent="0.2"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7"/>
      <c r="L14" s="55">
        <v>-1010000</v>
      </c>
      <c r="M14" s="40">
        <v>750000</v>
      </c>
      <c r="N14" s="49"/>
      <c r="O14" s="50"/>
      <c r="P14" s="51"/>
      <c r="Q14" s="52"/>
      <c r="R14" s="53"/>
    </row>
    <row r="15" spans="1:21" ht="18.75" x14ac:dyDescent="0.3"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7"/>
      <c r="L15" s="55"/>
      <c r="M15" s="54"/>
      <c r="N15" s="41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7"/>
      <c r="L16" s="55"/>
      <c r="M16" s="54"/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101689000</v>
      </c>
      <c r="I17" s="9"/>
      <c r="J17" s="37"/>
      <c r="K17" s="37"/>
      <c r="L17" s="55"/>
      <c r="M17" s="40"/>
      <c r="N17" s="41"/>
      <c r="O17" s="50"/>
      <c r="P17" s="60"/>
      <c r="Q17" s="29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7"/>
      <c r="K18" s="37"/>
      <c r="L18" s="55"/>
      <c r="M18" s="40"/>
      <c r="N18" s="49"/>
      <c r="O18" s="50"/>
      <c r="P18" s="60"/>
      <c r="Q18" s="61"/>
      <c r="R18" s="62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7"/>
      <c r="L19" s="55"/>
      <c r="M19" s="40"/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37"/>
      <c r="L20" s="55"/>
      <c r="M20" s="40"/>
      <c r="N20" s="41"/>
      <c r="O20" s="50"/>
      <c r="P20" s="65"/>
      <c r="Q20" s="30"/>
      <c r="R20" s="46"/>
      <c r="S20" s="56"/>
      <c r="T20" s="64"/>
      <c r="U20" s="56"/>
    </row>
    <row r="21" spans="1:21" x14ac:dyDescent="0.2">
      <c r="A21" s="7"/>
      <c r="B21" s="7"/>
      <c r="C21" s="22">
        <v>500</v>
      </c>
      <c r="D21" s="7"/>
      <c r="E21" s="7">
        <v>509</v>
      </c>
      <c r="F21" s="7"/>
      <c r="G21" s="22">
        <f>C21*E21</f>
        <v>254500</v>
      </c>
      <c r="H21" s="8"/>
      <c r="I21" s="22"/>
      <c r="J21" s="37"/>
      <c r="K21" s="37"/>
      <c r="L21" s="55"/>
      <c r="M21" s="40"/>
      <c r="N21" s="41"/>
      <c r="O21" s="50"/>
      <c r="P21" s="60"/>
      <c r="Q21" s="55"/>
      <c r="R21" s="62"/>
    </row>
    <row r="22" spans="1:21" x14ac:dyDescent="0.2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37"/>
      <c r="L22" s="55"/>
      <c r="M22" s="40"/>
      <c r="N22" s="41"/>
      <c r="O22" s="50"/>
      <c r="P22" s="60"/>
      <c r="Q22" s="55"/>
      <c r="R22" s="62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7"/>
      <c r="L23" s="55"/>
      <c r="M23" s="40"/>
      <c r="N23" s="41"/>
      <c r="O23" s="50"/>
      <c r="P23" s="60"/>
      <c r="Q23" s="55"/>
      <c r="R23" s="62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37"/>
      <c r="L24" s="55"/>
      <c r="M24" s="40"/>
      <c r="N24" s="41"/>
      <c r="O24" s="50">
        <f>SUM(O13:O23)</f>
        <v>1010000</v>
      </c>
      <c r="P24" s="66"/>
      <c r="Q24" s="44"/>
      <c r="R24" s="46"/>
      <c r="S24" s="56"/>
      <c r="T24" s="64"/>
      <c r="U24" s="56"/>
    </row>
    <row r="25" spans="1:21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5"/>
      <c r="M25" s="40"/>
      <c r="N25" s="41"/>
      <c r="O25" s="50"/>
      <c r="P25" s="68"/>
      <c r="Q25" s="52"/>
      <c r="R25" s="69"/>
    </row>
    <row r="26" spans="1:21" x14ac:dyDescent="0.25">
      <c r="A26" s="7"/>
      <c r="B26" s="7"/>
      <c r="C26" s="17"/>
      <c r="D26" s="7"/>
      <c r="E26" s="7"/>
      <c r="F26" s="7"/>
      <c r="G26" s="7"/>
      <c r="H26" s="70">
        <f>SUM(G20:G25)</f>
        <v>254500</v>
      </c>
      <c r="I26" s="8"/>
      <c r="J26" s="37"/>
      <c r="K26" s="37"/>
      <c r="L26" s="55"/>
      <c r="M26" s="40"/>
      <c r="N26" s="41"/>
      <c r="O26" s="50"/>
      <c r="P26" s="71"/>
      <c r="Q26" s="52"/>
      <c r="R26" s="69"/>
    </row>
    <row r="27" spans="1:21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101943500</v>
      </c>
      <c r="J27" s="37"/>
      <c r="K27" s="37"/>
      <c r="L27" s="55"/>
      <c r="M27" s="72"/>
      <c r="N27" s="41"/>
      <c r="O27" s="50"/>
      <c r="P27" s="58"/>
      <c r="Q27" s="73"/>
      <c r="R27" s="46"/>
      <c r="S27" s="56"/>
      <c r="T27" s="64"/>
      <c r="U27" s="56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5"/>
      <c r="M28" s="74"/>
      <c r="N28" s="41"/>
      <c r="O28" s="50"/>
      <c r="P28" s="74"/>
      <c r="Q28" s="52"/>
      <c r="R28" s="69"/>
    </row>
    <row r="29" spans="1:21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7"/>
      <c r="L29" s="55"/>
      <c r="M29" s="75"/>
      <c r="N29" s="41"/>
      <c r="O29" s="50"/>
      <c r="P29" s="75"/>
      <c r="Q29" s="44"/>
      <c r="R29" s="46"/>
      <c r="S29" s="56"/>
      <c r="T29" s="64"/>
      <c r="U29" s="56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Nov'!I38</f>
        <v>669017793</v>
      </c>
      <c r="J30" s="37"/>
      <c r="K30" s="37"/>
      <c r="L30" s="55"/>
      <c r="M30" s="75"/>
      <c r="N30" s="41"/>
      <c r="O30" s="50"/>
      <c r="P30" s="75"/>
      <c r="Q30" s="44"/>
      <c r="R30" s="2"/>
      <c r="S30" s="56"/>
      <c r="T30" s="2"/>
      <c r="U30" s="56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+'6 Nov'!I56</f>
        <v>87429000</v>
      </c>
      <c r="J31" s="37"/>
      <c r="K31" s="37"/>
      <c r="L31" s="55"/>
      <c r="M31" s="75"/>
      <c r="N31" s="41"/>
      <c r="O31" s="50"/>
      <c r="P31" s="75"/>
      <c r="Q31" s="44"/>
      <c r="R31" s="2"/>
      <c r="S31" s="56"/>
      <c r="T31" s="2"/>
      <c r="U31" s="5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55"/>
      <c r="M32" s="75"/>
      <c r="N32" s="41"/>
      <c r="O32" s="50"/>
      <c r="P32" s="75"/>
      <c r="Q32" s="44"/>
      <c r="R32" s="2"/>
      <c r="S32" s="56"/>
      <c r="T32" s="2"/>
      <c r="U32" s="56"/>
    </row>
    <row r="33" spans="1:21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7"/>
      <c r="L33" s="55"/>
      <c r="M33" s="75"/>
      <c r="N33" s="41"/>
      <c r="O33" s="50"/>
      <c r="P33" s="75"/>
      <c r="Q33" s="44"/>
      <c r="R33" s="2"/>
      <c r="S33" s="56"/>
      <c r="T33" s="78"/>
      <c r="U33" s="56"/>
    </row>
    <row r="34" spans="1:21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7"/>
      <c r="L34" s="55"/>
      <c r="M34" s="75"/>
      <c r="N34" s="41"/>
      <c r="O34" s="50"/>
      <c r="P34" s="75"/>
      <c r="Q34" s="44"/>
      <c r="R34" s="56"/>
      <c r="S34" s="56"/>
      <c r="T34" s="2"/>
      <c r="U34" s="56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55"/>
      <c r="N35" s="41"/>
      <c r="O35" s="50"/>
      <c r="Q35" s="44"/>
      <c r="R35" s="9"/>
      <c r="S35" s="56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0"/>
      <c r="K36" s="37"/>
      <c r="L36" s="55"/>
      <c r="M36" s="81"/>
      <c r="N36" s="41"/>
      <c r="O36" s="50"/>
      <c r="Q36" s="44"/>
      <c r="S36" s="56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7"/>
      <c r="L37" s="55"/>
      <c r="M37" s="81"/>
      <c r="N37" s="41"/>
      <c r="O37" s="50"/>
      <c r="Q37" s="44"/>
      <c r="S37" s="56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669017793</v>
      </c>
      <c r="J38" s="37"/>
      <c r="K38" s="37"/>
      <c r="L38" s="55"/>
      <c r="M38" s="81"/>
      <c r="N38" s="41"/>
      <c r="O38" s="50"/>
      <c r="Q38" s="44"/>
      <c r="S38" s="56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55"/>
      <c r="M39" s="81"/>
      <c r="N39" s="41"/>
      <c r="O39" s="50"/>
      <c r="Q39" s="44"/>
      <c r="S39" s="56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7"/>
      <c r="L40" s="55"/>
      <c r="M40" s="81"/>
      <c r="N40" s="41"/>
      <c r="O40" s="50"/>
      <c r="Q40" s="44"/>
      <c r="S40" s="56"/>
      <c r="T40" s="2"/>
      <c r="U40" s="2"/>
    </row>
    <row r="41" spans="1:21" x14ac:dyDescent="0.2">
      <c r="A41" s="7"/>
      <c r="B41" s="7"/>
      <c r="C41" s="17" t="s">
        <v>36</v>
      </c>
      <c r="D41" s="7"/>
      <c r="E41" s="7"/>
      <c r="F41" s="7"/>
      <c r="G41" s="7"/>
      <c r="H41" s="70">
        <v>7824560</v>
      </c>
      <c r="J41" s="37"/>
      <c r="K41" s="37"/>
      <c r="L41" s="55"/>
      <c r="N41" s="41"/>
      <c r="O41" s="50"/>
      <c r="Q41" s="44"/>
      <c r="S41" s="56"/>
      <c r="T41" s="2"/>
      <c r="U41" s="2"/>
    </row>
    <row r="42" spans="1:21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37"/>
      <c r="L42" s="42"/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151383945</v>
      </c>
      <c r="I43" s="8"/>
      <c r="J43" s="37"/>
      <c r="K43" s="38"/>
      <c r="L43" s="39"/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83"/>
      <c r="L44" s="59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1010772374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83"/>
      <c r="L46" s="59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14085500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83"/>
      <c r="L48" s="59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14085500</v>
      </c>
      <c r="J49" s="92"/>
      <c r="K49" s="38"/>
      <c r="L49" s="39"/>
      <c r="M49" s="90"/>
      <c r="N49" s="41"/>
      <c r="O49" s="55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83"/>
      <c r="L50" s="59"/>
      <c r="N50" s="96"/>
      <c r="O50" s="55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5"/>
      <c r="P51" s="90"/>
      <c r="Q51" s="44"/>
      <c r="R51" s="93"/>
      <c r="S51" s="2"/>
      <c r="U51" s="2"/>
    </row>
    <row r="52" spans="1:21" ht="15.75" x14ac:dyDescent="0.2">
      <c r="A52" s="7"/>
      <c r="B52" s="7"/>
      <c r="C52" s="97" t="s">
        <v>43</v>
      </c>
      <c r="D52" s="7"/>
      <c r="E52" s="7"/>
      <c r="F52" s="7"/>
      <c r="G52" s="16"/>
      <c r="H52" s="70">
        <f>L119</f>
        <v>27582500</v>
      </c>
      <c r="I52" s="8"/>
      <c r="J52" s="88"/>
      <c r="K52" s="83"/>
      <c r="L52" s="59"/>
      <c r="N52" s="96"/>
      <c r="O52" s="55"/>
      <c r="Q52" s="44"/>
    </row>
    <row r="53" spans="1:21" ht="15.75" x14ac:dyDescent="0.2">
      <c r="A53" s="7"/>
      <c r="B53" s="7"/>
      <c r="C53" s="97" t="s">
        <v>44</v>
      </c>
      <c r="D53" s="7"/>
      <c r="E53" s="7"/>
      <c r="F53" s="7"/>
      <c r="G53" s="16"/>
      <c r="H53" s="70">
        <f>O24</f>
        <v>1010000</v>
      </c>
      <c r="I53" s="8"/>
      <c r="J53" s="88"/>
      <c r="K53" s="38"/>
      <c r="L53" s="39"/>
      <c r="M53" s="90"/>
      <c r="N53" s="41"/>
      <c r="O53" s="55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2">
        <v>7500</v>
      </c>
      <c r="I54" s="8"/>
      <c r="J54" s="98"/>
      <c r="K54" s="83"/>
      <c r="L54" s="59"/>
      <c r="M54" s="90"/>
      <c r="N54" s="41"/>
      <c r="O54" s="55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28600000</v>
      </c>
      <c r="J55" s="99"/>
      <c r="K55" s="100"/>
      <c r="L55" s="76"/>
      <c r="M55" s="90"/>
      <c r="N55" s="41"/>
      <c r="O55" s="55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101943500</v>
      </c>
      <c r="J56" s="101"/>
      <c r="K56" s="41"/>
      <c r="L56" s="102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ht="15.75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101943500</v>
      </c>
      <c r="J57" s="104"/>
      <c r="K57" s="41"/>
      <c r="L57" s="105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41"/>
      <c r="L58" s="105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/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27582500</v>
      </c>
      <c r="M119" s="154">
        <f t="shared" ref="M119:P119" si="1">SUM(M13:M118)</f>
        <v>14085500</v>
      </c>
      <c r="N119" s="154">
        <f>SUM(N13:N118)</f>
        <v>0</v>
      </c>
      <c r="O119" s="154">
        <f>SUM(O13:O118)</f>
        <v>2020000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27582500</v>
      </c>
      <c r="O120" s="154">
        <f>SUM(O13:O119)</f>
        <v>4040000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1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E46" zoomScaleNormal="100" zoomScaleSheetLayoutView="100" workbookViewId="0">
      <selection activeCell="E9" sqref="E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9" t="s">
        <v>0</v>
      </c>
      <c r="B1" s="179"/>
      <c r="C1" s="179"/>
      <c r="D1" s="179"/>
      <c r="E1" s="179"/>
      <c r="F1" s="179"/>
      <c r="G1" s="179"/>
      <c r="H1" s="179"/>
      <c r="I1" s="179"/>
      <c r="J1" s="16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99</v>
      </c>
      <c r="C3" s="9"/>
      <c r="D3" s="7"/>
      <c r="E3" s="7"/>
      <c r="F3" s="7"/>
      <c r="G3" s="7"/>
      <c r="H3" s="7" t="s">
        <v>3</v>
      </c>
      <c r="I3" s="11">
        <v>43412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0.57638888888888895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1">
        <f>825-13</f>
        <v>812</v>
      </c>
      <c r="F8" s="21"/>
      <c r="G8" s="16">
        <f t="shared" ref="G8:G16" si="0">C8*E8</f>
        <v>81200000</v>
      </c>
      <c r="H8" s="23"/>
      <c r="I8" s="21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B9" s="21"/>
      <c r="C9" s="22">
        <v>50000</v>
      </c>
      <c r="D9" s="7"/>
      <c r="E9" s="21">
        <f>432+15</f>
        <v>447</v>
      </c>
      <c r="F9" s="21"/>
      <c r="G9" s="16">
        <f t="shared" si="0"/>
        <v>22350000</v>
      </c>
      <c r="H9" s="23"/>
      <c r="I9" s="21"/>
      <c r="J9" s="16">
        <f>SUM(J4:J8)</f>
        <v>39459000</v>
      </c>
      <c r="K9" s="25">
        <f>J9+M18</f>
        <v>39569000</v>
      </c>
      <c r="L9" s="26">
        <f>K9-I55</f>
        <v>12529000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B10" s="21" t="s">
        <v>7</v>
      </c>
      <c r="C10" s="22">
        <v>20000</v>
      </c>
      <c r="D10" s="7"/>
      <c r="E10" s="21">
        <v>3</v>
      </c>
      <c r="F10" s="21"/>
      <c r="G10" s="16">
        <f t="shared" si="0"/>
        <v>60000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B11" s="21"/>
      <c r="C11" s="22">
        <v>10000</v>
      </c>
      <c r="D11" s="7"/>
      <c r="E11" s="21">
        <v>2</v>
      </c>
      <c r="F11" s="21"/>
      <c r="G11" s="16">
        <f t="shared" si="0"/>
        <v>20000</v>
      </c>
      <c r="H11" s="8"/>
      <c r="I11" s="21"/>
      <c r="J11" s="28"/>
      <c r="K11" s="29"/>
      <c r="L11" s="180" t="s">
        <v>12</v>
      </c>
      <c r="M11" s="181"/>
      <c r="N11" s="182" t="s">
        <v>13</v>
      </c>
      <c r="O11" s="183"/>
      <c r="P11" s="30"/>
      <c r="Q11" s="8"/>
      <c r="R11" s="2"/>
      <c r="S11" s="2"/>
      <c r="T11" s="2" t="s">
        <v>14</v>
      </c>
      <c r="U11" s="2"/>
    </row>
    <row r="12" spans="1:21" x14ac:dyDescent="0.25">
      <c r="B12" s="21"/>
      <c r="C12" s="22">
        <v>5000</v>
      </c>
      <c r="D12" s="7"/>
      <c r="E12" s="21">
        <v>7</v>
      </c>
      <c r="F12" s="21"/>
      <c r="G12" s="16">
        <f t="shared" si="0"/>
        <v>35000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B13" s="21"/>
      <c r="C13" s="22">
        <v>2000</v>
      </c>
      <c r="D13" s="7"/>
      <c r="E13" s="21">
        <v>27</v>
      </c>
      <c r="F13" s="21"/>
      <c r="G13" s="16">
        <f t="shared" si="0"/>
        <v>54000</v>
      </c>
      <c r="H13" s="8"/>
      <c r="I13" s="7"/>
      <c r="J13" s="37"/>
      <c r="K13" s="37"/>
      <c r="L13" s="55">
        <v>27040000</v>
      </c>
      <c r="M13" s="40">
        <v>8000000</v>
      </c>
      <c r="N13" s="41"/>
      <c r="O13" s="42">
        <v>2500000</v>
      </c>
      <c r="P13" s="43"/>
      <c r="Q13" s="44"/>
      <c r="R13" s="45"/>
      <c r="S13" s="46"/>
      <c r="T13" s="47"/>
      <c r="U13" s="47"/>
    </row>
    <row r="14" spans="1:21" x14ac:dyDescent="0.2"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7"/>
      <c r="L14" s="55">
        <v>-2500000</v>
      </c>
      <c r="M14" s="40">
        <v>5330000</v>
      </c>
      <c r="N14" s="49"/>
      <c r="O14" s="50"/>
      <c r="P14" s="51"/>
      <c r="Q14" s="52"/>
      <c r="R14" s="53"/>
    </row>
    <row r="15" spans="1:21" ht="18.75" x14ac:dyDescent="0.3"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7"/>
      <c r="L15" s="55"/>
      <c r="M15" s="54">
        <v>8290000</v>
      </c>
      <c r="N15" s="41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7"/>
      <c r="L16" s="55"/>
      <c r="M16" s="54">
        <v>425000</v>
      </c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103719000</v>
      </c>
      <c r="I17" s="9"/>
      <c r="J17" s="37"/>
      <c r="K17" s="37"/>
      <c r="L17" s="55"/>
      <c r="M17" s="40">
        <v>1400000</v>
      </c>
      <c r="N17" s="41"/>
      <c r="O17" s="50"/>
      <c r="P17" s="60"/>
      <c r="Q17" s="29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7"/>
      <c r="K18" s="37"/>
      <c r="L18" s="55"/>
      <c r="M18" s="40">
        <v>110000</v>
      </c>
      <c r="N18" s="49"/>
      <c r="O18" s="50"/>
      <c r="P18" s="60"/>
      <c r="Q18" s="61"/>
      <c r="R18" s="62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7"/>
      <c r="L19" s="55"/>
      <c r="M19" s="40">
        <v>150000</v>
      </c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37"/>
      <c r="L20" s="55"/>
      <c r="M20" s="40">
        <v>5000</v>
      </c>
      <c r="N20" s="41"/>
      <c r="O20" s="50"/>
      <c r="P20" s="65"/>
      <c r="Q20" s="30"/>
      <c r="R20" s="46"/>
      <c r="S20" s="56"/>
      <c r="T20" s="64"/>
      <c r="U20" s="56"/>
    </row>
    <row r="21" spans="1:21" x14ac:dyDescent="0.2">
      <c r="A21" s="7"/>
      <c r="B21" s="7"/>
      <c r="C21" s="22">
        <v>500</v>
      </c>
      <c r="D21" s="7"/>
      <c r="E21" s="7">
        <v>509</v>
      </c>
      <c r="F21" s="7"/>
      <c r="G21" s="22">
        <f>C21*E21</f>
        <v>254500</v>
      </c>
      <c r="H21" s="8"/>
      <c r="I21" s="22"/>
      <c r="J21" s="37"/>
      <c r="K21" s="37"/>
      <c r="L21" s="55"/>
      <c r="M21" s="40">
        <v>1300000</v>
      </c>
      <c r="N21" s="41"/>
      <c r="O21" s="50"/>
      <c r="P21" s="60"/>
      <c r="Q21" s="55"/>
      <c r="R21" s="62"/>
    </row>
    <row r="22" spans="1:21" x14ac:dyDescent="0.2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37"/>
      <c r="L22" s="55"/>
      <c r="M22" s="40"/>
      <c r="N22" s="41"/>
      <c r="O22" s="50"/>
      <c r="P22" s="60"/>
      <c r="Q22" s="55"/>
      <c r="R22" s="62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7"/>
      <c r="L23" s="55"/>
      <c r="M23" s="40"/>
      <c r="N23" s="41"/>
      <c r="O23" s="50"/>
      <c r="P23" s="60"/>
      <c r="Q23" s="55"/>
      <c r="R23" s="62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37"/>
      <c r="L24" s="55"/>
      <c r="M24" s="40"/>
      <c r="N24" s="41"/>
      <c r="O24" s="50">
        <f>SUM(O13:O23)</f>
        <v>2500000</v>
      </c>
      <c r="P24" s="66"/>
      <c r="Q24" s="44"/>
      <c r="R24" s="46"/>
      <c r="S24" s="56"/>
      <c r="T24" s="64"/>
      <c r="U24" s="56"/>
    </row>
    <row r="25" spans="1:21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5"/>
      <c r="M25" s="40"/>
      <c r="N25" s="41"/>
      <c r="O25" s="50"/>
      <c r="P25" s="68"/>
      <c r="Q25" s="52"/>
      <c r="R25" s="69"/>
    </row>
    <row r="26" spans="1:21" x14ac:dyDescent="0.25">
      <c r="A26" s="7"/>
      <c r="B26" s="7"/>
      <c r="C26" s="17"/>
      <c r="D26" s="7"/>
      <c r="E26" s="7"/>
      <c r="F26" s="7"/>
      <c r="G26" s="7"/>
      <c r="H26" s="70">
        <f>SUM(G20:G25)</f>
        <v>254500</v>
      </c>
      <c r="I26" s="8"/>
      <c r="J26" s="37"/>
      <c r="K26" s="37"/>
      <c r="L26" s="55"/>
      <c r="M26" s="40"/>
      <c r="N26" s="41"/>
      <c r="O26" s="50"/>
      <c r="P26" s="71"/>
      <c r="Q26" s="52"/>
      <c r="R26" s="69"/>
    </row>
    <row r="27" spans="1:21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103973500</v>
      </c>
      <c r="J27" s="37"/>
      <c r="K27" s="37"/>
      <c r="L27" s="55"/>
      <c r="M27" s="72"/>
      <c r="N27" s="41"/>
      <c r="O27" s="50"/>
      <c r="P27" s="58"/>
      <c r="Q27" s="73"/>
      <c r="R27" s="46"/>
      <c r="S27" s="56"/>
      <c r="T27" s="64"/>
      <c r="U27" s="56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5"/>
      <c r="M28" s="74"/>
      <c r="N28" s="41"/>
      <c r="O28" s="50"/>
      <c r="P28" s="74"/>
      <c r="Q28" s="52"/>
      <c r="R28" s="69"/>
    </row>
    <row r="29" spans="1:21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7"/>
      <c r="L29" s="55"/>
      <c r="M29" s="75"/>
      <c r="N29" s="41"/>
      <c r="O29" s="50"/>
      <c r="P29" s="75"/>
      <c r="Q29" s="44"/>
      <c r="R29" s="46"/>
      <c r="S29" s="56"/>
      <c r="T29" s="64"/>
      <c r="U29" s="56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Nov'!I38</f>
        <v>669017793</v>
      </c>
      <c r="J30" s="37"/>
      <c r="K30" s="37"/>
      <c r="L30" s="55"/>
      <c r="M30" s="75"/>
      <c r="N30" s="41"/>
      <c r="O30" s="50"/>
      <c r="P30" s="75"/>
      <c r="Q30" s="44"/>
      <c r="R30" s="2"/>
      <c r="S30" s="56"/>
      <c r="T30" s="2"/>
      <c r="U30" s="56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+'7 Nov'!I57</f>
        <v>101943500</v>
      </c>
      <c r="J31" s="37"/>
      <c r="K31" s="37"/>
      <c r="L31" s="55"/>
      <c r="M31" s="75"/>
      <c r="N31" s="41"/>
      <c r="O31" s="50"/>
      <c r="P31" s="75"/>
      <c r="Q31" s="44"/>
      <c r="R31" s="2"/>
      <c r="S31" s="56"/>
      <c r="T31" s="2"/>
      <c r="U31" s="5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55"/>
      <c r="M32" s="75"/>
      <c r="N32" s="41"/>
      <c r="O32" s="50"/>
      <c r="P32" s="75"/>
      <c r="Q32" s="44"/>
      <c r="R32" s="2"/>
      <c r="S32" s="56"/>
      <c r="T32" s="2"/>
      <c r="U32" s="56"/>
    </row>
    <row r="33" spans="1:21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7"/>
      <c r="L33" s="55"/>
      <c r="M33" s="75"/>
      <c r="N33" s="41"/>
      <c r="O33" s="50"/>
      <c r="P33" s="75"/>
      <c r="Q33" s="44"/>
      <c r="R33" s="2"/>
      <c r="S33" s="56"/>
      <c r="T33" s="78"/>
      <c r="U33" s="56"/>
    </row>
    <row r="34" spans="1:21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7"/>
      <c r="L34" s="55"/>
      <c r="M34" s="75"/>
      <c r="N34" s="41"/>
      <c r="O34" s="50"/>
      <c r="P34" s="75"/>
      <c r="Q34" s="44"/>
      <c r="R34" s="56"/>
      <c r="S34" s="56"/>
      <c r="T34" s="2"/>
      <c r="U34" s="56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55"/>
      <c r="N35" s="41"/>
      <c r="O35" s="50"/>
      <c r="Q35" s="44"/>
      <c r="R35" s="9"/>
      <c r="S35" s="56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0"/>
      <c r="K36" s="37"/>
      <c r="L36" s="55"/>
      <c r="M36" s="81"/>
      <c r="N36" s="41"/>
      <c r="O36" s="50"/>
      <c r="Q36" s="44"/>
      <c r="S36" s="56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7"/>
      <c r="L37" s="55"/>
      <c r="M37" s="81"/>
      <c r="N37" s="41"/>
      <c r="O37" s="50"/>
      <c r="Q37" s="44"/>
      <c r="S37" s="56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669017793</v>
      </c>
      <c r="J38" s="37"/>
      <c r="K38" s="37"/>
      <c r="L38" s="55"/>
      <c r="M38" s="81"/>
      <c r="N38" s="41"/>
      <c r="O38" s="50"/>
      <c r="Q38" s="44"/>
      <c r="S38" s="56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55"/>
      <c r="M39" s="81"/>
      <c r="N39" s="41"/>
      <c r="O39" s="50"/>
      <c r="Q39" s="44"/>
      <c r="S39" s="56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7"/>
      <c r="L40" s="55"/>
      <c r="M40" s="81"/>
      <c r="N40" s="41"/>
      <c r="O40" s="50"/>
      <c r="Q40" s="44"/>
      <c r="S40" s="56"/>
      <c r="T40" s="2"/>
      <c r="U40" s="2"/>
    </row>
    <row r="41" spans="1:21" x14ac:dyDescent="0.2">
      <c r="A41" s="7"/>
      <c r="B41" s="7"/>
      <c r="C41" s="17" t="s">
        <v>36</v>
      </c>
      <c r="D41" s="7"/>
      <c r="E41" s="7"/>
      <c r="F41" s="7"/>
      <c r="G41" s="7"/>
      <c r="H41" s="70">
        <v>7824560</v>
      </c>
      <c r="J41" s="37"/>
      <c r="K41" s="37"/>
      <c r="L41" s="55"/>
      <c r="N41" s="41"/>
      <c r="O41" s="50"/>
      <c r="Q41" s="44"/>
      <c r="S41" s="56"/>
      <c r="T41" s="2"/>
      <c r="U41" s="2"/>
    </row>
    <row r="42" spans="1:21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37"/>
      <c r="L42" s="42"/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151383945</v>
      </c>
      <c r="I43" s="8"/>
      <c r="J43" s="37"/>
      <c r="K43" s="38"/>
      <c r="L43" s="39"/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83"/>
      <c r="L44" s="59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1010772374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83"/>
      <c r="L46" s="59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25010000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83"/>
      <c r="L48" s="59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25010000</v>
      </c>
      <c r="J49" s="92"/>
      <c r="K49" s="38"/>
      <c r="L49" s="39"/>
      <c r="M49" s="90"/>
      <c r="N49" s="41"/>
      <c r="O49" s="55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83"/>
      <c r="L50" s="59"/>
      <c r="N50" s="96"/>
      <c r="O50" s="55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5"/>
      <c r="P51" s="90"/>
      <c r="Q51" s="44"/>
      <c r="R51" s="93"/>
      <c r="S51" s="2"/>
      <c r="U51" s="2"/>
    </row>
    <row r="52" spans="1:21" ht="15.75" x14ac:dyDescent="0.2">
      <c r="A52" s="7"/>
      <c r="B52" s="7"/>
      <c r="C52" s="97" t="s">
        <v>43</v>
      </c>
      <c r="D52" s="7"/>
      <c r="E52" s="7"/>
      <c r="F52" s="7"/>
      <c r="G52" s="16"/>
      <c r="H52" s="70">
        <f>L119</f>
        <v>24540000</v>
      </c>
      <c r="I52" s="8"/>
      <c r="J52" s="88"/>
      <c r="K52" s="83"/>
      <c r="L52" s="59"/>
      <c r="N52" s="96"/>
      <c r="O52" s="55"/>
      <c r="Q52" s="44"/>
    </row>
    <row r="53" spans="1:21" ht="15.75" x14ac:dyDescent="0.2">
      <c r="A53" s="7"/>
      <c r="B53" s="7"/>
      <c r="C53" s="97" t="s">
        <v>44</v>
      </c>
      <c r="D53" s="7"/>
      <c r="E53" s="7"/>
      <c r="F53" s="7"/>
      <c r="G53" s="16"/>
      <c r="H53" s="70">
        <f>O24</f>
        <v>2500000</v>
      </c>
      <c r="I53" s="8"/>
      <c r="J53" s="88"/>
      <c r="K53" s="38"/>
      <c r="L53" s="39"/>
      <c r="M53" s="90"/>
      <c r="N53" s="41"/>
      <c r="O53" s="55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2">
        <v>0</v>
      </c>
      <c r="I54" s="8"/>
      <c r="J54" s="98"/>
      <c r="K54" s="83"/>
      <c r="L54" s="59"/>
      <c r="M54" s="90"/>
      <c r="N54" s="41"/>
      <c r="O54" s="55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27040000</v>
      </c>
      <c r="J55" s="99"/>
      <c r="K55" s="100"/>
      <c r="L55" s="76"/>
      <c r="M55" s="90"/>
      <c r="N55" s="41"/>
      <c r="O55" s="55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103973500</v>
      </c>
      <c r="J56" s="101"/>
      <c r="K56" s="41"/>
      <c r="L56" s="102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ht="15.75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103973500</v>
      </c>
      <c r="J57" s="104"/>
      <c r="K57" s="41"/>
      <c r="L57" s="105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41"/>
      <c r="L58" s="105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/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24540000</v>
      </c>
      <c r="M119" s="154">
        <f t="shared" ref="M119:P119" si="1">SUM(M13:M118)</f>
        <v>25010000</v>
      </c>
      <c r="N119" s="154">
        <f>SUM(N13:N118)</f>
        <v>0</v>
      </c>
      <c r="O119" s="154">
        <f>SUM(O13:O118)</f>
        <v>5000000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24540000</v>
      </c>
      <c r="O120" s="154">
        <f>SUM(O13:O119)</f>
        <v>10000000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1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7" zoomScaleNormal="100" zoomScaleSheetLayoutView="100" workbookViewId="0">
      <selection activeCell="I38" sqref="I3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79" customWidth="1"/>
    <col min="15" max="15" width="18.5703125" style="156" bestFit="1" customWidth="1"/>
    <col min="16" max="16" width="20.7109375" style="79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9" t="s">
        <v>0</v>
      </c>
      <c r="B1" s="179"/>
      <c r="C1" s="179"/>
      <c r="D1" s="179"/>
      <c r="E1" s="179"/>
      <c r="F1" s="179"/>
      <c r="G1" s="179"/>
      <c r="H1" s="179"/>
      <c r="I1" s="179"/>
      <c r="J1" s="162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100</v>
      </c>
      <c r="C3" s="9"/>
      <c r="D3" s="7"/>
      <c r="E3" s="7"/>
      <c r="F3" s="7"/>
      <c r="G3" s="7"/>
      <c r="H3" s="7" t="s">
        <v>3</v>
      </c>
      <c r="I3" s="11">
        <v>43413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0.57638888888888895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964</v>
      </c>
      <c r="F8" s="21"/>
      <c r="G8" s="16">
        <f t="shared" ref="G8:G16" si="0">C8*E8</f>
        <v>96400000</v>
      </c>
      <c r="H8" s="23"/>
      <c r="I8" s="21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431</v>
      </c>
      <c r="F9" s="21"/>
      <c r="G9" s="16">
        <f t="shared" si="0"/>
        <v>21550000</v>
      </c>
      <c r="H9" s="23"/>
      <c r="I9" s="21"/>
      <c r="J9" s="16">
        <f>SUM(J4:J8)</f>
        <v>39459000</v>
      </c>
      <c r="K9" s="25">
        <f>J9+M18</f>
        <v>39759000</v>
      </c>
      <c r="L9" s="26">
        <f>K9-I55</f>
        <v>3856000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0</v>
      </c>
      <c r="F10" s="21"/>
      <c r="G10" s="16">
        <f t="shared" si="0"/>
        <v>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1</v>
      </c>
      <c r="F11" s="21"/>
      <c r="G11" s="16">
        <f t="shared" si="0"/>
        <v>10000</v>
      </c>
      <c r="H11" s="8"/>
      <c r="I11" s="21"/>
      <c r="J11" s="28"/>
      <c r="K11" s="29"/>
      <c r="L11" s="180" t="s">
        <v>12</v>
      </c>
      <c r="M11" s="181"/>
      <c r="N11" s="182" t="s">
        <v>13</v>
      </c>
      <c r="O11" s="183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3</v>
      </c>
      <c r="F12" s="21"/>
      <c r="G12" s="16">
        <f t="shared" si="0"/>
        <v>15000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22</v>
      </c>
      <c r="F13" s="21"/>
      <c r="G13" s="16">
        <f t="shared" si="0"/>
        <v>44000</v>
      </c>
      <c r="H13" s="8"/>
      <c r="I13" s="7"/>
      <c r="J13" s="37"/>
      <c r="K13" s="37"/>
      <c r="L13" s="55">
        <v>27160000</v>
      </c>
      <c r="M13" s="40">
        <v>3450000</v>
      </c>
      <c r="N13" s="41"/>
      <c r="O13" s="42">
        <v>1000000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7"/>
      <c r="L14" s="55">
        <v>8743000</v>
      </c>
      <c r="M14" s="40">
        <v>384000</v>
      </c>
      <c r="N14" s="49"/>
      <c r="O14" s="50"/>
      <c r="P14" s="51"/>
      <c r="Q14" s="52"/>
      <c r="R14" s="53"/>
    </row>
    <row r="15" spans="1:21" ht="18.75" x14ac:dyDescent="0.3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7"/>
      <c r="L15" s="55">
        <v>-1000000</v>
      </c>
      <c r="M15" s="54">
        <v>4000000</v>
      </c>
      <c r="N15" s="41"/>
      <c r="O15" s="50"/>
      <c r="P15" s="51"/>
      <c r="Q15" s="55"/>
      <c r="R15" s="46"/>
      <c r="S15" s="56"/>
      <c r="T15" s="53"/>
      <c r="U15" s="53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7"/>
      <c r="L16" s="55"/>
      <c r="M16" s="54">
        <v>3750000</v>
      </c>
      <c r="N16" s="57"/>
      <c r="O16" s="50"/>
      <c r="P16" s="58"/>
      <c r="Q16" s="55"/>
      <c r="R16" s="46"/>
      <c r="S16" s="56"/>
      <c r="T16" s="53">
        <f>SUM(T7:T15)</f>
        <v>0</v>
      </c>
      <c r="U16" s="53">
        <f>SUM(U7:U15)</f>
        <v>0</v>
      </c>
    </row>
    <row r="17" spans="1:21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118019000</v>
      </c>
      <c r="I17" s="9"/>
      <c r="J17" s="37"/>
      <c r="K17" s="37"/>
      <c r="L17" s="55"/>
      <c r="M17" s="40">
        <v>262000</v>
      </c>
      <c r="N17" s="41"/>
      <c r="O17" s="50"/>
      <c r="P17" s="60"/>
      <c r="Q17" s="29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7"/>
      <c r="K18" s="37"/>
      <c r="L18" s="55"/>
      <c r="M18" s="40">
        <v>300000</v>
      </c>
      <c r="N18" s="49"/>
      <c r="O18" s="50"/>
      <c r="P18" s="60"/>
      <c r="Q18" s="61"/>
      <c r="R18" s="62"/>
    </row>
    <row r="19" spans="1:21" x14ac:dyDescent="0.2">
      <c r="A19" s="7"/>
      <c r="B19" s="21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7"/>
      <c r="L19" s="55"/>
      <c r="M19" s="40">
        <v>600000</v>
      </c>
      <c r="N19" s="49"/>
      <c r="O19" s="50"/>
      <c r="P19" s="58"/>
      <c r="Q19" s="63"/>
      <c r="R19" s="46"/>
      <c r="S19" s="56"/>
      <c r="T19" s="64" t="s">
        <v>25</v>
      </c>
      <c r="U19" s="56"/>
    </row>
    <row r="20" spans="1:21" x14ac:dyDescent="0.2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37"/>
      <c r="L20" s="55"/>
      <c r="M20" s="40">
        <v>650000</v>
      </c>
      <c r="N20" s="41"/>
      <c r="O20" s="50"/>
      <c r="P20" s="65"/>
      <c r="Q20" s="30"/>
      <c r="R20" s="46"/>
      <c r="S20" s="56"/>
      <c r="T20" s="64"/>
      <c r="U20" s="56"/>
    </row>
    <row r="21" spans="1:21" x14ac:dyDescent="0.2">
      <c r="A21" s="7"/>
      <c r="B21" s="21" t="s">
        <v>7</v>
      </c>
      <c r="C21" s="22">
        <v>500</v>
      </c>
      <c r="D21" s="7"/>
      <c r="E21" s="7">
        <v>509</v>
      </c>
      <c r="F21" s="7"/>
      <c r="G21" s="22">
        <f>C21*E21</f>
        <v>254500</v>
      </c>
      <c r="H21" s="8"/>
      <c r="I21" s="22"/>
      <c r="J21" s="37"/>
      <c r="K21" s="37"/>
      <c r="L21" s="55"/>
      <c r="M21" s="40">
        <v>324000</v>
      </c>
      <c r="N21" s="41"/>
      <c r="O21" s="50"/>
      <c r="P21" s="60"/>
      <c r="Q21" s="55"/>
      <c r="R21" s="62"/>
    </row>
    <row r="22" spans="1:21" x14ac:dyDescent="0.2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37"/>
      <c r="L22" s="55"/>
      <c r="M22" s="40">
        <v>233000</v>
      </c>
      <c r="N22" s="41"/>
      <c r="O22" s="50"/>
      <c r="P22" s="60"/>
      <c r="Q22" s="55"/>
      <c r="R22" s="62"/>
    </row>
    <row r="23" spans="1:21" x14ac:dyDescent="0.2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7"/>
      <c r="L23" s="55"/>
      <c r="M23" s="40">
        <v>50000</v>
      </c>
      <c r="N23" s="41"/>
      <c r="O23" s="50"/>
      <c r="P23" s="60"/>
      <c r="Q23" s="55"/>
      <c r="R23" s="62"/>
    </row>
    <row r="24" spans="1:21" x14ac:dyDescent="0.2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37"/>
      <c r="L24" s="55"/>
      <c r="M24" s="40">
        <v>1000000</v>
      </c>
      <c r="N24" s="41"/>
      <c r="O24" s="50">
        <f>SUM(O13:O23)</f>
        <v>1000000</v>
      </c>
      <c r="P24" s="66"/>
      <c r="Q24" s="44"/>
      <c r="R24" s="46"/>
      <c r="S24" s="56"/>
      <c r="T24" s="64"/>
      <c r="U24" s="56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5"/>
      <c r="M25" s="40">
        <v>4500000</v>
      </c>
      <c r="N25" s="41"/>
      <c r="O25" s="50"/>
      <c r="P25" s="68"/>
      <c r="Q25" s="52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254500</v>
      </c>
      <c r="I26" s="8"/>
      <c r="J26" s="37"/>
      <c r="K26" s="37"/>
      <c r="L26" s="55"/>
      <c r="M26" s="40">
        <v>250000</v>
      </c>
      <c r="N26" s="41"/>
      <c r="O26" s="50"/>
      <c r="P26" s="71"/>
      <c r="Q26" s="52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118273500</v>
      </c>
      <c r="J27" s="37"/>
      <c r="K27" s="37"/>
      <c r="L27" s="55"/>
      <c r="M27" s="72">
        <v>1350000</v>
      </c>
      <c r="N27" s="41"/>
      <c r="O27" s="50"/>
      <c r="P27" s="58"/>
      <c r="Q27" s="73"/>
      <c r="R27" s="46"/>
      <c r="S27" s="56"/>
      <c r="T27" s="64"/>
      <c r="U27" s="56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5"/>
      <c r="M28" s="74">
        <v>500000</v>
      </c>
      <c r="N28" s="41"/>
      <c r="O28" s="50"/>
      <c r="P28" s="74"/>
      <c r="Q28" s="52"/>
      <c r="R28" s="69"/>
    </row>
    <row r="29" spans="1:21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7"/>
      <c r="L29" s="55"/>
      <c r="M29" s="75"/>
      <c r="N29" s="41"/>
      <c r="O29" s="50"/>
      <c r="P29" s="75"/>
      <c r="Q29" s="44"/>
      <c r="R29" s="46"/>
      <c r="S29" s="56"/>
      <c r="T29" s="64"/>
      <c r="U29" s="56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Nov'!I38</f>
        <v>669017793</v>
      </c>
      <c r="J30" s="37"/>
      <c r="K30" s="37"/>
      <c r="L30" s="55"/>
      <c r="M30" s="75"/>
      <c r="N30" s="41"/>
      <c r="O30" s="50"/>
      <c r="P30" s="75"/>
      <c r="Q30" s="44"/>
      <c r="R30" s="2"/>
      <c r="S30" s="56"/>
      <c r="T30" s="2"/>
      <c r="U30" s="56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+'8 Nov'!I56</f>
        <v>103973500</v>
      </c>
      <c r="J31" s="37"/>
      <c r="K31" s="37"/>
      <c r="L31" s="55"/>
      <c r="M31" s="75"/>
      <c r="N31" s="41"/>
      <c r="O31" s="50"/>
      <c r="P31" s="75"/>
      <c r="Q31" s="44"/>
      <c r="R31" s="2"/>
      <c r="S31" s="56"/>
      <c r="T31" s="2"/>
      <c r="U31" s="56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55"/>
      <c r="M32" s="75"/>
      <c r="N32" s="41"/>
      <c r="O32" s="50"/>
      <c r="P32" s="75"/>
      <c r="Q32" s="44"/>
      <c r="R32" s="2"/>
      <c r="S32" s="56"/>
      <c r="T32" s="2"/>
      <c r="U32" s="56"/>
    </row>
    <row r="33" spans="1:21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37"/>
      <c r="L33" s="55"/>
      <c r="M33" s="75"/>
      <c r="N33" s="41"/>
      <c r="O33" s="50"/>
      <c r="P33" s="75"/>
      <c r="Q33" s="44"/>
      <c r="R33" s="2"/>
      <c r="S33" s="56"/>
      <c r="T33" s="78"/>
      <c r="U33" s="56"/>
    </row>
    <row r="34" spans="1:21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7"/>
      <c r="L34" s="55"/>
      <c r="M34" s="75"/>
      <c r="N34" s="41"/>
      <c r="O34" s="50"/>
      <c r="P34" s="75"/>
      <c r="Q34" s="44"/>
      <c r="R34" s="56"/>
      <c r="S34" s="56"/>
      <c r="T34" s="2"/>
      <c r="U34" s="56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55"/>
      <c r="N35" s="41"/>
      <c r="O35" s="50"/>
      <c r="Q35" s="44"/>
      <c r="R35" s="9"/>
      <c r="S35" s="56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0"/>
      <c r="K36" s="37"/>
      <c r="L36" s="55"/>
      <c r="M36" s="81"/>
      <c r="N36" s="41"/>
      <c r="O36" s="50"/>
      <c r="Q36" s="44"/>
      <c r="S36" s="56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82">
        <v>0</v>
      </c>
      <c r="I37" s="7" t="s">
        <v>7</v>
      </c>
      <c r="J37" s="37"/>
      <c r="K37" s="37"/>
      <c r="L37" s="55"/>
      <c r="M37" s="81"/>
      <c r="N37" s="41"/>
      <c r="O37" s="50"/>
      <c r="Q37" s="44"/>
      <c r="S37" s="56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669017793</v>
      </c>
      <c r="J38" s="37"/>
      <c r="K38" s="37"/>
      <c r="L38" s="55"/>
      <c r="M38" s="81"/>
      <c r="N38" s="41"/>
      <c r="O38" s="50"/>
      <c r="Q38" s="44"/>
      <c r="S38" s="56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55"/>
      <c r="M39" s="81"/>
      <c r="N39" s="41"/>
      <c r="O39" s="50"/>
      <c r="Q39" s="44"/>
      <c r="S39" s="56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7"/>
      <c r="L40" s="55"/>
      <c r="M40" s="81"/>
      <c r="N40" s="41"/>
      <c r="O40" s="50"/>
      <c r="Q40" s="44"/>
      <c r="S40" s="56"/>
      <c r="T40" s="2"/>
      <c r="U40" s="2"/>
    </row>
    <row r="41" spans="1:21" x14ac:dyDescent="0.2">
      <c r="A41" s="7"/>
      <c r="B41" s="7"/>
      <c r="C41" s="17" t="s">
        <v>36</v>
      </c>
      <c r="D41" s="7"/>
      <c r="E41" s="7"/>
      <c r="F41" s="7"/>
      <c r="G41" s="7"/>
      <c r="H41" s="70">
        <v>7824560</v>
      </c>
      <c r="J41" s="37"/>
      <c r="K41" s="37"/>
      <c r="L41" s="55"/>
      <c r="N41" s="41"/>
      <c r="O41" s="50"/>
      <c r="Q41" s="44"/>
      <c r="S41" s="56"/>
      <c r="T41" s="2"/>
      <c r="U41" s="2"/>
    </row>
    <row r="42" spans="1:21" x14ac:dyDescent="0.2">
      <c r="A42" s="7"/>
      <c r="B42" s="7"/>
      <c r="C42" s="17" t="s">
        <v>37</v>
      </c>
      <c r="D42" s="7"/>
      <c r="E42" s="7"/>
      <c r="F42" s="7"/>
      <c r="G42" s="7"/>
      <c r="H42" s="8">
        <v>107546076</v>
      </c>
      <c r="I42" s="8"/>
      <c r="J42" s="37"/>
      <c r="K42" s="37"/>
      <c r="L42" s="42"/>
      <c r="N42" s="41"/>
      <c r="O42" s="50"/>
      <c r="Q42" s="44"/>
      <c r="S42" s="56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v>151383945</v>
      </c>
      <c r="I43" s="8"/>
      <c r="J43" s="37"/>
      <c r="K43" s="38"/>
      <c r="L43" s="39"/>
      <c r="N43" s="85"/>
      <c r="O43" s="42"/>
      <c r="Q43" s="44"/>
      <c r="S43" s="56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341754581</v>
      </c>
      <c r="J44" s="37"/>
      <c r="K44" s="83"/>
      <c r="L44" s="59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1010772374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83"/>
      <c r="L46" s="59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21603000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83"/>
      <c r="L48" s="59"/>
      <c r="M48" s="90"/>
      <c r="N48" s="41"/>
      <c r="O48" s="55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21603000</v>
      </c>
      <c r="J49" s="92"/>
      <c r="K49" s="38"/>
      <c r="L49" s="39"/>
      <c r="M49" s="90"/>
      <c r="N49" s="41"/>
      <c r="O49" s="55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83"/>
      <c r="L50" s="59"/>
      <c r="N50" s="96"/>
      <c r="O50" s="55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5"/>
      <c r="P51" s="90"/>
      <c r="Q51" s="44"/>
      <c r="R51" s="93"/>
      <c r="S51" s="2"/>
      <c r="U51" s="2"/>
    </row>
    <row r="52" spans="1:21" ht="15.75" x14ac:dyDescent="0.2">
      <c r="A52" s="7"/>
      <c r="B52" s="7"/>
      <c r="C52" s="97" t="s">
        <v>43</v>
      </c>
      <c r="D52" s="7"/>
      <c r="E52" s="7"/>
      <c r="F52" s="7"/>
      <c r="G52" s="16"/>
      <c r="H52" s="70">
        <f>L119</f>
        <v>34903000</v>
      </c>
      <c r="I52" s="8"/>
      <c r="J52" s="88"/>
      <c r="K52" s="83"/>
      <c r="L52" s="59"/>
      <c r="N52" s="96"/>
      <c r="O52" s="55"/>
      <c r="Q52" s="44"/>
    </row>
    <row r="53" spans="1:21" ht="15.75" x14ac:dyDescent="0.2">
      <c r="A53" s="7"/>
      <c r="B53" s="7"/>
      <c r="C53" s="97" t="s">
        <v>44</v>
      </c>
      <c r="D53" s="7"/>
      <c r="E53" s="7"/>
      <c r="F53" s="7"/>
      <c r="G53" s="16"/>
      <c r="H53" s="70">
        <f>O24</f>
        <v>1000000</v>
      </c>
      <c r="I53" s="8"/>
      <c r="J53" s="88"/>
      <c r="K53" s="38"/>
      <c r="L53" s="39"/>
      <c r="M53" s="90"/>
      <c r="N53" s="41"/>
      <c r="O53" s="55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2">
        <v>0</v>
      </c>
      <c r="I54" s="8"/>
      <c r="J54" s="98"/>
      <c r="K54" s="83"/>
      <c r="L54" s="59"/>
      <c r="M54" s="90"/>
      <c r="N54" s="41"/>
      <c r="O54" s="55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2">
        <f>SUM(H52:H54)</f>
        <v>35903000</v>
      </c>
      <c r="J55" s="99"/>
      <c r="K55" s="100"/>
      <c r="L55" s="76"/>
      <c r="M55" s="90"/>
      <c r="N55" s="41"/>
      <c r="O55" s="55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118273500</v>
      </c>
      <c r="J56" s="101"/>
      <c r="K56" s="41"/>
      <c r="L56" s="102"/>
      <c r="M56" s="90"/>
      <c r="N56" s="41"/>
      <c r="O56" s="55"/>
      <c r="P56" s="90"/>
      <c r="Q56" s="44"/>
      <c r="R56" s="103"/>
      <c r="S56" s="78"/>
      <c r="T56" s="103"/>
      <c r="U56" s="78"/>
    </row>
    <row r="57" spans="1:21" ht="15.75" x14ac:dyDescent="0.25">
      <c r="A57" s="97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118273500</v>
      </c>
      <c r="J57" s="104"/>
      <c r="K57" s="41"/>
      <c r="L57" s="105"/>
      <c r="M57" s="106"/>
      <c r="N57" s="41"/>
      <c r="O57" s="55"/>
      <c r="P57" s="106"/>
      <c r="Q57" s="44"/>
      <c r="R57" s="103"/>
      <c r="S57" s="78"/>
      <c r="T57" s="103"/>
      <c r="U57" s="78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2">
        <v>0</v>
      </c>
      <c r="J58" s="104"/>
      <c r="K58" s="41"/>
      <c r="L58" s="105"/>
      <c r="M58" s="106"/>
      <c r="N58" s="41"/>
      <c r="O58" s="55"/>
      <c r="P58" s="106"/>
      <c r="Q58" s="44"/>
      <c r="R58" s="103"/>
      <c r="S58" s="78"/>
      <c r="T58" s="103"/>
      <c r="U58" s="78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5"/>
      <c r="P59" s="108"/>
      <c r="Q59" s="44"/>
      <c r="R59" s="103"/>
      <c r="S59" s="78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5"/>
      <c r="P60" s="90"/>
      <c r="Q60" s="44"/>
      <c r="R60" s="103"/>
      <c r="S60" s="78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5"/>
      <c r="P61" s="108"/>
      <c r="Q61" s="44"/>
      <c r="R61" s="103"/>
      <c r="S61" s="78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5"/>
      <c r="P62" s="108"/>
      <c r="Q62" s="44"/>
      <c r="R62" s="103"/>
      <c r="S62" s="78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5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5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5"/>
      <c r="P66" s="108"/>
      <c r="Q66" s="44"/>
      <c r="R66" s="103"/>
      <c r="S66" s="78"/>
      <c r="T66" s="103"/>
      <c r="U66" s="103"/>
    </row>
    <row r="67" spans="1:21" x14ac:dyDescent="0.25">
      <c r="K67" s="41"/>
      <c r="L67" s="121"/>
      <c r="M67" s="108"/>
      <c r="N67" s="120"/>
      <c r="O67" s="52"/>
      <c r="P67" s="108"/>
      <c r="Q67" s="44"/>
      <c r="S67" s="56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5"/>
      <c r="O68" s="55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5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5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5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2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2"/>
      <c r="O73" s="55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2"/>
      <c r="O74" s="55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5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8"/>
      <c r="I76" s="2"/>
      <c r="J76" s="107"/>
      <c r="K76" s="136"/>
      <c r="L76" s="137"/>
      <c r="O76" s="55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8"/>
      <c r="I77" s="2"/>
      <c r="J77" s="107"/>
      <c r="K77" s="140"/>
      <c r="L77" s="117"/>
      <c r="O77" s="55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5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5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5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5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8"/>
      <c r="I82" s="2"/>
      <c r="J82" s="107"/>
      <c r="K82" s="85"/>
      <c r="L82" s="55"/>
      <c r="O82" s="55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8"/>
      <c r="I83" s="2"/>
      <c r="J83" s="107"/>
      <c r="K83" s="147"/>
      <c r="L83" s="55"/>
      <c r="O83" s="55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8"/>
      <c r="I84" s="2"/>
      <c r="J84" s="107"/>
      <c r="K84" s="147"/>
      <c r="L84" s="55"/>
      <c r="O84" s="55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5"/>
      <c r="O85" s="55"/>
      <c r="Q85" s="145"/>
    </row>
    <row r="86" spans="1:17" x14ac:dyDescent="0.25">
      <c r="J86" s="107"/>
      <c r="K86" s="147"/>
      <c r="L86" s="55"/>
      <c r="O86" s="55"/>
      <c r="Q86" s="130"/>
    </row>
    <row r="87" spans="1:17" x14ac:dyDescent="0.25">
      <c r="J87" s="107"/>
      <c r="K87" s="147"/>
      <c r="L87" s="55"/>
      <c r="O87" s="55"/>
      <c r="Q87" s="130"/>
    </row>
    <row r="88" spans="1:17" x14ac:dyDescent="0.25">
      <c r="J88" s="107"/>
      <c r="K88" s="147"/>
      <c r="L88" s="55"/>
      <c r="O88" s="55"/>
      <c r="Q88" s="130"/>
    </row>
    <row r="89" spans="1:17" x14ac:dyDescent="0.25">
      <c r="J89" s="107"/>
      <c r="K89" s="147"/>
      <c r="L89" s="55"/>
      <c r="O89" s="55"/>
      <c r="Q89" s="130"/>
    </row>
    <row r="90" spans="1:17" x14ac:dyDescent="0.25">
      <c r="J90" s="107"/>
      <c r="K90" s="147"/>
      <c r="L90" s="55"/>
      <c r="O90" s="55"/>
      <c r="Q90" s="130"/>
    </row>
    <row r="91" spans="1:17" x14ac:dyDescent="0.25">
      <c r="J91" s="107"/>
      <c r="K91" s="147"/>
      <c r="L91" s="55"/>
      <c r="O91" s="55"/>
      <c r="Q91" s="130"/>
    </row>
    <row r="92" spans="1:17" x14ac:dyDescent="0.2">
      <c r="K92" s="147"/>
      <c r="L92" s="55"/>
      <c r="O92" s="55"/>
      <c r="Q92" s="130"/>
    </row>
    <row r="93" spans="1:17" x14ac:dyDescent="0.2">
      <c r="K93" s="147"/>
      <c r="L93" s="55"/>
      <c r="O93" s="55"/>
      <c r="Q93" s="130"/>
    </row>
    <row r="94" spans="1:17" x14ac:dyDescent="0.2">
      <c r="K94" s="147"/>
      <c r="L94" s="55"/>
      <c r="O94" s="55"/>
      <c r="Q94" s="130"/>
    </row>
    <row r="95" spans="1:17" x14ac:dyDescent="0.2">
      <c r="K95" s="147"/>
      <c r="L95" s="55"/>
      <c r="O95" s="55"/>
      <c r="Q95" s="130"/>
    </row>
    <row r="96" spans="1:17" x14ac:dyDescent="0.2">
      <c r="K96" s="147"/>
      <c r="L96" s="55"/>
      <c r="O96" s="55"/>
      <c r="Q96" s="130"/>
    </row>
    <row r="97" spans="1:21" x14ac:dyDescent="0.2">
      <c r="K97" s="147"/>
      <c r="L97" s="55"/>
      <c r="O97" s="55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79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79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79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79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79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79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79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79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79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79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79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79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79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34903000</v>
      </c>
      <c r="M119" s="154">
        <f t="shared" ref="M119:P119" si="1">SUM(M13:M118)</f>
        <v>21603000</v>
      </c>
      <c r="N119" s="154">
        <f>SUM(N13:N118)</f>
        <v>0</v>
      </c>
      <c r="O119" s="154">
        <f>SUM(O13:O118)</f>
        <v>2000000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79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34903000</v>
      </c>
      <c r="O120" s="154">
        <f>SUM(O13:O119)</f>
        <v>4000000</v>
      </c>
      <c r="Q120" s="118"/>
      <c r="R120" s="6"/>
      <c r="S120" s="6"/>
      <c r="T120" s="6"/>
      <c r="U120" s="6"/>
    </row>
    <row r="121" spans="1:21" s="79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79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79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79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79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79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79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79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79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79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1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23</vt:i4>
      </vt:variant>
    </vt:vector>
  </HeadingPairs>
  <TitlesOfParts>
    <vt:vector size="46" baseType="lpstr">
      <vt:lpstr>01 Nov</vt:lpstr>
      <vt:lpstr>02 Nov</vt:lpstr>
      <vt:lpstr>03 nOV</vt:lpstr>
      <vt:lpstr>04 nOV</vt:lpstr>
      <vt:lpstr>5 Nov</vt:lpstr>
      <vt:lpstr>6 Nov</vt:lpstr>
      <vt:lpstr>7 Nov</vt:lpstr>
      <vt:lpstr>8 Nov</vt:lpstr>
      <vt:lpstr>9 Nov</vt:lpstr>
      <vt:lpstr>10 Nov</vt:lpstr>
      <vt:lpstr>12 Nov</vt:lpstr>
      <vt:lpstr>13 Nov</vt:lpstr>
      <vt:lpstr>14 Nov</vt:lpstr>
      <vt:lpstr>15 Nov</vt:lpstr>
      <vt:lpstr>16 Nov (2)</vt:lpstr>
      <vt:lpstr>17 Nov</vt:lpstr>
      <vt:lpstr>18 Nov</vt:lpstr>
      <vt:lpstr>19 Nov</vt:lpstr>
      <vt:lpstr>21 Nov</vt:lpstr>
      <vt:lpstr>22 Nov</vt:lpstr>
      <vt:lpstr>23 Nov</vt:lpstr>
      <vt:lpstr>24 Nov</vt:lpstr>
      <vt:lpstr>25 Nov</vt:lpstr>
      <vt:lpstr>'01 Nov'!Print_Area</vt:lpstr>
      <vt:lpstr>'02 Nov'!Print_Area</vt:lpstr>
      <vt:lpstr>'03 nOV'!Print_Area</vt:lpstr>
      <vt:lpstr>'04 nOV'!Print_Area</vt:lpstr>
      <vt:lpstr>'10 Nov'!Print_Area</vt:lpstr>
      <vt:lpstr>'12 Nov'!Print_Area</vt:lpstr>
      <vt:lpstr>'13 Nov'!Print_Area</vt:lpstr>
      <vt:lpstr>'14 Nov'!Print_Area</vt:lpstr>
      <vt:lpstr>'15 Nov'!Print_Area</vt:lpstr>
      <vt:lpstr>'16 Nov (2)'!Print_Area</vt:lpstr>
      <vt:lpstr>'17 Nov'!Print_Area</vt:lpstr>
      <vt:lpstr>'18 Nov'!Print_Area</vt:lpstr>
      <vt:lpstr>'19 Nov'!Print_Area</vt:lpstr>
      <vt:lpstr>'21 Nov'!Print_Area</vt:lpstr>
      <vt:lpstr>'22 Nov'!Print_Area</vt:lpstr>
      <vt:lpstr>'23 Nov'!Print_Area</vt:lpstr>
      <vt:lpstr>'24 Nov'!Print_Area</vt:lpstr>
      <vt:lpstr>'25 Nov'!Print_Area</vt:lpstr>
      <vt:lpstr>'5 Nov'!Print_Area</vt:lpstr>
      <vt:lpstr>'6 Nov'!Print_Area</vt:lpstr>
      <vt:lpstr>'7 Nov'!Print_Area</vt:lpstr>
      <vt:lpstr>'8 Nov'!Print_Area</vt:lpstr>
      <vt:lpstr>'9 Nov'!Print_Area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2018-11-23T09:50:48Z</cp:lastPrinted>
  <dcterms:created xsi:type="dcterms:W3CDTF">2018-11-02T07:17:59Z</dcterms:created>
  <dcterms:modified xsi:type="dcterms:W3CDTF">2018-11-25T09:07:05Z</dcterms:modified>
</cp:coreProperties>
</file>