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440" firstSheet="3" activeTab="11"/>
  </bookViews>
  <sheets>
    <sheet name="2 April" sheetId="1" r:id="rId1"/>
    <sheet name="3 April (2)" sheetId="7" r:id="rId2"/>
    <sheet name="4 April 2018 (2)" sheetId="9" r:id="rId3"/>
    <sheet name="5 April 2018" sheetId="8" r:id="rId4"/>
    <sheet name="6 April 2018" sheetId="10" r:id="rId5"/>
    <sheet name="07 April " sheetId="11" r:id="rId6"/>
    <sheet name="09 April " sheetId="12" r:id="rId7"/>
    <sheet name="10 April " sheetId="13" r:id="rId8"/>
    <sheet name="11 April " sheetId="14" r:id="rId9"/>
    <sheet name="12 April" sheetId="15" r:id="rId10"/>
    <sheet name="13 April" sheetId="18" r:id="rId11"/>
    <sheet name="15 April" sheetId="19" r:id="rId12"/>
  </sheets>
  <externalReferences>
    <externalReference r:id="rId13"/>
  </externalReferences>
  <definedNames>
    <definedName name="_xlnm.Print_Area" localSheetId="5">'07 April '!$A$1:$I$77</definedName>
    <definedName name="_xlnm.Print_Area" localSheetId="6">'09 April '!$A$1:$I$77</definedName>
    <definedName name="_xlnm.Print_Area" localSheetId="7">'10 April '!$A$1:$I$77</definedName>
    <definedName name="_xlnm.Print_Area" localSheetId="8">'11 April '!$A$1:$I$77</definedName>
    <definedName name="_xlnm.Print_Area" localSheetId="9">'12 April'!$A$1:$I$77</definedName>
    <definedName name="_xlnm.Print_Area" localSheetId="10">'13 April'!$A$1:$I$77</definedName>
    <definedName name="_xlnm.Print_Area" localSheetId="11">'15 April'!$A$1:$I$77</definedName>
    <definedName name="_xlnm.Print_Area" localSheetId="0">'2 April'!$A$1:$I$77</definedName>
    <definedName name="_xlnm.Print_Area" localSheetId="1">'3 April (2)'!$A$1:$I$77</definedName>
    <definedName name="_xlnm.Print_Area" localSheetId="2">'4 April 2018 (2)'!$A$1:$I$77</definedName>
    <definedName name="_xlnm.Print_Area" localSheetId="3">'5 April 2018'!$A$1:$I$77</definedName>
    <definedName name="_xlnm.Print_Area" localSheetId="4">'6 April 2018'!$A$1:$I$77</definedName>
  </definedNames>
  <calcPr calcId="144525"/>
</workbook>
</file>

<file path=xl/calcChain.xml><?xml version="1.0" encoding="utf-8"?>
<calcChain xmlns="http://schemas.openxmlformats.org/spreadsheetml/2006/main">
  <c r="E11" i="19" l="1"/>
  <c r="E9" i="19"/>
  <c r="E8" i="19"/>
  <c r="G8" i="19" l="1"/>
  <c r="I33" i="19"/>
  <c r="P121" i="19"/>
  <c r="O121" i="19"/>
  <c r="O122" i="19" s="1"/>
  <c r="N121" i="19"/>
  <c r="M121" i="19"/>
  <c r="L121" i="19"/>
  <c r="L122" i="19" s="1"/>
  <c r="Q113" i="19"/>
  <c r="H87" i="19"/>
  <c r="E87" i="19"/>
  <c r="A87" i="19"/>
  <c r="S49" i="19"/>
  <c r="H49" i="19"/>
  <c r="I51" i="19" s="1"/>
  <c r="H45" i="19"/>
  <c r="I46" i="19" s="1"/>
  <c r="I32" i="19"/>
  <c r="I40" i="19" s="1"/>
  <c r="I47" i="19" s="1"/>
  <c r="G24" i="19"/>
  <c r="G23" i="19"/>
  <c r="G22" i="19"/>
  <c r="G21" i="19"/>
  <c r="G20" i="19"/>
  <c r="H26" i="19" s="1"/>
  <c r="G16" i="19"/>
  <c r="U15" i="19"/>
  <c r="T15" i="19"/>
  <c r="G15" i="19"/>
  <c r="G14" i="19"/>
  <c r="G13" i="19"/>
  <c r="G12" i="19"/>
  <c r="G11" i="19"/>
  <c r="G10" i="19"/>
  <c r="G9" i="19"/>
  <c r="J6" i="19"/>
  <c r="J1" i="19"/>
  <c r="H55" i="19" l="1"/>
  <c r="H54" i="19"/>
  <c r="I57" i="19" s="1"/>
  <c r="I58" i="19" s="1"/>
  <c r="H17" i="19"/>
  <c r="I27" i="19" s="1"/>
  <c r="I59" i="19" s="1"/>
  <c r="E8" i="18"/>
  <c r="I61" i="19" l="1"/>
  <c r="E9" i="18"/>
  <c r="G9" i="18" s="1"/>
  <c r="E11" i="18"/>
  <c r="I33" i="18"/>
  <c r="O122" i="18"/>
  <c r="P121" i="18"/>
  <c r="O121" i="18"/>
  <c r="N121" i="18"/>
  <c r="M121" i="18"/>
  <c r="H49" i="18" s="1"/>
  <c r="I51" i="18" s="1"/>
  <c r="L121" i="18"/>
  <c r="L122" i="18" s="1"/>
  <c r="Q113" i="18"/>
  <c r="H87" i="18"/>
  <c r="E87" i="18"/>
  <c r="A87" i="18"/>
  <c r="S49" i="18"/>
  <c r="I46" i="18"/>
  <c r="H45" i="18"/>
  <c r="I32" i="18"/>
  <c r="I40" i="18" s="1"/>
  <c r="I47" i="18" s="1"/>
  <c r="G24" i="18"/>
  <c r="G23" i="18"/>
  <c r="G22" i="18"/>
  <c r="G21" i="18"/>
  <c r="H26" i="18" s="1"/>
  <c r="G20" i="18"/>
  <c r="G16" i="18"/>
  <c r="U15" i="18"/>
  <c r="T15" i="18"/>
  <c r="G15" i="18"/>
  <c r="G14" i="18"/>
  <c r="G13" i="18"/>
  <c r="G12" i="18"/>
  <c r="G11" i="18"/>
  <c r="G10" i="18"/>
  <c r="G8" i="18"/>
  <c r="J6" i="18"/>
  <c r="J1" i="18"/>
  <c r="H17" i="18" l="1"/>
  <c r="I27" i="18" s="1"/>
  <c r="I59" i="18" s="1"/>
  <c r="H54" i="18"/>
  <c r="I57" i="18" s="1"/>
  <c r="I58" i="18" s="1"/>
  <c r="I33" i="15"/>
  <c r="P121" i="15"/>
  <c r="O121" i="15"/>
  <c r="O122" i="15" s="1"/>
  <c r="N121" i="15"/>
  <c r="M121" i="15"/>
  <c r="H49" i="15" s="1"/>
  <c r="I51" i="15" s="1"/>
  <c r="L121" i="15"/>
  <c r="L122" i="15" s="1"/>
  <c r="Q113" i="15"/>
  <c r="H87" i="15"/>
  <c r="E87" i="15"/>
  <c r="A87" i="15"/>
  <c r="S49" i="15"/>
  <c r="H45" i="15"/>
  <c r="I46" i="15" s="1"/>
  <c r="I32" i="15"/>
  <c r="I40" i="15" s="1"/>
  <c r="I47" i="15" s="1"/>
  <c r="G24" i="15"/>
  <c r="G23" i="15"/>
  <c r="G22" i="15"/>
  <c r="G21" i="15"/>
  <c r="G20" i="15"/>
  <c r="G16" i="15"/>
  <c r="U15" i="15"/>
  <c r="T15" i="15"/>
  <c r="G15" i="15"/>
  <c r="G14" i="15"/>
  <c r="G13" i="15"/>
  <c r="G12" i="15"/>
  <c r="G11" i="15"/>
  <c r="G10" i="15"/>
  <c r="G9" i="15"/>
  <c r="G8" i="15"/>
  <c r="J6" i="15"/>
  <c r="J1" i="15"/>
  <c r="I61" i="18" l="1"/>
  <c r="H26" i="15"/>
  <c r="H17" i="15"/>
  <c r="H54" i="15"/>
  <c r="I57" i="15" s="1"/>
  <c r="I58" i="15" s="1"/>
  <c r="I33" i="14"/>
  <c r="P121" i="14"/>
  <c r="O121" i="14"/>
  <c r="O122" i="14" s="1"/>
  <c r="N121" i="14"/>
  <c r="M121" i="14"/>
  <c r="H49" i="14" s="1"/>
  <c r="I51" i="14" s="1"/>
  <c r="L121" i="14"/>
  <c r="L122" i="14" s="1"/>
  <c r="Q113" i="14"/>
  <c r="H87" i="14"/>
  <c r="E87" i="14"/>
  <c r="A87" i="14"/>
  <c r="S49" i="14"/>
  <c r="H45" i="14"/>
  <c r="I46" i="14" s="1"/>
  <c r="I32" i="14"/>
  <c r="I40" i="14" s="1"/>
  <c r="I47" i="14" s="1"/>
  <c r="G24" i="14"/>
  <c r="G23" i="14"/>
  <c r="G22" i="14"/>
  <c r="G21" i="14"/>
  <c r="G20" i="14"/>
  <c r="H26" i="14" s="1"/>
  <c r="G16" i="14"/>
  <c r="U15" i="14"/>
  <c r="T15" i="14"/>
  <c r="G15" i="14"/>
  <c r="G14" i="14"/>
  <c r="G13" i="14"/>
  <c r="G12" i="14"/>
  <c r="G11" i="14"/>
  <c r="G10" i="14"/>
  <c r="G9" i="14"/>
  <c r="G8" i="14"/>
  <c r="H17" i="14" s="1"/>
  <c r="J6" i="14"/>
  <c r="J1" i="14"/>
  <c r="I27" i="15" l="1"/>
  <c r="I59" i="15" s="1"/>
  <c r="I61" i="15" s="1"/>
  <c r="I27" i="14"/>
  <c r="I59" i="14" s="1"/>
  <c r="H54" i="14"/>
  <c r="I57" i="14" s="1"/>
  <c r="I58" i="14" s="1"/>
  <c r="I33" i="13"/>
  <c r="P121" i="13"/>
  <c r="O121" i="13"/>
  <c r="O122" i="13" s="1"/>
  <c r="N121" i="13"/>
  <c r="M121" i="13"/>
  <c r="H49" i="13" s="1"/>
  <c r="I51" i="13" s="1"/>
  <c r="L121" i="13"/>
  <c r="L122" i="13" s="1"/>
  <c r="Q113" i="13"/>
  <c r="H87" i="13"/>
  <c r="E87" i="13"/>
  <c r="A87" i="13"/>
  <c r="S49" i="13"/>
  <c r="H45" i="13"/>
  <c r="I46" i="13" s="1"/>
  <c r="I32" i="13"/>
  <c r="I40" i="13" s="1"/>
  <c r="I47" i="13" s="1"/>
  <c r="G24" i="13"/>
  <c r="G23" i="13"/>
  <c r="G22" i="13"/>
  <c r="G21" i="13"/>
  <c r="G20" i="13"/>
  <c r="H26" i="13" s="1"/>
  <c r="G16" i="13"/>
  <c r="U15" i="13"/>
  <c r="T15" i="13"/>
  <c r="G15" i="13"/>
  <c r="G14" i="13"/>
  <c r="G13" i="13"/>
  <c r="G12" i="13"/>
  <c r="G11" i="13"/>
  <c r="G10" i="13"/>
  <c r="G9" i="13"/>
  <c r="G8" i="13"/>
  <c r="H17" i="13" s="1"/>
  <c r="J6" i="13"/>
  <c r="J1" i="13"/>
  <c r="I61" i="14" l="1"/>
  <c r="H54" i="13"/>
  <c r="I57" i="13" s="1"/>
  <c r="I58" i="13" s="1"/>
  <c r="I27" i="13"/>
  <c r="I59" i="13" s="1"/>
  <c r="I33" i="12"/>
  <c r="P121" i="12"/>
  <c r="O121" i="12"/>
  <c r="O122" i="12" s="1"/>
  <c r="N121" i="12"/>
  <c r="M121" i="12"/>
  <c r="H49" i="12" s="1"/>
  <c r="I51" i="12" s="1"/>
  <c r="L121" i="12"/>
  <c r="L122" i="12" s="1"/>
  <c r="Q113" i="12"/>
  <c r="H87" i="12"/>
  <c r="E87" i="12"/>
  <c r="A87" i="12"/>
  <c r="S49" i="12"/>
  <c r="H45" i="12"/>
  <c r="I46" i="12" s="1"/>
  <c r="I32" i="12"/>
  <c r="I40" i="12" s="1"/>
  <c r="I47" i="12" s="1"/>
  <c r="G24" i="12"/>
  <c r="G23" i="12"/>
  <c r="G22" i="12"/>
  <c r="G21" i="12"/>
  <c r="G20" i="12"/>
  <c r="H26" i="12" s="1"/>
  <c r="G16" i="12"/>
  <c r="U15" i="12"/>
  <c r="T15" i="12"/>
  <c r="G15" i="12"/>
  <c r="G14" i="12"/>
  <c r="G13" i="12"/>
  <c r="G12" i="12"/>
  <c r="G11" i="12"/>
  <c r="G10" i="12"/>
  <c r="G9" i="12"/>
  <c r="G8" i="12"/>
  <c r="J6" i="12"/>
  <c r="J1" i="12"/>
  <c r="I61" i="13" l="1"/>
  <c r="H17" i="12"/>
  <c r="I27" i="12" s="1"/>
  <c r="I59" i="12" s="1"/>
  <c r="H54" i="12"/>
  <c r="I57" i="12" s="1"/>
  <c r="I58" i="12" s="1"/>
  <c r="E8" i="11"/>
  <c r="H55" i="11"/>
  <c r="H45" i="11"/>
  <c r="I61" i="12" l="1"/>
  <c r="I33" i="11"/>
  <c r="P121" i="11"/>
  <c r="O121" i="11"/>
  <c r="O122" i="11" s="1"/>
  <c r="N121" i="11"/>
  <c r="M121" i="11"/>
  <c r="H49" i="11" s="1"/>
  <c r="I51" i="11" s="1"/>
  <c r="L121" i="11"/>
  <c r="L122" i="11" s="1"/>
  <c r="Q113" i="11"/>
  <c r="H87" i="11"/>
  <c r="E87" i="11"/>
  <c r="A87" i="11"/>
  <c r="S49" i="11"/>
  <c r="I46" i="11"/>
  <c r="I32" i="11"/>
  <c r="I40" i="11" s="1"/>
  <c r="G24" i="11"/>
  <c r="G23" i="11"/>
  <c r="G22" i="11"/>
  <c r="E21" i="11"/>
  <c r="G21" i="11" s="1"/>
  <c r="G20" i="11"/>
  <c r="H26" i="11" s="1"/>
  <c r="G16" i="11"/>
  <c r="U15" i="11"/>
  <c r="T15" i="11"/>
  <c r="G15" i="11"/>
  <c r="G14" i="11"/>
  <c r="G13" i="11"/>
  <c r="G12" i="11"/>
  <c r="G11" i="11"/>
  <c r="G10" i="11"/>
  <c r="G9" i="11"/>
  <c r="G8" i="11"/>
  <c r="J6" i="11"/>
  <c r="J1" i="11"/>
  <c r="I47" i="11" l="1"/>
  <c r="H54" i="11"/>
  <c r="I57" i="11" s="1"/>
  <c r="I58" i="11" s="1"/>
  <c r="H17" i="11"/>
  <c r="I27" i="11" s="1"/>
  <c r="I59" i="11" s="1"/>
  <c r="E9" i="10"/>
  <c r="I61" i="11" l="1"/>
  <c r="E8" i="10"/>
  <c r="G9" i="10"/>
  <c r="G8" i="10"/>
  <c r="G13" i="10"/>
  <c r="E20" i="10"/>
  <c r="G20" i="10" s="1"/>
  <c r="I33" i="10"/>
  <c r="P121" i="10"/>
  <c r="O121" i="10"/>
  <c r="O122" i="10" s="1"/>
  <c r="N121" i="10"/>
  <c r="M121" i="10"/>
  <c r="H49" i="10" s="1"/>
  <c r="I51" i="10" s="1"/>
  <c r="L121" i="10"/>
  <c r="L122" i="10" s="1"/>
  <c r="Q113" i="10"/>
  <c r="H87" i="10"/>
  <c r="E87" i="10"/>
  <c r="A87" i="10"/>
  <c r="H55" i="10"/>
  <c r="S49" i="10"/>
  <c r="H45" i="10"/>
  <c r="I46" i="10" s="1"/>
  <c r="I32" i="10"/>
  <c r="I40" i="10" s="1"/>
  <c r="I47" i="10" s="1"/>
  <c r="G24" i="10"/>
  <c r="G23" i="10"/>
  <c r="G22" i="10"/>
  <c r="E21" i="10"/>
  <c r="G21" i="10" s="1"/>
  <c r="G16" i="10"/>
  <c r="U15" i="10"/>
  <c r="T15" i="10"/>
  <c r="G15" i="10"/>
  <c r="G14" i="10"/>
  <c r="G12" i="10"/>
  <c r="E11" i="10"/>
  <c r="G11" i="10" s="1"/>
  <c r="G10" i="10"/>
  <c r="J6" i="10"/>
  <c r="J1" i="10"/>
  <c r="H17" i="10" l="1"/>
  <c r="H54" i="10"/>
  <c r="I57" i="10" s="1"/>
  <c r="I58" i="10" s="1"/>
  <c r="H26" i="10"/>
  <c r="E9" i="8"/>
  <c r="E8" i="8"/>
  <c r="E12" i="8"/>
  <c r="E21" i="8"/>
  <c r="E13" i="8"/>
  <c r="I33" i="8"/>
  <c r="P121" i="9"/>
  <c r="O121" i="9"/>
  <c r="O122" i="9" s="1"/>
  <c r="N121" i="9"/>
  <c r="M121" i="9"/>
  <c r="L121" i="9"/>
  <c r="L122" i="9" s="1"/>
  <c r="Q113" i="9"/>
  <c r="H87" i="9"/>
  <c r="E87" i="9"/>
  <c r="A87" i="9"/>
  <c r="H55" i="9"/>
  <c r="H54" i="9"/>
  <c r="I57" i="9" s="1"/>
  <c r="S49" i="9"/>
  <c r="H49" i="9"/>
  <c r="I51" i="9" s="1"/>
  <c r="H45" i="9"/>
  <c r="I46" i="9" s="1"/>
  <c r="I33" i="9"/>
  <c r="I58" i="9" s="1"/>
  <c r="I32" i="9"/>
  <c r="I40" i="9" s="1"/>
  <c r="I47" i="9" s="1"/>
  <c r="G24" i="9"/>
  <c r="G23" i="9"/>
  <c r="G22" i="9"/>
  <c r="G21" i="9"/>
  <c r="G20" i="9"/>
  <c r="H26" i="9" s="1"/>
  <c r="G16" i="9"/>
  <c r="U15" i="9"/>
  <c r="T15" i="9"/>
  <c r="G15" i="9"/>
  <c r="G14" i="9"/>
  <c r="G13" i="9"/>
  <c r="E13" i="9"/>
  <c r="G12" i="9"/>
  <c r="E12" i="9"/>
  <c r="G11" i="9"/>
  <c r="E11" i="9"/>
  <c r="G10" i="9"/>
  <c r="E9" i="9"/>
  <c r="G9" i="9" s="1"/>
  <c r="E8" i="9"/>
  <c r="G8" i="9" s="1"/>
  <c r="J6" i="9"/>
  <c r="J1" i="9"/>
  <c r="I27" i="10" l="1"/>
  <c r="I59" i="10" s="1"/>
  <c r="I61" i="10" s="1"/>
  <c r="H17" i="9"/>
  <c r="I27" i="9" s="1"/>
  <c r="E11" i="8"/>
  <c r="L121" i="8"/>
  <c r="I59" i="9" l="1"/>
  <c r="I61" i="9" s="1"/>
  <c r="G28" i="9"/>
  <c r="L122" i="8"/>
  <c r="P121" i="8"/>
  <c r="O121" i="8"/>
  <c r="O122" i="8" s="1"/>
  <c r="N121" i="8"/>
  <c r="M121" i="8"/>
  <c r="H49" i="8" s="1"/>
  <c r="I51" i="8" s="1"/>
  <c r="Q113" i="8"/>
  <c r="H87" i="8"/>
  <c r="E87" i="8"/>
  <c r="A87" i="8"/>
  <c r="S49" i="8"/>
  <c r="H45" i="8"/>
  <c r="I46" i="8" s="1"/>
  <c r="I32" i="8"/>
  <c r="I40" i="8" s="1"/>
  <c r="I47" i="8" s="1"/>
  <c r="G24" i="8"/>
  <c r="G23" i="8"/>
  <c r="G22" i="8"/>
  <c r="G21" i="8"/>
  <c r="G20" i="8"/>
  <c r="G16" i="8"/>
  <c r="U15" i="8"/>
  <c r="T15" i="8"/>
  <c r="G15" i="8"/>
  <c r="G14" i="8"/>
  <c r="G13" i="8"/>
  <c r="G12" i="8"/>
  <c r="G11" i="8"/>
  <c r="G10" i="8"/>
  <c r="G9" i="8"/>
  <c r="G8" i="8"/>
  <c r="J6" i="8"/>
  <c r="J1" i="8"/>
  <c r="P121" i="7"/>
  <c r="O121" i="7"/>
  <c r="O122" i="7" s="1"/>
  <c r="N121" i="7"/>
  <c r="M121" i="7"/>
  <c r="L121" i="7"/>
  <c r="L122" i="7" s="1"/>
  <c r="Q113" i="7"/>
  <c r="H87" i="7"/>
  <c r="E87" i="7"/>
  <c r="A87" i="7"/>
  <c r="H55" i="7"/>
  <c r="H54" i="7"/>
  <c r="I57" i="7" s="1"/>
  <c r="S49" i="7"/>
  <c r="H49" i="7"/>
  <c r="I51" i="7" s="1"/>
  <c r="H45" i="7"/>
  <c r="I46" i="7" s="1"/>
  <c r="I33" i="7"/>
  <c r="I58" i="7" s="1"/>
  <c r="I32" i="7"/>
  <c r="I40" i="7" s="1"/>
  <c r="I47" i="7" s="1"/>
  <c r="G24" i="7"/>
  <c r="G23" i="7"/>
  <c r="G22" i="7"/>
  <c r="G21" i="7"/>
  <c r="G20" i="7"/>
  <c r="H26" i="7" s="1"/>
  <c r="G16" i="7"/>
  <c r="U15" i="7"/>
  <c r="T15" i="7"/>
  <c r="G15" i="7"/>
  <c r="G14" i="7"/>
  <c r="G13" i="7"/>
  <c r="G12" i="7"/>
  <c r="G11" i="7"/>
  <c r="G10" i="7"/>
  <c r="G9" i="7"/>
  <c r="G8" i="7"/>
  <c r="H17" i="7" s="1"/>
  <c r="I27" i="7" s="1"/>
  <c r="J6" i="7"/>
  <c r="J1" i="7"/>
  <c r="H55" i="8" l="1"/>
  <c r="H26" i="8"/>
  <c r="H17" i="8"/>
  <c r="H54" i="8"/>
  <c r="I57" i="8" s="1"/>
  <c r="I58" i="8" s="1"/>
  <c r="I59" i="7"/>
  <c r="I61" i="7" s="1"/>
  <c r="G28" i="7"/>
  <c r="H55" i="1"/>
  <c r="P121" i="1"/>
  <c r="O121" i="1"/>
  <c r="O122" i="1" s="1"/>
  <c r="N121" i="1"/>
  <c r="M121" i="1"/>
  <c r="H49" i="1" s="1"/>
  <c r="I51" i="1" s="1"/>
  <c r="L121" i="1"/>
  <c r="L122" i="1" s="1"/>
  <c r="Q113" i="1"/>
  <c r="H87" i="1"/>
  <c r="E87" i="1"/>
  <c r="A87" i="1"/>
  <c r="S49" i="1"/>
  <c r="H45" i="1"/>
  <c r="I46" i="1" s="1"/>
  <c r="I32" i="1"/>
  <c r="I40" i="1" s="1"/>
  <c r="G24" i="1"/>
  <c r="G23" i="1"/>
  <c r="G22" i="1"/>
  <c r="G21" i="1"/>
  <c r="G20" i="1"/>
  <c r="G16" i="1"/>
  <c r="U15" i="1"/>
  <c r="T15" i="1"/>
  <c r="G15" i="1"/>
  <c r="G14" i="1"/>
  <c r="G13" i="1"/>
  <c r="G12" i="1"/>
  <c r="G11" i="1"/>
  <c r="G10" i="1"/>
  <c r="G9" i="1"/>
  <c r="G8" i="1"/>
  <c r="J6" i="1"/>
  <c r="J1" i="1"/>
  <c r="I27" i="8" l="1"/>
  <c r="I59" i="8" s="1"/>
  <c r="I61" i="8" s="1"/>
  <c r="H26" i="1"/>
  <c r="H17" i="1"/>
  <c r="I47" i="1"/>
  <c r="H54" i="1"/>
  <c r="I57" i="1" s="1"/>
  <c r="I58" i="1" s="1"/>
  <c r="I27" i="1" l="1"/>
  <c r="G28" i="1" s="1"/>
  <c r="I59" i="1" l="1"/>
  <c r="I61" i="1" s="1"/>
</calcChain>
</file>

<file path=xl/sharedStrings.xml><?xml version="1.0" encoding="utf-8"?>
<sst xmlns="http://schemas.openxmlformats.org/spreadsheetml/2006/main" count="1012" uniqueCount="83">
  <si>
    <t>CASH OPNAME</t>
  </si>
  <si>
    <t xml:space="preserve"> </t>
  </si>
  <si>
    <t>Hari             :</t>
  </si>
  <si>
    <t>Tanggal  :</t>
  </si>
  <si>
    <t>Pelaksana   :</t>
  </si>
  <si>
    <t>Keuangan</t>
  </si>
  <si>
    <t>Pukul       :</t>
  </si>
  <si>
    <t>UANG KERTAS</t>
  </si>
  <si>
    <t>,</t>
  </si>
  <si>
    <t>NOMINAL</t>
  </si>
  <si>
    <t>LEMBAR</t>
  </si>
  <si>
    <t>JUMLAH</t>
  </si>
  <si>
    <t>`</t>
  </si>
  <si>
    <t>kas Profesi</t>
  </si>
  <si>
    <t>kas kerjasama</t>
  </si>
  <si>
    <t>BPRSA</t>
  </si>
  <si>
    <t xml:space="preserve">in </t>
  </si>
  <si>
    <t>out</t>
  </si>
  <si>
    <t>No Bukti</t>
  </si>
  <si>
    <t>in</t>
  </si>
  <si>
    <t>lebih</t>
  </si>
  <si>
    <t>kurang</t>
  </si>
  <si>
    <t>MUTASI</t>
  </si>
  <si>
    <t xml:space="preserve">lebih </t>
  </si>
  <si>
    <t>Sub Total</t>
  </si>
  <si>
    <t>penyesuaian</t>
  </si>
  <si>
    <t>KEPING</t>
  </si>
  <si>
    <t>- Kas Kecil (10%)</t>
  </si>
  <si>
    <t>- Kas Besar (90%)</t>
  </si>
  <si>
    <t>Jumlah Kas Sebelumnya :</t>
  </si>
  <si>
    <t>Kas BPRSA</t>
  </si>
  <si>
    <t>Kas</t>
  </si>
  <si>
    <t>Jumlah Kas Hari Ini :</t>
  </si>
  <si>
    <t>Bank:</t>
  </si>
  <si>
    <t>Penerimaan BPRSA</t>
  </si>
  <si>
    <t>Pengeluaran</t>
  </si>
  <si>
    <t>Jumlah Kas di Bank</t>
  </si>
  <si>
    <t>BPRSA 2</t>
  </si>
  <si>
    <t>BTN</t>
  </si>
  <si>
    <t>BNI</t>
  </si>
  <si>
    <t>BRI Syariah</t>
  </si>
  <si>
    <t>Kas LP3I</t>
  </si>
  <si>
    <t>Realisasi Kurang</t>
  </si>
  <si>
    <t xml:space="preserve">Penyesuaian </t>
  </si>
  <si>
    <t>Penerimaan</t>
  </si>
  <si>
    <t>- Profesi</t>
  </si>
  <si>
    <t>- Kelas Kerjasama</t>
  </si>
  <si>
    <t>Realisasi Lebih</t>
  </si>
  <si>
    <t>Total</t>
  </si>
  <si>
    <t/>
  </si>
  <si>
    <t>Menurut kas hari ini (Kas Ditangan)</t>
  </si>
  <si>
    <t>Selisih</t>
  </si>
  <si>
    <t>Demikian berita acara ini dibuat dan dilaksanakan oleh:</t>
  </si>
  <si>
    <t>LP3I</t>
  </si>
  <si>
    <t>Tanda Tangan</t>
  </si>
  <si>
    <t>1. Nijar Kurnia Romdoni, A.Md</t>
  </si>
  <si>
    <t>1…………………..</t>
  </si>
  <si>
    <t>2. Wafa Tsamrotul Fuadah, S.Pd</t>
  </si>
  <si>
    <t>2.............................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</si>
  <si>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</si>
  <si>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</si>
  <si>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</si>
  <si>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 xml:space="preserve">      </t>
  </si>
  <si>
    <t>Senin</t>
  </si>
  <si>
    <t>Rabu</t>
  </si>
  <si>
    <t>1. Wafa Tsamrotul Fuadah, S.Pd</t>
  </si>
  <si>
    <t>Kamis</t>
  </si>
  <si>
    <t>BTK 45696</t>
  </si>
  <si>
    <t>BTK 45697</t>
  </si>
  <si>
    <t>1. Ririn Puspita Sari Dewi</t>
  </si>
  <si>
    <t>Jumat</t>
  </si>
  <si>
    <t>BTK 45698</t>
  </si>
  <si>
    <t>BTK 45700</t>
  </si>
  <si>
    <t>BTK 45699</t>
  </si>
  <si>
    <t>BTK 45702</t>
  </si>
  <si>
    <t>BTK 45703</t>
  </si>
  <si>
    <t>BTK 45701</t>
  </si>
  <si>
    <t>Sabtu</t>
  </si>
  <si>
    <t>1. Nijar Kurnia Romdoni</t>
  </si>
  <si>
    <t>Selasa</t>
  </si>
  <si>
    <t xml:space="preserve">  </t>
  </si>
  <si>
    <t>1…………………............</t>
  </si>
  <si>
    <t>Minggu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</si>
</sst>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</numFmts>
  <fonts count="2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Calibri"/>
      <family val="2"/>
      <charset val="1"/>
      <scheme val="minor"/>
    </font>
    <font>
      <u/>
      <sz val="11"/>
      <color theme="10"/>
      <name val="Times New Roman"/>
      <family val="1"/>
    </font>
    <font>
      <b/>
      <sz val="11"/>
      <name val="Arial"/>
      <family val="2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theme="0"/>
      <name val="Arial"/>
      <family val="2"/>
    </font>
    <font>
      <sz val="11"/>
      <color rgb="FFFFFF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0" fontId="15" fillId="0" borderId="0" applyNumberFormat="0" applyFill="0" applyBorder="0" applyAlignment="0" applyProtection="0"/>
    <xf numFmtId="41" fontId="3" fillId="0" borderId="0" applyFont="0" applyFill="0" applyBorder="0" applyAlignment="0" applyProtection="0"/>
  </cellStyleXfs>
  <cellXfs count="148">
    <xf numFmtId="0" fontId="0" fillId="0" borderId="0" xfId="0"/>
    <xf numFmtId="0" fontId="4" fillId="0" borderId="0" xfId="3" applyFont="1" applyAlignment="1">
      <alignment horizontal="center"/>
    </xf>
    <xf numFmtId="0" fontId="5" fillId="0" borderId="0" xfId="4" applyFont="1"/>
    <xf numFmtId="0" fontId="6" fillId="0" borderId="0" xfId="4" applyFont="1" applyFill="1" applyAlignment="1">
      <alignment horizontal="right"/>
    </xf>
    <xf numFmtId="41" fontId="7" fillId="0" borderId="0" xfId="4" applyNumberFormat="1" applyFont="1" applyFill="1"/>
    <xf numFmtId="0" fontId="7" fillId="0" borderId="0" xfId="4" applyFont="1"/>
    <xf numFmtId="0" fontId="5" fillId="0" borderId="0" xfId="0" applyFont="1"/>
    <xf numFmtId="0" fontId="3" fillId="0" borderId="0" xfId="3" applyFont="1" applyAlignment="1"/>
    <xf numFmtId="164" fontId="3" fillId="0" borderId="0" xfId="3" applyNumberFormat="1" applyFont="1" applyAlignment="1"/>
    <xf numFmtId="41" fontId="3" fillId="0" borderId="0" xfId="3" applyNumberFormat="1" applyFont="1"/>
    <xf numFmtId="41" fontId="3" fillId="0" borderId="0" xfId="3" applyNumberFormat="1" applyFont="1" applyAlignment="1">
      <alignment horizontal="left"/>
    </xf>
    <xf numFmtId="14" fontId="3" fillId="0" borderId="0" xfId="3" applyNumberFormat="1" applyFont="1" applyAlignment="1">
      <alignment horizontal="left"/>
    </xf>
    <xf numFmtId="41" fontId="3" fillId="0" borderId="0" xfId="1" applyFont="1" applyAlignment="1">
      <alignment horizontal="left"/>
    </xf>
    <xf numFmtId="41" fontId="8" fillId="0" borderId="0" xfId="3" applyNumberFormat="1" applyFont="1" applyFill="1" applyAlignment="1">
      <alignment horizontal="right"/>
    </xf>
    <xf numFmtId="20" fontId="3" fillId="0" borderId="0" xfId="3" applyNumberFormat="1" applyFont="1" applyAlignment="1">
      <alignment horizontal="left"/>
    </xf>
    <xf numFmtId="20" fontId="3" fillId="0" borderId="0" xfId="3" applyNumberFormat="1" applyFont="1" applyAlignment="1"/>
    <xf numFmtId="41" fontId="3" fillId="0" borderId="0" xfId="3" applyNumberFormat="1" applyFont="1" applyFill="1" applyAlignment="1"/>
    <xf numFmtId="0" fontId="9" fillId="0" borderId="0" xfId="3" applyFont="1" applyAlignment="1"/>
    <xf numFmtId="0" fontId="10" fillId="0" borderId="0" xfId="3" applyFont="1" applyAlignment="1"/>
    <xf numFmtId="1" fontId="5" fillId="0" borderId="0" xfId="4" applyNumberFormat="1" applyFont="1"/>
    <xf numFmtId="0" fontId="3" fillId="0" borderId="0" xfId="3" applyFont="1" applyAlignment="1">
      <alignment horizontal="center"/>
    </xf>
    <xf numFmtId="0" fontId="3" fillId="0" borderId="0" xfId="3" applyFont="1" applyFill="1" applyAlignment="1"/>
    <xf numFmtId="41" fontId="3" fillId="0" borderId="0" xfId="3" applyNumberFormat="1" applyFont="1" applyAlignment="1"/>
    <xf numFmtId="0" fontId="9" fillId="0" borderId="0" xfId="3" applyFont="1" applyFill="1" applyAlignment="1"/>
    <xf numFmtId="0" fontId="3" fillId="0" borderId="0" xfId="3" applyNumberFormat="1" applyFont="1" applyFill="1" applyBorder="1"/>
    <xf numFmtId="0" fontId="5" fillId="0" borderId="1" xfId="4" applyFont="1" applyBorder="1"/>
    <xf numFmtId="41" fontId="7" fillId="0" borderId="1" xfId="4" applyNumberFormat="1" applyFont="1" applyFill="1" applyBorder="1"/>
    <xf numFmtId="0" fontId="6" fillId="0" borderId="0" xfId="0" applyFont="1" applyFill="1" applyAlignment="1">
      <alignment horizontal="right"/>
    </xf>
    <xf numFmtId="41" fontId="11" fillId="3" borderId="2" xfId="3" applyNumberFormat="1" applyFont="1" applyFill="1" applyBorder="1" applyAlignment="1">
      <alignment horizontal="center"/>
    </xf>
    <xf numFmtId="41" fontId="11" fillId="3" borderId="1" xfId="3" applyNumberFormat="1" applyFont="1" applyFill="1" applyBorder="1" applyAlignment="1">
      <alignment horizontal="center"/>
    </xf>
    <xf numFmtId="41" fontId="12" fillId="0" borderId="1" xfId="3" applyNumberFormat="1" applyFont="1" applyFill="1" applyBorder="1" applyAlignment="1">
      <alignment horizontal="center"/>
    </xf>
    <xf numFmtId="0" fontId="9" fillId="0" borderId="0" xfId="3" applyFont="1" applyAlignment="1">
      <alignment horizontal="center"/>
    </xf>
    <xf numFmtId="0" fontId="13" fillId="3" borderId="1" xfId="0" applyFont="1" applyFill="1" applyBorder="1" applyAlignment="1">
      <alignment horizontal="center" vertical="center" wrapText="1"/>
    </xf>
    <xf numFmtId="41" fontId="6" fillId="0" borderId="0" xfId="1" applyFont="1" applyFill="1" applyAlignment="1">
      <alignment horizontal="right"/>
    </xf>
    <xf numFmtId="41" fontId="14" fillId="4" borderId="1" xfId="1" applyFont="1" applyFill="1" applyBorder="1"/>
    <xf numFmtId="0" fontId="16" fillId="0" borderId="0" xfId="5" applyFont="1" applyAlignment="1">
      <alignment vertical="center" wrapText="1"/>
    </xf>
    <xf numFmtId="41" fontId="14" fillId="0" borderId="0" xfId="1" applyFont="1" applyAlignment="1">
      <alignment horizontal="right" vertical="center" wrapText="1"/>
    </xf>
    <xf numFmtId="41" fontId="7" fillId="0" borderId="3" xfId="1" applyFont="1" applyFill="1" applyBorder="1" applyAlignment="1">
      <alignment horizontal="center" wrapText="1"/>
    </xf>
    <xf numFmtId="41" fontId="14" fillId="0" borderId="0" xfId="1" applyFont="1" applyBorder="1" applyAlignment="1">
      <alignment horizontal="right" vertical="center" wrapText="1"/>
    </xf>
    <xf numFmtId="165" fontId="3" fillId="0" borderId="0" xfId="3" applyNumberFormat="1" applyFont="1" applyFill="1"/>
    <xf numFmtId="3" fontId="14" fillId="0" borderId="1" xfId="0" applyNumberFormat="1" applyFont="1" applyBorder="1" applyAlignment="1">
      <alignment horizontal="right" vertical="center" wrapText="1"/>
    </xf>
    <xf numFmtId="41" fontId="14" fillId="0" borderId="1" xfId="1" applyFont="1" applyFill="1" applyBorder="1"/>
    <xf numFmtId="41" fontId="7" fillId="0" borderId="1" xfId="1" applyFont="1" applyFill="1" applyBorder="1" applyAlignment="1">
      <alignment horizontal="center" wrapText="1"/>
    </xf>
    <xf numFmtId="41" fontId="3" fillId="0" borderId="0" xfId="3" applyNumberFormat="1" applyFont="1" applyFill="1" applyBorder="1"/>
    <xf numFmtId="41" fontId="3" fillId="0" borderId="0" xfId="3" applyNumberFormat="1" applyFont="1" applyFill="1"/>
    <xf numFmtId="41" fontId="7" fillId="0" borderId="1" xfId="1" quotePrefix="1" applyFont="1" applyFill="1" applyBorder="1" applyAlignment="1">
      <alignment horizontal="center" wrapText="1"/>
    </xf>
    <xf numFmtId="41" fontId="14" fillId="0" borderId="1" xfId="1" applyFont="1" applyBorder="1" applyAlignment="1">
      <alignment horizontal="right" vertical="center" wrapText="1"/>
    </xf>
    <xf numFmtId="41" fontId="14" fillId="0" borderId="1" xfId="1" applyFont="1" applyBorder="1" applyAlignment="1">
      <alignment vertical="center" wrapText="1"/>
    </xf>
    <xf numFmtId="165" fontId="5" fillId="0" borderId="1" xfId="4" applyNumberFormat="1" applyFont="1" applyBorder="1"/>
    <xf numFmtId="165" fontId="7" fillId="0" borderId="0" xfId="4" applyNumberFormat="1" applyFont="1" applyBorder="1"/>
    <xf numFmtId="41" fontId="3" fillId="0" borderId="1" xfId="4" applyNumberFormat="1" applyFont="1" applyFill="1" applyBorder="1"/>
    <xf numFmtId="0" fontId="3" fillId="0" borderId="0" xfId="3" applyFont="1" applyFill="1"/>
    <xf numFmtId="41" fontId="5" fillId="0" borderId="1" xfId="1" applyFont="1" applyFill="1" applyBorder="1"/>
    <xf numFmtId="41" fontId="7" fillId="3" borderId="1" xfId="0" applyNumberFormat="1" applyFont="1" applyFill="1" applyBorder="1"/>
    <xf numFmtId="41" fontId="7" fillId="3" borderId="2" xfId="0" applyNumberFormat="1" applyFont="1" applyFill="1" applyBorder="1"/>
    <xf numFmtId="41" fontId="3" fillId="0" borderId="2" xfId="1" applyFont="1" applyFill="1" applyBorder="1"/>
    <xf numFmtId="41" fontId="3" fillId="0" borderId="1" xfId="1" applyFont="1" applyFill="1" applyBorder="1"/>
    <xf numFmtId="41" fontId="9" fillId="0" borderId="1" xfId="1" applyFont="1" applyFill="1" applyBorder="1"/>
    <xf numFmtId="165" fontId="7" fillId="0" borderId="0" xfId="6" applyNumberFormat="1" applyFont="1" applyFill="1" applyBorder="1" applyAlignment="1"/>
    <xf numFmtId="41" fontId="3" fillId="0" borderId="4" xfId="3" applyNumberFormat="1" applyFont="1" applyBorder="1" applyAlignment="1"/>
    <xf numFmtId="41" fontId="17" fillId="0" borderId="1" xfId="1" quotePrefix="1" applyFont="1" applyFill="1" applyBorder="1" applyAlignment="1">
      <alignment horizontal="center" wrapText="1"/>
    </xf>
    <xf numFmtId="164" fontId="3" fillId="0" borderId="0" xfId="3" applyNumberFormat="1" applyFont="1" applyBorder="1" applyAlignment="1"/>
    <xf numFmtId="41" fontId="7" fillId="0" borderId="2" xfId="1" quotePrefix="1" applyFont="1" applyFill="1" applyBorder="1" applyAlignment="1">
      <alignment horizontal="center" wrapText="1"/>
    </xf>
    <xf numFmtId="41" fontId="3" fillId="0" borderId="0" xfId="4" applyNumberFormat="1" applyFont="1" applyFill="1" applyBorder="1"/>
    <xf numFmtId="41" fontId="17" fillId="0" borderId="2" xfId="1" quotePrefix="1" applyFont="1" applyFill="1" applyBorder="1" applyAlignment="1">
      <alignment horizontal="center" wrapText="1"/>
    </xf>
    <xf numFmtId="0" fontId="9" fillId="0" borderId="0" xfId="3" quotePrefix="1" applyFont="1" applyAlignment="1"/>
    <xf numFmtId="41" fontId="9" fillId="0" borderId="0" xfId="1" applyFont="1" applyAlignment="1"/>
    <xf numFmtId="41" fontId="3" fillId="0" borderId="0" xfId="1" applyFont="1" applyFill="1" applyBorder="1"/>
    <xf numFmtId="41" fontId="7" fillId="0" borderId="0" xfId="4" applyNumberFormat="1" applyFont="1" applyFill="1" applyBorder="1"/>
    <xf numFmtId="16" fontId="3" fillId="0" borderId="0" xfId="3" applyNumberFormat="1" applyFont="1" applyFill="1"/>
    <xf numFmtId="41" fontId="3" fillId="0" borderId="0" xfId="1" applyFont="1" applyAlignment="1"/>
    <xf numFmtId="3" fontId="0" fillId="0" borderId="0" xfId="0" applyNumberFormat="1" applyAlignment="1">
      <alignment horizontal="right" wrapText="1"/>
    </xf>
    <xf numFmtId="164" fontId="3" fillId="0" borderId="0" xfId="3" applyNumberFormat="1" applyFont="1" applyFill="1" applyAlignment="1"/>
    <xf numFmtId="42" fontId="5" fillId="0" borderId="0" xfId="4" applyNumberFormat="1" applyFont="1"/>
    <xf numFmtId="41" fontId="7" fillId="3" borderId="0" xfId="0" applyNumberFormat="1" applyFont="1" applyFill="1"/>
    <xf numFmtId="0" fontId="14" fillId="0" borderId="0" xfId="0" applyFont="1" applyAlignment="1">
      <alignment vertical="center"/>
    </xf>
    <xf numFmtId="164" fontId="3" fillId="0" borderId="4" xfId="3" applyNumberFormat="1" applyFont="1" applyBorder="1" applyAlignment="1"/>
    <xf numFmtId="0" fontId="16" fillId="0" borderId="1" xfId="5" applyFont="1" applyBorder="1" applyAlignment="1">
      <alignment vertical="center" wrapText="1"/>
    </xf>
    <xf numFmtId="164" fontId="18" fillId="0" borderId="0" xfId="3" applyNumberFormat="1" applyFont="1" applyBorder="1" applyAlignment="1"/>
    <xf numFmtId="0" fontId="5" fillId="0" borderId="0" xfId="0" applyFont="1" applyBorder="1"/>
    <xf numFmtId="0" fontId="5" fillId="0" borderId="0" xfId="4" applyFont="1" applyBorder="1"/>
    <xf numFmtId="164" fontId="18" fillId="0" borderId="0" xfId="3" applyNumberFormat="1" applyFont="1" applyAlignment="1"/>
    <xf numFmtId="41" fontId="3" fillId="0" borderId="0" xfId="3" applyNumberFormat="1" applyFont="1" applyBorder="1"/>
    <xf numFmtId="164" fontId="9" fillId="0" borderId="0" xfId="3" applyNumberFormat="1" applyFont="1" applyAlignment="1"/>
    <xf numFmtId="0" fontId="14" fillId="0" borderId="5" xfId="0" applyFont="1" applyBorder="1" applyAlignment="1">
      <alignment vertical="center" wrapText="1"/>
    </xf>
    <xf numFmtId="0" fontId="16" fillId="0" borderId="1" xfId="5" applyFont="1" applyBorder="1" applyAlignment="1">
      <alignment wrapText="1"/>
    </xf>
    <xf numFmtId="41" fontId="19" fillId="0" borderId="0" xfId="2" applyNumberFormat="1" applyFont="1" applyFill="1" applyBorder="1"/>
    <xf numFmtId="164" fontId="3" fillId="0" borderId="4" xfId="6" applyNumberFormat="1" applyFont="1" applyFill="1" applyBorder="1" applyAlignment="1">
      <alignment horizontal="left"/>
    </xf>
    <xf numFmtId="164" fontId="14" fillId="0" borderId="5" xfId="0" applyNumberFormat="1" applyFont="1" applyBorder="1" applyAlignment="1">
      <alignment vertical="center" wrapText="1"/>
    </xf>
    <xf numFmtId="41" fontId="3" fillId="3" borderId="0" xfId="3" applyNumberFormat="1" applyFont="1" applyFill="1"/>
    <xf numFmtId="41" fontId="3" fillId="0" borderId="0" xfId="6" applyNumberFormat="1" applyFont="1" applyFill="1" applyBorder="1" applyAlignment="1"/>
    <xf numFmtId="0" fontId="5" fillId="0" borderId="0" xfId="4" applyFont="1" applyFill="1"/>
    <xf numFmtId="41" fontId="3" fillId="0" borderId="0" xfId="6" applyNumberFormat="1" applyFont="1" applyFill="1" applyAlignment="1"/>
    <xf numFmtId="164" fontId="14" fillId="0" borderId="5" xfId="0" applyNumberFormat="1" applyFont="1" applyBorder="1" applyAlignment="1">
      <alignment wrapText="1"/>
    </xf>
    <xf numFmtId="0" fontId="3" fillId="0" borderId="0" xfId="3" quotePrefix="1" applyFont="1" applyAlignment="1"/>
    <xf numFmtId="0" fontId="14" fillId="0" borderId="5" xfId="0" applyFont="1" applyBorder="1" applyAlignment="1">
      <alignment wrapText="1"/>
    </xf>
    <xf numFmtId="164" fontId="3" fillId="0" borderId="4" xfId="3" applyNumberFormat="1" applyFont="1" applyFill="1" applyBorder="1" applyAlignment="1"/>
    <xf numFmtId="42" fontId="5" fillId="0" borderId="0" xfId="0" applyNumberFormat="1" applyFont="1"/>
    <xf numFmtId="41" fontId="7" fillId="3" borderId="0" xfId="4" applyNumberFormat="1" applyFont="1" applyFill="1"/>
    <xf numFmtId="41" fontId="7" fillId="0" borderId="0" xfId="0" applyNumberFormat="1" applyFont="1"/>
    <xf numFmtId="42" fontId="3" fillId="0" borderId="0" xfId="3" applyNumberFormat="1" applyFont="1"/>
    <xf numFmtId="0" fontId="0" fillId="0" borderId="0" xfId="0" applyAlignment="1">
      <alignment wrapText="1"/>
    </xf>
    <xf numFmtId="0" fontId="20" fillId="0" borderId="0" xfId="3" applyFont="1" applyAlignment="1">
      <alignment horizontal="left"/>
    </xf>
    <xf numFmtId="0" fontId="20" fillId="0" borderId="0" xfId="3" applyFont="1"/>
    <xf numFmtId="0" fontId="3" fillId="0" borderId="0" xfId="3" applyFont="1"/>
    <xf numFmtId="0" fontId="7" fillId="0" borderId="0" xfId="3" applyFont="1" applyAlignment="1">
      <alignment horizontal="left"/>
    </xf>
    <xf numFmtId="0" fontId="7" fillId="0" borderId="0" xfId="0" applyFont="1"/>
    <xf numFmtId="164" fontId="5" fillId="0" borderId="0" xfId="4" applyNumberFormat="1" applyFont="1"/>
    <xf numFmtId="0" fontId="21" fillId="0" borderId="0" xfId="3" applyFont="1" applyBorder="1"/>
    <xf numFmtId="164" fontId="22" fillId="0" borderId="0" xfId="3" applyNumberFormat="1" applyFont="1" applyBorder="1"/>
    <xf numFmtId="42" fontId="7" fillId="0" borderId="0" xfId="2" applyNumberFormat="1" applyFont="1" applyFill="1"/>
    <xf numFmtId="164" fontId="3" fillId="0" borderId="0" xfId="3" applyNumberFormat="1" applyFont="1"/>
    <xf numFmtId="41" fontId="19" fillId="0" borderId="0" xfId="0" applyNumberFormat="1" applyFont="1"/>
    <xf numFmtId="0" fontId="23" fillId="0" borderId="0" xfId="4" applyFont="1"/>
    <xf numFmtId="42" fontId="19" fillId="0" borderId="0" xfId="4" applyNumberFormat="1" applyFont="1"/>
    <xf numFmtId="0" fontId="23" fillId="0" borderId="0" xfId="0" applyFont="1"/>
    <xf numFmtId="42" fontId="23" fillId="0" borderId="0" xfId="4" applyNumberFormat="1" applyFont="1"/>
    <xf numFmtId="0" fontId="14" fillId="0" borderId="1" xfId="0" applyFont="1" applyBorder="1"/>
    <xf numFmtId="42" fontId="23" fillId="0" borderId="0" xfId="0" applyNumberFormat="1" applyFont="1"/>
    <xf numFmtId="42" fontId="7" fillId="0" borderId="0" xfId="0" applyNumberFormat="1" applyFont="1"/>
    <xf numFmtId="0" fontId="19" fillId="0" borderId="0" xfId="0" applyFont="1"/>
    <xf numFmtId="42" fontId="19" fillId="0" borderId="0" xfId="0" applyNumberFormat="1" applyFont="1"/>
    <xf numFmtId="41" fontId="7" fillId="0" borderId="0" xfId="2" applyNumberFormat="1" applyFont="1" applyFill="1"/>
    <xf numFmtId="41" fontId="24" fillId="0" borderId="0" xfId="0" applyNumberFormat="1" applyFont="1"/>
    <xf numFmtId="0" fontId="14" fillId="0" borderId="1" xfId="0" applyFont="1" applyBorder="1" applyAlignment="1">
      <alignment vertical="center"/>
    </xf>
    <xf numFmtId="0" fontId="5" fillId="0" borderId="0" xfId="0" applyFont="1" applyAlignment="1">
      <alignment horizontal="center"/>
    </xf>
    <xf numFmtId="41" fontId="5" fillId="0" borderId="0" xfId="0" applyNumberFormat="1" applyFont="1"/>
    <xf numFmtId="3" fontId="14" fillId="0" borderId="0" xfId="0" applyNumberFormat="1" applyFont="1" applyAlignment="1">
      <alignment horizontal="right" wrapText="1"/>
    </xf>
    <xf numFmtId="41" fontId="6" fillId="0" borderId="0" xfId="0" applyNumberFormat="1" applyFont="1" applyFill="1" applyAlignment="1">
      <alignment horizontal="right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6" fillId="0" borderId="1" xfId="1" applyFont="1" applyFill="1" applyBorder="1" applyAlignment="1">
      <alignment horizontal="right"/>
    </xf>
    <xf numFmtId="0" fontId="5" fillId="0" borderId="1" xfId="0" applyFont="1" applyBorder="1"/>
    <xf numFmtId="0" fontId="6" fillId="0" borderId="1" xfId="0" applyFont="1" applyFill="1" applyBorder="1" applyAlignment="1">
      <alignment horizontal="right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14" fillId="4" borderId="2" xfId="1" applyFont="1" applyFill="1" applyBorder="1"/>
    <xf numFmtId="41" fontId="14" fillId="0" borderId="2" xfId="1" applyFont="1" applyFill="1" applyBorder="1"/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14" fillId="0" borderId="1" xfId="1" applyFont="1" applyBorder="1" applyAlignment="1">
      <alignment vertical="center"/>
    </xf>
    <xf numFmtId="0" fontId="4" fillId="0" borderId="0" xfId="3" applyFont="1" applyAlignment="1">
      <alignment horizontal="center"/>
    </xf>
    <xf numFmtId="0" fontId="6" fillId="0" borderId="1" xfId="4" applyFont="1" applyFill="1" applyBorder="1" applyAlignment="1">
      <alignment horizontal="center"/>
    </xf>
    <xf numFmtId="41" fontId="7" fillId="0" borderId="1" xfId="4" applyNumberFormat="1" applyFont="1" applyFill="1" applyBorder="1" applyAlignment="1">
      <alignment horizontal="center"/>
    </xf>
  </cellXfs>
  <cellStyles count="7">
    <cellStyle name="Accent3" xfId="2" builtinId="37"/>
    <cellStyle name="Comma [0]" xfId="1" builtinId="6"/>
    <cellStyle name="Comma [0] 2" xfId="6"/>
    <cellStyle name="Hyperlink" xfId="5" builtinId="8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nitip%20nijar\2.%20CASH%20OF%20NAME%20DAILY\2018\3.%20CO%20Daily%20-%20Mar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8 Feb"/>
      <sheetName val="01 Maret 2018,"/>
      <sheetName val="02 Maret (2)"/>
      <sheetName val="03 Maret"/>
      <sheetName val="4 Maret 2018"/>
      <sheetName val="05 Maret "/>
      <sheetName val="6 Maret"/>
      <sheetName val="7 Maret "/>
      <sheetName val="8 Maret "/>
      <sheetName val="9 Maret "/>
      <sheetName val="10 Maret "/>
      <sheetName val="12 Maret"/>
      <sheetName val="13 Maret"/>
      <sheetName val="14 Maret  (2)"/>
      <sheetName val="15 Maret "/>
      <sheetName val="16 Maret "/>
      <sheetName val="18 Maret"/>
      <sheetName val="19 Maret "/>
      <sheetName val="20 Maret"/>
      <sheetName val="21 Maret"/>
      <sheetName val="22 Maret "/>
      <sheetName val="23 Maret "/>
      <sheetName val="24 Maret"/>
      <sheetName val="26 mARET "/>
      <sheetName val="27 Maret"/>
      <sheetName val="29 Maret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32">
          <cell r="I32">
            <v>486874603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580" TargetMode="External"/><Relationship Id="rId13" Type="http://schemas.openxmlformats.org/officeDocument/2006/relationships/printerSettings" Target="../printerSettings/printerSettings10.bin"/><Relationship Id="rId3" Type="http://schemas.openxmlformats.org/officeDocument/2006/relationships/hyperlink" Target="cetak-kwitansi.php%3fid=1801572" TargetMode="External"/><Relationship Id="rId7" Type="http://schemas.openxmlformats.org/officeDocument/2006/relationships/hyperlink" Target="cetak-kwitansi.php%3fid=1801579" TargetMode="External"/><Relationship Id="rId12" Type="http://schemas.openxmlformats.org/officeDocument/2006/relationships/hyperlink" Target="cetak-kwitansi.php%3fid=1801582" TargetMode="External"/><Relationship Id="rId2" Type="http://schemas.openxmlformats.org/officeDocument/2006/relationships/hyperlink" Target="cetak-kwitansi.php%3fid=1801571" TargetMode="External"/><Relationship Id="rId1" Type="http://schemas.openxmlformats.org/officeDocument/2006/relationships/hyperlink" Target="cetak-kwitansi.php%3fid=1801570" TargetMode="External"/><Relationship Id="rId6" Type="http://schemas.openxmlformats.org/officeDocument/2006/relationships/hyperlink" Target="cetak-kwitansi.php%3fid=1801578" TargetMode="External"/><Relationship Id="rId11" Type="http://schemas.openxmlformats.org/officeDocument/2006/relationships/hyperlink" Target="cetak-kwitansi.php%3fid=1801576" TargetMode="External"/><Relationship Id="rId5" Type="http://schemas.openxmlformats.org/officeDocument/2006/relationships/hyperlink" Target="cetak-kwitansi.php%3fid=1801577" TargetMode="External"/><Relationship Id="rId10" Type="http://schemas.openxmlformats.org/officeDocument/2006/relationships/hyperlink" Target="cetak-kwitansi.php%3fid=1801575" TargetMode="External"/><Relationship Id="rId4" Type="http://schemas.openxmlformats.org/officeDocument/2006/relationships/hyperlink" Target="cetak-kwitansi.php%3fid=1801573" TargetMode="External"/><Relationship Id="rId9" Type="http://schemas.openxmlformats.org/officeDocument/2006/relationships/hyperlink" Target="cetak-kwitansi.php%3fid=1801574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file:///C:\Users\Nijar\Downloads\cetak-kwitansi.php%3fid=1801608" TargetMode="External"/><Relationship Id="rId13" Type="http://schemas.openxmlformats.org/officeDocument/2006/relationships/hyperlink" Target="file:///C:\Users\Nijar\Downloads\cetak-kwitansi.php%3fid=1801613" TargetMode="External"/><Relationship Id="rId18" Type="http://schemas.openxmlformats.org/officeDocument/2006/relationships/hyperlink" Target="file:///C:\Users\Nijar\Downloads\cetak-kwitansi.php%3fid=1801620" TargetMode="External"/><Relationship Id="rId26" Type="http://schemas.openxmlformats.org/officeDocument/2006/relationships/hyperlink" Target="file:///C:\Users\Nijar\Downloads\cetak-kwitansi.php%3fid=1801598" TargetMode="External"/><Relationship Id="rId3" Type="http://schemas.openxmlformats.org/officeDocument/2006/relationships/hyperlink" Target="file:///C:\Users\Nijar\Downloads\cetak-kwitansi.php%3fid=1801603" TargetMode="External"/><Relationship Id="rId21" Type="http://schemas.openxmlformats.org/officeDocument/2006/relationships/hyperlink" Target="file:///C:\Users\Nijar\Downloads\cetak-kwitansi.php%3fid=1801623" TargetMode="External"/><Relationship Id="rId7" Type="http://schemas.openxmlformats.org/officeDocument/2006/relationships/hyperlink" Target="file:///C:\Users\Nijar\Downloads\cetak-kwitansi.php%3fid=1801607" TargetMode="External"/><Relationship Id="rId12" Type="http://schemas.openxmlformats.org/officeDocument/2006/relationships/hyperlink" Target="file:///C:\Users\Nijar\Downloads\cetak-kwitansi.php%3fid=1801612" TargetMode="External"/><Relationship Id="rId17" Type="http://schemas.openxmlformats.org/officeDocument/2006/relationships/hyperlink" Target="file:///C:\Users\Nijar\Downloads\cetak-kwitansi.php%3fid=1801619" TargetMode="External"/><Relationship Id="rId25" Type="http://schemas.openxmlformats.org/officeDocument/2006/relationships/hyperlink" Target="file:///C:\Users\Nijar\Downloads\cetak-kwitansi.php%3fid=1801597" TargetMode="External"/><Relationship Id="rId2" Type="http://schemas.openxmlformats.org/officeDocument/2006/relationships/hyperlink" Target="file:///C:\Users\Nijar\Downloads\cetak-kwitansi.php%3fid=1801602" TargetMode="External"/><Relationship Id="rId16" Type="http://schemas.openxmlformats.org/officeDocument/2006/relationships/hyperlink" Target="file:///C:\Users\Nijar\Downloads\cetak-kwitansi.php%3fid=1801618" TargetMode="External"/><Relationship Id="rId20" Type="http://schemas.openxmlformats.org/officeDocument/2006/relationships/hyperlink" Target="file:///C:\Users\Nijar\Downloads\cetak-kwitansi.php%3fid=1801622" TargetMode="External"/><Relationship Id="rId29" Type="http://schemas.openxmlformats.org/officeDocument/2006/relationships/hyperlink" Target="file:///C:\Users\Nijar\Downloads\cetak-kwitansi.php%3fid=1801614" TargetMode="External"/><Relationship Id="rId1" Type="http://schemas.openxmlformats.org/officeDocument/2006/relationships/hyperlink" Target="file:///C:\Users\Nijar\Downloads\cetak-kwitansi.php%3fid=1801601" TargetMode="External"/><Relationship Id="rId6" Type="http://schemas.openxmlformats.org/officeDocument/2006/relationships/hyperlink" Target="file:///C:\Users\Nijar\Downloads\cetak-kwitansi.php%3fid=1801606" TargetMode="External"/><Relationship Id="rId11" Type="http://schemas.openxmlformats.org/officeDocument/2006/relationships/hyperlink" Target="file:///C:\Users\Nijar\Downloads\cetak-kwitansi.php%3fid=1801611" TargetMode="External"/><Relationship Id="rId24" Type="http://schemas.openxmlformats.org/officeDocument/2006/relationships/hyperlink" Target="file:///C:\Users\Nijar\Downloads\cetak-kwitansi.php%3fid=1801596" TargetMode="External"/><Relationship Id="rId32" Type="http://schemas.openxmlformats.org/officeDocument/2006/relationships/printerSettings" Target="../printerSettings/printerSettings12.bin"/><Relationship Id="rId5" Type="http://schemas.openxmlformats.org/officeDocument/2006/relationships/hyperlink" Target="file:///C:\Users\Nijar\Downloads\cetak-kwitansi.php%3fid=1801605" TargetMode="External"/><Relationship Id="rId15" Type="http://schemas.openxmlformats.org/officeDocument/2006/relationships/hyperlink" Target="file:///C:\Users\Nijar\Downloads\cetak-kwitansi.php%3fid=1801617" TargetMode="External"/><Relationship Id="rId23" Type="http://schemas.openxmlformats.org/officeDocument/2006/relationships/hyperlink" Target="file:///C:\Users\Nijar\Downloads\cetak-kwitansi.php%3fid=1801626" TargetMode="External"/><Relationship Id="rId28" Type="http://schemas.openxmlformats.org/officeDocument/2006/relationships/hyperlink" Target="file:///C:\Users\Nijar\Downloads\cetak-kwitansi.php%3fid=1801600" TargetMode="External"/><Relationship Id="rId10" Type="http://schemas.openxmlformats.org/officeDocument/2006/relationships/hyperlink" Target="file:///C:\Users\Nijar\Downloads\cetak-kwitansi.php%3fid=1801610" TargetMode="External"/><Relationship Id="rId19" Type="http://schemas.openxmlformats.org/officeDocument/2006/relationships/hyperlink" Target="file:///C:\Users\Nijar\Downloads\cetak-kwitansi.php%3fid=1801621" TargetMode="External"/><Relationship Id="rId31" Type="http://schemas.openxmlformats.org/officeDocument/2006/relationships/hyperlink" Target="file:///C:\Users\Nijar\Downloads\cetak-kwitansi.php%3fid=1801624" TargetMode="External"/><Relationship Id="rId4" Type="http://schemas.openxmlformats.org/officeDocument/2006/relationships/hyperlink" Target="file:///C:\Users\Nijar\Downloads\cetak-kwitansi.php%3fid=1801604" TargetMode="External"/><Relationship Id="rId9" Type="http://schemas.openxmlformats.org/officeDocument/2006/relationships/hyperlink" Target="file:///C:\Users\Nijar\Downloads\cetak-kwitansi.php%3fid=1801609" TargetMode="External"/><Relationship Id="rId14" Type="http://schemas.openxmlformats.org/officeDocument/2006/relationships/hyperlink" Target="file:///C:\Users\Nijar\Downloads\cetak-kwitansi.php%3fid=1801615" TargetMode="External"/><Relationship Id="rId22" Type="http://schemas.openxmlformats.org/officeDocument/2006/relationships/hyperlink" Target="file:///C:\Users\Nijar\Downloads\cetak-kwitansi.php%3fid=1801625" TargetMode="External"/><Relationship Id="rId27" Type="http://schemas.openxmlformats.org/officeDocument/2006/relationships/hyperlink" Target="file:///C:\Users\Nijar\Downloads\cetak-kwitansi.php%3fid=1801599" TargetMode="External"/><Relationship Id="rId30" Type="http://schemas.openxmlformats.org/officeDocument/2006/relationships/hyperlink" Target="file:///C:\Users\Nijar\Downloads\cetak-kwitansi.php%3fid=180161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.bin"/><Relationship Id="rId3" Type="http://schemas.openxmlformats.org/officeDocument/2006/relationships/hyperlink" Target="cetak-kwitansi.php%3fid=1801517" TargetMode="External"/><Relationship Id="rId7" Type="http://schemas.openxmlformats.org/officeDocument/2006/relationships/hyperlink" Target="cetak-kwitansi.php%3fid=1801521" TargetMode="External"/><Relationship Id="rId2" Type="http://schemas.openxmlformats.org/officeDocument/2006/relationships/hyperlink" Target="cetak-kwitansi.php%3fid=1801516" TargetMode="External"/><Relationship Id="rId1" Type="http://schemas.openxmlformats.org/officeDocument/2006/relationships/hyperlink" Target="cetak-kwitansi.php%3fid=1801515" TargetMode="External"/><Relationship Id="rId6" Type="http://schemas.openxmlformats.org/officeDocument/2006/relationships/hyperlink" Target="cetak-kwitansi.php%3fid=1801518" TargetMode="External"/><Relationship Id="rId5" Type="http://schemas.openxmlformats.org/officeDocument/2006/relationships/hyperlink" Target="cetak-kwitansi.php%3fid=1801520" TargetMode="External"/><Relationship Id="rId4" Type="http://schemas.openxmlformats.org/officeDocument/2006/relationships/hyperlink" Target="cetak-kwitansi.php%3fid=1801519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525" TargetMode="External"/><Relationship Id="rId3" Type="http://schemas.openxmlformats.org/officeDocument/2006/relationships/hyperlink" Target="cetak-kwitansi.php%3fid=1801526" TargetMode="External"/><Relationship Id="rId7" Type="http://schemas.openxmlformats.org/officeDocument/2006/relationships/hyperlink" Target="cetak-kwitansi.php%3fid=1801534" TargetMode="External"/><Relationship Id="rId12" Type="http://schemas.openxmlformats.org/officeDocument/2006/relationships/printerSettings" Target="../printerSettings/printerSettings7.bin"/><Relationship Id="rId2" Type="http://schemas.openxmlformats.org/officeDocument/2006/relationships/hyperlink" Target="cetak-kwitansi.php%3fid=1801535" TargetMode="External"/><Relationship Id="rId1" Type="http://schemas.openxmlformats.org/officeDocument/2006/relationships/hyperlink" Target="cetak-kwitansi.php%3fid=1801531" TargetMode="External"/><Relationship Id="rId6" Type="http://schemas.openxmlformats.org/officeDocument/2006/relationships/hyperlink" Target="cetak-kwitansi.php%3fid=1801532" TargetMode="External"/><Relationship Id="rId11" Type="http://schemas.openxmlformats.org/officeDocument/2006/relationships/hyperlink" Target="cetak-kwitansi.php%3fid=1801533" TargetMode="External"/><Relationship Id="rId5" Type="http://schemas.openxmlformats.org/officeDocument/2006/relationships/hyperlink" Target="cetak-kwitansi.php%3fid=1801530" TargetMode="External"/><Relationship Id="rId10" Type="http://schemas.openxmlformats.org/officeDocument/2006/relationships/hyperlink" Target="cetak-kwitansi.php%3fid=1801528" TargetMode="External"/><Relationship Id="rId4" Type="http://schemas.openxmlformats.org/officeDocument/2006/relationships/hyperlink" Target="cetak-kwitansi.php%3fid=1801529" TargetMode="External"/><Relationship Id="rId9" Type="http://schemas.openxmlformats.org/officeDocument/2006/relationships/hyperlink" Target="cetak-kwitansi.php%3fid=1801527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544" TargetMode="External"/><Relationship Id="rId13" Type="http://schemas.openxmlformats.org/officeDocument/2006/relationships/hyperlink" Target="cetak-kwitansi.php%3fid=1801541" TargetMode="External"/><Relationship Id="rId18" Type="http://schemas.openxmlformats.org/officeDocument/2006/relationships/printerSettings" Target="../printerSettings/printerSettings8.bin"/><Relationship Id="rId3" Type="http://schemas.openxmlformats.org/officeDocument/2006/relationships/hyperlink" Target="cetak-kwitansi.php%3fid=1801538" TargetMode="External"/><Relationship Id="rId7" Type="http://schemas.openxmlformats.org/officeDocument/2006/relationships/hyperlink" Target="cetak-kwitansi.php%3fid=1801543" TargetMode="External"/><Relationship Id="rId12" Type="http://schemas.openxmlformats.org/officeDocument/2006/relationships/hyperlink" Target="cetak-kwitansi.php%3fid=1801551" TargetMode="External"/><Relationship Id="rId17" Type="http://schemas.openxmlformats.org/officeDocument/2006/relationships/hyperlink" Target="cetak-kwitansi.php%3fid=1801550" TargetMode="External"/><Relationship Id="rId2" Type="http://schemas.openxmlformats.org/officeDocument/2006/relationships/hyperlink" Target="cetak-kwitansi.php%3fid=1801537" TargetMode="External"/><Relationship Id="rId16" Type="http://schemas.openxmlformats.org/officeDocument/2006/relationships/hyperlink" Target="cetak-kwitansi.php%3fid=1801549" TargetMode="External"/><Relationship Id="rId1" Type="http://schemas.openxmlformats.org/officeDocument/2006/relationships/hyperlink" Target="cetak-kwitansi.php%3fid=1801536" TargetMode="External"/><Relationship Id="rId6" Type="http://schemas.openxmlformats.org/officeDocument/2006/relationships/hyperlink" Target="cetak-kwitansi.php%3fid=1801542" TargetMode="External"/><Relationship Id="rId11" Type="http://schemas.openxmlformats.org/officeDocument/2006/relationships/hyperlink" Target="cetak-kwitansi.php%3fid=1801552" TargetMode="External"/><Relationship Id="rId5" Type="http://schemas.openxmlformats.org/officeDocument/2006/relationships/hyperlink" Target="cetak-kwitansi.php%3fid=1801540" TargetMode="External"/><Relationship Id="rId15" Type="http://schemas.openxmlformats.org/officeDocument/2006/relationships/hyperlink" Target="cetak-kwitansi.php%3fid=1801547" TargetMode="External"/><Relationship Id="rId10" Type="http://schemas.openxmlformats.org/officeDocument/2006/relationships/hyperlink" Target="cetak-kwitansi.php%3fid=1801548" TargetMode="External"/><Relationship Id="rId4" Type="http://schemas.openxmlformats.org/officeDocument/2006/relationships/hyperlink" Target="cetak-kwitansi.php%3fid=1801539" TargetMode="External"/><Relationship Id="rId9" Type="http://schemas.openxmlformats.org/officeDocument/2006/relationships/hyperlink" Target="cetak-kwitansi.php%3fid=1801546" TargetMode="External"/><Relationship Id="rId14" Type="http://schemas.openxmlformats.org/officeDocument/2006/relationships/hyperlink" Target="cetak-kwitansi.php%3fid=1801545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558" TargetMode="External"/><Relationship Id="rId13" Type="http://schemas.openxmlformats.org/officeDocument/2006/relationships/hyperlink" Target="cetak-kwitansi.php%3fid=1801563" TargetMode="External"/><Relationship Id="rId3" Type="http://schemas.openxmlformats.org/officeDocument/2006/relationships/hyperlink" Target="cetak-kwitansi.php%3fid=1801554" TargetMode="External"/><Relationship Id="rId7" Type="http://schemas.openxmlformats.org/officeDocument/2006/relationships/hyperlink" Target="cetak-kwitansi.php%3fid=1801557" TargetMode="External"/><Relationship Id="rId12" Type="http://schemas.openxmlformats.org/officeDocument/2006/relationships/hyperlink" Target="cetak-kwitansi.php%3fid=1801562" TargetMode="External"/><Relationship Id="rId2" Type="http://schemas.openxmlformats.org/officeDocument/2006/relationships/hyperlink" Target="cetak-kwitansi.php%3fid=1801569" TargetMode="External"/><Relationship Id="rId16" Type="http://schemas.openxmlformats.org/officeDocument/2006/relationships/printerSettings" Target="../printerSettings/printerSettings9.bin"/><Relationship Id="rId1" Type="http://schemas.openxmlformats.org/officeDocument/2006/relationships/hyperlink" Target="cetak-kwitansi.php%3fid=1801567" TargetMode="External"/><Relationship Id="rId6" Type="http://schemas.openxmlformats.org/officeDocument/2006/relationships/hyperlink" Target="cetak-kwitansi.php%3fid=1801556" TargetMode="External"/><Relationship Id="rId11" Type="http://schemas.openxmlformats.org/officeDocument/2006/relationships/hyperlink" Target="cetak-kwitansi.php%3fid=1801561" TargetMode="External"/><Relationship Id="rId5" Type="http://schemas.openxmlformats.org/officeDocument/2006/relationships/hyperlink" Target="cetak-kwitansi.php%3fid=1801555" TargetMode="External"/><Relationship Id="rId15" Type="http://schemas.openxmlformats.org/officeDocument/2006/relationships/hyperlink" Target="cetak-kwitansi.php%3fid=1801565" TargetMode="External"/><Relationship Id="rId10" Type="http://schemas.openxmlformats.org/officeDocument/2006/relationships/hyperlink" Target="cetak-kwitansi.php%3fid=1801560" TargetMode="External"/><Relationship Id="rId4" Type="http://schemas.openxmlformats.org/officeDocument/2006/relationships/hyperlink" Target="cetak-kwitansi.php%3fid=1801553" TargetMode="External"/><Relationship Id="rId9" Type="http://schemas.openxmlformats.org/officeDocument/2006/relationships/hyperlink" Target="cetak-kwitansi.php%3fid=1801559" TargetMode="External"/><Relationship Id="rId14" Type="http://schemas.openxmlformats.org/officeDocument/2006/relationships/hyperlink" Target="cetak-kwitansi.php%3fid=18015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28" zoomScale="60" zoomScaleNormal="100" workbookViewId="0">
      <selection activeCell="L18" sqref="L1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43192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 t="s">
        <v>8</v>
      </c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244</v>
      </c>
      <c r="F8" s="21"/>
      <c r="G8" s="16">
        <f t="shared" ref="G8:G16" si="0">C8*E8</f>
        <v>24400000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432</v>
      </c>
      <c r="F9" s="21"/>
      <c r="G9" s="16">
        <f t="shared" si="0"/>
        <v>21600000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/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1</v>
      </c>
      <c r="F10" s="21"/>
      <c r="G10" s="16">
        <f t="shared" si="0"/>
        <v>20000</v>
      </c>
      <c r="H10" s="8"/>
      <c r="I10" s="8"/>
      <c r="J10" s="16"/>
      <c r="K10" s="24"/>
      <c r="L10" s="3" t="s">
        <v>12</v>
      </c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4</v>
      </c>
      <c r="F11" s="21"/>
      <c r="G11" s="16">
        <f t="shared" si="0"/>
        <v>40000</v>
      </c>
      <c r="H11" s="8"/>
      <c r="I11" s="16"/>
      <c r="J11" s="16"/>
      <c r="K11" s="25"/>
      <c r="L11" s="146" t="s">
        <v>13</v>
      </c>
      <c r="M11" s="146"/>
      <c r="N11" s="147" t="s">
        <v>14</v>
      </c>
      <c r="O11" s="147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59</v>
      </c>
      <c r="F12" s="21"/>
      <c r="G12" s="16">
        <f t="shared" si="0"/>
        <v>295000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27</v>
      </c>
      <c r="F13" s="21"/>
      <c r="G13" s="16">
        <f t="shared" si="0"/>
        <v>54000</v>
      </c>
      <c r="H13" s="8"/>
      <c r="I13" s="16"/>
      <c r="J13" s="32"/>
      <c r="K13" s="32"/>
      <c r="L13" s="33">
        <v>30595000</v>
      </c>
      <c r="M13" s="34">
        <v>169203100</v>
      </c>
      <c r="N13" s="35"/>
      <c r="O13" s="36">
        <v>50575500</v>
      </c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16"/>
      <c r="J14" s="32"/>
      <c r="K14" s="32"/>
      <c r="L14" s="40"/>
      <c r="M14" s="41"/>
      <c r="N14" s="35"/>
      <c r="O14" s="36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2"/>
      <c r="L15" s="40"/>
      <c r="M15" s="34"/>
      <c r="N15" s="35"/>
      <c r="O15" s="36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2"/>
      <c r="L16" s="40"/>
      <c r="M16" s="41"/>
      <c r="N16" s="35"/>
      <c r="O16" s="36"/>
      <c r="P16" s="47"/>
      <c r="Q16" s="25" t="s">
        <v>23</v>
      </c>
      <c r="R16" s="2"/>
    </row>
    <row r="17" spans="1:21" x14ac:dyDescent="0.25">
      <c r="A17" s="7"/>
      <c r="B17" s="7"/>
      <c r="C17" s="17" t="s">
        <v>24</v>
      </c>
      <c r="D17" s="7"/>
      <c r="E17" s="21"/>
      <c r="F17" s="7"/>
      <c r="G17" s="7"/>
      <c r="H17" s="8">
        <f>SUM(G8:G16)</f>
        <v>46410000</v>
      </c>
      <c r="I17" s="9"/>
      <c r="J17" s="32"/>
      <c r="K17" s="32"/>
      <c r="L17" s="40"/>
      <c r="M17" s="34"/>
      <c r="N17" s="35"/>
      <c r="O17" s="36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32"/>
      <c r="L18" s="40"/>
      <c r="M18" s="34"/>
      <c r="N18" s="35"/>
      <c r="O18" s="36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2"/>
      <c r="L19" s="40"/>
      <c r="M19" s="41"/>
      <c r="N19" s="35"/>
      <c r="O19" s="36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2"/>
      <c r="L20" s="40"/>
      <c r="M20" s="53"/>
      <c r="N20" s="35"/>
      <c r="O20" s="36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32"/>
      <c r="L21" s="40"/>
      <c r="M21" s="54"/>
      <c r="N21" s="35"/>
      <c r="O21" s="36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2"/>
      <c r="K22" s="32"/>
      <c r="L22" s="40"/>
      <c r="M22" s="54"/>
      <c r="N22" s="35"/>
      <c r="O22" s="36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2"/>
      <c r="K23" s="32"/>
      <c r="L23" s="40"/>
      <c r="M23" s="55"/>
      <c r="N23" s="35"/>
      <c r="O23" s="36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2"/>
      <c r="L24" s="40"/>
      <c r="M24" s="54"/>
      <c r="N24" s="35"/>
      <c r="O24" s="36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32"/>
      <c r="L25" s="40"/>
      <c r="M25" s="54"/>
      <c r="N25" s="35"/>
      <c r="O25" s="36"/>
      <c r="P25" s="60"/>
      <c r="Q25" s="38"/>
      <c r="R25" s="58"/>
    </row>
    <row r="26" spans="1:21" x14ac:dyDescent="0.2">
      <c r="A26" s="7"/>
      <c r="B26" s="7"/>
      <c r="C26" s="17" t="s">
        <v>24</v>
      </c>
      <c r="D26" s="7"/>
      <c r="E26" s="7"/>
      <c r="F26" s="7"/>
      <c r="G26" s="7"/>
      <c r="H26" s="61">
        <f>SUM(G20:G25)</f>
        <v>250000</v>
      </c>
      <c r="I26" s="8"/>
      <c r="J26" s="32"/>
      <c r="K26" s="32"/>
      <c r="L26" s="40"/>
      <c r="M26" s="62"/>
      <c r="N26" s="35"/>
      <c r="O26" s="36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7"/>
      <c r="D27" s="7"/>
      <c r="E27" s="7"/>
      <c r="F27" s="7"/>
      <c r="G27" s="7"/>
      <c r="H27" s="8"/>
      <c r="I27" s="8">
        <f>+H17+H26</f>
        <v>46660000</v>
      </c>
      <c r="J27" s="32"/>
      <c r="K27" s="32"/>
      <c r="L27" s="40"/>
      <c r="M27" s="64"/>
      <c r="N27" s="35"/>
      <c r="O27" s="36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>
        <f>I27-G29</f>
        <v>1660000</v>
      </c>
      <c r="H28" s="8"/>
      <c r="I28" s="8"/>
      <c r="J28" s="32"/>
      <c r="K28" s="32"/>
      <c r="L28" s="40"/>
      <c r="M28" s="67"/>
      <c r="N28" s="35"/>
      <c r="O28" s="36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>
        <v>45000000</v>
      </c>
      <c r="H29" s="8"/>
      <c r="I29" s="8"/>
      <c r="J29" s="32"/>
      <c r="K29" s="32"/>
      <c r="L29" s="40"/>
      <c r="M29" s="67"/>
      <c r="N29" s="35"/>
      <c r="O29" s="36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32"/>
      <c r="L30" s="40"/>
      <c r="M30" s="71"/>
      <c r="N30" s="35"/>
      <c r="O30" s="36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2"/>
      <c r="L31" s="40"/>
      <c r="M31" s="71"/>
      <c r="N31" s="35"/>
      <c r="O31" s="36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32"/>
      <c r="L32" s="40"/>
      <c r="M32" s="71"/>
      <c r="N32" s="35"/>
      <c r="O32" s="36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v>133148600</v>
      </c>
      <c r="J33" s="32"/>
      <c r="K33" s="32"/>
      <c r="L33" s="40"/>
      <c r="M33" s="71"/>
      <c r="N33" s="35"/>
      <c r="O33" s="36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2"/>
      <c r="L34" s="40"/>
      <c r="M34" s="71"/>
      <c r="N34" s="35"/>
      <c r="O34" s="36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32"/>
      <c r="L35" s="40"/>
      <c r="M35" s="71"/>
      <c r="N35" s="35"/>
      <c r="O35" s="36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5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35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35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5"/>
      <c r="O39" s="46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6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6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6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6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77"/>
      <c r="O44" s="46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</f>
        <v>32532371</v>
      </c>
      <c r="I45" s="8"/>
      <c r="J45" s="32"/>
      <c r="K45" s="32"/>
      <c r="L45" s="40"/>
      <c r="N45" s="77"/>
      <c r="O45" s="46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148115090</v>
      </c>
      <c r="J46" s="32"/>
      <c r="K46" s="32"/>
      <c r="L46" s="40"/>
      <c r="N46" s="77"/>
      <c r="O46" s="46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634989693</v>
      </c>
      <c r="J47" s="32"/>
      <c r="K47" s="32"/>
      <c r="L47" s="40"/>
      <c r="N47" s="77"/>
      <c r="O47" s="46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77"/>
      <c r="O48" s="46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169203100</v>
      </c>
      <c r="I49" s="8"/>
      <c r="J49" s="84"/>
      <c r="K49" s="85"/>
      <c r="L49" s="40"/>
      <c r="N49" s="77"/>
      <c r="O49" s="46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46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169203100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30595000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O121</f>
        <v>50575500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>
        <v>1544000</v>
      </c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82714500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46660000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46660000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55</v>
      </c>
      <c r="B68" s="103"/>
      <c r="C68" s="103"/>
      <c r="D68" s="104"/>
      <c r="E68" s="104"/>
      <c r="F68" s="104"/>
      <c r="G68" s="9" t="s">
        <v>56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30595000</v>
      </c>
      <c r="M121" s="128">
        <f t="shared" ref="M121:P121" si="1">SUM(M13:M120)</f>
        <v>169203100</v>
      </c>
      <c r="N121" s="128">
        <f>SUM(N13:N120)</f>
        <v>0</v>
      </c>
      <c r="O121" s="128">
        <f>SUM(O13:O120)</f>
        <v>50575500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SUM(L15:L121)</f>
        <v>30595000</v>
      </c>
      <c r="O122" s="128">
        <f>SUM(O13:O121)</f>
        <v>101151000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34" zoomScale="86" zoomScaleNormal="100" zoomScaleSheetLayoutView="86" workbookViewId="0">
      <selection activeCell="I58" sqref="I5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41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66</v>
      </c>
      <c r="C3" s="9"/>
      <c r="D3" s="7"/>
      <c r="E3" s="7"/>
      <c r="F3" s="7"/>
      <c r="G3" s="7"/>
      <c r="H3" s="7" t="s">
        <v>3</v>
      </c>
      <c r="I3" s="11">
        <v>43202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362</v>
      </c>
      <c r="F8" s="21"/>
      <c r="G8" s="16">
        <f t="shared" ref="G8:G16" si="0">C8*E8</f>
        <v>36200000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198</v>
      </c>
      <c r="F9" s="21"/>
      <c r="G9" s="16">
        <f t="shared" si="0"/>
        <v>9900000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/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1</v>
      </c>
      <c r="F10" s="21"/>
      <c r="G10" s="16">
        <f t="shared" si="0"/>
        <v>20000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91</v>
      </c>
      <c r="F11" s="21"/>
      <c r="G11" s="16">
        <f t="shared" si="0"/>
        <v>910000</v>
      </c>
      <c r="H11" s="8"/>
      <c r="I11" s="16"/>
      <c r="J11" s="16"/>
      <c r="K11" s="25"/>
      <c r="L11" s="146" t="s">
        <v>13</v>
      </c>
      <c r="M11" s="146"/>
      <c r="N11" s="147" t="s">
        <v>14</v>
      </c>
      <c r="O11" s="147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102</v>
      </c>
      <c r="F12" s="21"/>
      <c r="G12" s="16">
        <f t="shared" si="0"/>
        <v>510000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101</v>
      </c>
      <c r="F13" s="21"/>
      <c r="G13" s="16">
        <f t="shared" si="0"/>
        <v>202000</v>
      </c>
      <c r="H13" s="8"/>
      <c r="I13" s="16"/>
      <c r="J13" s="32"/>
      <c r="K13" s="77">
        <v>45756</v>
      </c>
      <c r="L13" s="40">
        <v>1000000</v>
      </c>
      <c r="M13" s="41">
        <v>10501600</v>
      </c>
      <c r="N13" s="32"/>
      <c r="O13" s="40"/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77">
        <v>45757</v>
      </c>
      <c r="L14" s="40">
        <v>950000</v>
      </c>
      <c r="M14" s="41"/>
      <c r="N14" s="35"/>
      <c r="O14" s="36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77">
        <v>45758</v>
      </c>
      <c r="L15" s="40">
        <v>545000</v>
      </c>
      <c r="M15" s="41"/>
      <c r="N15" s="35"/>
      <c r="O15" s="36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77">
        <v>45759</v>
      </c>
      <c r="L16" s="40">
        <v>550000</v>
      </c>
      <c r="M16" s="139"/>
      <c r="N16" s="35"/>
      <c r="O16" s="36"/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47742000</v>
      </c>
      <c r="I17" s="9"/>
      <c r="J17" s="32"/>
      <c r="K17" s="77">
        <v>45760</v>
      </c>
      <c r="L17" s="40">
        <v>500000</v>
      </c>
      <c r="M17" s="54"/>
      <c r="N17" s="35"/>
      <c r="O17" s="36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77">
        <v>45761</v>
      </c>
      <c r="L18" s="40">
        <v>1000000</v>
      </c>
      <c r="M18" s="138"/>
      <c r="N18" s="35"/>
      <c r="O18" s="36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77">
        <v>45762</v>
      </c>
      <c r="L19" s="40">
        <v>1000000</v>
      </c>
      <c r="M19" s="139"/>
      <c r="N19" s="35"/>
      <c r="O19" s="36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5</v>
      </c>
      <c r="F20" s="7"/>
      <c r="G20" s="22">
        <f>C20*E20</f>
        <v>5000</v>
      </c>
      <c r="H20" s="8"/>
      <c r="I20" s="22"/>
      <c r="J20" s="32"/>
      <c r="K20" s="77">
        <v>45763</v>
      </c>
      <c r="L20" s="40">
        <v>350000</v>
      </c>
      <c r="M20" s="54"/>
      <c r="N20" s="35"/>
      <c r="O20" s="36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77">
        <v>45764</v>
      </c>
      <c r="L21" s="40">
        <v>3500000</v>
      </c>
      <c r="M21" s="54"/>
      <c r="N21" s="35"/>
      <c r="O21" s="36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77">
        <v>45765</v>
      </c>
      <c r="L22" s="40">
        <v>750000</v>
      </c>
      <c r="M22" s="54"/>
      <c r="N22" s="35"/>
      <c r="O22" s="36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2"/>
      <c r="K23" s="77">
        <v>45766</v>
      </c>
      <c r="L23" s="40">
        <v>1000000</v>
      </c>
      <c r="M23" s="55"/>
      <c r="N23" s="35"/>
      <c r="O23" s="36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77">
        <v>45767</v>
      </c>
      <c r="L24" s="40">
        <v>1000000</v>
      </c>
      <c r="M24" s="54"/>
      <c r="N24" s="35"/>
      <c r="O24" s="36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124">
        <v>45768</v>
      </c>
      <c r="L25" s="46">
        <v>800000</v>
      </c>
      <c r="M25" s="54"/>
      <c r="N25" s="35"/>
      <c r="O25" s="36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255700</v>
      </c>
      <c r="I26" s="8"/>
      <c r="J26" s="32"/>
      <c r="K26" s="77"/>
      <c r="L26" s="46"/>
      <c r="M26" s="62"/>
      <c r="N26" s="35"/>
      <c r="O26" s="36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47997700</v>
      </c>
      <c r="J27" s="32"/>
      <c r="K27" s="77"/>
      <c r="L27" s="46"/>
      <c r="M27" s="64"/>
      <c r="N27" s="35"/>
      <c r="O27" s="36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124"/>
      <c r="L28" s="46"/>
      <c r="M28" s="67"/>
      <c r="N28" s="35"/>
      <c r="O28" s="36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77"/>
      <c r="L29" s="46"/>
      <c r="M29" s="67"/>
      <c r="N29" s="35"/>
      <c r="O29" s="36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124"/>
      <c r="L30" s="40"/>
      <c r="M30" s="71"/>
      <c r="N30" s="35"/>
      <c r="O30" s="36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2"/>
      <c r="L31" s="40"/>
      <c r="M31" s="71"/>
      <c r="N31" s="35"/>
      <c r="O31" s="36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32"/>
      <c r="L32" s="40"/>
      <c r="M32" s="71"/>
      <c r="N32" s="35"/>
      <c r="O32" s="36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+'11 April '!I58</f>
        <v>44054300</v>
      </c>
      <c r="J33" s="32"/>
      <c r="K33" s="32"/>
      <c r="L33" s="40"/>
      <c r="M33" s="71"/>
      <c r="N33" s="35"/>
      <c r="O33" s="36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2"/>
      <c r="L34" s="40"/>
      <c r="M34" s="71"/>
      <c r="N34" s="35"/>
      <c r="O34" s="36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32"/>
      <c r="L35" s="40"/>
      <c r="M35" s="71"/>
      <c r="N35" s="35"/>
      <c r="O35" s="36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5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35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35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5"/>
      <c r="O39" s="46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6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6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6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6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77"/>
      <c r="O44" s="46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64815279-32282908+1500000</f>
        <v>34032371</v>
      </c>
      <c r="I45" s="8"/>
      <c r="J45" s="32"/>
      <c r="K45" s="32"/>
      <c r="L45" s="40"/>
      <c r="N45" s="77"/>
      <c r="O45" s="46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149615090</v>
      </c>
      <c r="J46" s="32"/>
      <c r="K46" s="32"/>
      <c r="L46" s="40"/>
      <c r="N46" s="77"/>
      <c r="O46" s="46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636489693</v>
      </c>
      <c r="J47" s="32"/>
      <c r="K47" s="32"/>
      <c r="L47" s="40"/>
      <c r="N47" s="77"/>
      <c r="O47" s="46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77"/>
      <c r="O48" s="46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10501600</v>
      </c>
      <c r="I49" s="8"/>
      <c r="J49" s="84"/>
      <c r="K49" s="85"/>
      <c r="L49" s="40"/>
      <c r="N49" s="77"/>
      <c r="O49" s="46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46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10501600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12945000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/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>
        <v>1500000</v>
      </c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14445000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47997700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47997700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55</v>
      </c>
      <c r="B68" s="103"/>
      <c r="C68" s="103"/>
      <c r="D68" s="104"/>
      <c r="E68" s="104"/>
      <c r="F68" s="104"/>
      <c r="G68" s="9" t="s">
        <v>81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12945000</v>
      </c>
      <c r="M121" s="128">
        <f t="shared" ref="M121:P121" si="1">SUM(M13:M120)</f>
        <v>10501600</v>
      </c>
      <c r="N121" s="128">
        <f>SUM(N13:N120)</f>
        <v>0</v>
      </c>
      <c r="O121" s="128">
        <f>SUM(O13:O120)</f>
        <v>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23395000</v>
      </c>
      <c r="O122" s="128">
        <f>SUM(O13:O121)</f>
        <v>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3" r:id="rId1" display="cetak-kwitansi.php%3fid=1801570"/>
    <hyperlink ref="K14" r:id="rId2" display="cetak-kwitansi.php%3fid=1801571"/>
    <hyperlink ref="K15" r:id="rId3" display="cetak-kwitansi.php%3fid=1801572"/>
    <hyperlink ref="K16" r:id="rId4" display="cetak-kwitansi.php%3fid=1801573"/>
    <hyperlink ref="K20" r:id="rId5" display="cetak-kwitansi.php%3fid=1801577"/>
    <hyperlink ref="K21" r:id="rId6" display="cetak-kwitansi.php%3fid=1801578"/>
    <hyperlink ref="K22" r:id="rId7" display="cetak-kwitansi.php%3fid=1801579"/>
    <hyperlink ref="K23" r:id="rId8" display="cetak-kwitansi.php%3fid=1801580"/>
    <hyperlink ref="K17" r:id="rId9" display="cetak-kwitansi.php%3fid=1801574"/>
    <hyperlink ref="K18" r:id="rId10" display="cetak-kwitansi.php%3fid=1801575"/>
    <hyperlink ref="K19" r:id="rId11" display="cetak-kwitansi.php%3fid=1801576"/>
    <hyperlink ref="K24" r:id="rId12" display="cetak-kwitansi.php%3fid=1801582"/>
  </hyperlinks>
  <pageMargins left="0.7" right="0.7" top="0.75" bottom="0.75" header="0.3" footer="0.3"/>
  <pageSetup paperSize="9" scale="65" orientation="portrait" horizontalDpi="0" verticalDpi="0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43" zoomScale="86" zoomScaleNormal="100" zoomScaleSheetLayoutView="86" workbookViewId="0">
      <selection activeCell="I58" sqref="I5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42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70</v>
      </c>
      <c r="C3" s="9"/>
      <c r="D3" s="7"/>
      <c r="E3" s="7"/>
      <c r="F3" s="7"/>
      <c r="G3" s="7"/>
      <c r="H3" s="7" t="s">
        <v>3</v>
      </c>
      <c r="I3" s="11">
        <v>43203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118+300+26</f>
        <v>444</v>
      </c>
      <c r="F8" s="21"/>
      <c r="G8" s="16">
        <f t="shared" ref="G8:G16" si="0">C8*E8</f>
        <v>44400000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98+100+1-2</f>
        <v>197</v>
      </c>
      <c r="F9" s="21"/>
      <c r="G9" s="16">
        <f t="shared" si="0"/>
        <v>9850000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/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0</v>
      </c>
      <c r="F10" s="21"/>
      <c r="G10" s="16">
        <f t="shared" si="0"/>
        <v>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f>12+1+2</f>
        <v>15</v>
      </c>
      <c r="F11" s="21"/>
      <c r="G11" s="16">
        <f t="shared" si="0"/>
        <v>150000</v>
      </c>
      <c r="H11" s="8"/>
      <c r="I11" s="16"/>
      <c r="J11" s="16"/>
      <c r="K11" s="25"/>
      <c r="L11" s="146" t="s">
        <v>13</v>
      </c>
      <c r="M11" s="146"/>
      <c r="N11" s="147" t="s">
        <v>14</v>
      </c>
      <c r="O11" s="147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100</v>
      </c>
      <c r="F12" s="21"/>
      <c r="G12" s="16">
        <f t="shared" si="0"/>
        <v>500000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101</v>
      </c>
      <c r="F13" s="21"/>
      <c r="G13" s="16">
        <f t="shared" si="0"/>
        <v>202000</v>
      </c>
      <c r="H13" s="8"/>
      <c r="I13" s="16"/>
      <c r="J13" s="32"/>
      <c r="K13" s="77">
        <v>45769</v>
      </c>
      <c r="L13" s="40">
        <v>450000</v>
      </c>
      <c r="M13" s="41">
        <v>100000</v>
      </c>
      <c r="N13" s="32"/>
      <c r="O13" s="40"/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77">
        <v>45770</v>
      </c>
      <c r="L14" s="40">
        <v>690000</v>
      </c>
      <c r="M14" s="41">
        <v>132000</v>
      </c>
      <c r="N14" s="35"/>
      <c r="O14" s="36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77">
        <v>45771</v>
      </c>
      <c r="L15" s="40">
        <v>2500000</v>
      </c>
      <c r="M15" s="41">
        <v>3300000</v>
      </c>
      <c r="N15" s="35"/>
      <c r="O15" s="36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77">
        <v>45772</v>
      </c>
      <c r="L16" s="40">
        <v>2000000</v>
      </c>
      <c r="M16" s="139">
        <v>288000</v>
      </c>
      <c r="N16" s="35"/>
      <c r="O16" s="36"/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55102000</v>
      </c>
      <c r="I17" s="9"/>
      <c r="J17" s="32"/>
      <c r="K17" s="77">
        <v>45773</v>
      </c>
      <c r="L17" s="40">
        <v>1500000</v>
      </c>
      <c r="M17" s="54">
        <v>300000</v>
      </c>
      <c r="N17" s="35"/>
      <c r="O17" s="36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77">
        <v>45774</v>
      </c>
      <c r="L18" s="40">
        <v>800000</v>
      </c>
      <c r="M18" s="138">
        <v>860000</v>
      </c>
      <c r="N18" s="35"/>
      <c r="O18" s="36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77">
        <v>45775</v>
      </c>
      <c r="L19" s="40">
        <v>1000000</v>
      </c>
      <c r="M19" s="139">
        <v>100000</v>
      </c>
      <c r="N19" s="35"/>
      <c r="O19" s="36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5</v>
      </c>
      <c r="F20" s="7"/>
      <c r="G20" s="22">
        <f>C20*E20</f>
        <v>5000</v>
      </c>
      <c r="H20" s="8"/>
      <c r="I20" s="22"/>
      <c r="J20" s="32"/>
      <c r="K20" s="77">
        <v>45776</v>
      </c>
      <c r="L20" s="40">
        <v>900000</v>
      </c>
      <c r="M20" s="54">
        <v>300000</v>
      </c>
      <c r="N20" s="35"/>
      <c r="O20" s="36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77">
        <v>45777</v>
      </c>
      <c r="L21" s="40">
        <v>1000000</v>
      </c>
      <c r="M21" s="54"/>
      <c r="N21" s="35"/>
      <c r="O21" s="36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77">
        <v>45778</v>
      </c>
      <c r="L22" s="40">
        <v>1900000</v>
      </c>
      <c r="M22" s="54"/>
      <c r="N22" s="35"/>
      <c r="O22" s="36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2"/>
      <c r="K23" s="77"/>
      <c r="L23" s="40"/>
      <c r="M23" s="55"/>
      <c r="N23" s="35"/>
      <c r="O23" s="36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77"/>
      <c r="L24" s="40"/>
      <c r="M24" s="54"/>
      <c r="N24" s="35"/>
      <c r="O24" s="36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124"/>
      <c r="L25" s="46"/>
      <c r="M25" s="54"/>
      <c r="N25" s="35"/>
      <c r="O25" s="36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255700</v>
      </c>
      <c r="I26" s="8"/>
      <c r="J26" s="32"/>
      <c r="K26" s="77"/>
      <c r="L26" s="46"/>
      <c r="M26" s="62"/>
      <c r="N26" s="35"/>
      <c r="O26" s="36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55357700</v>
      </c>
      <c r="J27" s="32"/>
      <c r="K27" s="77"/>
      <c r="L27" s="46"/>
      <c r="M27" s="64"/>
      <c r="N27" s="35"/>
      <c r="O27" s="36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124"/>
      <c r="L28" s="46"/>
      <c r="M28" s="67"/>
      <c r="N28" s="35"/>
      <c r="O28" s="36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77"/>
      <c r="L29" s="46"/>
      <c r="M29" s="67"/>
      <c r="N29" s="35"/>
      <c r="O29" s="36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124"/>
      <c r="L30" s="40"/>
      <c r="M30" s="71"/>
      <c r="N30" s="35"/>
      <c r="O30" s="36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2"/>
      <c r="L31" s="40"/>
      <c r="M31" s="71"/>
      <c r="N31" s="35"/>
      <c r="O31" s="36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32"/>
      <c r="L32" s="40"/>
      <c r="M32" s="71"/>
      <c r="N32" s="35"/>
      <c r="O32" s="36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'12 April'!I59</f>
        <v>47997700</v>
      </c>
      <c r="J33" s="32"/>
      <c r="K33" s="32"/>
      <c r="L33" s="40"/>
      <c r="M33" s="71"/>
      <c r="N33" s="35"/>
      <c r="O33" s="36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2"/>
      <c r="L34" s="40"/>
      <c r="M34" s="71"/>
      <c r="N34" s="35"/>
      <c r="O34" s="36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32"/>
      <c r="L35" s="40"/>
      <c r="M35" s="71"/>
      <c r="N35" s="35"/>
      <c r="O35" s="36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5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35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35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5"/>
      <c r="O39" s="46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6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6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6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6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77"/>
      <c r="O44" s="46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64815279-32282908+1500000</f>
        <v>34032371</v>
      </c>
      <c r="I45" s="8"/>
      <c r="J45" s="32"/>
      <c r="K45" s="32"/>
      <c r="L45" s="40"/>
      <c r="N45" s="77"/>
      <c r="O45" s="46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149615090</v>
      </c>
      <c r="J46" s="32"/>
      <c r="K46" s="32"/>
      <c r="L46" s="40"/>
      <c r="N46" s="77"/>
      <c r="O46" s="46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636489693</v>
      </c>
      <c r="J47" s="32"/>
      <c r="K47" s="32"/>
      <c r="L47" s="40"/>
      <c r="N47" s="77"/>
      <c r="O47" s="46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77"/>
      <c r="O48" s="46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5380000</v>
      </c>
      <c r="I49" s="8"/>
      <c r="J49" s="84"/>
      <c r="K49" s="85"/>
      <c r="L49" s="40"/>
      <c r="N49" s="77"/>
      <c r="O49" s="46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46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5380000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12740000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/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/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12740000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55357700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55357700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69</v>
      </c>
      <c r="B68" s="103"/>
      <c r="C68" s="103"/>
      <c r="D68" s="104"/>
      <c r="E68" s="104"/>
      <c r="F68" s="104"/>
      <c r="G68" s="9" t="s">
        <v>81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12740000</v>
      </c>
      <c r="M121" s="128">
        <f t="shared" ref="M121:P121" si="1">SUM(M13:M120)</f>
        <v>5380000</v>
      </c>
      <c r="N121" s="128">
        <f>SUM(N13:N120)</f>
        <v>0</v>
      </c>
      <c r="O121" s="128">
        <f>SUM(O13:O120)</f>
        <v>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21840000</v>
      </c>
      <c r="O122" s="128">
        <f>SUM(O13:O121)</f>
        <v>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tabSelected="1" view="pageBreakPreview" topLeftCell="A38" zoomScale="86" zoomScaleNormal="100" zoomScaleSheetLayoutView="86" workbookViewId="0">
      <selection activeCell="I58" sqref="I5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43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82</v>
      </c>
      <c r="C3" s="9"/>
      <c r="D3" s="7"/>
      <c r="E3" s="7"/>
      <c r="F3" s="7"/>
      <c r="G3" s="7"/>
      <c r="H3" s="7" t="s">
        <v>3</v>
      </c>
      <c r="I3" s="11">
        <v>43205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1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118+300+26+265+45</f>
        <v>754</v>
      </c>
      <c r="F8" s="21"/>
      <c r="G8" s="16">
        <f t="shared" ref="G8:G16" si="0">C8*E8</f>
        <v>75400000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98+100+1-2+216+10</f>
        <v>423</v>
      </c>
      <c r="F9" s="21"/>
      <c r="G9" s="16">
        <f t="shared" si="0"/>
        <v>21150000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/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0</v>
      </c>
      <c r="F10" s="21"/>
      <c r="G10" s="16">
        <f t="shared" si="0"/>
        <v>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f>12+1+2+1+1</f>
        <v>17</v>
      </c>
      <c r="F11" s="21"/>
      <c r="G11" s="16">
        <f t="shared" si="0"/>
        <v>170000</v>
      </c>
      <c r="H11" s="8"/>
      <c r="I11" s="16"/>
      <c r="J11" s="16"/>
      <c r="K11" s="25"/>
      <c r="L11" s="146" t="s">
        <v>13</v>
      </c>
      <c r="M11" s="146"/>
      <c r="N11" s="147" t="s">
        <v>14</v>
      </c>
      <c r="O11" s="147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100</v>
      </c>
      <c r="F12" s="21"/>
      <c r="G12" s="16">
        <f t="shared" si="0"/>
        <v>500000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101</v>
      </c>
      <c r="F13" s="21"/>
      <c r="G13" s="16">
        <f t="shared" si="0"/>
        <v>202000</v>
      </c>
      <c r="H13" s="8"/>
      <c r="I13" s="16"/>
      <c r="J13" s="32"/>
      <c r="K13" s="77"/>
      <c r="L13" s="40"/>
      <c r="M13" s="41"/>
      <c r="N13" s="77">
        <v>45779</v>
      </c>
      <c r="O13" s="40">
        <v>1000000</v>
      </c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77"/>
      <c r="L14" s="40"/>
      <c r="M14" s="41"/>
      <c r="N14" s="77">
        <v>45780</v>
      </c>
      <c r="O14" s="40">
        <v>1600000</v>
      </c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77"/>
      <c r="L15" s="40"/>
      <c r="M15" s="41"/>
      <c r="N15" s="77">
        <v>45781</v>
      </c>
      <c r="O15" s="40">
        <v>800000</v>
      </c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77"/>
      <c r="L16" s="40"/>
      <c r="M16" s="139"/>
      <c r="N16" s="77">
        <v>45782</v>
      </c>
      <c r="O16" s="40">
        <v>1700000</v>
      </c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97422000</v>
      </c>
      <c r="I17" s="9"/>
      <c r="J17" s="32"/>
      <c r="K17" s="77"/>
      <c r="L17" s="40"/>
      <c r="M17" s="54"/>
      <c r="N17" s="77">
        <v>45783</v>
      </c>
      <c r="O17" s="40">
        <v>1000000</v>
      </c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77"/>
      <c r="L18" s="40"/>
      <c r="M18" s="138"/>
      <c r="N18" s="77">
        <v>45784</v>
      </c>
      <c r="O18" s="40">
        <v>400000</v>
      </c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77"/>
      <c r="L19" s="40"/>
      <c r="M19" s="139"/>
      <c r="N19" s="77">
        <v>45785</v>
      </c>
      <c r="O19" s="40">
        <v>1400000</v>
      </c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32"/>
      <c r="K20" s="77"/>
      <c r="L20" s="40"/>
      <c r="M20" s="54"/>
      <c r="N20" s="77">
        <v>45786</v>
      </c>
      <c r="O20" s="40">
        <v>650000</v>
      </c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77"/>
      <c r="L21" s="40"/>
      <c r="M21" s="54"/>
      <c r="N21" s="77">
        <v>45787</v>
      </c>
      <c r="O21" s="40">
        <v>1000000</v>
      </c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77"/>
      <c r="L22" s="40"/>
      <c r="M22" s="54"/>
      <c r="N22" s="77">
        <v>45788</v>
      </c>
      <c r="O22" s="40">
        <v>600000</v>
      </c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1</v>
      </c>
      <c r="F23" s="7"/>
      <c r="G23" s="22">
        <f>C23*E23</f>
        <v>100</v>
      </c>
      <c r="H23" s="8"/>
      <c r="I23" s="9"/>
      <c r="J23" s="32"/>
      <c r="K23" s="77"/>
      <c r="L23" s="40"/>
      <c r="M23" s="55"/>
      <c r="N23" s="77">
        <v>45789</v>
      </c>
      <c r="O23" s="40">
        <v>1300000</v>
      </c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77"/>
      <c r="L24" s="40"/>
      <c r="M24" s="54"/>
      <c r="N24" s="77">
        <v>45790</v>
      </c>
      <c r="O24" s="40">
        <v>1800000</v>
      </c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124"/>
      <c r="L25" s="46"/>
      <c r="M25" s="54"/>
      <c r="N25" s="77">
        <v>45791</v>
      </c>
      <c r="O25" s="40">
        <v>750000</v>
      </c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252700</v>
      </c>
      <c r="I26" s="8"/>
      <c r="J26" s="32"/>
      <c r="K26" s="77"/>
      <c r="L26" s="46"/>
      <c r="M26" s="62"/>
      <c r="N26" s="77">
        <v>45792</v>
      </c>
      <c r="O26" s="40">
        <v>500000</v>
      </c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97674700</v>
      </c>
      <c r="J27" s="32"/>
      <c r="K27" s="77"/>
      <c r="L27" s="46"/>
      <c r="M27" s="64"/>
      <c r="N27" s="77">
        <v>45793</v>
      </c>
      <c r="O27" s="40">
        <v>600000</v>
      </c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124"/>
      <c r="L28" s="46"/>
      <c r="M28" s="67"/>
      <c r="N28" s="77">
        <v>45794</v>
      </c>
      <c r="O28" s="40">
        <v>1550000</v>
      </c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77"/>
      <c r="L29" s="46"/>
      <c r="M29" s="67"/>
      <c r="N29" s="77">
        <v>45795</v>
      </c>
      <c r="O29" s="40">
        <v>600000</v>
      </c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124"/>
      <c r="L30" s="40"/>
      <c r="M30" s="71"/>
      <c r="N30" s="77">
        <v>45796</v>
      </c>
      <c r="O30" s="40">
        <v>500000</v>
      </c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2"/>
      <c r="L31" s="40"/>
      <c r="M31" s="71"/>
      <c r="N31" s="77">
        <v>45797</v>
      </c>
      <c r="O31" s="40">
        <v>2500000</v>
      </c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32"/>
      <c r="L32" s="40"/>
      <c r="M32" s="71"/>
      <c r="N32" s="77">
        <v>45798</v>
      </c>
      <c r="O32" s="40">
        <v>2769000</v>
      </c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+'13 April'!I58</f>
        <v>55357700</v>
      </c>
      <c r="J33" s="32"/>
      <c r="K33" s="32"/>
      <c r="L33" s="40"/>
      <c r="M33" s="71"/>
      <c r="N33" s="77">
        <v>45799</v>
      </c>
      <c r="O33" s="40">
        <v>2500000</v>
      </c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2"/>
      <c r="L34" s="40"/>
      <c r="M34" s="71"/>
      <c r="N34" s="77">
        <v>45800</v>
      </c>
      <c r="O34" s="40">
        <v>1500000</v>
      </c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32"/>
      <c r="L35" s="40"/>
      <c r="M35" s="71"/>
      <c r="N35" s="77">
        <v>45801</v>
      </c>
      <c r="O35" s="40">
        <v>1900000</v>
      </c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7">
        <v>45802</v>
      </c>
      <c r="O36" s="40">
        <v>650000</v>
      </c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77">
        <v>45803</v>
      </c>
      <c r="O37" s="40">
        <v>1000000</v>
      </c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77">
        <v>45804</v>
      </c>
      <c r="O38" s="40">
        <v>700000</v>
      </c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7">
        <v>45805</v>
      </c>
      <c r="O39" s="40">
        <v>2000000</v>
      </c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>
        <v>45806</v>
      </c>
      <c r="O40" s="40">
        <v>1550000</v>
      </c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>
        <v>45807</v>
      </c>
      <c r="O41" s="40">
        <v>1450000</v>
      </c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>
        <v>45808</v>
      </c>
      <c r="O42" s="40">
        <v>540000</v>
      </c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>
        <v>45809</v>
      </c>
      <c r="O43" s="40">
        <v>500000</v>
      </c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124"/>
      <c r="O44" s="144">
        <v>1500000</v>
      </c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64815279-32282908+1500000</f>
        <v>34032371</v>
      </c>
      <c r="I45" s="8"/>
      <c r="J45" s="32"/>
      <c r="K45" s="32"/>
      <c r="L45" s="40"/>
      <c r="N45" s="77"/>
      <c r="O45" s="144">
        <v>700000</v>
      </c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149615090</v>
      </c>
      <c r="J46" s="32"/>
      <c r="K46" s="32"/>
      <c r="L46" s="40"/>
      <c r="N46" s="77"/>
      <c r="O46" s="144">
        <v>8000</v>
      </c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636489693</v>
      </c>
      <c r="J47" s="32"/>
      <c r="K47" s="32"/>
      <c r="L47" s="40"/>
      <c r="N47" s="77"/>
      <c r="O47" s="144">
        <v>1800000</v>
      </c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77"/>
      <c r="O48" s="144">
        <v>1000000</v>
      </c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0</v>
      </c>
      <c r="I49" s="8"/>
      <c r="J49" s="84"/>
      <c r="K49" s="85"/>
      <c r="L49" s="40"/>
      <c r="N49" s="77"/>
      <c r="O49" s="124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124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+O121</f>
        <v>42317000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/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42317000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97674700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97674700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69</v>
      </c>
      <c r="B68" s="103"/>
      <c r="C68" s="103"/>
      <c r="D68" s="104"/>
      <c r="E68" s="104"/>
      <c r="F68" s="104"/>
      <c r="G68" s="9" t="s">
        <v>81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0</v>
      </c>
      <c r="M121" s="128">
        <f t="shared" ref="M121:P121" si="1">SUM(M13:M120)</f>
        <v>0</v>
      </c>
      <c r="N121" s="128">
        <f>SUM(N13:N120)</f>
        <v>1419614</v>
      </c>
      <c r="O121" s="128">
        <f>SUM(O13:O120)</f>
        <v>42317000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0</v>
      </c>
      <c r="O122" s="128">
        <f>SUM(O13:O121)</f>
        <v>84634000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N18" r:id="rId1" display="C:\Users\Nijar\Downloads\cetak-kwitansi.php?id=1801601"/>
    <hyperlink ref="N19" r:id="rId2" display="C:\Users\Nijar\Downloads\cetak-kwitansi.php?id=1801602"/>
    <hyperlink ref="N20" r:id="rId3" display="C:\Users\Nijar\Downloads\cetak-kwitansi.php?id=1801603"/>
    <hyperlink ref="N21" r:id="rId4" display="C:\Users\Nijar\Downloads\cetak-kwitansi.php?id=1801604"/>
    <hyperlink ref="N22" r:id="rId5" display="C:\Users\Nijar\Downloads\cetak-kwitansi.php?id=1801605"/>
    <hyperlink ref="N23" r:id="rId6" display="C:\Users\Nijar\Downloads\cetak-kwitansi.php?id=1801606"/>
    <hyperlink ref="N24" r:id="rId7" display="C:\Users\Nijar\Downloads\cetak-kwitansi.php?id=1801607"/>
    <hyperlink ref="N25" r:id="rId8" display="C:\Users\Nijar\Downloads\cetak-kwitansi.php?id=1801608"/>
    <hyperlink ref="N26" r:id="rId9" display="C:\Users\Nijar\Downloads\cetak-kwitansi.php?id=1801609"/>
    <hyperlink ref="N27" r:id="rId10" display="C:\Users\Nijar\Downloads\cetak-kwitansi.php?id=1801610"/>
    <hyperlink ref="N28" r:id="rId11" display="C:\Users\Nijar\Downloads\cetak-kwitansi.php?id=1801611"/>
    <hyperlink ref="N29" r:id="rId12" display="C:\Users\Nijar\Downloads\cetak-kwitansi.php?id=1801612"/>
    <hyperlink ref="N30" r:id="rId13" display="C:\Users\Nijar\Downloads\cetak-kwitansi.php?id=1801613"/>
    <hyperlink ref="N32" r:id="rId14" display="C:\Users\Nijar\Downloads\cetak-kwitansi.php?id=1801615"/>
    <hyperlink ref="N34" r:id="rId15" display="C:\Users\Nijar\Downloads\cetak-kwitansi.php?id=1801617"/>
    <hyperlink ref="N35" r:id="rId16" display="C:\Users\Nijar\Downloads\cetak-kwitansi.php?id=1801618"/>
    <hyperlink ref="N36" r:id="rId17" display="C:\Users\Nijar\Downloads\cetak-kwitansi.php?id=1801619"/>
    <hyperlink ref="N37" r:id="rId18" display="C:\Users\Nijar\Downloads\cetak-kwitansi.php?id=1801620"/>
    <hyperlink ref="N38" r:id="rId19" display="C:\Users\Nijar\Downloads\cetak-kwitansi.php?id=1801621"/>
    <hyperlink ref="N39" r:id="rId20" display="C:\Users\Nijar\Downloads\cetak-kwitansi.php?id=1801622"/>
    <hyperlink ref="N40" r:id="rId21" display="C:\Users\Nijar\Downloads\cetak-kwitansi.php?id=1801623"/>
    <hyperlink ref="N42" r:id="rId22" display="C:\Users\Nijar\Downloads\cetak-kwitansi.php?id=1801625"/>
    <hyperlink ref="N43" r:id="rId23" display="C:\Users\Nijar\Downloads\cetak-kwitansi.php?id=1801626"/>
    <hyperlink ref="N13" r:id="rId24" display="C:\Users\Nijar\Downloads\cetak-kwitansi.php?id=1801596"/>
    <hyperlink ref="N14" r:id="rId25" display="C:\Users\Nijar\Downloads\cetak-kwitansi.php?id=1801597"/>
    <hyperlink ref="N15" r:id="rId26" display="C:\Users\Nijar\Downloads\cetak-kwitansi.php?id=1801598"/>
    <hyperlink ref="N16" r:id="rId27" display="C:\Users\Nijar\Downloads\cetak-kwitansi.php?id=1801599"/>
    <hyperlink ref="N17" r:id="rId28" display="C:\Users\Nijar\Downloads\cetak-kwitansi.php?id=1801600"/>
    <hyperlink ref="N31" r:id="rId29" display="C:\Users\Nijar\Downloads\cetak-kwitansi.php?id=1801614"/>
    <hyperlink ref="N33" r:id="rId30" display="C:\Users\Nijar\Downloads\cetak-kwitansi.php?id=1801616"/>
    <hyperlink ref="N41" r:id="rId31" display="C:\Users\Nijar\Downloads\cetak-kwitansi.php?id=1801624"/>
  </hyperlinks>
  <pageMargins left="0.7" right="0.7" top="0.75" bottom="0.75" header="0.3" footer="0.3"/>
  <pageSetup paperSize="9" scale="65" orientation="portrait" horizontalDpi="0" verticalDpi="0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58" zoomScale="86" zoomScaleNormal="100" zoomScaleSheetLayoutView="86" workbookViewId="0">
      <selection activeCell="A63" sqref="A63:I7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29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43192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 t="s">
        <v>8</v>
      </c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289</v>
      </c>
      <c r="F8" s="21"/>
      <c r="G8" s="16">
        <f t="shared" ref="G8:G16" si="0">C8*E8</f>
        <v>28900000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426</v>
      </c>
      <c r="F9" s="21"/>
      <c r="G9" s="16">
        <f t="shared" si="0"/>
        <v>21300000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/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3</v>
      </c>
      <c r="F10" s="21"/>
      <c r="G10" s="16">
        <f t="shared" si="0"/>
        <v>60000</v>
      </c>
      <c r="H10" s="8"/>
      <c r="I10" s="8"/>
      <c r="J10" s="16"/>
      <c r="K10" s="24"/>
      <c r="L10" s="3" t="s">
        <v>12</v>
      </c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4</v>
      </c>
      <c r="F11" s="21"/>
      <c r="G11" s="16">
        <f t="shared" si="0"/>
        <v>40000</v>
      </c>
      <c r="H11" s="8"/>
      <c r="I11" s="16"/>
      <c r="J11" s="16"/>
      <c r="K11" s="25"/>
      <c r="L11" s="146" t="s">
        <v>13</v>
      </c>
      <c r="M11" s="146"/>
      <c r="N11" s="147" t="s">
        <v>14</v>
      </c>
      <c r="O11" s="147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40</v>
      </c>
      <c r="F12" s="21"/>
      <c r="G12" s="16">
        <f t="shared" si="0"/>
        <v>200000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24</v>
      </c>
      <c r="F13" s="21"/>
      <c r="G13" s="16">
        <f t="shared" si="0"/>
        <v>48000</v>
      </c>
      <c r="H13" s="8"/>
      <c r="I13" s="16"/>
      <c r="J13" s="32"/>
      <c r="K13" s="32"/>
      <c r="L13" s="33"/>
      <c r="M13" s="34"/>
      <c r="N13" s="35"/>
      <c r="O13" s="36"/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32"/>
      <c r="L14" s="40">
        <v>10241000</v>
      </c>
      <c r="M14" s="41">
        <v>8823000</v>
      </c>
      <c r="N14" s="35"/>
      <c r="O14" s="36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2"/>
      <c r="L15" s="40">
        <v>2720000</v>
      </c>
      <c r="M15" s="34"/>
      <c r="N15" s="35"/>
      <c r="O15" s="36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2"/>
      <c r="L16" s="40"/>
      <c r="M16" s="41"/>
      <c r="N16" s="35"/>
      <c r="O16" s="36"/>
      <c r="P16" s="47"/>
      <c r="Q16" s="25" t="s">
        <v>23</v>
      </c>
      <c r="R16" s="2"/>
    </row>
    <row r="17" spans="1:21" x14ac:dyDescent="0.25">
      <c r="A17" s="7"/>
      <c r="B17" s="7"/>
      <c r="C17" s="17" t="s">
        <v>24</v>
      </c>
      <c r="D17" s="7"/>
      <c r="E17" s="21"/>
      <c r="F17" s="7"/>
      <c r="G17" s="7"/>
      <c r="H17" s="8">
        <f>SUM(G8:G16)</f>
        <v>50548000</v>
      </c>
      <c r="I17" s="9"/>
      <c r="J17" s="32"/>
      <c r="K17" s="32"/>
      <c r="L17" s="40"/>
      <c r="M17" s="34"/>
      <c r="N17" s="35"/>
      <c r="O17" s="36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32"/>
      <c r="L18" s="40"/>
      <c r="M18" s="34"/>
      <c r="N18" s="35"/>
      <c r="O18" s="36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2"/>
      <c r="L19" s="40"/>
      <c r="M19" s="41"/>
      <c r="N19" s="35"/>
      <c r="O19" s="36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2"/>
      <c r="L20" s="40"/>
      <c r="M20" s="53"/>
      <c r="N20" s="35"/>
      <c r="O20" s="36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32"/>
      <c r="L21" s="40"/>
      <c r="M21" s="54"/>
      <c r="N21" s="35"/>
      <c r="O21" s="36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2"/>
      <c r="K22" s="32"/>
      <c r="L22" s="40"/>
      <c r="M22" s="54"/>
      <c r="N22" s="35"/>
      <c r="O22" s="36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2"/>
      <c r="K23" s="32"/>
      <c r="L23" s="40"/>
      <c r="M23" s="55"/>
      <c r="N23" s="35"/>
      <c r="O23" s="36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2"/>
      <c r="L24" s="40"/>
      <c r="M24" s="54"/>
      <c r="N24" s="35"/>
      <c r="O24" s="36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32"/>
      <c r="L25" s="40"/>
      <c r="M25" s="54"/>
      <c r="N25" s="35"/>
      <c r="O25" s="36"/>
      <c r="P25" s="60"/>
      <c r="Q25" s="38"/>
      <c r="R25" s="58"/>
    </row>
    <row r="26" spans="1:21" x14ac:dyDescent="0.2">
      <c r="A26" s="7"/>
      <c r="B26" s="7"/>
      <c r="C26" s="17" t="s">
        <v>24</v>
      </c>
      <c r="D26" s="7"/>
      <c r="E26" s="7"/>
      <c r="F26" s="7"/>
      <c r="G26" s="7"/>
      <c r="H26" s="61">
        <f>SUM(G20:G25)</f>
        <v>250000</v>
      </c>
      <c r="I26" s="8"/>
      <c r="J26" s="32"/>
      <c r="K26" s="32"/>
      <c r="L26" s="40"/>
      <c r="M26" s="62"/>
      <c r="N26" s="35"/>
      <c r="O26" s="36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7"/>
      <c r="D27" s="7"/>
      <c r="E27" s="7"/>
      <c r="F27" s="7"/>
      <c r="G27" s="7"/>
      <c r="H27" s="8"/>
      <c r="I27" s="8">
        <f>+H17+H26</f>
        <v>50798000</v>
      </c>
      <c r="J27" s="32"/>
      <c r="K27" s="32"/>
      <c r="L27" s="40"/>
      <c r="M27" s="64"/>
      <c r="N27" s="35"/>
      <c r="O27" s="36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>
        <f>I27-G29</f>
        <v>10000000</v>
      </c>
      <c r="H28" s="8"/>
      <c r="I28" s="8"/>
      <c r="J28" s="32"/>
      <c r="K28" s="32"/>
      <c r="L28" s="40"/>
      <c r="M28" s="67"/>
      <c r="N28" s="35"/>
      <c r="O28" s="36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>
        <v>40798000</v>
      </c>
      <c r="H29" s="8"/>
      <c r="I29" s="8"/>
      <c r="J29" s="32"/>
      <c r="K29" s="32"/>
      <c r="L29" s="40"/>
      <c r="M29" s="67"/>
      <c r="N29" s="35"/>
      <c r="O29" s="36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32"/>
      <c r="L30" s="40"/>
      <c r="M30" s="71"/>
      <c r="N30" s="35"/>
      <c r="O30" s="36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2"/>
      <c r="L31" s="40"/>
      <c r="M31" s="71"/>
      <c r="N31" s="35"/>
      <c r="O31" s="36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32"/>
      <c r="L32" s="40"/>
      <c r="M32" s="71"/>
      <c r="N32" s="35"/>
      <c r="O32" s="36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'2 April'!I58</f>
        <v>46660000</v>
      </c>
      <c r="J33" s="32"/>
      <c r="K33" s="32"/>
      <c r="L33" s="40"/>
      <c r="M33" s="71"/>
      <c r="N33" s="35"/>
      <c r="O33" s="36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2"/>
      <c r="L34" s="40"/>
      <c r="M34" s="71"/>
      <c r="N34" s="35"/>
      <c r="O34" s="36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32"/>
      <c r="L35" s="40"/>
      <c r="M35" s="71"/>
      <c r="N35" s="35"/>
      <c r="O35" s="36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5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35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35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5"/>
      <c r="O39" s="46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6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6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6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6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77"/>
      <c r="O44" s="46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</f>
        <v>32532371</v>
      </c>
      <c r="I45" s="8"/>
      <c r="J45" s="32"/>
      <c r="K45" s="32"/>
      <c r="L45" s="40"/>
      <c r="N45" s="77"/>
      <c r="O45" s="46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148115090</v>
      </c>
      <c r="J46" s="32"/>
      <c r="K46" s="32"/>
      <c r="L46" s="40"/>
      <c r="N46" s="77"/>
      <c r="O46" s="46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634989693</v>
      </c>
      <c r="J47" s="32"/>
      <c r="K47" s="32"/>
      <c r="L47" s="40"/>
      <c r="N47" s="77"/>
      <c r="O47" s="46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77"/>
      <c r="O48" s="46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8823000</v>
      </c>
      <c r="I49" s="8"/>
      <c r="J49" s="84"/>
      <c r="K49" s="85"/>
      <c r="L49" s="40"/>
      <c r="N49" s="77"/>
      <c r="O49" s="46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46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8823000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12961000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O121</f>
        <v>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/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12961000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50798000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50798000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55</v>
      </c>
      <c r="B68" s="103"/>
      <c r="C68" s="103"/>
      <c r="D68" s="104"/>
      <c r="E68" s="104"/>
      <c r="F68" s="104"/>
      <c r="G68" s="9" t="s">
        <v>56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12961000</v>
      </c>
      <c r="M121" s="128">
        <f t="shared" ref="M121:P121" si="1">SUM(M13:M120)</f>
        <v>8823000</v>
      </c>
      <c r="N121" s="128">
        <f>SUM(N13:N120)</f>
        <v>0</v>
      </c>
      <c r="O121" s="128">
        <f>SUM(O13:O120)</f>
        <v>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SUM(L15:L121)</f>
        <v>15681000</v>
      </c>
      <c r="O122" s="128">
        <f>SUM(O13:O121)</f>
        <v>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53" zoomScale="86" zoomScaleNormal="100" zoomScaleSheetLayoutView="86" workbookViewId="0">
      <selection activeCell="A63" sqref="A63:I7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30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64</v>
      </c>
      <c r="C3" s="9"/>
      <c r="D3" s="7"/>
      <c r="E3" s="7"/>
      <c r="F3" s="7"/>
      <c r="G3" s="7"/>
      <c r="H3" s="7" t="s">
        <v>3</v>
      </c>
      <c r="I3" s="11">
        <v>43194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252+156</f>
        <v>408</v>
      </c>
      <c r="F8" s="21"/>
      <c r="G8" s="16">
        <f t="shared" ref="G8:G16" si="0">C8*E8</f>
        <v>40800000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406+42</f>
        <v>448</v>
      </c>
      <c r="F9" s="21"/>
      <c r="G9" s="16">
        <f t="shared" si="0"/>
        <v>22400000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/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1</v>
      </c>
      <c r="F10" s="21"/>
      <c r="G10" s="16">
        <f t="shared" si="0"/>
        <v>20000</v>
      </c>
      <c r="H10" s="8"/>
      <c r="I10" s="8"/>
      <c r="J10" s="16"/>
      <c r="K10" s="24"/>
      <c r="L10" s="3" t="s">
        <v>12</v>
      </c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f>1+1</f>
        <v>2</v>
      </c>
      <c r="F11" s="21"/>
      <c r="G11" s="16">
        <f t="shared" si="0"/>
        <v>20000</v>
      </c>
      <c r="H11" s="8"/>
      <c r="I11" s="16"/>
      <c r="J11" s="16"/>
      <c r="K11" s="25"/>
      <c r="L11" s="146" t="s">
        <v>13</v>
      </c>
      <c r="M11" s="146"/>
      <c r="N11" s="147" t="s">
        <v>14</v>
      </c>
      <c r="O11" s="147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f>36+1</f>
        <v>37</v>
      </c>
      <c r="F12" s="21"/>
      <c r="G12" s="16">
        <f t="shared" si="0"/>
        <v>185000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f>20+1</f>
        <v>21</v>
      </c>
      <c r="F13" s="21"/>
      <c r="G13" s="16">
        <f t="shared" si="0"/>
        <v>42000</v>
      </c>
      <c r="H13" s="8"/>
      <c r="I13" s="16"/>
      <c r="J13" s="32"/>
      <c r="K13" s="32">
        <v>45684</v>
      </c>
      <c r="L13" s="33">
        <v>300000</v>
      </c>
      <c r="M13" s="34">
        <v>630000</v>
      </c>
      <c r="N13" s="35"/>
      <c r="O13" s="36"/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32">
        <v>45685</v>
      </c>
      <c r="L14" s="40">
        <v>5000000</v>
      </c>
      <c r="M14" s="41">
        <v>466000</v>
      </c>
      <c r="N14" s="35"/>
      <c r="O14" s="36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2">
        <v>45686</v>
      </c>
      <c r="L15" s="40">
        <v>1000000</v>
      </c>
      <c r="M15" s="34">
        <v>622000</v>
      </c>
      <c r="N15" s="35"/>
      <c r="O15" s="36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2">
        <v>45687</v>
      </c>
      <c r="L16" s="40">
        <v>1200000</v>
      </c>
      <c r="M16" s="41">
        <v>2500000</v>
      </c>
      <c r="N16" s="35"/>
      <c r="O16" s="36"/>
      <c r="P16" s="47"/>
      <c r="Q16" s="25" t="s">
        <v>23</v>
      </c>
      <c r="R16" s="2"/>
    </row>
    <row r="17" spans="1:21" x14ac:dyDescent="0.25">
      <c r="A17" s="7"/>
      <c r="B17" s="7"/>
      <c r="C17" s="17" t="s">
        <v>24</v>
      </c>
      <c r="D17" s="7"/>
      <c r="E17" s="21"/>
      <c r="F17" s="7"/>
      <c r="G17" s="7"/>
      <c r="H17" s="8">
        <f>SUM(G8:G16)</f>
        <v>63467000</v>
      </c>
      <c r="I17" s="9"/>
      <c r="J17" s="32"/>
      <c r="K17" s="32">
        <v>45688</v>
      </c>
      <c r="L17" s="40">
        <v>950000</v>
      </c>
      <c r="M17" s="34">
        <v>600000</v>
      </c>
      <c r="N17" s="35"/>
      <c r="O17" s="36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32">
        <v>45689</v>
      </c>
      <c r="L18" s="40">
        <v>950000</v>
      </c>
      <c r="M18" s="34">
        <v>350000</v>
      </c>
      <c r="N18" s="35"/>
      <c r="O18" s="36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2">
        <v>45690</v>
      </c>
      <c r="L19" s="40">
        <v>2000000</v>
      </c>
      <c r="M19" s="41">
        <v>200000</v>
      </c>
      <c r="N19" s="35"/>
      <c r="O19" s="36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2">
        <v>45691</v>
      </c>
      <c r="L20" s="40">
        <v>500000</v>
      </c>
      <c r="M20" s="53">
        <v>850000</v>
      </c>
      <c r="N20" s="35"/>
      <c r="O20" s="36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32">
        <v>45692</v>
      </c>
      <c r="L21" s="40">
        <v>750000</v>
      </c>
      <c r="M21" s="54">
        <v>143000</v>
      </c>
      <c r="N21" s="35"/>
      <c r="O21" s="36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2"/>
      <c r="K22" s="32">
        <v>45693</v>
      </c>
      <c r="L22" s="40">
        <v>1150000</v>
      </c>
      <c r="M22" s="54">
        <v>120000</v>
      </c>
      <c r="N22" s="35"/>
      <c r="O22" s="36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2"/>
      <c r="K23" s="32">
        <v>45694</v>
      </c>
      <c r="L23" s="40">
        <v>5000000</v>
      </c>
      <c r="M23" s="55"/>
      <c r="N23" s="35"/>
      <c r="O23" s="36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2">
        <v>45695</v>
      </c>
      <c r="L24" s="40">
        <v>600000</v>
      </c>
      <c r="M24" s="54"/>
      <c r="N24" s="35"/>
      <c r="O24" s="36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32"/>
      <c r="L25" s="40"/>
      <c r="M25" s="54"/>
      <c r="N25" s="35"/>
      <c r="O25" s="36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250000</v>
      </c>
      <c r="I26" s="8"/>
      <c r="J26" s="32"/>
      <c r="K26" s="32"/>
      <c r="L26" s="40"/>
      <c r="M26" s="62"/>
      <c r="N26" s="35"/>
      <c r="O26" s="36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63717000</v>
      </c>
      <c r="J27" s="32"/>
      <c r="K27" s="32"/>
      <c r="L27" s="40"/>
      <c r="M27" s="64"/>
      <c r="N27" s="35"/>
      <c r="O27" s="36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>
        <f>I27-G29</f>
        <v>22919000</v>
      </c>
      <c r="H28" s="8"/>
      <c r="I28" s="8"/>
      <c r="J28" s="32"/>
      <c r="K28" s="32"/>
      <c r="L28" s="40"/>
      <c r="M28" s="67"/>
      <c r="N28" s="35"/>
      <c r="O28" s="36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>
        <v>40798000</v>
      </c>
      <c r="H29" s="8"/>
      <c r="I29" s="8"/>
      <c r="J29" s="32"/>
      <c r="K29" s="32"/>
      <c r="L29" s="40"/>
      <c r="M29" s="67"/>
      <c r="N29" s="35"/>
      <c r="O29" s="36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32"/>
      <c r="L30" s="40"/>
      <c r="M30" s="71"/>
      <c r="N30" s="35"/>
      <c r="O30" s="36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2"/>
      <c r="L31" s="40"/>
      <c r="M31" s="71"/>
      <c r="N31" s="35"/>
      <c r="O31" s="36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32"/>
      <c r="L32" s="40"/>
      <c r="M32" s="71"/>
      <c r="N32" s="35"/>
      <c r="O32" s="36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'3 April (2)'!I27</f>
        <v>50798000</v>
      </c>
      <c r="J33" s="32"/>
      <c r="K33" s="32"/>
      <c r="L33" s="40"/>
      <c r="M33" s="71"/>
      <c r="N33" s="35"/>
      <c r="O33" s="36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2"/>
      <c r="L34" s="40"/>
      <c r="M34" s="71"/>
      <c r="N34" s="35"/>
      <c r="O34" s="36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32"/>
      <c r="L35" s="40"/>
      <c r="M35" s="71"/>
      <c r="N35" s="35"/>
      <c r="O35" s="36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5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35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35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5"/>
      <c r="O39" s="46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6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6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6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6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77"/>
      <c r="O44" s="46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</f>
        <v>32532371</v>
      </c>
      <c r="I45" s="8"/>
      <c r="J45" s="32"/>
      <c r="K45" s="32"/>
      <c r="L45" s="40"/>
      <c r="N45" s="77"/>
      <c r="O45" s="46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148115090</v>
      </c>
      <c r="J46" s="32"/>
      <c r="K46" s="32"/>
      <c r="L46" s="40"/>
      <c r="N46" s="77"/>
      <c r="O46" s="46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634989693</v>
      </c>
      <c r="J47" s="32"/>
      <c r="K47" s="32"/>
      <c r="L47" s="40"/>
      <c r="N47" s="77"/>
      <c r="O47" s="46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77"/>
      <c r="O48" s="46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6481000</v>
      </c>
      <c r="I49" s="8"/>
      <c r="J49" s="84"/>
      <c r="K49" s="85"/>
      <c r="L49" s="40"/>
      <c r="N49" s="77"/>
      <c r="O49" s="46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46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6481000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19400000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O121</f>
        <v>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/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19400000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63717000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63717000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65</v>
      </c>
      <c r="B68" s="103"/>
      <c r="C68" s="103"/>
      <c r="D68" s="104"/>
      <c r="E68" s="104"/>
      <c r="F68" s="104"/>
      <c r="G68" s="9" t="s">
        <v>56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/>
      <c r="B70" s="103"/>
      <c r="C70" s="103"/>
      <c r="D70" s="104"/>
      <c r="E70" s="104"/>
      <c r="F70" s="104"/>
      <c r="G70" s="9"/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19400000</v>
      </c>
      <c r="M121" s="128">
        <f t="shared" ref="M121:P121" si="1">SUM(M13:M120)</f>
        <v>6481000</v>
      </c>
      <c r="N121" s="128">
        <f>SUM(N13:N120)</f>
        <v>0</v>
      </c>
      <c r="O121" s="128">
        <f>SUM(O13:O120)</f>
        <v>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SUM(L15:L121)</f>
        <v>33500000</v>
      </c>
      <c r="O122" s="128">
        <f>SUM(O13:O121)</f>
        <v>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34" zoomScale="86" zoomScaleNormal="100" zoomScaleSheetLayoutView="86" workbookViewId="0">
      <selection activeCell="I59" sqref="I5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29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66</v>
      </c>
      <c r="C3" s="9"/>
      <c r="D3" s="7"/>
      <c r="E3" s="7"/>
      <c r="F3" s="7"/>
      <c r="G3" s="7"/>
      <c r="H3" s="7" t="s">
        <v>3</v>
      </c>
      <c r="I3" s="11">
        <v>43195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252+156-275-3-87-19-8+40</f>
        <v>56</v>
      </c>
      <c r="F8" s="21"/>
      <c r="G8" s="16">
        <f t="shared" ref="G8:G16" si="0">C8*E8</f>
        <v>5600000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406+42-9-6-1-200-4-1+19</f>
        <v>246</v>
      </c>
      <c r="F9" s="21"/>
      <c r="G9" s="16">
        <f t="shared" si="0"/>
        <v>12300000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/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0</v>
      </c>
      <c r="F10" s="21"/>
      <c r="G10" s="16">
        <f t="shared" si="0"/>
        <v>0</v>
      </c>
      <c r="H10" s="8"/>
      <c r="I10" s="8"/>
      <c r="J10" s="16"/>
      <c r="K10" s="24"/>
      <c r="L10" s="3" t="s">
        <v>12</v>
      </c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f>1+1</f>
        <v>2</v>
      </c>
      <c r="F11" s="21"/>
      <c r="G11" s="16">
        <f t="shared" si="0"/>
        <v>20000</v>
      </c>
      <c r="H11" s="8"/>
      <c r="I11" s="16"/>
      <c r="J11" s="16"/>
      <c r="K11" s="25"/>
      <c r="L11" s="146" t="s">
        <v>13</v>
      </c>
      <c r="M11" s="146"/>
      <c r="N11" s="147" t="s">
        <v>14</v>
      </c>
      <c r="O11" s="147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f>36+1-4-1-1+1-2</f>
        <v>30</v>
      </c>
      <c r="F12" s="21"/>
      <c r="G12" s="16">
        <f t="shared" si="0"/>
        <v>150000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f>20+1-2+1-2</f>
        <v>18</v>
      </c>
      <c r="F13" s="21"/>
      <c r="G13" s="16">
        <f t="shared" si="0"/>
        <v>36000</v>
      </c>
      <c r="H13" s="8"/>
      <c r="I13" s="16"/>
      <c r="J13" s="32"/>
      <c r="K13" s="32" t="s">
        <v>67</v>
      </c>
      <c r="L13" s="132">
        <v>950000</v>
      </c>
      <c r="M13" s="34">
        <v>27520000</v>
      </c>
      <c r="N13" s="32" t="s">
        <v>68</v>
      </c>
      <c r="O13" s="40">
        <v>4000000</v>
      </c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133"/>
      <c r="L14" s="134"/>
      <c r="M14" s="41">
        <v>570000</v>
      </c>
      <c r="N14" s="35"/>
      <c r="O14" s="36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2"/>
      <c r="L15" s="40"/>
      <c r="M15" s="34">
        <v>200000</v>
      </c>
      <c r="N15" s="35"/>
      <c r="O15" s="36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2"/>
      <c r="L16" s="40"/>
      <c r="M16" s="41">
        <v>305000</v>
      </c>
      <c r="N16" s="35"/>
      <c r="O16" s="36"/>
      <c r="P16" s="47"/>
      <c r="Q16" s="25" t="s">
        <v>23</v>
      </c>
      <c r="R16" s="2"/>
    </row>
    <row r="17" spans="1:21" x14ac:dyDescent="0.25">
      <c r="A17" s="7"/>
      <c r="B17" s="7"/>
      <c r="C17" s="17" t="s">
        <v>24</v>
      </c>
      <c r="D17" s="7"/>
      <c r="E17" s="21"/>
      <c r="F17" s="7"/>
      <c r="G17" s="7"/>
      <c r="H17" s="8">
        <f>SUM(G8:G16)</f>
        <v>18106000</v>
      </c>
      <c r="I17" s="9"/>
      <c r="J17" s="32"/>
      <c r="K17" s="32"/>
      <c r="L17" s="40"/>
      <c r="M17" s="34" t="s">
        <v>80</v>
      </c>
      <c r="N17" s="35"/>
      <c r="O17" s="36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32"/>
      <c r="L18" s="40"/>
      <c r="M18" s="34">
        <v>10000000</v>
      </c>
      <c r="N18" s="35"/>
      <c r="O18" s="36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2"/>
      <c r="L19" s="40"/>
      <c r="M19" s="41">
        <v>191500</v>
      </c>
      <c r="N19" s="35"/>
      <c r="O19" s="36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1</v>
      </c>
      <c r="F20" s="7"/>
      <c r="G20" s="22">
        <f>C20*E20</f>
        <v>1000</v>
      </c>
      <c r="H20" s="8"/>
      <c r="I20" s="22"/>
      <c r="J20" s="32"/>
      <c r="K20" s="32"/>
      <c r="L20" s="40"/>
      <c r="M20" s="53">
        <v>1954500</v>
      </c>
      <c r="N20" s="35"/>
      <c r="O20" s="36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f>500+1-1</f>
        <v>500</v>
      </c>
      <c r="F21" s="7"/>
      <c r="G21" s="22">
        <f>C21*E21</f>
        <v>250000</v>
      </c>
      <c r="H21" s="8"/>
      <c r="I21" s="22"/>
      <c r="J21" s="32"/>
      <c r="K21" s="32"/>
      <c r="L21" s="40"/>
      <c r="M21" s="54">
        <v>810000</v>
      </c>
      <c r="N21" s="35"/>
      <c r="O21" s="36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2"/>
      <c r="K22" s="32"/>
      <c r="L22" s="40"/>
      <c r="M22" s="54"/>
      <c r="N22" s="35"/>
      <c r="O22" s="36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2"/>
      <c r="K23" s="32"/>
      <c r="L23" s="40"/>
      <c r="M23" s="55"/>
      <c r="N23" s="35"/>
      <c r="O23" s="36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2"/>
      <c r="L24" s="40"/>
      <c r="M24" s="54"/>
      <c r="N24" s="35"/>
      <c r="O24" s="36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32"/>
      <c r="L25" s="40"/>
      <c r="M25" s="54"/>
      <c r="N25" s="35"/>
      <c r="O25" s="36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251000</v>
      </c>
      <c r="I26" s="8"/>
      <c r="J26" s="32"/>
      <c r="K26" s="32"/>
      <c r="L26" s="40"/>
      <c r="M26" s="62"/>
      <c r="N26" s="35"/>
      <c r="O26" s="36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18357000</v>
      </c>
      <c r="J27" s="32"/>
      <c r="K27" s="32"/>
      <c r="L27" s="40"/>
      <c r="M27" s="64"/>
      <c r="N27" s="35"/>
      <c r="O27" s="36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32"/>
      <c r="L28" s="40"/>
      <c r="M28" s="67"/>
      <c r="N28" s="35"/>
      <c r="O28" s="36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32"/>
      <c r="L29" s="40"/>
      <c r="M29" s="67"/>
      <c r="N29" s="35"/>
      <c r="O29" s="36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32"/>
      <c r="L30" s="40"/>
      <c r="M30" s="71"/>
      <c r="N30" s="35"/>
      <c r="O30" s="36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2"/>
      <c r="L31" s="40"/>
      <c r="M31" s="71"/>
      <c r="N31" s="35"/>
      <c r="O31" s="36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32"/>
      <c r="L32" s="40"/>
      <c r="M32" s="71"/>
      <c r="N32" s="35"/>
      <c r="O32" s="36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'4 April 2018 (2)'!I27</f>
        <v>63717000</v>
      </c>
      <c r="J33" s="32"/>
      <c r="K33" s="32"/>
      <c r="L33" s="40"/>
      <c r="M33" s="71"/>
      <c r="N33" s="35"/>
      <c r="O33" s="36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2"/>
      <c r="L34" s="40"/>
      <c r="M34" s="71"/>
      <c r="N34" s="35"/>
      <c r="O34" s="36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32"/>
      <c r="L35" s="40"/>
      <c r="M35" s="71"/>
      <c r="N35" s="35"/>
      <c r="O35" s="36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5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35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35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5"/>
      <c r="O39" s="46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6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6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6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6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77"/>
      <c r="O44" s="46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</f>
        <v>32532371</v>
      </c>
      <c r="I45" s="8"/>
      <c r="J45" s="32"/>
      <c r="K45" s="32"/>
      <c r="L45" s="40"/>
      <c r="N45" s="77"/>
      <c r="O45" s="46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148115090</v>
      </c>
      <c r="J46" s="32"/>
      <c r="K46" s="32"/>
      <c r="L46" s="40"/>
      <c r="N46" s="77"/>
      <c r="O46" s="46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634989693</v>
      </c>
      <c r="J47" s="32"/>
      <c r="K47" s="32"/>
      <c r="L47" s="40"/>
      <c r="N47" s="77"/>
      <c r="O47" s="46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77"/>
      <c r="O48" s="46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41551000</v>
      </c>
      <c r="I49" s="8"/>
      <c r="J49" s="84"/>
      <c r="K49" s="85"/>
      <c r="L49" s="40"/>
      <c r="N49" s="77"/>
      <c r="O49" s="46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46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41551000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950000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O121</f>
        <v>4000000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/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4950000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27116000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18357000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-8759000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69</v>
      </c>
      <c r="B68" s="103"/>
      <c r="C68" s="103"/>
      <c r="D68" s="104"/>
      <c r="E68" s="104"/>
      <c r="F68" s="104"/>
      <c r="G68" s="9" t="s">
        <v>56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950000</v>
      </c>
      <c r="M121" s="128">
        <f t="shared" ref="M121:P121" si="1">SUM(M13:M120)</f>
        <v>41551000</v>
      </c>
      <c r="N121" s="128">
        <f>SUM(N13:N120)</f>
        <v>0</v>
      </c>
      <c r="O121" s="128">
        <f>SUM(O13:O120)</f>
        <v>4000000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SUM(L15:L121)</f>
        <v>950000</v>
      </c>
      <c r="O122" s="128">
        <f>SUM(O13:O121)</f>
        <v>8000000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22" zoomScale="86" zoomScaleNormal="100" zoomScaleSheetLayoutView="86" workbookViewId="0">
      <selection activeCell="I32" sqref="I32:I3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31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70</v>
      </c>
      <c r="C3" s="9"/>
      <c r="D3" s="7"/>
      <c r="E3" s="7"/>
      <c r="F3" s="7"/>
      <c r="G3" s="7"/>
      <c r="H3" s="7" t="s">
        <v>3</v>
      </c>
      <c r="I3" s="11">
        <v>43196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252+156-275-3-87-19-8+40+20-30+1+20+43+9</f>
        <v>119</v>
      </c>
      <c r="F8" s="21"/>
      <c r="G8" s="16">
        <f t="shared" ref="G8:G16" si="0">C8*E8</f>
        <v>11900000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406+42-9-6-1-200-4-1+19+1-2+1+1-40</f>
        <v>207</v>
      </c>
      <c r="F9" s="21"/>
      <c r="G9" s="16">
        <f t="shared" si="0"/>
        <v>10350000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/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0</v>
      </c>
      <c r="F10" s="21"/>
      <c r="G10" s="16">
        <f t="shared" si="0"/>
        <v>0</v>
      </c>
      <c r="H10" s="8"/>
      <c r="I10" s="8"/>
      <c r="J10" s="16"/>
      <c r="K10" s="24"/>
      <c r="L10" s="3" t="s">
        <v>12</v>
      </c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f>1+1</f>
        <v>2</v>
      </c>
      <c r="F11" s="21"/>
      <c r="G11" s="16">
        <f t="shared" si="0"/>
        <v>20000</v>
      </c>
      <c r="H11" s="8"/>
      <c r="I11" s="16"/>
      <c r="J11" s="16"/>
      <c r="K11" s="25"/>
      <c r="L11" s="146" t="s">
        <v>13</v>
      </c>
      <c r="M11" s="146"/>
      <c r="N11" s="147" t="s">
        <v>14</v>
      </c>
      <c r="O11" s="147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0</v>
      </c>
      <c r="F12" s="21"/>
      <c r="G12" s="16">
        <f t="shared" si="0"/>
        <v>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2</v>
      </c>
      <c r="F13" s="21"/>
      <c r="G13" s="16">
        <f t="shared" si="0"/>
        <v>4000</v>
      </c>
      <c r="H13" s="8"/>
      <c r="I13" s="16"/>
      <c r="J13" s="32"/>
      <c r="K13" s="32" t="s">
        <v>71</v>
      </c>
      <c r="L13" s="132">
        <v>710000</v>
      </c>
      <c r="M13" s="34">
        <v>70000</v>
      </c>
      <c r="N13" s="32" t="s">
        <v>73</v>
      </c>
      <c r="O13" s="40">
        <v>750000</v>
      </c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32" t="s">
        <v>72</v>
      </c>
      <c r="L14" s="134">
        <v>800000</v>
      </c>
      <c r="M14" s="41">
        <v>70200</v>
      </c>
      <c r="N14" s="35"/>
      <c r="O14" s="36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2" t="s">
        <v>76</v>
      </c>
      <c r="L15" s="134">
        <v>900000</v>
      </c>
      <c r="M15" s="34">
        <v>30000</v>
      </c>
      <c r="N15" s="35"/>
      <c r="O15" s="36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2" t="s">
        <v>74</v>
      </c>
      <c r="L16" s="40">
        <v>3300000</v>
      </c>
      <c r="M16" s="41">
        <v>3120000</v>
      </c>
      <c r="N16" s="35"/>
      <c r="O16" s="36"/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22274000</v>
      </c>
      <c r="I17" s="9"/>
      <c r="J17" s="32"/>
      <c r="K17" s="32" t="s">
        <v>75</v>
      </c>
      <c r="L17" s="40">
        <v>1000000</v>
      </c>
      <c r="M17" s="53"/>
      <c r="N17" s="35"/>
      <c r="O17" s="36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32"/>
      <c r="L18" s="40"/>
      <c r="M18" s="34"/>
      <c r="N18" s="35"/>
      <c r="O18" s="36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2"/>
      <c r="L19" s="40"/>
      <c r="M19" s="41"/>
      <c r="N19" s="35"/>
      <c r="O19" s="36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f>1+1</f>
        <v>2</v>
      </c>
      <c r="F20" s="7"/>
      <c r="G20" s="22">
        <f>C20*E20</f>
        <v>2000</v>
      </c>
      <c r="H20" s="8"/>
      <c r="I20" s="22"/>
      <c r="J20" s="32"/>
      <c r="K20" s="32"/>
      <c r="L20" s="40"/>
      <c r="M20" s="53"/>
      <c r="N20" s="35"/>
      <c r="O20" s="36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f>500+1-1</f>
        <v>500</v>
      </c>
      <c r="F21" s="7"/>
      <c r="G21" s="22">
        <f>C21*E21</f>
        <v>250000</v>
      </c>
      <c r="H21" s="8"/>
      <c r="I21" s="22"/>
      <c r="J21" s="32"/>
      <c r="K21" s="32"/>
      <c r="L21" s="40"/>
      <c r="M21" s="54"/>
      <c r="N21" s="35"/>
      <c r="O21" s="36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4</v>
      </c>
      <c r="F22" s="7"/>
      <c r="G22" s="22">
        <f>C22*E22</f>
        <v>800</v>
      </c>
      <c r="H22" s="8"/>
      <c r="I22" s="9"/>
      <c r="J22" s="32"/>
      <c r="K22" s="32"/>
      <c r="L22" s="40"/>
      <c r="M22" s="54"/>
      <c r="N22" s="35"/>
      <c r="O22" s="36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2"/>
      <c r="K23" s="32"/>
      <c r="L23" s="40"/>
      <c r="M23" s="55"/>
      <c r="N23" s="35"/>
      <c r="O23" s="36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2"/>
      <c r="L24" s="40"/>
      <c r="M24" s="54"/>
      <c r="N24" s="35"/>
      <c r="O24" s="36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32"/>
      <c r="L25" s="40"/>
      <c r="M25" s="54"/>
      <c r="N25" s="35"/>
      <c r="O25" s="36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252800</v>
      </c>
      <c r="I26" s="8"/>
      <c r="J26" s="32"/>
      <c r="K26" s="32"/>
      <c r="L26" s="40"/>
      <c r="M26" s="62"/>
      <c r="N26" s="35"/>
      <c r="O26" s="36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22526800</v>
      </c>
      <c r="J27" s="32"/>
      <c r="K27" s="32"/>
      <c r="L27" s="40"/>
      <c r="M27" s="64"/>
      <c r="N27" s="35"/>
      <c r="O27" s="36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32"/>
      <c r="L28" s="40"/>
      <c r="M28" s="67"/>
      <c r="N28" s="35"/>
      <c r="O28" s="36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32"/>
      <c r="L29" s="40"/>
      <c r="M29" s="67"/>
      <c r="N29" s="35"/>
      <c r="O29" s="36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32"/>
      <c r="L30" s="40"/>
      <c r="M30" s="71"/>
      <c r="N30" s="35"/>
      <c r="O30" s="36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2"/>
      <c r="L31" s="40"/>
      <c r="M31" s="71"/>
      <c r="N31" s="35"/>
      <c r="O31" s="36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32"/>
      <c r="L32" s="40"/>
      <c r="M32" s="71"/>
      <c r="N32" s="35"/>
      <c r="O32" s="36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'5 April 2018'!I27</f>
        <v>18357000</v>
      </c>
      <c r="J33" s="32"/>
      <c r="K33" s="32"/>
      <c r="L33" s="40"/>
      <c r="M33" s="71"/>
      <c r="N33" s="35"/>
      <c r="O33" s="36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2"/>
      <c r="L34" s="40"/>
      <c r="M34" s="71"/>
      <c r="N34" s="35"/>
      <c r="O34" s="36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32"/>
      <c r="L35" s="40"/>
      <c r="M35" s="71"/>
      <c r="N35" s="35"/>
      <c r="O35" s="36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5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35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35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5"/>
      <c r="O39" s="46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6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6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6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6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77"/>
      <c r="O44" s="46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</f>
        <v>32532371</v>
      </c>
      <c r="I45" s="8"/>
      <c r="J45" s="32"/>
      <c r="K45" s="32"/>
      <c r="L45" s="40"/>
      <c r="N45" s="77"/>
      <c r="O45" s="46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148115090</v>
      </c>
      <c r="J46" s="32"/>
      <c r="K46" s="32"/>
      <c r="L46" s="40"/>
      <c r="N46" s="77"/>
      <c r="O46" s="46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634989693</v>
      </c>
      <c r="J47" s="32"/>
      <c r="K47" s="32"/>
      <c r="L47" s="40"/>
      <c r="N47" s="77"/>
      <c r="O47" s="46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77"/>
      <c r="O48" s="46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3290200</v>
      </c>
      <c r="I49" s="8"/>
      <c r="J49" s="84"/>
      <c r="K49" s="85"/>
      <c r="L49" s="40"/>
      <c r="N49" s="77"/>
      <c r="O49" s="46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46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3290200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6710000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O121</f>
        <v>750000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/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7460000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22526800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22526800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69</v>
      </c>
      <c r="B68" s="103"/>
      <c r="C68" s="103"/>
      <c r="D68" s="104"/>
      <c r="E68" s="104"/>
      <c r="F68" s="104"/>
      <c r="G68" s="9" t="s">
        <v>56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6710000</v>
      </c>
      <c r="M121" s="128">
        <f t="shared" ref="M121:P121" si="1">SUM(M13:M120)</f>
        <v>3290200</v>
      </c>
      <c r="N121" s="128">
        <f>SUM(N13:N120)</f>
        <v>0</v>
      </c>
      <c r="O121" s="128">
        <f>SUM(O13:O120)</f>
        <v>750000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11010000</v>
      </c>
      <c r="O122" s="128">
        <f>SUM(O13:O121)</f>
        <v>1500000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43" zoomScale="86" zoomScaleNormal="100" zoomScaleSheetLayoutView="86" workbookViewId="0">
      <selection activeCell="I58" sqref="I5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35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77</v>
      </c>
      <c r="C3" s="9"/>
      <c r="D3" s="7"/>
      <c r="E3" s="7"/>
      <c r="F3" s="7"/>
      <c r="G3" s="7"/>
      <c r="H3" s="7" t="s">
        <v>3</v>
      </c>
      <c r="I3" s="11">
        <v>43197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263+25+2+3</f>
        <v>293</v>
      </c>
      <c r="F8" s="21"/>
      <c r="G8" s="16">
        <f t="shared" ref="G8:G16" si="0">C8*E8</f>
        <v>29300000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275</v>
      </c>
      <c r="F9" s="21"/>
      <c r="G9" s="16">
        <f t="shared" si="0"/>
        <v>13750000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/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1</v>
      </c>
      <c r="F10" s="21"/>
      <c r="G10" s="16">
        <f t="shared" si="0"/>
        <v>20000</v>
      </c>
      <c r="H10" s="8"/>
      <c r="I10" s="8"/>
      <c r="J10" s="16"/>
      <c r="K10" s="24"/>
      <c r="L10" s="3" t="s">
        <v>12</v>
      </c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2</v>
      </c>
      <c r="F11" s="21"/>
      <c r="G11" s="16">
        <f t="shared" si="0"/>
        <v>20000</v>
      </c>
      <c r="H11" s="8"/>
      <c r="I11" s="16"/>
      <c r="J11" s="16"/>
      <c r="K11" s="25"/>
      <c r="L11" s="146" t="s">
        <v>13</v>
      </c>
      <c r="M11" s="146"/>
      <c r="N11" s="147" t="s">
        <v>14</v>
      </c>
      <c r="O11" s="147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0</v>
      </c>
      <c r="F12" s="21"/>
      <c r="G12" s="16">
        <f t="shared" si="0"/>
        <v>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3</v>
      </c>
      <c r="F13" s="21"/>
      <c r="G13" s="16">
        <f t="shared" si="0"/>
        <v>6000</v>
      </c>
      <c r="H13" s="8"/>
      <c r="I13" s="16"/>
      <c r="J13" s="32"/>
      <c r="K13" s="77"/>
      <c r="L13" s="46"/>
      <c r="M13" s="34">
        <v>8000000</v>
      </c>
      <c r="N13" s="32"/>
      <c r="O13" s="40">
        <v>3150000</v>
      </c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77">
        <v>45704</v>
      </c>
      <c r="L14" s="46">
        <v>800000</v>
      </c>
      <c r="M14" s="41">
        <v>229000</v>
      </c>
      <c r="N14" s="35">
        <v>45711</v>
      </c>
      <c r="O14" s="36">
        <v>2500000</v>
      </c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77">
        <v>45705</v>
      </c>
      <c r="L15" s="46">
        <v>2300000</v>
      </c>
      <c r="M15" s="34"/>
      <c r="N15" s="35">
        <v>45712</v>
      </c>
      <c r="O15" s="36">
        <v>600000</v>
      </c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77">
        <v>45706</v>
      </c>
      <c r="L16" s="46">
        <v>1200000</v>
      </c>
      <c r="M16" s="41"/>
      <c r="N16" s="35"/>
      <c r="O16" s="36"/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43096000</v>
      </c>
      <c r="I17" s="9"/>
      <c r="J17" s="32"/>
      <c r="K17" s="77">
        <v>45707</v>
      </c>
      <c r="L17" s="46">
        <v>5000000</v>
      </c>
      <c r="M17" s="53"/>
      <c r="N17" s="35"/>
      <c r="O17" s="36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77">
        <v>45708</v>
      </c>
      <c r="L18" s="46">
        <v>650000</v>
      </c>
      <c r="M18" s="34"/>
      <c r="N18" s="35"/>
      <c r="O18" s="36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77">
        <v>45709</v>
      </c>
      <c r="L19" s="46">
        <v>2500000</v>
      </c>
      <c r="M19" s="41"/>
      <c r="N19" s="35"/>
      <c r="O19" s="36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1</v>
      </c>
      <c r="F20" s="7"/>
      <c r="G20" s="22">
        <f>C20*E20</f>
        <v>1000</v>
      </c>
      <c r="H20" s="8"/>
      <c r="I20" s="22"/>
      <c r="J20" s="32"/>
      <c r="K20" s="77">
        <v>45710</v>
      </c>
      <c r="L20" s="46">
        <v>13500000</v>
      </c>
      <c r="M20" s="53"/>
      <c r="N20" s="35"/>
      <c r="O20" s="36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f>500+1-1</f>
        <v>500</v>
      </c>
      <c r="F21" s="7"/>
      <c r="G21" s="22">
        <f>C21*E21</f>
        <v>250000</v>
      </c>
      <c r="H21" s="8"/>
      <c r="I21" s="22"/>
      <c r="J21" s="32"/>
      <c r="K21" s="124"/>
      <c r="L21" s="40">
        <v>-3150000</v>
      </c>
      <c r="M21" s="54"/>
      <c r="N21" s="35"/>
      <c r="O21" s="36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4</v>
      </c>
      <c r="F22" s="7"/>
      <c r="G22" s="22">
        <f>C22*E22</f>
        <v>800</v>
      </c>
      <c r="H22" s="8"/>
      <c r="I22" s="9"/>
      <c r="J22" s="32"/>
      <c r="K22" s="32"/>
      <c r="L22" s="40"/>
      <c r="M22" s="54"/>
      <c r="N22" s="35"/>
      <c r="O22" s="36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2"/>
      <c r="K23" s="32"/>
      <c r="L23" s="40"/>
      <c r="M23" s="55"/>
      <c r="N23" s="35"/>
      <c r="O23" s="36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2"/>
      <c r="L24" s="40"/>
      <c r="M24" s="54"/>
      <c r="N24" s="35"/>
      <c r="O24" s="36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32"/>
      <c r="L25" s="40"/>
      <c r="M25" s="54"/>
      <c r="N25" s="35"/>
      <c r="O25" s="36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251800</v>
      </c>
      <c r="I26" s="8"/>
      <c r="J26" s="32"/>
      <c r="K26" s="32"/>
      <c r="L26" s="40"/>
      <c r="M26" s="62"/>
      <c r="N26" s="35"/>
      <c r="O26" s="36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43347800</v>
      </c>
      <c r="J27" s="32"/>
      <c r="K27" s="32"/>
      <c r="L27" s="40"/>
      <c r="M27" s="64"/>
      <c r="N27" s="35"/>
      <c r="O27" s="36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32"/>
      <c r="L28" s="40"/>
      <c r="M28" s="67"/>
      <c r="N28" s="35"/>
      <c r="O28" s="36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32"/>
      <c r="L29" s="40"/>
      <c r="M29" s="67"/>
      <c r="N29" s="35"/>
      <c r="O29" s="36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32"/>
      <c r="L30" s="40"/>
      <c r="M30" s="71"/>
      <c r="N30" s="35"/>
      <c r="O30" s="36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2"/>
      <c r="L31" s="40"/>
      <c r="M31" s="71"/>
      <c r="N31" s="35"/>
      <c r="O31" s="36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32"/>
      <c r="L32" s="40"/>
      <c r="M32" s="71"/>
      <c r="N32" s="35"/>
      <c r="O32" s="36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+'6 April 2018'!I59</f>
        <v>22526800</v>
      </c>
      <c r="J33" s="32"/>
      <c r="K33" s="32"/>
      <c r="L33" s="40"/>
      <c r="M33" s="71"/>
      <c r="N33" s="35"/>
      <c r="O33" s="36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2"/>
      <c r="L34" s="40"/>
      <c r="M34" s="71"/>
      <c r="N34" s="35"/>
      <c r="O34" s="36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32"/>
      <c r="L35" s="40"/>
      <c r="M35" s="71"/>
      <c r="N35" s="35"/>
      <c r="O35" s="36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5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35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35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5"/>
      <c r="O39" s="46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6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6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6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6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77"/>
      <c r="O44" s="46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64815279-32282908+1500000</f>
        <v>34032371</v>
      </c>
      <c r="I45" s="8"/>
      <c r="J45" s="32"/>
      <c r="K45" s="32"/>
      <c r="L45" s="40"/>
      <c r="N45" s="77"/>
      <c r="O45" s="46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149615090</v>
      </c>
      <c r="J46" s="32"/>
      <c r="K46" s="32"/>
      <c r="L46" s="40"/>
      <c r="N46" s="77"/>
      <c r="O46" s="46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636489693</v>
      </c>
      <c r="J47" s="32"/>
      <c r="K47" s="32"/>
      <c r="L47" s="40"/>
      <c r="N47" s="77"/>
      <c r="O47" s="46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77"/>
      <c r="O48" s="46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8229000</v>
      </c>
      <c r="I49" s="8"/>
      <c r="J49" s="84"/>
      <c r="K49" s="85"/>
      <c r="L49" s="40"/>
      <c r="N49" s="77"/>
      <c r="O49" s="46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46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8229000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22800000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f>3150000+2500000+600000</f>
        <v>6250000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/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29050000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43347800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43347800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78</v>
      </c>
      <c r="B68" s="103"/>
      <c r="C68" s="103"/>
      <c r="D68" s="104"/>
      <c r="E68" s="104"/>
      <c r="F68" s="104"/>
      <c r="G68" s="9" t="s">
        <v>56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22800000</v>
      </c>
      <c r="M121" s="128">
        <f t="shared" ref="M121:P121" si="1">SUM(M13:M120)</f>
        <v>8229000</v>
      </c>
      <c r="N121" s="128">
        <f>SUM(N13:N120)</f>
        <v>91423</v>
      </c>
      <c r="O121" s="128">
        <f>SUM(O13:O120)</f>
        <v>6250000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42500000</v>
      </c>
      <c r="O122" s="128">
        <f>SUM(O13:O121)</f>
        <v>12500000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4" r:id="rId1" display="cetak-kwitansi.php%3fid=1801515"/>
    <hyperlink ref="K15" r:id="rId2" display="cetak-kwitansi.php%3fid=1801516"/>
    <hyperlink ref="K16" r:id="rId3" display="cetak-kwitansi.php%3fid=1801517"/>
    <hyperlink ref="K18" r:id="rId4" display="cetak-kwitansi.php%3fid=1801519"/>
    <hyperlink ref="K19" r:id="rId5" display="cetak-kwitansi.php%3fid=1801520"/>
    <hyperlink ref="K17" r:id="rId6" display="cetak-kwitansi.php%3fid=1801518"/>
    <hyperlink ref="K20" r:id="rId7" display="cetak-kwitansi.php%3fid=1801521"/>
  </hyperlinks>
  <pageMargins left="0.7" right="0.7" top="0.75" bottom="0.75" header="0.3" footer="0.3"/>
  <pageSetup paperSize="9" scale="65" orientation="portrait" horizontalDpi="0" verticalDpi="0"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40" zoomScale="86" zoomScaleNormal="100" zoomScaleSheetLayoutView="86" workbookViewId="0">
      <selection activeCell="I47" sqref="I4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36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43199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142</v>
      </c>
      <c r="F8" s="21"/>
      <c r="G8" s="16">
        <f t="shared" ref="G8:G16" si="0">C8*E8</f>
        <v>14200000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93</v>
      </c>
      <c r="F9" s="21"/>
      <c r="G9" s="16">
        <f t="shared" si="0"/>
        <v>4650000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/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0</v>
      </c>
      <c r="F10" s="21"/>
      <c r="G10" s="16">
        <f t="shared" si="0"/>
        <v>0</v>
      </c>
      <c r="H10" s="8"/>
      <c r="I10" s="8"/>
      <c r="J10" s="16"/>
      <c r="K10" s="24"/>
      <c r="L10" s="3" t="s">
        <v>12</v>
      </c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8</v>
      </c>
      <c r="F11" s="21"/>
      <c r="G11" s="16">
        <f t="shared" si="0"/>
        <v>80000</v>
      </c>
      <c r="H11" s="8"/>
      <c r="I11" s="16"/>
      <c r="J11" s="16"/>
      <c r="K11" s="25"/>
      <c r="L11" s="146" t="s">
        <v>13</v>
      </c>
      <c r="M11" s="146"/>
      <c r="N11" s="147" t="s">
        <v>14</v>
      </c>
      <c r="O11" s="147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</v>
      </c>
      <c r="F12" s="21"/>
      <c r="G12" s="16">
        <f t="shared" si="0"/>
        <v>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3</v>
      </c>
      <c r="F13" s="21"/>
      <c r="G13" s="16">
        <f t="shared" si="0"/>
        <v>6000</v>
      </c>
      <c r="H13" s="8"/>
      <c r="I13" s="16"/>
      <c r="J13" s="32"/>
      <c r="K13" s="77">
        <v>45713</v>
      </c>
      <c r="L13" s="46">
        <v>500000</v>
      </c>
      <c r="M13" s="138">
        <v>41970000</v>
      </c>
      <c r="N13" s="32"/>
      <c r="O13" s="40"/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77">
        <v>45714</v>
      </c>
      <c r="L14" s="46">
        <v>1000000</v>
      </c>
      <c r="M14" s="139">
        <v>-6250000</v>
      </c>
      <c r="N14" s="35"/>
      <c r="O14" s="36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77">
        <v>45715</v>
      </c>
      <c r="L15" s="46">
        <v>2000000</v>
      </c>
      <c r="M15" s="138">
        <v>-4000</v>
      </c>
      <c r="N15" s="35"/>
      <c r="O15" s="36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77">
        <v>45716</v>
      </c>
      <c r="L16" s="46">
        <v>1200000</v>
      </c>
      <c r="M16" s="139">
        <v>300000</v>
      </c>
      <c r="N16" s="35"/>
      <c r="O16" s="36"/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18941000</v>
      </c>
      <c r="I17" s="9"/>
      <c r="J17" s="32"/>
      <c r="K17" s="77">
        <v>45717</v>
      </c>
      <c r="L17" s="46">
        <v>750000</v>
      </c>
      <c r="M17" s="54"/>
      <c r="N17" s="35"/>
      <c r="O17" s="36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77">
        <v>45718</v>
      </c>
      <c r="L18" s="46">
        <v>900000</v>
      </c>
      <c r="M18" s="138"/>
      <c r="N18" s="35"/>
      <c r="O18" s="36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77">
        <v>45719</v>
      </c>
      <c r="L19" s="46">
        <v>580000</v>
      </c>
      <c r="M19" s="139"/>
      <c r="N19" s="35"/>
      <c r="O19" s="36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10</v>
      </c>
      <c r="F20" s="7"/>
      <c r="G20" s="22">
        <f>C20*E20</f>
        <v>10000</v>
      </c>
      <c r="H20" s="8"/>
      <c r="I20" s="22"/>
      <c r="J20" s="32"/>
      <c r="K20" s="77">
        <v>45720</v>
      </c>
      <c r="L20" s="46">
        <v>2400000</v>
      </c>
      <c r="M20" s="54"/>
      <c r="N20" s="35"/>
      <c r="O20" s="36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502</v>
      </c>
      <c r="F21" s="7"/>
      <c r="G21" s="22">
        <f>C21*E21</f>
        <v>251000</v>
      </c>
      <c r="H21" s="8"/>
      <c r="I21" s="22"/>
      <c r="J21" s="32"/>
      <c r="K21" s="77">
        <v>45721</v>
      </c>
      <c r="L21" s="46">
        <v>500000</v>
      </c>
      <c r="M21" s="54"/>
      <c r="N21" s="35"/>
      <c r="O21" s="36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4</v>
      </c>
      <c r="F22" s="7"/>
      <c r="G22" s="22">
        <f>C22*E22</f>
        <v>800</v>
      </c>
      <c r="H22" s="8"/>
      <c r="I22" s="9"/>
      <c r="J22" s="32"/>
      <c r="K22" s="77">
        <v>45722</v>
      </c>
      <c r="L22" s="46">
        <v>541000</v>
      </c>
      <c r="M22" s="54"/>
      <c r="N22" s="35"/>
      <c r="O22" s="36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2"/>
      <c r="K23" s="77">
        <v>45723</v>
      </c>
      <c r="L23" s="46">
        <v>1500000</v>
      </c>
      <c r="M23" s="55"/>
      <c r="N23" s="35"/>
      <c r="O23" s="36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124"/>
      <c r="L24" s="40">
        <v>-9791000</v>
      </c>
      <c r="M24" s="54"/>
      <c r="N24" s="35"/>
      <c r="O24" s="36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32"/>
      <c r="L25" s="40"/>
      <c r="M25" s="54"/>
      <c r="N25" s="35"/>
      <c r="O25" s="36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261800</v>
      </c>
      <c r="I26" s="8"/>
      <c r="J26" s="32"/>
      <c r="K26" s="32"/>
      <c r="L26" s="40"/>
      <c r="M26" s="62"/>
      <c r="N26" s="35"/>
      <c r="O26" s="36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19202800</v>
      </c>
      <c r="J27" s="32"/>
      <c r="K27" s="32"/>
      <c r="L27" s="40"/>
      <c r="M27" s="64"/>
      <c r="N27" s="35"/>
      <c r="O27" s="36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32"/>
      <c r="L28" s="40"/>
      <c r="M28" s="67"/>
      <c r="N28" s="35"/>
      <c r="O28" s="36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32"/>
      <c r="L29" s="40"/>
      <c r="M29" s="67"/>
      <c r="N29" s="35"/>
      <c r="O29" s="36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32"/>
      <c r="L30" s="40"/>
      <c r="M30" s="71"/>
      <c r="N30" s="35"/>
      <c r="O30" s="36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2"/>
      <c r="L31" s="40"/>
      <c r="M31" s="71"/>
      <c r="N31" s="35"/>
      <c r="O31" s="36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32"/>
      <c r="L32" s="40"/>
      <c r="M32" s="71"/>
      <c r="N32" s="35"/>
      <c r="O32" s="36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+'07 April '!I58</f>
        <v>43347800</v>
      </c>
      <c r="J33" s="32"/>
      <c r="K33" s="32"/>
      <c r="L33" s="40"/>
      <c r="M33" s="71"/>
      <c r="N33" s="35"/>
      <c r="O33" s="36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2"/>
      <c r="L34" s="40"/>
      <c r="M34" s="71"/>
      <c r="N34" s="35"/>
      <c r="O34" s="36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32"/>
      <c r="L35" s="40"/>
      <c r="M35" s="71"/>
      <c r="N35" s="35"/>
      <c r="O35" s="36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5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35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35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5"/>
      <c r="O39" s="46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6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6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6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6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77"/>
      <c r="O44" s="46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64815279-32282908+1500000</f>
        <v>34032371</v>
      </c>
      <c r="I45" s="8"/>
      <c r="J45" s="32"/>
      <c r="K45" s="32"/>
      <c r="L45" s="40"/>
      <c r="N45" s="77"/>
      <c r="O45" s="46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149615090</v>
      </c>
      <c r="J46" s="32"/>
      <c r="K46" s="32"/>
      <c r="L46" s="40"/>
      <c r="N46" s="77"/>
      <c r="O46" s="46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636489693</v>
      </c>
      <c r="J47" s="32"/>
      <c r="K47" s="32"/>
      <c r="L47" s="40"/>
      <c r="N47" s="77"/>
      <c r="O47" s="46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77"/>
      <c r="O48" s="46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36016000</v>
      </c>
      <c r="I49" s="8"/>
      <c r="J49" s="84"/>
      <c r="K49" s="85"/>
      <c r="L49" s="40"/>
      <c r="N49" s="77"/>
      <c r="O49" s="46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46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36016000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2080000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v>9791000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/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11871000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19202800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19202800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55</v>
      </c>
      <c r="B68" s="103"/>
      <c r="C68" s="103"/>
      <c r="D68" s="104"/>
      <c r="E68" s="104"/>
      <c r="F68" s="104"/>
      <c r="G68" s="9" t="s">
        <v>56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2080000</v>
      </c>
      <c r="M121" s="128">
        <f t="shared" ref="M121:P121" si="1">SUM(M13:M120)</f>
        <v>36016000</v>
      </c>
      <c r="N121" s="128">
        <f>SUM(N13:N120)</f>
        <v>0</v>
      </c>
      <c r="O121" s="128">
        <f>SUM(O13:O120)</f>
        <v>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660000</v>
      </c>
      <c r="O122" s="128">
        <f>SUM(O13:O121)</f>
        <v>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9" r:id="rId1" display="cetak-kwitansi.php%3fid=1801531"/>
    <hyperlink ref="K23" r:id="rId2" display="cetak-kwitansi.php%3fid=1801535"/>
    <hyperlink ref="K14" r:id="rId3" display="cetak-kwitansi.php%3fid=1801526"/>
    <hyperlink ref="K17" r:id="rId4" display="cetak-kwitansi.php%3fid=1801529"/>
    <hyperlink ref="K18" r:id="rId5" display="cetak-kwitansi.php%3fid=1801530"/>
    <hyperlink ref="K20" r:id="rId6" display="cetak-kwitansi.php%3fid=1801532"/>
    <hyperlink ref="K22" r:id="rId7" display="cetak-kwitansi.php%3fid=1801534"/>
    <hyperlink ref="K13" r:id="rId8" display="cetak-kwitansi.php%3fid=1801525"/>
    <hyperlink ref="K15" r:id="rId9" display="cetak-kwitansi.php%3fid=1801527"/>
    <hyperlink ref="K16" r:id="rId10" display="cetak-kwitansi.php%3fid=1801528"/>
    <hyperlink ref="K21" r:id="rId11" display="cetak-kwitansi.php%3fid=1801533"/>
  </hyperlinks>
  <pageMargins left="0.7" right="0.7" top="0.75" bottom="0.75" header="0.3" footer="0.3"/>
  <pageSetup paperSize="9" scale="65" orientation="portrait" horizontalDpi="0" verticalDpi="0" r:id="rId1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37" zoomScale="86" zoomScaleNormal="100" zoomScaleSheetLayoutView="86" workbookViewId="0">
      <selection activeCell="I58" sqref="I5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37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79</v>
      </c>
      <c r="C3" s="9"/>
      <c r="D3" s="7"/>
      <c r="E3" s="7"/>
      <c r="F3" s="7"/>
      <c r="G3" s="7"/>
      <c r="H3" s="7" t="s">
        <v>3</v>
      </c>
      <c r="I3" s="11">
        <v>43200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282</v>
      </c>
      <c r="F8" s="21"/>
      <c r="G8" s="16">
        <f t="shared" ref="G8:G16" si="0">C8*E8</f>
        <v>28200000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148</v>
      </c>
      <c r="F9" s="21"/>
      <c r="G9" s="16">
        <f t="shared" si="0"/>
        <v>7400000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/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1</v>
      </c>
      <c r="F10" s="21"/>
      <c r="G10" s="16">
        <f t="shared" si="0"/>
        <v>20000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5</v>
      </c>
      <c r="F11" s="21"/>
      <c r="G11" s="16">
        <f t="shared" si="0"/>
        <v>50000</v>
      </c>
      <c r="H11" s="8"/>
      <c r="I11" s="16"/>
      <c r="J11" s="16"/>
      <c r="K11" s="25"/>
      <c r="L11" s="146" t="s">
        <v>13</v>
      </c>
      <c r="M11" s="146"/>
      <c r="N11" s="147" t="s">
        <v>14</v>
      </c>
      <c r="O11" s="147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3</v>
      </c>
      <c r="F12" s="21"/>
      <c r="G12" s="16">
        <f t="shared" si="0"/>
        <v>15000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0</v>
      </c>
      <c r="F13" s="21"/>
      <c r="G13" s="16">
        <f t="shared" si="0"/>
        <v>0</v>
      </c>
      <c r="H13" s="8"/>
      <c r="I13" s="16"/>
      <c r="J13" s="32"/>
      <c r="K13" s="77">
        <v>45724</v>
      </c>
      <c r="L13" s="46">
        <v>950000</v>
      </c>
      <c r="M13" s="138">
        <v>8071500</v>
      </c>
      <c r="N13" s="32"/>
      <c r="O13" s="40"/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77">
        <v>45725</v>
      </c>
      <c r="L14" s="46">
        <v>500000</v>
      </c>
      <c r="M14" s="139"/>
      <c r="N14" s="35"/>
      <c r="O14" s="36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77">
        <v>45726</v>
      </c>
      <c r="L15" s="46">
        <v>175000</v>
      </c>
      <c r="M15" s="138"/>
      <c r="N15" s="35"/>
      <c r="O15" s="36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77">
        <v>45727</v>
      </c>
      <c r="L16" s="46">
        <v>800000</v>
      </c>
      <c r="M16" s="139"/>
      <c r="N16" s="35"/>
      <c r="O16" s="36"/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35685000</v>
      </c>
      <c r="I17" s="9"/>
      <c r="J17" s="32"/>
      <c r="K17" s="77">
        <v>45728</v>
      </c>
      <c r="L17" s="46">
        <v>900000</v>
      </c>
      <c r="M17" s="54"/>
      <c r="N17" s="35"/>
      <c r="O17" s="36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77">
        <v>45729</v>
      </c>
      <c r="L18" s="46">
        <v>4100000</v>
      </c>
      <c r="M18" s="138"/>
      <c r="N18" s="35"/>
      <c r="O18" s="36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77">
        <v>45730</v>
      </c>
      <c r="L19" s="46">
        <v>1150000</v>
      </c>
      <c r="M19" s="139"/>
      <c r="N19" s="35"/>
      <c r="O19" s="36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10</v>
      </c>
      <c r="F20" s="7"/>
      <c r="G20" s="22">
        <f>C20*E20</f>
        <v>10000</v>
      </c>
      <c r="H20" s="8"/>
      <c r="I20" s="22"/>
      <c r="J20" s="32"/>
      <c r="K20" s="77">
        <v>45731</v>
      </c>
      <c r="L20" s="46">
        <v>1000000</v>
      </c>
      <c r="M20" s="54"/>
      <c r="N20" s="35"/>
      <c r="O20" s="36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501</v>
      </c>
      <c r="F21" s="7"/>
      <c r="G21" s="22">
        <f>C21*E21</f>
        <v>250500</v>
      </c>
      <c r="H21" s="8"/>
      <c r="I21" s="22"/>
      <c r="J21" s="32"/>
      <c r="K21" s="77">
        <v>45732</v>
      </c>
      <c r="L21" s="46">
        <v>1020000</v>
      </c>
      <c r="M21" s="54"/>
      <c r="N21" s="35"/>
      <c r="O21" s="36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4</v>
      </c>
      <c r="F22" s="7"/>
      <c r="G22" s="22">
        <f>C22*E22</f>
        <v>800</v>
      </c>
      <c r="H22" s="8"/>
      <c r="I22" s="9"/>
      <c r="J22" s="32"/>
      <c r="K22" s="77">
        <v>45733</v>
      </c>
      <c r="L22" s="46">
        <v>1000000</v>
      </c>
      <c r="M22" s="54"/>
      <c r="N22" s="35"/>
      <c r="O22" s="36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2"/>
      <c r="K23" s="77">
        <v>45734</v>
      </c>
      <c r="L23" s="46">
        <v>1150000</v>
      </c>
      <c r="M23" s="55"/>
      <c r="N23" s="35"/>
      <c r="O23" s="36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77">
        <v>45735</v>
      </c>
      <c r="L24" s="46">
        <v>2500000</v>
      </c>
      <c r="M24" s="54"/>
      <c r="N24" s="35"/>
      <c r="O24" s="36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77">
        <v>45736</v>
      </c>
      <c r="L25" s="46">
        <v>620000</v>
      </c>
      <c r="M25" s="54"/>
      <c r="N25" s="35"/>
      <c r="O25" s="36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261300</v>
      </c>
      <c r="I26" s="8"/>
      <c r="J26" s="32"/>
      <c r="K26" s="77">
        <v>45737</v>
      </c>
      <c r="L26" s="46">
        <v>4050000</v>
      </c>
      <c r="M26" s="62"/>
      <c r="N26" s="35"/>
      <c r="O26" s="36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35946300</v>
      </c>
      <c r="J27" s="32"/>
      <c r="K27" s="77">
        <v>45738</v>
      </c>
      <c r="L27" s="46">
        <v>3000000</v>
      </c>
      <c r="M27" s="64"/>
      <c r="N27" s="35"/>
      <c r="O27" s="36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77">
        <v>45739</v>
      </c>
      <c r="L28" s="46">
        <v>900000</v>
      </c>
      <c r="M28" s="67"/>
      <c r="N28" s="35"/>
      <c r="O28" s="36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77">
        <v>45740</v>
      </c>
      <c r="L29" s="46">
        <v>1000000</v>
      </c>
      <c r="M29" s="67"/>
      <c r="N29" s="35"/>
      <c r="O29" s="36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124"/>
      <c r="L30" s="40">
        <v>-3900000</v>
      </c>
      <c r="M30" s="71"/>
      <c r="N30" s="35"/>
      <c r="O30" s="36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2"/>
      <c r="L31" s="40"/>
      <c r="M31" s="71"/>
      <c r="N31" s="35"/>
      <c r="O31" s="36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32"/>
      <c r="L32" s="40"/>
      <c r="M32" s="71"/>
      <c r="N32" s="35"/>
      <c r="O32" s="36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+'09 April '!I58</f>
        <v>19202800</v>
      </c>
      <c r="J33" s="32"/>
      <c r="K33" s="32"/>
      <c r="L33" s="40"/>
      <c r="M33" s="71"/>
      <c r="N33" s="35"/>
      <c r="O33" s="36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2"/>
      <c r="L34" s="40"/>
      <c r="M34" s="71"/>
      <c r="N34" s="35"/>
      <c r="O34" s="36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32"/>
      <c r="L35" s="40"/>
      <c r="M35" s="71"/>
      <c r="N35" s="35"/>
      <c r="O35" s="36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5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35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35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5"/>
      <c r="O39" s="46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6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6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6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6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77"/>
      <c r="O44" s="46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64815279-32282908+1500000</f>
        <v>34032371</v>
      </c>
      <c r="I45" s="8"/>
      <c r="J45" s="32"/>
      <c r="K45" s="32"/>
      <c r="L45" s="40"/>
      <c r="N45" s="77"/>
      <c r="O45" s="46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149615090</v>
      </c>
      <c r="J46" s="32"/>
      <c r="K46" s="32"/>
      <c r="L46" s="40"/>
      <c r="N46" s="77"/>
      <c r="O46" s="46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636489693</v>
      </c>
      <c r="J47" s="32"/>
      <c r="K47" s="32"/>
      <c r="L47" s="40"/>
      <c r="N47" s="77"/>
      <c r="O47" s="46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77"/>
      <c r="O48" s="46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8071500</v>
      </c>
      <c r="I49" s="8"/>
      <c r="J49" s="84"/>
      <c r="K49" s="85"/>
      <c r="L49" s="40"/>
      <c r="N49" s="77"/>
      <c r="O49" s="46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46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8071500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20915000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>
        <v>3900000</v>
      </c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/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24815000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35946300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35946300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55</v>
      </c>
      <c r="B68" s="103"/>
      <c r="C68" s="103"/>
      <c r="D68" s="104"/>
      <c r="E68" s="104"/>
      <c r="F68" s="104"/>
      <c r="G68" s="9" t="s">
        <v>56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20915000</v>
      </c>
      <c r="M121" s="128">
        <f t="shared" ref="M121:P121" si="1">SUM(M13:M120)</f>
        <v>8071500</v>
      </c>
      <c r="N121" s="128">
        <f>SUM(N13:N120)</f>
        <v>0</v>
      </c>
      <c r="O121" s="128">
        <f>SUM(O13:O120)</f>
        <v>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40205000</v>
      </c>
      <c r="O122" s="128">
        <f>SUM(O13:O121)</f>
        <v>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3" r:id="rId1" display="cetak-kwitansi.php%3fid=1801536"/>
    <hyperlink ref="K14" r:id="rId2" display="cetak-kwitansi.php%3fid=1801537"/>
    <hyperlink ref="K15" r:id="rId3" display="cetak-kwitansi.php%3fid=1801538"/>
    <hyperlink ref="K16" r:id="rId4" display="cetak-kwitansi.php%3fid=1801539"/>
    <hyperlink ref="K17" r:id="rId5" display="cetak-kwitansi.php%3fid=1801540"/>
    <hyperlink ref="K19" r:id="rId6" display="cetak-kwitansi.php%3fid=1801542"/>
    <hyperlink ref="K20" r:id="rId7" display="cetak-kwitansi.php%3fid=1801543"/>
    <hyperlink ref="K21" r:id="rId8" display="cetak-kwitansi.php%3fid=1801544"/>
    <hyperlink ref="K23" r:id="rId9" display="cetak-kwitansi.php%3fid=1801546"/>
    <hyperlink ref="K25" r:id="rId10" display="cetak-kwitansi.php%3fid=1801548"/>
    <hyperlink ref="K29" r:id="rId11" display="cetak-kwitansi.php%3fid=1801552"/>
    <hyperlink ref="K28" r:id="rId12" display="cetak-kwitansi.php%3fid=1801551"/>
    <hyperlink ref="K18" r:id="rId13" display="cetak-kwitansi.php%3fid=1801541"/>
    <hyperlink ref="K22" r:id="rId14" display="cetak-kwitansi.php%3fid=1801545"/>
    <hyperlink ref="K24" r:id="rId15" display="cetak-kwitansi.php%3fid=1801547"/>
    <hyperlink ref="K26" r:id="rId16" display="cetak-kwitansi.php%3fid=1801549"/>
    <hyperlink ref="K27" r:id="rId17" display="cetak-kwitansi.php%3fid=1801550"/>
  </hyperlinks>
  <pageMargins left="0.7" right="0.7" top="0.75" bottom="0.75" header="0.3" footer="0.3"/>
  <pageSetup paperSize="9" scale="65" orientation="portrait" horizontalDpi="0" verticalDpi="0" r:id="rId1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34" zoomScale="86" zoomScaleNormal="100" zoomScaleSheetLayoutView="86" workbookViewId="0">
      <selection activeCell="I33" sqref="I3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74" customWidth="1"/>
    <col min="15" max="15" width="18.5703125" style="27" bestFit="1" customWidth="1"/>
    <col min="16" max="16" width="20.7109375" style="74" customWidth="1"/>
    <col min="17" max="17" width="21.5703125" style="106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40">
        <f>67500+70000-30000</f>
        <v>107500</v>
      </c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 t="s">
        <v>1</v>
      </c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2</v>
      </c>
      <c r="B3" s="10" t="s">
        <v>64</v>
      </c>
      <c r="C3" s="9"/>
      <c r="D3" s="7"/>
      <c r="E3" s="7"/>
      <c r="F3" s="7"/>
      <c r="G3" s="7"/>
      <c r="H3" s="7" t="s">
        <v>3</v>
      </c>
      <c r="I3" s="11">
        <v>43201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1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7</v>
      </c>
      <c r="B6" s="18"/>
      <c r="C6" s="7"/>
      <c r="D6" s="7"/>
      <c r="E6" s="7"/>
      <c r="F6" s="7"/>
      <c r="G6" s="7" t="s">
        <v>1</v>
      </c>
      <c r="H6" s="8"/>
      <c r="I6" s="7"/>
      <c r="J6" s="7">
        <f>5715000+450000</f>
        <v>6165000</v>
      </c>
      <c r="K6" s="19">
        <v>1220004260181</v>
      </c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364</v>
      </c>
      <c r="F8" s="21"/>
      <c r="G8" s="16">
        <f t="shared" ref="G8:G16" si="0">C8*E8</f>
        <v>36400000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147</v>
      </c>
      <c r="F9" s="21"/>
      <c r="G9" s="16">
        <f t="shared" si="0"/>
        <v>7350000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/>
      <c r="S9" s="2"/>
      <c r="T9" s="2"/>
      <c r="U9" s="2"/>
    </row>
    <row r="10" spans="1:21" x14ac:dyDescent="0.25">
      <c r="A10" s="7"/>
      <c r="B10" s="21"/>
      <c r="C10" s="22">
        <v>20000</v>
      </c>
      <c r="D10" s="7"/>
      <c r="E10" s="23">
        <v>0</v>
      </c>
      <c r="F10" s="21"/>
      <c r="G10" s="16">
        <f t="shared" si="0"/>
        <v>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2</v>
      </c>
      <c r="F11" s="21"/>
      <c r="G11" s="16">
        <f t="shared" si="0"/>
        <v>20000</v>
      </c>
      <c r="H11" s="8"/>
      <c r="I11" s="16"/>
      <c r="J11" s="16"/>
      <c r="K11" s="25"/>
      <c r="L11" s="146" t="s">
        <v>13</v>
      </c>
      <c r="M11" s="146"/>
      <c r="N11" s="147" t="s">
        <v>14</v>
      </c>
      <c r="O11" s="147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4</v>
      </c>
      <c r="F12" s="21"/>
      <c r="G12" s="16">
        <f t="shared" si="0"/>
        <v>20000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5">
      <c r="A13" s="7"/>
      <c r="B13" s="21"/>
      <c r="C13" s="22">
        <v>2000</v>
      </c>
      <c r="D13" s="7"/>
      <c r="E13" s="21">
        <v>1</v>
      </c>
      <c r="F13" s="21"/>
      <c r="G13" s="16">
        <f t="shared" si="0"/>
        <v>2000</v>
      </c>
      <c r="H13" s="8"/>
      <c r="I13" s="16"/>
      <c r="J13" s="32"/>
      <c r="K13" s="77">
        <v>45741</v>
      </c>
      <c r="L13" s="46">
        <v>2500000</v>
      </c>
      <c r="M13" s="41">
        <v>30000</v>
      </c>
      <c r="N13" s="32"/>
      <c r="O13" s="40"/>
      <c r="P13" s="37"/>
      <c r="Q13" s="38"/>
      <c r="R13" s="39"/>
    </row>
    <row r="14" spans="1:21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77">
        <v>45742</v>
      </c>
      <c r="L14" s="46">
        <v>100000</v>
      </c>
      <c r="M14" s="41">
        <v>300000</v>
      </c>
      <c r="N14" s="35"/>
      <c r="O14" s="36"/>
      <c r="P14" s="42"/>
      <c r="Q14" s="38"/>
      <c r="R14" s="43"/>
      <c r="S14" s="44"/>
      <c r="T14" s="39"/>
      <c r="U14" s="39"/>
    </row>
    <row r="15" spans="1:21" x14ac:dyDescent="0.25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77">
        <v>45743</v>
      </c>
      <c r="L15" s="46">
        <v>634000</v>
      </c>
      <c r="M15" s="41">
        <v>500000</v>
      </c>
      <c r="N15" s="35"/>
      <c r="O15" s="36"/>
      <c r="P15" s="45"/>
      <c r="Q15" s="46"/>
      <c r="R15" s="43"/>
      <c r="S15" s="44"/>
      <c r="T15" s="39">
        <f>SUM(T6:T14)</f>
        <v>0</v>
      </c>
      <c r="U15" s="39">
        <f>SUM(U6:U14)</f>
        <v>0</v>
      </c>
    </row>
    <row r="16" spans="1:21" x14ac:dyDescent="0.25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77">
        <v>45744</v>
      </c>
      <c r="L16" s="46">
        <v>625000</v>
      </c>
      <c r="M16" s="139">
        <v>42000</v>
      </c>
      <c r="N16" s="35"/>
      <c r="O16" s="36"/>
      <c r="P16" s="47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43792000</v>
      </c>
      <c r="I17" s="9"/>
      <c r="J17" s="32"/>
      <c r="K17" s="77">
        <v>45745</v>
      </c>
      <c r="L17" s="46">
        <v>1000000</v>
      </c>
      <c r="M17" s="54">
        <v>30000</v>
      </c>
      <c r="N17" s="35"/>
      <c r="O17" s="36"/>
      <c r="P17" s="47"/>
      <c r="Q17" s="48"/>
      <c r="R17" s="49"/>
    </row>
    <row r="18" spans="1:21" x14ac:dyDescent="0.25">
      <c r="A18" s="7"/>
      <c r="B18" s="7"/>
      <c r="C18" s="7"/>
      <c r="D18" s="7"/>
      <c r="E18" s="7"/>
      <c r="F18" s="7"/>
      <c r="G18" s="7"/>
      <c r="H18" s="8"/>
      <c r="I18" s="9"/>
      <c r="J18" s="32"/>
      <c r="K18" s="77">
        <v>45746</v>
      </c>
      <c r="L18" s="46">
        <v>450000</v>
      </c>
      <c r="M18" s="138">
        <v>29000</v>
      </c>
      <c r="N18" s="35"/>
      <c r="O18" s="36"/>
      <c r="P18" s="45"/>
      <c r="Q18" s="50"/>
      <c r="R18" s="43"/>
      <c r="S18" s="44"/>
      <c r="T18" s="51" t="s">
        <v>25</v>
      </c>
      <c r="U18" s="44"/>
    </row>
    <row r="19" spans="1:21" x14ac:dyDescent="0.25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77">
        <v>45747</v>
      </c>
      <c r="L19" s="46">
        <v>500000</v>
      </c>
      <c r="M19" s="139"/>
      <c r="N19" s="35"/>
      <c r="O19" s="36"/>
      <c r="P19" s="52"/>
      <c r="Q19" s="26"/>
      <c r="R19" s="43"/>
      <c r="S19" s="44"/>
      <c r="T19" s="51"/>
      <c r="U19" s="44"/>
    </row>
    <row r="20" spans="1:21" x14ac:dyDescent="0.2">
      <c r="A20" s="7"/>
      <c r="B20" s="7"/>
      <c r="C20" s="22">
        <v>1000</v>
      </c>
      <c r="D20" s="7"/>
      <c r="E20" s="7">
        <v>11</v>
      </c>
      <c r="F20" s="7"/>
      <c r="G20" s="22">
        <f>C20*E20</f>
        <v>11000</v>
      </c>
      <c r="H20" s="8"/>
      <c r="I20" s="22"/>
      <c r="J20" s="32"/>
      <c r="K20" s="77">
        <v>45748</v>
      </c>
      <c r="L20" s="46">
        <v>150000</v>
      </c>
      <c r="M20" s="54"/>
      <c r="N20" s="35"/>
      <c r="O20" s="36"/>
      <c r="P20" s="47"/>
      <c r="Q20" s="46"/>
      <c r="R20" s="49"/>
    </row>
    <row r="21" spans="1:21" x14ac:dyDescent="0.2">
      <c r="A21" s="7"/>
      <c r="B21" s="7"/>
      <c r="C21" s="22">
        <v>500</v>
      </c>
      <c r="D21" s="7"/>
      <c r="E21" s="7">
        <v>501</v>
      </c>
      <c r="F21" s="7"/>
      <c r="G21" s="22">
        <f>C21*E21</f>
        <v>250500</v>
      </c>
      <c r="H21" s="8"/>
      <c r="I21" s="22"/>
      <c r="J21" s="32"/>
      <c r="K21" s="77">
        <v>45749</v>
      </c>
      <c r="L21" s="46">
        <v>500000</v>
      </c>
      <c r="M21" s="54"/>
      <c r="N21" s="35"/>
      <c r="O21" s="36"/>
      <c r="P21" s="47"/>
      <c r="Q21" s="46"/>
      <c r="R21" s="49"/>
    </row>
    <row r="22" spans="1:21" x14ac:dyDescent="0.2">
      <c r="A22" s="7"/>
      <c r="B22" s="7"/>
      <c r="C22" s="22">
        <v>200</v>
      </c>
      <c r="D22" s="7"/>
      <c r="E22" s="7">
        <v>4</v>
      </c>
      <c r="F22" s="7"/>
      <c r="G22" s="22">
        <f>C22*E22</f>
        <v>800</v>
      </c>
      <c r="H22" s="8"/>
      <c r="I22" s="9"/>
      <c r="J22" s="32"/>
      <c r="K22" s="77">
        <v>45750</v>
      </c>
      <c r="L22" s="46">
        <v>500000</v>
      </c>
      <c r="M22" s="54"/>
      <c r="N22" s="35"/>
      <c r="O22" s="36"/>
      <c r="P22" s="47"/>
      <c r="Q22" s="46"/>
      <c r="R22" s="49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2"/>
      <c r="K23" s="77">
        <v>45751</v>
      </c>
      <c r="L23" s="46">
        <v>200000</v>
      </c>
      <c r="M23" s="55"/>
      <c r="N23" s="35"/>
      <c r="O23" s="36"/>
      <c r="P23" s="56"/>
      <c r="Q23" s="26"/>
      <c r="R23" s="43"/>
      <c r="S23" s="44"/>
      <c r="T23" s="51"/>
      <c r="U23" s="44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77">
        <v>45752</v>
      </c>
      <c r="L24" s="46">
        <v>400000</v>
      </c>
      <c r="M24" s="54"/>
      <c r="N24" s="35"/>
      <c r="O24" s="36"/>
      <c r="P24" s="57"/>
      <c r="Q24" s="38"/>
      <c r="R24" s="58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9">
        <v>0</v>
      </c>
      <c r="H25" s="8"/>
      <c r="I25" s="7" t="s">
        <v>1</v>
      </c>
      <c r="J25" s="32"/>
      <c r="K25" s="77">
        <v>45753</v>
      </c>
      <c r="L25" s="46">
        <v>500000</v>
      </c>
      <c r="M25" s="54"/>
      <c r="N25" s="35"/>
      <c r="O25" s="36"/>
      <c r="P25" s="60"/>
      <c r="Q25" s="38"/>
      <c r="R25" s="58"/>
    </row>
    <row r="26" spans="1:21" x14ac:dyDescent="0.2">
      <c r="A26" s="7"/>
      <c r="B26" s="7"/>
      <c r="C26" s="17"/>
      <c r="D26" s="7"/>
      <c r="E26" s="7"/>
      <c r="F26" s="7"/>
      <c r="G26" s="7"/>
      <c r="H26" s="61">
        <f>SUM(G20:G25)</f>
        <v>262300</v>
      </c>
      <c r="I26" s="8"/>
      <c r="J26" s="32"/>
      <c r="K26" s="77">
        <v>45754</v>
      </c>
      <c r="L26" s="46">
        <v>800000</v>
      </c>
      <c r="M26" s="62"/>
      <c r="N26" s="35"/>
      <c r="O26" s="36"/>
      <c r="P26" s="45"/>
      <c r="Q26" s="63"/>
      <c r="R26" s="43"/>
      <c r="S26" s="44"/>
      <c r="T26" s="51"/>
      <c r="U26" s="44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44054300</v>
      </c>
      <c r="J27" s="32"/>
      <c r="K27" s="77">
        <v>45755</v>
      </c>
      <c r="L27" s="46">
        <v>180000</v>
      </c>
      <c r="M27" s="64"/>
      <c r="N27" s="35"/>
      <c r="O27" s="36"/>
      <c r="P27" s="60"/>
      <c r="Q27" s="38"/>
      <c r="R27" s="58"/>
    </row>
    <row r="28" spans="1:21" x14ac:dyDescent="0.2">
      <c r="A28" s="7"/>
      <c r="B28" s="7"/>
      <c r="C28" s="65" t="s">
        <v>27</v>
      </c>
      <c r="D28" s="7"/>
      <c r="E28" s="7"/>
      <c r="F28" s="7"/>
      <c r="G28" s="66"/>
      <c r="H28" s="8"/>
      <c r="I28" s="8"/>
      <c r="J28" s="32"/>
      <c r="K28" s="124"/>
      <c r="L28" s="46"/>
      <c r="M28" s="67"/>
      <c r="N28" s="35"/>
      <c r="O28" s="36"/>
      <c r="P28" s="67"/>
      <c r="Q28" s="68"/>
      <c r="R28" s="43"/>
      <c r="S28" s="44"/>
      <c r="T28" s="51"/>
      <c r="U28" s="44"/>
    </row>
    <row r="29" spans="1:21" x14ac:dyDescent="0.2">
      <c r="A29" s="7"/>
      <c r="B29" s="7"/>
      <c r="C29" s="65" t="s">
        <v>28</v>
      </c>
      <c r="D29" s="7"/>
      <c r="E29" s="7"/>
      <c r="F29" s="7"/>
      <c r="G29" s="66"/>
      <c r="H29" s="8"/>
      <c r="I29" s="8"/>
      <c r="J29" s="32"/>
      <c r="K29" s="77"/>
      <c r="L29" s="46"/>
      <c r="M29" s="67"/>
      <c r="N29" s="35"/>
      <c r="O29" s="36"/>
      <c r="P29" s="67"/>
      <c r="Q29" s="68"/>
      <c r="R29" s="43"/>
      <c r="S29" s="44"/>
      <c r="T29" s="69"/>
      <c r="U29" s="44"/>
    </row>
    <row r="30" spans="1:21" x14ac:dyDescent="0.25">
      <c r="A30" s="7"/>
      <c r="B30" s="7"/>
      <c r="C30" s="7"/>
      <c r="D30" s="7"/>
      <c r="E30" s="7"/>
      <c r="F30" s="7"/>
      <c r="G30" s="70"/>
      <c r="H30" s="8"/>
      <c r="I30" s="8"/>
      <c r="J30" s="32"/>
      <c r="K30" s="124"/>
      <c r="L30" s="40"/>
      <c r="M30" s="71"/>
      <c r="N30" s="35"/>
      <c r="O30" s="36"/>
      <c r="P30" s="71"/>
      <c r="Q30" s="68"/>
      <c r="R30" s="43"/>
      <c r="S30" s="44"/>
      <c r="T30" s="51"/>
      <c r="U30" s="44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2"/>
      <c r="L31" s="40"/>
      <c r="M31" s="71"/>
      <c r="N31" s="35"/>
      <c r="O31" s="36"/>
      <c r="P31" s="71"/>
      <c r="Q31" s="68"/>
      <c r="R31" s="2"/>
      <c r="S31" s="44"/>
      <c r="T31" s="2"/>
      <c r="U31" s="44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1</v>
      </c>
      <c r="H32" s="8"/>
      <c r="I32" s="8">
        <f>'[1]14 Maret  (2)'!I32</f>
        <v>486874603</v>
      </c>
      <c r="J32" s="32"/>
      <c r="K32" s="32"/>
      <c r="L32" s="40"/>
      <c r="M32" s="71"/>
      <c r="N32" s="35"/>
      <c r="O32" s="36"/>
      <c r="P32" s="71"/>
      <c r="Q32" s="68"/>
      <c r="R32" s="2"/>
      <c r="S32" s="44"/>
      <c r="T32" s="2"/>
      <c r="U32" s="44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+'10 April '!I59</f>
        <v>35946300</v>
      </c>
      <c r="J33" s="32"/>
      <c r="K33" s="32"/>
      <c r="L33" s="40"/>
      <c r="M33" s="71"/>
      <c r="N33" s="35"/>
      <c r="O33" s="36"/>
      <c r="P33" s="71"/>
      <c r="Q33" s="68"/>
      <c r="R33" s="2"/>
      <c r="S33" s="44"/>
      <c r="T33" s="2"/>
      <c r="U33" s="44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2"/>
      <c r="L34" s="40"/>
      <c r="M34" s="71"/>
      <c r="N34" s="35"/>
      <c r="O34" s="36"/>
      <c r="P34" s="71"/>
      <c r="Q34" s="68"/>
      <c r="R34" s="2"/>
      <c r="S34" s="44"/>
      <c r="T34" s="73"/>
      <c r="U34" s="44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3"/>
      <c r="J35" s="32"/>
      <c r="K35" s="32"/>
      <c r="L35" s="40"/>
      <c r="M35" s="71"/>
      <c r="N35" s="35"/>
      <c r="O35" s="36"/>
      <c r="P35" s="71"/>
      <c r="Q35" s="68"/>
      <c r="R35" s="44"/>
      <c r="S35" s="44"/>
      <c r="T35" s="2"/>
      <c r="U35" s="44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40"/>
      <c r="N36" s="75"/>
      <c r="O36" s="40"/>
      <c r="Q36" s="68"/>
      <c r="R36" s="9"/>
      <c r="S36" s="44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40"/>
      <c r="N37" s="35"/>
      <c r="O37" s="40"/>
      <c r="Q37" s="68"/>
      <c r="S37" s="44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8</v>
      </c>
      <c r="F38" s="7"/>
      <c r="G38" s="22"/>
      <c r="H38" s="61"/>
      <c r="I38" s="8"/>
      <c r="J38" s="32"/>
      <c r="K38" s="32"/>
      <c r="L38" s="40"/>
      <c r="N38" s="35"/>
      <c r="O38" s="40"/>
      <c r="Q38" s="68"/>
      <c r="S38" s="44"/>
      <c r="T38" s="2"/>
      <c r="U38" s="2"/>
    </row>
    <row r="39" spans="1:21" x14ac:dyDescent="0.2">
      <c r="A39" s="7"/>
      <c r="B39" s="7"/>
      <c r="C39" s="7" t="s">
        <v>35</v>
      </c>
      <c r="D39" s="7"/>
      <c r="E39" s="7"/>
      <c r="F39" s="7"/>
      <c r="G39" s="7"/>
      <c r="H39" s="76"/>
      <c r="I39" s="7" t="s">
        <v>1</v>
      </c>
      <c r="J39" s="32"/>
      <c r="K39" s="32"/>
      <c r="L39" s="40"/>
      <c r="N39" s="75"/>
      <c r="O39" s="46"/>
      <c r="Q39" s="68"/>
      <c r="S39" s="44"/>
      <c r="T39" s="2"/>
      <c r="U39" s="2"/>
    </row>
    <row r="40" spans="1:21" x14ac:dyDescent="0.2">
      <c r="A40" s="7"/>
      <c r="B40" s="7"/>
      <c r="C40" s="7" t="s">
        <v>36</v>
      </c>
      <c r="D40" s="7"/>
      <c r="E40" s="7"/>
      <c r="F40" s="7"/>
      <c r="G40" s="7"/>
      <c r="H40" s="8"/>
      <c r="I40" s="8">
        <f>+I32+H38-H39</f>
        <v>486874603</v>
      </c>
      <c r="J40" s="32"/>
      <c r="K40" s="32"/>
      <c r="L40" s="40"/>
      <c r="N40" s="77"/>
      <c r="O40" s="46"/>
      <c r="Q40" s="68"/>
      <c r="S40" s="44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40"/>
      <c r="N41" s="77"/>
      <c r="O41" s="46"/>
      <c r="Q41" s="68"/>
      <c r="S41" s="44"/>
      <c r="T41" s="2"/>
      <c r="U41" s="2"/>
    </row>
    <row r="42" spans="1:21" x14ac:dyDescent="0.2">
      <c r="A42" s="7"/>
      <c r="B42" s="7"/>
      <c r="C42" s="7" t="s">
        <v>37</v>
      </c>
      <c r="D42" s="7"/>
      <c r="E42" s="7"/>
      <c r="F42" s="7"/>
      <c r="G42" s="7"/>
      <c r="H42" s="8">
        <v>75000000</v>
      </c>
      <c r="I42" s="8"/>
      <c r="J42" s="32"/>
      <c r="K42" s="32"/>
      <c r="L42" s="40"/>
      <c r="N42" s="77"/>
      <c r="O42" s="46"/>
      <c r="Q42" s="68"/>
      <c r="S42" s="44"/>
      <c r="T42" s="2"/>
      <c r="U42" s="2"/>
    </row>
    <row r="43" spans="1:21" x14ac:dyDescent="0.2">
      <c r="A43" s="7"/>
      <c r="B43" s="7"/>
      <c r="C43" s="17" t="s">
        <v>38</v>
      </c>
      <c r="D43" s="7"/>
      <c r="E43" s="7"/>
      <c r="F43" s="7"/>
      <c r="G43" s="7"/>
      <c r="H43" s="61">
        <v>6884428</v>
      </c>
      <c r="J43" s="32"/>
      <c r="K43" s="32"/>
      <c r="L43" s="40"/>
      <c r="N43" s="77"/>
      <c r="O43" s="46"/>
      <c r="Q43" s="68"/>
      <c r="S43" s="44"/>
      <c r="T43" s="2"/>
      <c r="U43" s="2"/>
    </row>
    <row r="44" spans="1:21" x14ac:dyDescent="0.2">
      <c r="A44" s="7"/>
      <c r="B44" s="7"/>
      <c r="C44" s="17" t="s">
        <v>39</v>
      </c>
      <c r="D44" s="7"/>
      <c r="E44" s="7"/>
      <c r="F44" s="7"/>
      <c r="G44" s="7"/>
      <c r="H44" s="8">
        <v>33698291</v>
      </c>
      <c r="I44" s="8"/>
      <c r="J44" s="32"/>
      <c r="K44" s="32"/>
      <c r="L44" s="40"/>
      <c r="N44" s="77"/>
      <c r="O44" s="46"/>
      <c r="Q44" s="68"/>
      <c r="S44" s="44"/>
      <c r="T44" s="2"/>
      <c r="U44" s="2"/>
    </row>
    <row r="45" spans="1:21" ht="16.5" x14ac:dyDescent="0.35">
      <c r="A45" s="7"/>
      <c r="B45" s="7"/>
      <c r="C45" s="17" t="s">
        <v>40</v>
      </c>
      <c r="D45" s="7"/>
      <c r="E45" s="7"/>
      <c r="F45" s="7"/>
      <c r="G45" s="7"/>
      <c r="H45" s="78">
        <f>64815279-32282908+1500000</f>
        <v>34032371</v>
      </c>
      <c r="I45" s="8"/>
      <c r="J45" s="32"/>
      <c r="K45" s="32"/>
      <c r="L45" s="40"/>
      <c r="N45" s="77"/>
      <c r="O45" s="46"/>
      <c r="Q45" s="68"/>
      <c r="R45" s="79"/>
      <c r="S45" s="43"/>
      <c r="T45" s="80"/>
      <c r="U45" s="80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81">
        <f>SUM(H42:H45)</f>
        <v>149615090</v>
      </c>
      <c r="J46" s="32"/>
      <c r="K46" s="32"/>
      <c r="L46" s="40"/>
      <c r="N46" s="77"/>
      <c r="O46" s="46"/>
      <c r="Q46" s="68"/>
      <c r="R46" s="79"/>
      <c r="S46" s="43"/>
      <c r="T46" s="82"/>
      <c r="U46" s="80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83">
        <f>SUM(I40:I46)</f>
        <v>636489693</v>
      </c>
      <c r="J47" s="32"/>
      <c r="K47" s="32"/>
      <c r="L47" s="40"/>
      <c r="N47" s="77"/>
      <c r="O47" s="46"/>
      <c r="Q47" s="68"/>
      <c r="R47" s="79"/>
      <c r="S47" s="43"/>
      <c r="T47" s="79"/>
      <c r="U47" s="80"/>
    </row>
    <row r="48" spans="1:21" x14ac:dyDescent="0.25">
      <c r="A48" s="7"/>
      <c r="B48" s="17">
        <v>2</v>
      </c>
      <c r="C48" s="17" t="s">
        <v>41</v>
      </c>
      <c r="D48" s="7"/>
      <c r="E48" s="7"/>
      <c r="F48" s="7"/>
      <c r="G48" s="7"/>
      <c r="H48" s="8"/>
      <c r="I48" s="8"/>
      <c r="J48" s="84"/>
      <c r="K48" s="85"/>
      <c r="L48" s="40"/>
      <c r="N48" s="77"/>
      <c r="O48" s="46"/>
      <c r="Q48" s="68"/>
      <c r="R48" s="79"/>
      <c r="S48" s="80"/>
      <c r="T48" s="79"/>
      <c r="U48" s="80"/>
    </row>
    <row r="49" spans="1:21" x14ac:dyDescent="0.25">
      <c r="A49" s="7"/>
      <c r="B49" s="7"/>
      <c r="C49" s="7" t="s">
        <v>35</v>
      </c>
      <c r="D49" s="7"/>
      <c r="E49" s="7"/>
      <c r="F49" s="7"/>
      <c r="G49" s="16"/>
      <c r="H49" s="8">
        <f>M121</f>
        <v>931000</v>
      </c>
      <c r="I49" s="8"/>
      <c r="J49" s="84"/>
      <c r="K49" s="85"/>
      <c r="L49" s="40"/>
      <c r="N49" s="77"/>
      <c r="O49" s="46"/>
      <c r="Q49" s="68"/>
      <c r="R49" s="86"/>
      <c r="S49" s="86">
        <f>SUM(S13:S47)</f>
        <v>0</v>
      </c>
      <c r="T49" s="79"/>
      <c r="U49" s="80"/>
    </row>
    <row r="50" spans="1:21" x14ac:dyDescent="0.25">
      <c r="A50" s="7"/>
      <c r="B50" s="7"/>
      <c r="C50" s="7" t="s">
        <v>42</v>
      </c>
      <c r="D50" s="7"/>
      <c r="E50" s="7"/>
      <c r="F50" s="7"/>
      <c r="G50" s="21"/>
      <c r="H50" s="87"/>
      <c r="I50" s="8" t="s">
        <v>1</v>
      </c>
      <c r="J50" s="88"/>
      <c r="K50" s="85"/>
      <c r="L50" s="40"/>
      <c r="M50" s="89"/>
      <c r="N50" s="77"/>
      <c r="O50" s="46"/>
      <c r="P50" s="89"/>
      <c r="Q50" s="68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1</v>
      </c>
      <c r="H51" s="90"/>
      <c r="I51" s="8">
        <f>H49+H50</f>
        <v>931000</v>
      </c>
      <c r="J51" s="88"/>
      <c r="K51" s="85"/>
      <c r="L51" s="40"/>
      <c r="M51" s="89"/>
      <c r="N51" s="77"/>
      <c r="O51" s="46"/>
      <c r="P51" s="89"/>
      <c r="Q51" s="68"/>
      <c r="R51" s="91"/>
      <c r="S51" s="2" t="s">
        <v>43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92"/>
      <c r="I52" s="8" t="s">
        <v>1</v>
      </c>
      <c r="J52" s="84"/>
      <c r="K52" s="85"/>
      <c r="L52" s="40"/>
      <c r="M52" s="89"/>
      <c r="N52" s="77"/>
      <c r="O52" s="46"/>
      <c r="P52" s="89"/>
      <c r="Q52" s="68"/>
      <c r="R52" s="91"/>
      <c r="S52" s="2"/>
      <c r="U52" s="2"/>
    </row>
    <row r="53" spans="1:21" x14ac:dyDescent="0.25">
      <c r="A53" s="7"/>
      <c r="B53" s="7"/>
      <c r="C53" s="7" t="s">
        <v>44</v>
      </c>
      <c r="D53" s="7"/>
      <c r="E53" s="7"/>
      <c r="F53" s="7"/>
      <c r="G53" s="16"/>
      <c r="I53" s="8">
        <v>0</v>
      </c>
      <c r="J53" s="93"/>
      <c r="K53" s="85"/>
      <c r="L53" s="40"/>
      <c r="M53" s="89"/>
      <c r="N53" s="77"/>
      <c r="O53" s="46"/>
      <c r="P53" s="89"/>
      <c r="Q53" s="68"/>
      <c r="R53" s="91"/>
      <c r="S53" s="2"/>
      <c r="U53" s="2"/>
    </row>
    <row r="54" spans="1:21" x14ac:dyDescent="0.25">
      <c r="A54" s="7"/>
      <c r="B54" s="7"/>
      <c r="C54" s="94" t="s">
        <v>45</v>
      </c>
      <c r="D54" s="7"/>
      <c r="E54" s="7"/>
      <c r="F54" s="7"/>
      <c r="G54" s="16"/>
      <c r="H54" s="61">
        <f>+L121</f>
        <v>9039000</v>
      </c>
      <c r="I54" s="8"/>
      <c r="J54" s="95"/>
      <c r="K54" s="85"/>
      <c r="L54" s="40"/>
      <c r="M54" s="89"/>
      <c r="N54" s="77"/>
      <c r="O54" s="46"/>
      <c r="P54" s="89"/>
      <c r="Q54" s="68"/>
      <c r="R54" s="91"/>
      <c r="S54" s="2"/>
      <c r="U54" s="2"/>
    </row>
    <row r="55" spans="1:21" x14ac:dyDescent="0.25">
      <c r="A55" s="7"/>
      <c r="B55" s="7"/>
      <c r="C55" s="94" t="s">
        <v>46</v>
      </c>
      <c r="D55" s="7"/>
      <c r="E55" s="7"/>
      <c r="F55" s="7"/>
      <c r="G55" s="16"/>
      <c r="H55" s="61"/>
      <c r="I55" s="8"/>
      <c r="J55" s="95"/>
      <c r="K55" s="85"/>
      <c r="L55" s="40"/>
      <c r="M55" s="89"/>
      <c r="N55" s="77"/>
      <c r="O55" s="46"/>
      <c r="P55" s="89"/>
      <c r="Q55" s="68"/>
      <c r="R55" s="91"/>
      <c r="S55" s="2"/>
      <c r="U55" s="2"/>
    </row>
    <row r="56" spans="1:21" x14ac:dyDescent="0.25">
      <c r="A56" s="7"/>
      <c r="B56" s="7"/>
      <c r="C56" s="7" t="s">
        <v>47</v>
      </c>
      <c r="D56" s="7"/>
      <c r="E56" s="7"/>
      <c r="F56" s="7"/>
      <c r="G56" s="7"/>
      <c r="H56" s="96"/>
      <c r="I56" s="8"/>
      <c r="J56" s="95"/>
      <c r="K56" s="85"/>
      <c r="L56" s="40"/>
      <c r="M56" s="89"/>
      <c r="N56" s="77"/>
      <c r="O56" s="46"/>
      <c r="P56" s="89"/>
      <c r="Q56" s="68"/>
      <c r="R56" s="91"/>
      <c r="S56" s="2"/>
      <c r="U56" s="2"/>
    </row>
    <row r="57" spans="1:21" x14ac:dyDescent="0.25">
      <c r="A57" s="7"/>
      <c r="B57" s="7"/>
      <c r="C57" s="7" t="s">
        <v>48</v>
      </c>
      <c r="D57" s="7"/>
      <c r="E57" s="7"/>
      <c r="F57" s="7"/>
      <c r="G57" s="7"/>
      <c r="H57" s="16"/>
      <c r="I57" s="76">
        <f>SUM(H54:H56)</f>
        <v>9039000</v>
      </c>
      <c r="J57" s="93"/>
      <c r="K57" s="85"/>
      <c r="L57" s="40"/>
      <c r="M57" s="89"/>
      <c r="N57" s="77"/>
      <c r="O57" s="46"/>
      <c r="P57" s="89"/>
      <c r="Q57" s="68"/>
      <c r="R57" s="97"/>
      <c r="S57" s="73"/>
      <c r="T57" s="97"/>
      <c r="U57" s="73"/>
    </row>
    <row r="58" spans="1:21" x14ac:dyDescent="0.25">
      <c r="A58" s="7"/>
      <c r="B58" s="7"/>
      <c r="C58" s="17" t="s">
        <v>48</v>
      </c>
      <c r="D58" s="7"/>
      <c r="E58" s="7"/>
      <c r="F58" s="7"/>
      <c r="G58" s="7"/>
      <c r="H58" s="8"/>
      <c r="I58" s="8">
        <f>+I33-I51+I57</f>
        <v>44054300</v>
      </c>
      <c r="J58" s="93"/>
      <c r="K58" s="85"/>
      <c r="L58" s="40"/>
      <c r="M58" s="98"/>
      <c r="N58" s="77"/>
      <c r="O58" s="46"/>
      <c r="P58" s="98"/>
      <c r="Q58" s="68"/>
      <c r="R58" s="97"/>
      <c r="S58" s="73"/>
      <c r="T58" s="97"/>
      <c r="U58" s="73"/>
    </row>
    <row r="59" spans="1:21" x14ac:dyDescent="0.25">
      <c r="A59" s="94" t="s">
        <v>49</v>
      </c>
      <c r="B59" s="7"/>
      <c r="C59" s="7" t="s">
        <v>50</v>
      </c>
      <c r="D59" s="7"/>
      <c r="E59" s="7"/>
      <c r="F59" s="7"/>
      <c r="G59" s="7"/>
      <c r="H59" s="8"/>
      <c r="I59" s="8">
        <f>+I27</f>
        <v>44054300</v>
      </c>
      <c r="J59" s="95"/>
      <c r="K59" s="85"/>
      <c r="L59" s="40"/>
      <c r="M59" s="98"/>
      <c r="N59" s="77"/>
      <c r="O59" s="46"/>
      <c r="P59" s="98"/>
      <c r="Q59" s="68"/>
      <c r="R59" s="97"/>
      <c r="S59" s="73"/>
      <c r="T59" s="97"/>
      <c r="U59" s="73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1</v>
      </c>
      <c r="I60" s="76">
        <v>0</v>
      </c>
      <c r="J60" s="95"/>
      <c r="K60" s="85"/>
      <c r="L60" s="40"/>
      <c r="M60" s="99"/>
      <c r="N60" s="77"/>
      <c r="O60" s="46"/>
      <c r="P60" s="99"/>
      <c r="Q60" s="68"/>
      <c r="R60" s="97"/>
      <c r="S60" s="73"/>
      <c r="T60" s="97"/>
      <c r="U60" s="100"/>
    </row>
    <row r="61" spans="1:21" x14ac:dyDescent="0.25">
      <c r="A61" s="7"/>
      <c r="B61" s="7"/>
      <c r="C61" s="7"/>
      <c r="D61" s="7"/>
      <c r="E61" s="7" t="s">
        <v>51</v>
      </c>
      <c r="F61" s="7"/>
      <c r="G61" s="7"/>
      <c r="H61" s="8"/>
      <c r="I61" s="8">
        <f>+I59-I58</f>
        <v>0</v>
      </c>
      <c r="J61" s="101"/>
      <c r="K61" s="85"/>
      <c r="L61" s="40"/>
      <c r="M61" s="89"/>
      <c r="N61" s="77"/>
      <c r="O61" s="46"/>
      <c r="P61" s="89"/>
      <c r="Q61" s="68"/>
      <c r="R61" s="97"/>
      <c r="S61" s="73"/>
      <c r="T61" s="97"/>
      <c r="U61" s="97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101"/>
      <c r="K62" s="85"/>
      <c r="L62" s="40"/>
      <c r="M62" s="99"/>
      <c r="N62" s="77"/>
      <c r="O62" s="46"/>
      <c r="P62" s="99"/>
      <c r="Q62" s="68"/>
      <c r="R62" s="97"/>
      <c r="S62" s="73"/>
      <c r="T62" s="97"/>
      <c r="U62" s="97"/>
    </row>
    <row r="63" spans="1:21" x14ac:dyDescent="0.25">
      <c r="A63" s="7" t="s">
        <v>52</v>
      </c>
      <c r="B63" s="7"/>
      <c r="C63" s="7"/>
      <c r="D63" s="7"/>
      <c r="E63" s="7"/>
      <c r="F63" s="7"/>
      <c r="G63" s="7"/>
      <c r="H63" s="8"/>
      <c r="I63" s="72"/>
      <c r="J63" s="101"/>
      <c r="K63" s="85"/>
      <c r="L63" s="40"/>
      <c r="M63" s="99"/>
      <c r="N63" s="77"/>
      <c r="O63" s="46"/>
      <c r="P63" s="99"/>
      <c r="Q63" s="68"/>
      <c r="R63" s="97"/>
      <c r="S63" s="73"/>
      <c r="T63" s="97"/>
      <c r="U63" s="97"/>
    </row>
    <row r="64" spans="1:21" x14ac:dyDescent="0.25">
      <c r="A64" s="7" t="s">
        <v>53</v>
      </c>
      <c r="B64" s="7"/>
      <c r="C64" s="7"/>
      <c r="D64" s="7"/>
      <c r="E64" s="7" t="s">
        <v>1</v>
      </c>
      <c r="F64" s="7"/>
      <c r="G64" s="7" t="s">
        <v>54</v>
      </c>
      <c r="H64" s="8"/>
      <c r="I64" s="22"/>
      <c r="J64" s="101"/>
      <c r="K64" s="85"/>
      <c r="L64" s="40"/>
      <c r="M64" s="99"/>
      <c r="N64" s="77"/>
      <c r="O64" s="46"/>
      <c r="P64" s="99"/>
      <c r="Q64" s="68"/>
      <c r="R64" s="97"/>
      <c r="S64" s="73"/>
      <c r="T64" s="97"/>
      <c r="U64" s="97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1</v>
      </c>
      <c r="I65" s="22"/>
      <c r="J65" s="101"/>
      <c r="K65" s="85"/>
      <c r="L65" s="40"/>
      <c r="M65" s="99"/>
      <c r="N65" s="77"/>
      <c r="O65" s="46"/>
      <c r="P65" s="99"/>
      <c r="Q65" s="68"/>
      <c r="S65" s="44"/>
    </row>
    <row r="66" spans="1:19" x14ac:dyDescent="0.25">
      <c r="A66" s="102"/>
      <c r="B66" s="103"/>
      <c r="C66" s="103"/>
      <c r="D66" s="104"/>
      <c r="E66" s="104"/>
      <c r="F66" s="104"/>
      <c r="G66" s="104"/>
      <c r="H66" s="104"/>
      <c r="J66" s="101"/>
      <c r="K66" s="85"/>
      <c r="L66" s="40"/>
      <c r="N66" s="77"/>
      <c r="O66" s="46"/>
      <c r="Q66" s="68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101"/>
      <c r="K67" s="85"/>
      <c r="L67" s="40"/>
      <c r="N67" s="77"/>
      <c r="O67" s="46"/>
      <c r="Q67" s="68"/>
      <c r="S67" s="91"/>
    </row>
    <row r="68" spans="1:19" x14ac:dyDescent="0.25">
      <c r="A68" s="105" t="s">
        <v>55</v>
      </c>
      <c r="B68" s="103"/>
      <c r="C68" s="103"/>
      <c r="D68" s="104"/>
      <c r="E68" s="104"/>
      <c r="F68" s="104"/>
      <c r="G68" s="9" t="s">
        <v>81</v>
      </c>
      <c r="J68" s="101"/>
      <c r="K68" s="85"/>
      <c r="L68" s="40"/>
      <c r="O68" s="46"/>
      <c r="Q68" s="68"/>
      <c r="S68" s="91"/>
    </row>
    <row r="69" spans="1:19" x14ac:dyDescent="0.25">
      <c r="K69" s="85"/>
      <c r="L69" s="40"/>
    </row>
    <row r="70" spans="1:19" x14ac:dyDescent="0.25">
      <c r="A70" s="105" t="s">
        <v>57</v>
      </c>
      <c r="B70" s="103"/>
      <c r="C70" s="103"/>
      <c r="D70" s="104"/>
      <c r="E70" s="104"/>
      <c r="F70" s="104"/>
      <c r="G70" s="9"/>
      <c r="H70" s="6" t="s">
        <v>58</v>
      </c>
      <c r="J70" s="101"/>
      <c r="K70" s="85"/>
      <c r="L70" s="40"/>
      <c r="O70" s="46"/>
      <c r="Q70" s="68"/>
      <c r="S70" s="91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101"/>
      <c r="K71" s="85"/>
      <c r="L71" s="40"/>
      <c r="O71" s="46"/>
      <c r="Q71" s="68"/>
    </row>
    <row r="72" spans="1:19" x14ac:dyDescent="0.25">
      <c r="A72" s="2"/>
      <c r="B72" s="2"/>
      <c r="C72" s="2"/>
      <c r="D72" s="2"/>
      <c r="E72" s="2"/>
      <c r="F72" s="2"/>
      <c r="G72" s="104" t="s">
        <v>59</v>
      </c>
      <c r="H72" s="2"/>
      <c r="I72" s="2"/>
      <c r="J72" s="101"/>
      <c r="K72" s="85"/>
      <c r="L72" s="40"/>
      <c r="M72" s="99"/>
      <c r="N72" s="99"/>
      <c r="O72" s="46"/>
      <c r="P72" s="99"/>
      <c r="Q72" s="68"/>
    </row>
    <row r="73" spans="1:19" x14ac:dyDescent="0.25">
      <c r="A73" s="2"/>
      <c r="B73" s="2"/>
      <c r="C73" s="2"/>
      <c r="D73" s="2"/>
      <c r="E73" s="2"/>
      <c r="F73" s="2"/>
      <c r="G73" s="104"/>
      <c r="H73" s="2"/>
      <c r="I73" s="2"/>
      <c r="J73" s="101"/>
      <c r="K73" s="85"/>
      <c r="L73" s="40"/>
      <c r="O73" s="46"/>
      <c r="Q73" s="68"/>
    </row>
    <row r="74" spans="1:19" x14ac:dyDescent="0.25">
      <c r="A74" s="2"/>
      <c r="B74" s="2"/>
      <c r="C74" s="2"/>
      <c r="D74" s="2"/>
      <c r="E74" s="2" t="s">
        <v>60</v>
      </c>
      <c r="F74" s="2"/>
      <c r="G74" s="2"/>
      <c r="H74" s="2"/>
      <c r="I74" s="2"/>
      <c r="J74" s="101"/>
      <c r="K74" s="85"/>
      <c r="L74" s="40"/>
      <c r="O74" s="46"/>
      <c r="Q74" s="68"/>
    </row>
    <row r="75" spans="1:19" x14ac:dyDescent="0.25">
      <c r="A75" s="2"/>
      <c r="B75" s="2"/>
      <c r="C75" s="2"/>
      <c r="D75" s="2"/>
      <c r="E75" s="2" t="s">
        <v>60</v>
      </c>
      <c r="F75" s="2"/>
      <c r="G75" s="2"/>
      <c r="H75" s="2"/>
      <c r="I75" s="107"/>
      <c r="J75" s="101"/>
      <c r="K75" s="85"/>
      <c r="L75" s="40"/>
      <c r="O75" s="46"/>
      <c r="Q75" s="68"/>
    </row>
    <row r="76" spans="1:19" x14ac:dyDescent="0.25">
      <c r="A76" s="104"/>
      <c r="B76" s="104"/>
      <c r="C76" s="104"/>
      <c r="D76" s="104"/>
      <c r="E76" s="104"/>
      <c r="F76" s="104"/>
      <c r="G76" s="108"/>
      <c r="H76" s="109"/>
      <c r="I76" s="104"/>
      <c r="J76" s="101"/>
      <c r="K76" s="85"/>
      <c r="L76" s="40"/>
      <c r="O76" s="46"/>
      <c r="Q76" s="110"/>
    </row>
    <row r="77" spans="1:19" x14ac:dyDescent="0.25">
      <c r="A77" s="104"/>
      <c r="B77" s="104"/>
      <c r="C77" s="104"/>
      <c r="D77" s="104"/>
      <c r="E77" s="104"/>
      <c r="F77" s="104"/>
      <c r="G77" s="108" t="s">
        <v>61</v>
      </c>
      <c r="H77" s="111"/>
      <c r="I77" s="104"/>
      <c r="J77" s="101"/>
      <c r="K77" s="85"/>
      <c r="L77" s="40"/>
      <c r="O77" s="46"/>
      <c r="Q77" s="110"/>
    </row>
    <row r="78" spans="1:19" x14ac:dyDescent="0.25">
      <c r="A78" s="112"/>
      <c r="B78" s="113"/>
      <c r="C78" s="113"/>
      <c r="D78" s="113"/>
      <c r="E78" s="114"/>
      <c r="F78" s="2"/>
      <c r="G78" s="2"/>
      <c r="H78" s="73"/>
      <c r="I78" s="2"/>
      <c r="J78" s="101"/>
      <c r="K78" s="85"/>
      <c r="L78" s="40"/>
      <c r="O78" s="46"/>
      <c r="Q78" s="110"/>
    </row>
    <row r="79" spans="1:19" x14ac:dyDescent="0.25">
      <c r="A79" s="112"/>
      <c r="B79" s="113"/>
      <c r="C79" s="115"/>
      <c r="D79" s="113"/>
      <c r="E79" s="116"/>
      <c r="F79" s="2"/>
      <c r="G79" s="2"/>
      <c r="H79" s="73"/>
      <c r="I79" s="2"/>
      <c r="J79" s="101"/>
      <c r="K79" s="117"/>
      <c r="O79" s="46"/>
      <c r="Q79" s="110"/>
    </row>
    <row r="80" spans="1:19" x14ac:dyDescent="0.25">
      <c r="A80" s="114"/>
      <c r="B80" s="113"/>
      <c r="C80" s="115"/>
      <c r="D80" s="115"/>
      <c r="E80" s="118"/>
      <c r="F80" s="91"/>
      <c r="H80" s="97"/>
      <c r="J80" s="101"/>
      <c r="O80" s="46"/>
      <c r="Q80" s="110"/>
    </row>
    <row r="81" spans="1:17" x14ac:dyDescent="0.25">
      <c r="A81" s="119"/>
      <c r="B81" s="113"/>
      <c r="C81" s="120"/>
      <c r="D81" s="120"/>
      <c r="E81" s="118"/>
      <c r="H81" s="97"/>
      <c r="J81" s="101"/>
      <c r="O81" s="46"/>
      <c r="Q81" s="110"/>
    </row>
    <row r="82" spans="1:17" x14ac:dyDescent="0.25">
      <c r="A82" s="121"/>
      <c r="B82" s="113"/>
      <c r="C82" s="120"/>
      <c r="D82" s="120"/>
      <c r="E82" s="118"/>
      <c r="H82" s="97"/>
      <c r="J82" s="101"/>
      <c r="O82" s="46"/>
      <c r="Q82" s="122"/>
    </row>
    <row r="83" spans="1:17" x14ac:dyDescent="0.25">
      <c r="A83" s="121"/>
      <c r="B83" s="113"/>
      <c r="C83" s="120"/>
      <c r="D83" s="120"/>
      <c r="E83" s="118"/>
      <c r="H83" s="97"/>
      <c r="J83" s="101"/>
      <c r="O83" s="46"/>
      <c r="Q83" s="122"/>
    </row>
    <row r="84" spans="1:17" x14ac:dyDescent="0.25">
      <c r="A84" s="123"/>
      <c r="B84" s="113"/>
      <c r="C84" s="113"/>
      <c r="D84" s="113"/>
      <c r="E84" s="114"/>
      <c r="F84" s="2"/>
      <c r="G84" s="2"/>
      <c r="H84" s="73"/>
      <c r="I84" s="2"/>
      <c r="J84" s="101"/>
      <c r="K84" s="124"/>
      <c r="L84" s="46"/>
      <c r="O84" s="46"/>
      <c r="Q84" s="122"/>
    </row>
    <row r="85" spans="1:17" x14ac:dyDescent="0.25">
      <c r="A85" s="112" t="s">
        <v>62</v>
      </c>
      <c r="B85" s="113"/>
      <c r="C85" s="113"/>
      <c r="D85" s="113"/>
      <c r="E85" s="114"/>
      <c r="F85" s="2"/>
      <c r="G85" s="2"/>
      <c r="H85" s="73"/>
      <c r="I85" s="2"/>
      <c r="J85" s="101"/>
      <c r="K85" s="125"/>
      <c r="L85" s="46"/>
      <c r="O85" s="46"/>
      <c r="Q85" s="122"/>
    </row>
    <row r="86" spans="1:17" x14ac:dyDescent="0.25">
      <c r="A86" s="112"/>
      <c r="B86" s="113"/>
      <c r="C86" s="115"/>
      <c r="D86" s="113"/>
      <c r="E86" s="116"/>
      <c r="F86" s="2"/>
      <c r="G86" s="2"/>
      <c r="H86" s="73"/>
      <c r="I86" s="2"/>
      <c r="J86" s="101"/>
      <c r="K86" s="125"/>
      <c r="L86" s="46"/>
      <c r="O86" s="46"/>
      <c r="Q86" s="122"/>
    </row>
    <row r="87" spans="1:17" x14ac:dyDescent="0.25">
      <c r="A87" s="126">
        <f>SUM(A68:A86)</f>
        <v>0</v>
      </c>
      <c r="E87" s="97">
        <f>SUM(E68:E86)</f>
        <v>0</v>
      </c>
      <c r="H87" s="97">
        <f>SUM(H68:H86)</f>
        <v>0</v>
      </c>
      <c r="J87" s="101"/>
      <c r="K87" s="125"/>
      <c r="L87" s="46"/>
      <c r="O87" s="46"/>
      <c r="Q87" s="122"/>
    </row>
    <row r="88" spans="1:17" x14ac:dyDescent="0.25">
      <c r="J88" s="101"/>
      <c r="K88" s="125"/>
      <c r="L88" s="46"/>
      <c r="O88" s="46"/>
      <c r="Q88" s="110"/>
    </row>
    <row r="89" spans="1:17" x14ac:dyDescent="0.25">
      <c r="J89" s="101"/>
      <c r="K89" s="125"/>
      <c r="L89" s="46"/>
      <c r="O89" s="46"/>
      <c r="Q89" s="110"/>
    </row>
    <row r="90" spans="1:17" x14ac:dyDescent="0.25">
      <c r="J90" s="101"/>
      <c r="K90" s="125"/>
      <c r="L90" s="46"/>
      <c r="O90" s="46"/>
      <c r="Q90" s="110"/>
    </row>
    <row r="91" spans="1:17" x14ac:dyDescent="0.25">
      <c r="J91" s="101"/>
      <c r="K91" s="125"/>
      <c r="L91" s="46"/>
      <c r="O91" s="46"/>
      <c r="Q91" s="110"/>
    </row>
    <row r="92" spans="1:17" x14ac:dyDescent="0.25">
      <c r="J92" s="101"/>
      <c r="K92" s="125"/>
      <c r="L92" s="46"/>
      <c r="O92" s="46"/>
      <c r="Q92" s="110"/>
    </row>
    <row r="93" spans="1:17" x14ac:dyDescent="0.25">
      <c r="J93" s="101"/>
      <c r="K93" s="125"/>
      <c r="L93" s="46"/>
      <c r="O93" s="46"/>
      <c r="Q93" s="110"/>
    </row>
    <row r="94" spans="1:17" x14ac:dyDescent="0.2">
      <c r="K94" s="125"/>
      <c r="L94" s="46"/>
      <c r="O94" s="46"/>
      <c r="Q94" s="110"/>
    </row>
    <row r="95" spans="1:17" x14ac:dyDescent="0.2">
      <c r="K95" s="125"/>
      <c r="L95" s="46"/>
      <c r="O95" s="46"/>
      <c r="Q95" s="110"/>
    </row>
    <row r="96" spans="1:17" x14ac:dyDescent="0.2">
      <c r="K96" s="125"/>
      <c r="L96" s="46"/>
      <c r="O96" s="46"/>
      <c r="Q96" s="110"/>
    </row>
    <row r="97" spans="1:21" x14ac:dyDescent="0.2">
      <c r="K97" s="125"/>
      <c r="L97" s="46"/>
      <c r="O97" s="46"/>
      <c r="Q97" s="110"/>
    </row>
    <row r="98" spans="1:21" x14ac:dyDescent="0.2">
      <c r="K98" s="125"/>
      <c r="L98" s="46"/>
      <c r="O98" s="46"/>
      <c r="Q98" s="110"/>
    </row>
    <row r="99" spans="1:21" x14ac:dyDescent="0.2">
      <c r="K99" s="125"/>
      <c r="L99" s="46"/>
      <c r="O99" s="46"/>
      <c r="Q99" s="110"/>
    </row>
    <row r="100" spans="1:21" x14ac:dyDescent="0.25">
      <c r="K100" s="125"/>
      <c r="L100" s="127"/>
      <c r="O100" s="127"/>
      <c r="Q100" s="110"/>
    </row>
    <row r="101" spans="1:21" x14ac:dyDescent="0.25">
      <c r="K101" s="125"/>
      <c r="L101" s="127"/>
      <c r="O101" s="127"/>
      <c r="Q101" s="110"/>
    </row>
    <row r="102" spans="1:21" x14ac:dyDescent="0.25">
      <c r="K102" s="125"/>
      <c r="L102" s="33"/>
      <c r="O102" s="33"/>
      <c r="Q102" s="110"/>
    </row>
    <row r="103" spans="1:21" x14ac:dyDescent="0.25">
      <c r="K103" s="125"/>
      <c r="L103" s="33"/>
      <c r="O103" s="33"/>
      <c r="Q103" s="110"/>
    </row>
    <row r="104" spans="1:21" x14ac:dyDescent="0.25">
      <c r="K104" s="125"/>
      <c r="L104" s="33"/>
      <c r="O104" s="33"/>
      <c r="Q104" s="110"/>
    </row>
    <row r="105" spans="1:21" x14ac:dyDescent="0.25">
      <c r="K105" s="125"/>
      <c r="L105" s="33"/>
      <c r="O105" s="33"/>
      <c r="Q105" s="110"/>
    </row>
    <row r="106" spans="1:21" x14ac:dyDescent="0.25">
      <c r="K106" s="125"/>
      <c r="L106" s="33"/>
      <c r="O106" s="33"/>
      <c r="Q106" s="110"/>
    </row>
    <row r="107" spans="1:21" x14ac:dyDescent="0.25">
      <c r="K107" s="125"/>
      <c r="L107" s="33"/>
      <c r="O107" s="33"/>
      <c r="Q107" s="110"/>
    </row>
    <row r="108" spans="1:21" x14ac:dyDescent="0.25">
      <c r="K108" s="125"/>
      <c r="L108" s="33"/>
      <c r="O108" s="33"/>
      <c r="Q108" s="110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25"/>
      <c r="L109" s="33"/>
      <c r="O109" s="33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25"/>
      <c r="L110" s="33"/>
      <c r="O110" s="33"/>
      <c r="Q110" s="106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25"/>
      <c r="L111" s="33"/>
      <c r="O111" s="33"/>
      <c r="Q111" s="106"/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25"/>
      <c r="L112" s="33"/>
      <c r="O112" s="33"/>
      <c r="Q112" s="106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25"/>
      <c r="L113" s="33"/>
      <c r="O113" s="33"/>
      <c r="Q113" s="99">
        <f>SUM(Q13:Q112)</f>
        <v>0</v>
      </c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I114" s="6"/>
      <c r="J114" s="6"/>
      <c r="K114" s="125"/>
      <c r="L114" s="33"/>
      <c r="O114" s="33"/>
      <c r="Q114" s="106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25"/>
      <c r="L115" s="33"/>
      <c r="O115" s="33"/>
      <c r="Q115" s="106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25"/>
      <c r="L116" s="33"/>
      <c r="O116" s="33"/>
      <c r="Q116" s="106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25"/>
      <c r="L117" s="33"/>
      <c r="O117" s="33"/>
      <c r="Q117" s="106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25"/>
      <c r="L118" s="33"/>
      <c r="O118" s="33"/>
      <c r="Q118" s="106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25"/>
      <c r="L119" s="33"/>
      <c r="O119" s="33"/>
      <c r="Q119" s="106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25"/>
      <c r="L120" s="33"/>
      <c r="O120" s="33"/>
      <c r="Q120" s="106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25"/>
      <c r="L121" s="128">
        <f>SUM(L12:L120)</f>
        <v>9039000</v>
      </c>
      <c r="M121" s="128">
        <f t="shared" ref="M121:P121" si="1">SUM(M13:M120)</f>
        <v>931000</v>
      </c>
      <c r="N121" s="128">
        <f>SUM(N13:N120)</f>
        <v>0</v>
      </c>
      <c r="O121" s="128">
        <f>SUM(O13:O120)</f>
        <v>0</v>
      </c>
      <c r="P121" s="128">
        <f t="shared" si="1"/>
        <v>0</v>
      </c>
      <c r="Q121" s="106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8">
        <f>SUM(L16:L121)</f>
        <v>14844000</v>
      </c>
      <c r="O122" s="128">
        <f>SUM(O13:O121)</f>
        <v>0</v>
      </c>
      <c r="Q122" s="106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106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106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106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106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106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106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106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106"/>
      <c r="R130" s="6"/>
      <c r="S130" s="6"/>
      <c r="T130" s="6"/>
      <c r="U130" s="6"/>
    </row>
    <row r="131" spans="1:21" s="74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106"/>
      <c r="R131" s="6"/>
      <c r="S131" s="6"/>
      <c r="T131" s="6"/>
      <c r="U131" s="6"/>
    </row>
    <row r="132" spans="1:21" s="74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106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26" r:id="rId1" display="cetak-kwitansi.php%3fid=1801567"/>
    <hyperlink ref="K27" r:id="rId2" display="cetak-kwitansi.php%3fid=1801569"/>
    <hyperlink ref="K14" r:id="rId3" display="cetak-kwitansi.php%3fid=1801554"/>
    <hyperlink ref="K13" r:id="rId4" display="cetak-kwitansi.php%3fid=1801553"/>
    <hyperlink ref="K15" r:id="rId5" display="cetak-kwitansi.php%3fid=1801555"/>
    <hyperlink ref="K16" r:id="rId6" display="cetak-kwitansi.php%3fid=1801556"/>
    <hyperlink ref="K17" r:id="rId7" display="cetak-kwitansi.php%3fid=1801557"/>
    <hyperlink ref="K18" r:id="rId8" display="cetak-kwitansi.php%3fid=1801558"/>
    <hyperlink ref="K19" r:id="rId9" display="cetak-kwitansi.php%3fid=1801559"/>
    <hyperlink ref="K20" r:id="rId10" display="cetak-kwitansi.php%3fid=1801560"/>
    <hyperlink ref="K21" r:id="rId11" display="cetak-kwitansi.php%3fid=1801561"/>
    <hyperlink ref="K22" r:id="rId12" display="cetak-kwitansi.php%3fid=1801562"/>
    <hyperlink ref="K23" r:id="rId13" display="cetak-kwitansi.php%3fid=1801563"/>
    <hyperlink ref="K24" r:id="rId14" display="cetak-kwitansi.php%3fid=1801564"/>
    <hyperlink ref="K25" r:id="rId15" display="cetak-kwitansi.php%3fid=1801565"/>
  </hyperlinks>
  <pageMargins left="0.7" right="0.7" top="0.75" bottom="0.75" header="0.3" footer="0.3"/>
  <pageSetup paperSize="9" scale="65" orientation="portrait" horizontalDpi="0" verticalDpi="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2 April</vt:lpstr>
      <vt:lpstr>3 April (2)</vt:lpstr>
      <vt:lpstr>4 April 2018 (2)</vt:lpstr>
      <vt:lpstr>5 April 2018</vt:lpstr>
      <vt:lpstr>6 April 2018</vt:lpstr>
      <vt:lpstr>07 April </vt:lpstr>
      <vt:lpstr>09 April </vt:lpstr>
      <vt:lpstr>10 April </vt:lpstr>
      <vt:lpstr>11 April </vt:lpstr>
      <vt:lpstr>12 April</vt:lpstr>
      <vt:lpstr>13 April</vt:lpstr>
      <vt:lpstr>15 April</vt:lpstr>
      <vt:lpstr>'07 April '!Print_Area</vt:lpstr>
      <vt:lpstr>'09 April '!Print_Area</vt:lpstr>
      <vt:lpstr>'10 April '!Print_Area</vt:lpstr>
      <vt:lpstr>'11 April '!Print_Area</vt:lpstr>
      <vt:lpstr>'12 April'!Print_Area</vt:lpstr>
      <vt:lpstr>'13 April'!Print_Area</vt:lpstr>
      <vt:lpstr>'15 April'!Print_Area</vt:lpstr>
      <vt:lpstr>'2 April'!Print_Area</vt:lpstr>
      <vt:lpstr>'3 April (2)'!Print_Area</vt:lpstr>
      <vt:lpstr>'4 April 2018 (2)'!Print_Area</vt:lpstr>
      <vt:lpstr>'5 April 2018'!Print_Area</vt:lpstr>
      <vt:lpstr>'6 April 2018'!Print_Area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Nijar</cp:lastModifiedBy>
  <cp:lastPrinted>2018-04-13T09:01:09Z</cp:lastPrinted>
  <dcterms:created xsi:type="dcterms:W3CDTF">2018-04-03T09:07:14Z</dcterms:created>
  <dcterms:modified xsi:type="dcterms:W3CDTF">2018-04-15T09:33:49Z</dcterms:modified>
</cp:coreProperties>
</file>