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 activeTab="8"/>
  </bookViews>
  <sheets>
    <sheet name="28 Des" sheetId="1" r:id="rId1"/>
    <sheet name="05 Jan " sheetId="4" r:id="rId2"/>
    <sheet name="07 Jan " sheetId="5" r:id="rId3"/>
    <sheet name="8 Jan " sheetId="6" r:id="rId4"/>
    <sheet name="9 Jan" sheetId="7" r:id="rId5"/>
    <sheet name="10 Jan " sheetId="8" r:id="rId6"/>
    <sheet name="11 Jan " sheetId="9" r:id="rId7"/>
    <sheet name="12 Jan  " sheetId="10" r:id="rId8"/>
    <sheet name="13 Jan " sheetId="11" r:id="rId9"/>
  </sheets>
  <externalReferences>
    <externalReference r:id="rId10"/>
  </externalReferences>
  <definedNames>
    <definedName name="_xlnm.Print_Area" localSheetId="1">'05 Jan '!$A$1:$I$75</definedName>
    <definedName name="_xlnm.Print_Area" localSheetId="2">'07 Jan '!$A$1:$I$75</definedName>
    <definedName name="_xlnm.Print_Area" localSheetId="5">'10 Jan '!$A$1:$I$75</definedName>
    <definedName name="_xlnm.Print_Area" localSheetId="6">'11 Jan '!$A$1:$I$75</definedName>
    <definedName name="_xlnm.Print_Area" localSheetId="7">'12 Jan  '!$A$1:$I$75</definedName>
    <definedName name="_xlnm.Print_Area" localSheetId="8">'13 Jan '!$A$1:$I$75</definedName>
    <definedName name="_xlnm.Print_Area" localSheetId="0">'28 Des'!$A$1:$I$75</definedName>
    <definedName name="_xlnm.Print_Area" localSheetId="3">'8 Jan '!$A$1:$I$75</definedName>
    <definedName name="_xlnm.Print_Area" localSheetId="4">'9 Jan'!$A$1:$I$75</definedName>
  </definedNames>
  <calcPr calcId="152511"/>
</workbook>
</file>

<file path=xl/calcChain.xml><?xml version="1.0" encoding="utf-8"?>
<calcChain xmlns="http://schemas.openxmlformats.org/spreadsheetml/2006/main">
  <c r="E9" i="11" l="1"/>
  <c r="G9" i="11" s="1"/>
  <c r="E8" i="11"/>
  <c r="G8" i="11" s="1"/>
  <c r="H53" i="11"/>
  <c r="P52" i="11"/>
  <c r="M122" i="11"/>
  <c r="L122" i="11"/>
  <c r="H52" i="11" s="1"/>
  <c r="Q119" i="11"/>
  <c r="Q122" i="11" s="1"/>
  <c r="O119" i="11"/>
  <c r="O122" i="11" s="1"/>
  <c r="R111" i="11"/>
  <c r="J56" i="11"/>
  <c r="H48" i="11"/>
  <c r="I49" i="11" s="1"/>
  <c r="T46" i="11"/>
  <c r="I44" i="11"/>
  <c r="G24" i="11"/>
  <c r="G23" i="11"/>
  <c r="G22" i="11"/>
  <c r="G21" i="11"/>
  <c r="G20" i="11"/>
  <c r="V16" i="11"/>
  <c r="U16" i="11"/>
  <c r="G16" i="11"/>
  <c r="G15" i="11"/>
  <c r="G14" i="11"/>
  <c r="G13" i="11"/>
  <c r="G12" i="11"/>
  <c r="G11" i="11"/>
  <c r="G10" i="11"/>
  <c r="H26" i="11" l="1"/>
  <c r="H17" i="11"/>
  <c r="I55" i="11"/>
  <c r="P119" i="11"/>
  <c r="P120" i="11" s="1"/>
  <c r="E9" i="10"/>
  <c r="E8" i="10"/>
  <c r="I27" i="11" l="1"/>
  <c r="I57" i="11" s="1"/>
  <c r="P122" i="11"/>
  <c r="M122" i="10"/>
  <c r="H47" i="10" s="1"/>
  <c r="L122" i="10"/>
  <c r="H52" i="10" s="1"/>
  <c r="Q119" i="10"/>
  <c r="Q122" i="10" s="1"/>
  <c r="O119" i="10"/>
  <c r="O122" i="10" s="1"/>
  <c r="R111" i="10"/>
  <c r="J56" i="10"/>
  <c r="H54" i="10"/>
  <c r="H53" i="10"/>
  <c r="H48" i="10"/>
  <c r="T46" i="10"/>
  <c r="I44" i="10"/>
  <c r="P37" i="10"/>
  <c r="G24" i="10"/>
  <c r="G23" i="10"/>
  <c r="G22" i="10"/>
  <c r="G21" i="10"/>
  <c r="G20" i="10"/>
  <c r="V16" i="10"/>
  <c r="U16" i="10"/>
  <c r="G16" i="10"/>
  <c r="G15" i="10"/>
  <c r="G14" i="10"/>
  <c r="G13" i="10"/>
  <c r="G12" i="10"/>
  <c r="G11" i="10"/>
  <c r="G10" i="10"/>
  <c r="G9" i="10"/>
  <c r="G8" i="10"/>
  <c r="I49" i="10" l="1"/>
  <c r="H26" i="10"/>
  <c r="H17" i="10"/>
  <c r="I27" i="10" s="1"/>
  <c r="I57" i="10" s="1"/>
  <c r="I31" i="11" s="1"/>
  <c r="I56" i="11" s="1"/>
  <c r="I59" i="11" s="1"/>
  <c r="I55" i="10"/>
  <c r="P119" i="10"/>
  <c r="E9" i="9"/>
  <c r="E8" i="9"/>
  <c r="G8" i="9" s="1"/>
  <c r="M122" i="9"/>
  <c r="H47" i="9" s="1"/>
  <c r="L122" i="9"/>
  <c r="H52" i="9" s="1"/>
  <c r="Q119" i="9"/>
  <c r="Q122" i="9" s="1"/>
  <c r="O119" i="9"/>
  <c r="O122" i="9" s="1"/>
  <c r="R111" i="9"/>
  <c r="J56" i="9"/>
  <c r="H54" i="9"/>
  <c r="H53" i="9"/>
  <c r="H48" i="9"/>
  <c r="T46" i="9"/>
  <c r="I44" i="9"/>
  <c r="P37" i="9"/>
  <c r="G24" i="9"/>
  <c r="G23" i="9"/>
  <c r="G22" i="9"/>
  <c r="G21" i="9"/>
  <c r="G20" i="9"/>
  <c r="V16" i="9"/>
  <c r="U16" i="9"/>
  <c r="G16" i="9"/>
  <c r="G15" i="9"/>
  <c r="G14" i="9"/>
  <c r="G13" i="9"/>
  <c r="G12" i="9"/>
  <c r="G11" i="9"/>
  <c r="G10" i="9"/>
  <c r="G9" i="9"/>
  <c r="H26" i="9" l="1"/>
  <c r="P122" i="10"/>
  <c r="P120" i="10"/>
  <c r="H17" i="9"/>
  <c r="I27" i="9" s="1"/>
  <c r="I57" i="9" s="1"/>
  <c r="I31" i="10" s="1"/>
  <c r="I56" i="10" s="1"/>
  <c r="I59" i="10" s="1"/>
  <c r="I49" i="9"/>
  <c r="I55" i="9"/>
  <c r="P119" i="9"/>
  <c r="P120" i="9" s="1"/>
  <c r="P122" i="9" s="1"/>
  <c r="E8" i="8"/>
  <c r="E9" i="8"/>
  <c r="M122" i="8" l="1"/>
  <c r="H47" i="8" s="1"/>
  <c r="L122" i="8"/>
  <c r="H52" i="8" s="1"/>
  <c r="Q119" i="8"/>
  <c r="Q122" i="8" s="1"/>
  <c r="O119" i="8"/>
  <c r="O122" i="8" s="1"/>
  <c r="R111" i="8"/>
  <c r="J56" i="8"/>
  <c r="H54" i="8"/>
  <c r="H53" i="8"/>
  <c r="H48" i="8"/>
  <c r="T46" i="8"/>
  <c r="I44" i="8"/>
  <c r="P37" i="8"/>
  <c r="G24" i="8"/>
  <c r="G23" i="8"/>
  <c r="G22" i="8"/>
  <c r="G21" i="8"/>
  <c r="G20" i="8"/>
  <c r="H26" i="8" s="1"/>
  <c r="V16" i="8"/>
  <c r="U16" i="8"/>
  <c r="G16" i="8"/>
  <c r="G15" i="8"/>
  <c r="G14" i="8"/>
  <c r="G13" i="8"/>
  <c r="G12" i="8"/>
  <c r="G11" i="8"/>
  <c r="G10" i="8"/>
  <c r="G9" i="8"/>
  <c r="G8" i="8"/>
  <c r="H17" i="8" l="1"/>
  <c r="I27" i="8" s="1"/>
  <c r="I57" i="8" s="1"/>
  <c r="I49" i="8"/>
  <c r="I55" i="8"/>
  <c r="P119" i="8"/>
  <c r="P120" i="8" s="1"/>
  <c r="P122" i="8" s="1"/>
  <c r="M122" i="7" l="1"/>
  <c r="H47" i="7" s="1"/>
  <c r="L122" i="7"/>
  <c r="H52" i="7" s="1"/>
  <c r="Q119" i="7"/>
  <c r="Q122" i="7" s="1"/>
  <c r="O119" i="7"/>
  <c r="O122" i="7" s="1"/>
  <c r="R111" i="7"/>
  <c r="J56" i="7"/>
  <c r="H54" i="7"/>
  <c r="H53" i="7"/>
  <c r="H48" i="7"/>
  <c r="T46" i="7"/>
  <c r="I44" i="7"/>
  <c r="P37" i="7"/>
  <c r="G24" i="7"/>
  <c r="G23" i="7"/>
  <c r="G22" i="7"/>
  <c r="G21" i="7"/>
  <c r="G20" i="7"/>
  <c r="V16" i="7"/>
  <c r="U16" i="7"/>
  <c r="G16" i="7"/>
  <c r="G15" i="7"/>
  <c r="G14" i="7"/>
  <c r="G13" i="7"/>
  <c r="G12" i="7"/>
  <c r="G11" i="7"/>
  <c r="G10" i="7"/>
  <c r="G9" i="7"/>
  <c r="G8" i="7"/>
  <c r="H17" i="7" l="1"/>
  <c r="H26" i="7"/>
  <c r="I49" i="7"/>
  <c r="I55" i="7"/>
  <c r="P119" i="7"/>
  <c r="E9" i="6"/>
  <c r="E8" i="6"/>
  <c r="I27" i="7" l="1"/>
  <c r="I57" i="7" s="1"/>
  <c r="I31" i="8" s="1"/>
  <c r="I56" i="8" s="1"/>
  <c r="P120" i="7"/>
  <c r="P122" i="7" s="1"/>
  <c r="H54" i="6"/>
  <c r="I59" i="8" l="1"/>
  <c r="I31" i="9"/>
  <c r="I56" i="9" s="1"/>
  <c r="I59" i="9" s="1"/>
  <c r="L122" i="6"/>
  <c r="H52" i="6" s="1"/>
  <c r="Q119" i="6"/>
  <c r="Q122" i="6" s="1"/>
  <c r="O119" i="6"/>
  <c r="O122" i="6" s="1"/>
  <c r="R111" i="6"/>
  <c r="J56" i="6"/>
  <c r="H53" i="6"/>
  <c r="H48" i="6"/>
  <c r="T46" i="6"/>
  <c r="I44" i="6"/>
  <c r="P37" i="6"/>
  <c r="G24" i="6"/>
  <c r="G23" i="6"/>
  <c r="G22" i="6"/>
  <c r="G21" i="6"/>
  <c r="G20" i="6"/>
  <c r="V16" i="6"/>
  <c r="U16" i="6"/>
  <c r="G16" i="6"/>
  <c r="M122" i="6"/>
  <c r="H47" i="6" s="1"/>
  <c r="G15" i="6"/>
  <c r="G14" i="6"/>
  <c r="G13" i="6"/>
  <c r="G12" i="6"/>
  <c r="G11" i="6"/>
  <c r="G10" i="6"/>
  <c r="G9" i="6"/>
  <c r="G8" i="6"/>
  <c r="H17" i="6" l="1"/>
  <c r="H26" i="6"/>
  <c r="I49" i="6"/>
  <c r="I55" i="6"/>
  <c r="P119" i="6"/>
  <c r="P120" i="6" s="1"/>
  <c r="E8" i="5"/>
  <c r="E9" i="5"/>
  <c r="I27" i="6" l="1"/>
  <c r="I57" i="6" s="1"/>
  <c r="P122" i="6"/>
  <c r="M15" i="5"/>
  <c r="G8" i="5" l="1"/>
  <c r="L122" i="5"/>
  <c r="H52" i="5" s="1"/>
  <c r="Q119" i="5"/>
  <c r="Q122" i="5" s="1"/>
  <c r="O119" i="5"/>
  <c r="O122" i="5" s="1"/>
  <c r="R111" i="5"/>
  <c r="J56" i="5"/>
  <c r="H54" i="5"/>
  <c r="H53" i="5"/>
  <c r="H48" i="5"/>
  <c r="T46" i="5"/>
  <c r="I44" i="5"/>
  <c r="P37" i="5"/>
  <c r="G24" i="5"/>
  <c r="G23" i="5"/>
  <c r="G22" i="5"/>
  <c r="G21" i="5"/>
  <c r="G20" i="5"/>
  <c r="M122" i="5"/>
  <c r="H47" i="5" s="1"/>
  <c r="I49" i="5" s="1"/>
  <c r="V16" i="5"/>
  <c r="U16" i="5"/>
  <c r="G16" i="5"/>
  <c r="G15" i="5"/>
  <c r="G14" i="5"/>
  <c r="G13" i="5"/>
  <c r="G12" i="5"/>
  <c r="G11" i="5"/>
  <c r="G10" i="5"/>
  <c r="G9" i="5"/>
  <c r="H26" i="5" l="1"/>
  <c r="H17" i="5"/>
  <c r="I55" i="5"/>
  <c r="P119" i="5"/>
  <c r="P120" i="5" s="1"/>
  <c r="M18" i="4"/>
  <c r="J56" i="4" s="1"/>
  <c r="I27" i="5" l="1"/>
  <c r="I57" i="5" s="1"/>
  <c r="P122" i="5"/>
  <c r="I30" i="4"/>
  <c r="I38" i="4" s="1"/>
  <c r="H48" i="4"/>
  <c r="H54" i="4"/>
  <c r="H53" i="4"/>
  <c r="P119" i="4"/>
  <c r="P122" i="4" s="1"/>
  <c r="N119" i="4"/>
  <c r="N122" i="4" s="1"/>
  <c r="M122" i="4"/>
  <c r="H47" i="4" s="1"/>
  <c r="Q111" i="4"/>
  <c r="S46" i="4"/>
  <c r="I44" i="4"/>
  <c r="O37" i="4"/>
  <c r="L122" i="4"/>
  <c r="H52" i="4" s="1"/>
  <c r="G24" i="4"/>
  <c r="G23" i="4"/>
  <c r="G22" i="4"/>
  <c r="G21" i="4"/>
  <c r="G20" i="4"/>
  <c r="U16" i="4"/>
  <c r="T16" i="4"/>
  <c r="G16" i="4"/>
  <c r="G15" i="4"/>
  <c r="G14" i="4"/>
  <c r="G13" i="4"/>
  <c r="G12" i="4"/>
  <c r="G11" i="4"/>
  <c r="G10" i="4"/>
  <c r="G9" i="4"/>
  <c r="G8" i="4"/>
  <c r="P119" i="1"/>
  <c r="N119" i="1"/>
  <c r="M119" i="1"/>
  <c r="Q111" i="1"/>
  <c r="H85" i="1"/>
  <c r="E85" i="1"/>
  <c r="A85" i="1"/>
  <c r="H54" i="1"/>
  <c r="H53" i="1"/>
  <c r="I49" i="1"/>
  <c r="H47" i="1"/>
  <c r="S46" i="1"/>
  <c r="I44" i="1"/>
  <c r="O37" i="1"/>
  <c r="L37" i="1"/>
  <c r="I31" i="1"/>
  <c r="I30" i="1"/>
  <c r="I38" i="1" s="1"/>
  <c r="I45" i="1" s="1"/>
  <c r="G24" i="1"/>
  <c r="G23" i="1"/>
  <c r="G22" i="1"/>
  <c r="G21" i="1"/>
  <c r="G20" i="1"/>
  <c r="H26" i="1" s="1"/>
  <c r="U16" i="1"/>
  <c r="T16" i="1"/>
  <c r="G16" i="1"/>
  <c r="G15" i="1"/>
  <c r="G14" i="1"/>
  <c r="G13" i="1"/>
  <c r="G12" i="1"/>
  <c r="G11" i="1"/>
  <c r="G10" i="1"/>
  <c r="G9" i="1"/>
  <c r="G8" i="1"/>
  <c r="I30" i="11" l="1"/>
  <c r="I38" i="11" s="1"/>
  <c r="I45" i="11" s="1"/>
  <c r="I30" i="10"/>
  <c r="I38" i="10" s="1"/>
  <c r="I45" i="10" s="1"/>
  <c r="I30" i="9"/>
  <c r="I38" i="9" s="1"/>
  <c r="I45" i="9" s="1"/>
  <c r="I30" i="8"/>
  <c r="I38" i="8" s="1"/>
  <c r="I45" i="8" s="1"/>
  <c r="I30" i="7"/>
  <c r="I38" i="7" s="1"/>
  <c r="I45" i="7" s="1"/>
  <c r="I30" i="6"/>
  <c r="I38" i="6" s="1"/>
  <c r="I45" i="6" s="1"/>
  <c r="I30" i="5"/>
  <c r="I38" i="5" s="1"/>
  <c r="I45" i="5" s="1"/>
  <c r="H17" i="1"/>
  <c r="I55" i="1"/>
  <c r="I56" i="1" s="1"/>
  <c r="J56" i="1" s="1"/>
  <c r="H26" i="4"/>
  <c r="H17" i="4"/>
  <c r="I45" i="4"/>
  <c r="I55" i="4"/>
  <c r="I49" i="4"/>
  <c r="O119" i="4"/>
  <c r="I27" i="1"/>
  <c r="I57" i="1" s="1"/>
  <c r="O119" i="1"/>
  <c r="O120" i="1" s="1"/>
  <c r="I59" i="1" l="1"/>
  <c r="I31" i="4"/>
  <c r="I56" i="4" s="1"/>
  <c r="I31" i="5" s="1"/>
  <c r="I56" i="5" s="1"/>
  <c r="O120" i="4"/>
  <c r="O122" i="4" s="1"/>
  <c r="I27" i="4"/>
  <c r="I57" i="4" s="1"/>
  <c r="I31" i="6" l="1"/>
  <c r="I56" i="6" s="1"/>
  <c r="I59" i="5"/>
  <c r="I59" i="4"/>
  <c r="I59" i="6" l="1"/>
  <c r="I31" i="7"/>
  <c r="I56" i="7" s="1"/>
  <c r="I59" i="7" s="1"/>
</calcChain>
</file>

<file path=xl/sharedStrings.xml><?xml version="1.0" encoding="utf-8"?>
<sst xmlns="http://schemas.openxmlformats.org/spreadsheetml/2006/main" count="1019" uniqueCount="280">
  <si>
    <t>CASH OPNAME</t>
  </si>
  <si>
    <t>Hari              :</t>
  </si>
  <si>
    <t xml:space="preserve">Rabu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</si>
  <si>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</si>
  <si>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</si>
  <si>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</si>
  <si>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</si>
  <si>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</si>
  <si>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</si>
  <si>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</si>
  <si>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</si>
  <si>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</si>
  <si>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</si>
  <si>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</si>
  <si>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</si>
  <si>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</si>
  <si>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</si>
  <si>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</si>
  <si>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</si>
  <si>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</si>
  <si>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</si>
  <si>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</si>
  <si>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</si>
  <si>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</si>
  <si>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</si>
  <si>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</si>
  <si>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</si>
  <si>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</si>
  <si>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</si>
  <si>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</si>
  <si>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</si>
  <si>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</si>
  <si>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</si>
  <si>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</si>
  <si>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</si>
  <si>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</si>
  <si>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</si>
  <si>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</si>
  <si>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</si>
  <si>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</si>
  <si>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</si>
  <si>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</si>
  <si>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</si>
  <si>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</si>
  <si>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</si>
  <si>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</si>
  <si>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</si>
  <si>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</si>
  <si>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</si>
  <si>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</si>
  <si>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</si>
  <si>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</si>
  <si>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</si>
  <si>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</si>
  <si>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</si>
  <si>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</si>
  <si>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</si>
  <si>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</si>
  <si>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</si>
  <si>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1. Nijar Kurnia Romdoni, S.E</t>
  </si>
  <si>
    <t xml:space="preserve">Sabtu </t>
  </si>
  <si>
    <t xml:space="preserve">Realisasi Kurang </t>
  </si>
  <si>
    <t>ket</t>
  </si>
  <si>
    <t xml:space="preserve">presentasi nurul </t>
  </si>
  <si>
    <t>kran rijal</t>
  </si>
  <si>
    <t>UT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</si>
  <si>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</si>
  <si>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</si>
  <si>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</si>
  <si>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</si>
  <si>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</si>
  <si>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</si>
  <si>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</si>
  <si>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</si>
  <si>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</si>
  <si>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</si>
  <si>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</si>
  <si>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</si>
  <si>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</si>
  <si>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</si>
  <si>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</si>
  <si>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</si>
  <si>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</si>
  <si>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</si>
  <si>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</si>
  <si>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 xml:space="preserve">Senin </t>
  </si>
  <si>
    <t>Pulsa</t>
  </si>
  <si>
    <t>Fee Org</t>
  </si>
  <si>
    <t>fee Manejemen</t>
  </si>
  <si>
    <t>Fee Mkt</t>
  </si>
  <si>
    <t>E Book</t>
  </si>
  <si>
    <t>Daber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</si>
  <si>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</si>
  <si>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</si>
  <si>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</si>
  <si>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</si>
  <si>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</si>
  <si>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</si>
  <si>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</si>
  <si>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</si>
  <si>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</si>
  <si>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</si>
  <si>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</si>
  <si>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</si>
  <si>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</si>
  <si>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</si>
  <si>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</si>
  <si>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</si>
  <si>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</si>
  <si>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</si>
  <si>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</si>
  <si>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 xml:space="preserve">Cb Ade Kado 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</si>
  <si>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</si>
  <si>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</si>
  <si>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</si>
  <si>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</si>
  <si>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</si>
  <si>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</si>
  <si>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</si>
  <si>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</si>
  <si>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</si>
  <si>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</si>
  <si>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</si>
  <si>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</si>
  <si>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</si>
  <si>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</si>
  <si>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</si>
  <si>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</si>
  <si>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</si>
  <si>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</si>
  <si>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</si>
  <si>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</si>
  <si>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</si>
  <si>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</si>
  <si>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</si>
  <si>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</si>
  <si>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</si>
  <si>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</si>
  <si>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internet</t>
  </si>
  <si>
    <t>service mobil</t>
  </si>
  <si>
    <t>Selasa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</si>
  <si>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</si>
  <si>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</si>
  <si>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</si>
  <si>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</si>
  <si>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</si>
  <si>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</si>
  <si>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</si>
  <si>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</si>
  <si>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</si>
  <si>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</si>
  <si>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</si>
  <si>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</si>
  <si>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</si>
  <si>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</si>
  <si>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</si>
  <si>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</si>
  <si>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</si>
  <si>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</si>
  <si>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</si>
  <si>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</si>
  <si>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</si>
  <si>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</si>
  <si>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</si>
  <si>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</si>
  <si>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</si>
  <si>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</si>
  <si>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</si>
  <si>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</si>
  <si>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</si>
  <si>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</si>
  <si>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50054</t>
  </si>
  <si>
    <t>BTK 50055</t>
  </si>
  <si>
    <t>BTK 50056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</si>
  <si>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</si>
  <si>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</si>
  <si>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</si>
  <si>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</si>
  <si>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</si>
  <si>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</si>
  <si>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</si>
  <si>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</si>
  <si>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</si>
  <si>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</si>
  <si>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</si>
  <si>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</si>
  <si>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</si>
  <si>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</si>
  <si>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</si>
  <si>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</si>
  <si>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</si>
  <si>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</si>
  <si>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</si>
  <si>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</si>
  <si>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</si>
  <si>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</si>
  <si>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</si>
  <si>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</si>
  <si>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</si>
  <si>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</si>
  <si>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</si>
  <si>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</si>
  <si>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</si>
  <si>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</si>
  <si>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</si>
  <si>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</si>
  <si>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</si>
  <si>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</si>
  <si>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</si>
  <si>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</si>
  <si>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</si>
  <si>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</si>
  <si>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</si>
  <si>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</si>
  <si>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</si>
  <si>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</si>
  <si>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</si>
  <si>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</si>
  <si>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</si>
  <si>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 xml:space="preserve">Kamis 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</si>
  <si>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</si>
  <si>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</si>
  <si>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</si>
  <si>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</si>
  <si>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</si>
  <si>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</si>
  <si>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</si>
  <si>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</si>
  <si>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</si>
  <si>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</si>
  <si>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</si>
  <si>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</si>
  <si>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</si>
  <si>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</si>
  <si>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</si>
  <si>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</si>
  <si>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</si>
  <si>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</si>
  <si>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</si>
  <si>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</si>
  <si>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</si>
  <si>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</si>
  <si>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</si>
  <si>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</si>
  <si>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Jum'at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</si>
  <si>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</si>
  <si>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</si>
  <si>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</si>
  <si>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</si>
  <si>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</si>
  <si>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</si>
  <si>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</si>
  <si>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</si>
  <si>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</si>
  <si>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</si>
  <si>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</si>
  <si>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</si>
  <si>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</si>
  <si>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</si>
  <si>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</si>
  <si>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</si>
  <si>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</si>
  <si>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</si>
  <si>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</si>
  <si>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</si>
  <si>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</si>
  <si>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</si>
  <si>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</si>
  <si>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BTK 50149</t>
  </si>
  <si>
    <t>BTK 50150</t>
  </si>
  <si>
    <t>BTK 50151</t>
  </si>
  <si>
    <t>BTK 50152</t>
  </si>
  <si>
    <t>BTK 50153</t>
  </si>
  <si>
    <t>BTK 50154</t>
  </si>
  <si>
    <t>BTK 50155</t>
  </si>
  <si>
    <t>BTK 50156</t>
  </si>
  <si>
    <t>BTK 50157</t>
  </si>
  <si>
    <t>Sabtu</t>
  </si>
  <si>
    <t>Minggu</t>
  </si>
  <si>
    <t>1. Roni Nugraha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</si>
</sst>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1"/>
      <color theme="1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93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1" fontId="5" fillId="0" borderId="0" xfId="4" applyNumberFormat="1" applyFont="1"/>
    <xf numFmtId="0" fontId="9" fillId="0" borderId="0" xfId="3" applyFont="1" applyAlignment="1"/>
    <xf numFmtId="0" fontId="10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1" fontId="0" fillId="0" borderId="1" xfId="1" applyFont="1" applyBorder="1" applyAlignment="1">
      <alignment wrapText="1"/>
    </xf>
    <xf numFmtId="41" fontId="7" fillId="3" borderId="0" xfId="0" applyNumberFormat="1" applyFont="1" applyFill="1"/>
    <xf numFmtId="0" fontId="16" fillId="0" borderId="1" xfId="5" applyFont="1" applyBorder="1" applyAlignment="1">
      <alignment vertical="center" wrapText="1"/>
    </xf>
    <xf numFmtId="41" fontId="16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7" fillId="3" borderId="3" xfId="0" applyNumberFormat="1" applyFont="1" applyFill="1" applyBorder="1"/>
    <xf numFmtId="3" fontId="16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6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6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17" fillId="3" borderId="3" xfId="1" applyFont="1" applyFill="1" applyBorder="1" applyAlignment="1">
      <alignment horizontal="left"/>
    </xf>
    <xf numFmtId="0" fontId="18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0" fontId="18" fillId="0" borderId="1" xfId="5" applyFont="1" applyBorder="1" applyAlignment="1">
      <alignment vertical="center" wrapText="1"/>
    </xf>
    <xf numFmtId="41" fontId="16" fillId="0" borderId="1" xfId="1" applyFont="1" applyBorder="1" applyAlignment="1">
      <alignment vertical="center" wrapText="1"/>
    </xf>
    <xf numFmtId="0" fontId="15" fillId="0" borderId="1" xfId="5" applyBorder="1" applyAlignment="1">
      <alignment horizontal="center" wrapText="1"/>
    </xf>
    <xf numFmtId="0" fontId="19" fillId="0" borderId="1" xfId="5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0" fontId="0" fillId="0" borderId="1" xfId="0" applyBorder="1" applyAlignment="1"/>
    <xf numFmtId="41" fontId="5" fillId="0" borderId="1" xfId="1" applyFont="1" applyFill="1" applyBorder="1"/>
    <xf numFmtId="166" fontId="0" fillId="0" borderId="1" xfId="0" applyNumberFormat="1" applyBorder="1" applyAlignment="1">
      <alignment horizontal="right" wrapText="1"/>
    </xf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0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0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0" fontId="14" fillId="3" borderId="1" xfId="0" applyFont="1" applyFill="1" applyBorder="1" applyAlignment="1">
      <alignment horizontal="right" vertical="center" wrapText="1"/>
    </xf>
    <xf numFmtId="0" fontId="16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41" fontId="0" fillId="0" borderId="1" xfId="0" applyNumberFormat="1" applyBorder="1" applyAlignment="1">
      <alignment wrapText="1"/>
    </xf>
    <xf numFmtId="41" fontId="0" fillId="0" borderId="1" xfId="1" applyFont="1" applyBorder="1" applyAlignment="1">
      <alignment horizontal="right" wrapText="1"/>
    </xf>
    <xf numFmtId="164" fontId="21" fillId="0" borderId="0" xfId="3" applyNumberFormat="1" applyFont="1" applyBorder="1" applyAlignment="1"/>
    <xf numFmtId="0" fontId="16" fillId="0" borderId="1" xfId="0" applyFont="1" applyBorder="1" applyAlignment="1">
      <alignment vertical="center"/>
    </xf>
    <xf numFmtId="164" fontId="21" fillId="0" borderId="0" xfId="3" applyNumberFormat="1" applyFont="1" applyAlignment="1"/>
    <xf numFmtId="164" fontId="9" fillId="0" borderId="0" xfId="3" applyNumberFormat="1" applyFont="1" applyAlignment="1"/>
    <xf numFmtId="0" fontId="16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6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6" fillId="0" borderId="1" xfId="0" applyFont="1" applyBorder="1" applyAlignment="1">
      <alignment wrapText="1"/>
    </xf>
    <xf numFmtId="164" fontId="16" fillId="0" borderId="1" xfId="0" applyNumberFormat="1" applyFont="1" applyBorder="1" applyAlignment="1">
      <alignment wrapText="1"/>
    </xf>
    <xf numFmtId="164" fontId="16" fillId="0" borderId="2" xfId="0" applyNumberFormat="1" applyFont="1" applyBorder="1" applyAlignment="1">
      <alignment wrapText="1"/>
    </xf>
    <xf numFmtId="42" fontId="5" fillId="0" borderId="0" xfId="0" applyNumberFormat="1" applyFont="1"/>
    <xf numFmtId="0" fontId="16" fillId="0" borderId="2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3" fontId="16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3" fontId="0" fillId="0" borderId="1" xfId="0" applyNumberFormat="1" applyBorder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6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8" fillId="0" borderId="1" xfId="5" applyFont="1" applyBorder="1" applyAlignment="1">
      <alignment wrapText="1"/>
    </xf>
    <xf numFmtId="3" fontId="16" fillId="0" borderId="5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6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6" fillId="0" borderId="1" xfId="0" applyNumberFormat="1" applyFont="1" applyBorder="1" applyAlignment="1">
      <alignment horizontal="right" wrapText="1"/>
    </xf>
    <xf numFmtId="3" fontId="16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41" fontId="16" fillId="0" borderId="3" xfId="1" applyFont="1" applyBorder="1" applyAlignment="1">
      <alignment horizontal="right" vertical="center" wrapText="1"/>
    </xf>
    <xf numFmtId="0" fontId="5" fillId="0" borderId="3" xfId="4" applyFont="1" applyBorder="1"/>
    <xf numFmtId="165" fontId="5" fillId="0" borderId="3" xfId="4" applyNumberFormat="1" applyFont="1" applyBorder="1"/>
    <xf numFmtId="41" fontId="3" fillId="0" borderId="3" xfId="4" applyNumberFormat="1" applyFont="1" applyFill="1" applyBorder="1"/>
    <xf numFmtId="41" fontId="7" fillId="0" borderId="3" xfId="4" applyNumberFormat="1" applyFont="1" applyFill="1" applyBorder="1"/>
    <xf numFmtId="41" fontId="7" fillId="3" borderId="5" xfId="1" applyFont="1" applyFill="1" applyBorder="1"/>
    <xf numFmtId="41" fontId="7" fillId="3" borderId="1" xfId="1" applyFont="1" applyFill="1" applyBorder="1"/>
    <xf numFmtId="41" fontId="16" fillId="0" borderId="1" xfId="1" applyFont="1" applyBorder="1" applyAlignment="1">
      <alignment horizontal="right" wrapText="1"/>
    </xf>
    <xf numFmtId="41" fontId="3" fillId="3" borderId="1" xfId="1" applyFont="1" applyFill="1" applyBorder="1"/>
    <xf numFmtId="41" fontId="7" fillId="0" borderId="1" xfId="1" applyFont="1" applyBorder="1"/>
    <xf numFmtId="0" fontId="16" fillId="0" borderId="1" xfId="1" applyNumberFormat="1" applyFont="1" applyBorder="1" applyAlignment="1">
      <alignment vertical="center" wrapText="1"/>
    </xf>
    <xf numFmtId="0" fontId="18" fillId="0" borderId="1" xfId="1" applyNumberFormat="1" applyFont="1" applyBorder="1" applyAlignment="1">
      <alignment vertical="center"/>
    </xf>
    <xf numFmtId="0" fontId="18" fillId="0" borderId="1" xfId="1" applyNumberFormat="1" applyFont="1" applyBorder="1" applyAlignment="1">
      <alignment vertical="center" wrapText="1"/>
    </xf>
    <xf numFmtId="0" fontId="19" fillId="0" borderId="1" xfId="1" applyNumberFormat="1" applyFont="1" applyBorder="1" applyAlignment="1">
      <alignment vertical="center" wrapText="1"/>
    </xf>
    <xf numFmtId="0" fontId="16" fillId="0" borderId="1" xfId="1" applyNumberFormat="1" applyFont="1" applyBorder="1" applyAlignment="1">
      <alignment vertical="center"/>
    </xf>
    <xf numFmtId="0" fontId="7" fillId="3" borderId="1" xfId="1" applyNumberFormat="1" applyFont="1" applyFill="1" applyBorder="1"/>
    <xf numFmtId="0" fontId="7" fillId="0" borderId="1" xfId="1" applyNumberFormat="1" applyFont="1" applyBorder="1"/>
    <xf numFmtId="0" fontId="6" fillId="0" borderId="1" xfId="1" applyNumberFormat="1" applyFont="1" applyFill="1" applyBorder="1" applyAlignment="1">
      <alignment horizontal="right"/>
    </xf>
    <xf numFmtId="42" fontId="28" fillId="0" borderId="0" xfId="1" applyNumberFormat="1" applyFont="1"/>
    <xf numFmtId="41" fontId="29" fillId="0" borderId="1" xfId="1" applyFont="1" applyFill="1" applyBorder="1" applyAlignment="1">
      <alignment horizontal="right" vertical="center" wrapText="1"/>
    </xf>
    <xf numFmtId="41" fontId="14" fillId="3" borderId="1" xfId="1" applyFont="1" applyFill="1" applyBorder="1" applyAlignment="1">
      <alignment horizontal="center" vertical="center" wrapText="1"/>
    </xf>
    <xf numFmtId="41" fontId="15" fillId="0" borderId="1" xfId="1" applyFont="1" applyBorder="1" applyAlignment="1">
      <alignment horizontal="center" wrapText="1"/>
    </xf>
    <xf numFmtId="41" fontId="14" fillId="3" borderId="1" xfId="1" applyFont="1" applyFill="1" applyBorder="1" applyAlignment="1">
      <alignment horizontal="right" vertical="center" wrapText="1"/>
    </xf>
    <xf numFmtId="41" fontId="16" fillId="0" borderId="1" xfId="1" applyFont="1" applyBorder="1" applyAlignment="1">
      <alignment wrapText="1"/>
    </xf>
    <xf numFmtId="41" fontId="30" fillId="0" borderId="1" xfId="1" applyFont="1" applyBorder="1" applyAlignment="1">
      <alignment horizont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7" xfId="4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41" fontId="16" fillId="0" borderId="1" xfId="1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/2.%20CASH%20OF%20NAME%20DAILY/2018/12.%20Co%20Daily%20-%20Des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Nov "/>
      <sheetName val="1 Des"/>
      <sheetName val="2 Des"/>
      <sheetName val="3 Des"/>
      <sheetName val="4 Des"/>
      <sheetName val="5 Des"/>
      <sheetName val="6 Des "/>
      <sheetName val="7 des "/>
      <sheetName val="8 Des"/>
      <sheetName val="9 DEs18"/>
      <sheetName val="10 Des"/>
      <sheetName val="11 Des "/>
      <sheetName val="12 Des"/>
      <sheetName val="13 Des"/>
      <sheetName val="14 Des"/>
      <sheetName val="16 Des"/>
      <sheetName val="17 Des "/>
      <sheetName val="18 Des"/>
      <sheetName val="19 Des"/>
      <sheetName val="20 Des"/>
      <sheetName val="21 Des  "/>
      <sheetName val="22 Des "/>
      <sheetName val="23 Des"/>
      <sheetName val="26 Des"/>
      <sheetName val="27 De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8">
          <cell r="I38">
            <v>831507793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6">
          <cell r="I56">
            <v>70448000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52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4" width="20.7109375" style="40" customWidth="1"/>
    <col min="15" max="15" width="18.5703125" style="153" bestFit="1" customWidth="1"/>
    <col min="16" max="16" width="20.7109375" style="40" customWidth="1"/>
    <col min="17" max="17" width="21.5703125" style="114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7"/>
      <c r="L6" s="13"/>
      <c r="M6" s="4"/>
      <c r="N6" s="4"/>
      <c r="O6" s="13"/>
      <c r="P6" s="4"/>
      <c r="Q6" s="7"/>
      <c r="R6" s="2"/>
      <c r="S6" s="2"/>
      <c r="T6" s="18"/>
      <c r="U6" s="19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138</v>
      </c>
      <c r="F8" s="21"/>
      <c r="G8" s="16">
        <f t="shared" ref="G8:G16" si="0">C8*E8</f>
        <v>13800000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520</v>
      </c>
      <c r="F9" s="21"/>
      <c r="G9" s="16">
        <f t="shared" si="0"/>
        <v>26000000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89" t="s">
        <v>12</v>
      </c>
      <c r="M11" s="190"/>
      <c r="N11" s="191" t="s">
        <v>13</v>
      </c>
      <c r="O11" s="192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13</v>
      </c>
      <c r="F13" s="21"/>
      <c r="G13" s="16">
        <f t="shared" si="0"/>
        <v>26000</v>
      </c>
      <c r="H13" s="8"/>
      <c r="I13" s="7"/>
      <c r="J13" s="37"/>
      <c r="K13" s="38"/>
      <c r="L13" s="39"/>
      <c r="M13" s="40">
        <v>22075000</v>
      </c>
      <c r="N13" s="41"/>
      <c r="O13" s="42"/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>
        <v>5500000</v>
      </c>
      <c r="N14" s="41"/>
      <c r="O14" s="49"/>
      <c r="P14" s="50"/>
      <c r="Q14" s="51"/>
      <c r="R14" s="52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3500000</v>
      </c>
      <c r="N15" s="41"/>
      <c r="O15" s="49"/>
      <c r="P15" s="50"/>
      <c r="Q15" s="53"/>
      <c r="R15" s="46"/>
      <c r="S15" s="54"/>
      <c r="T15" s="52"/>
      <c r="U15" s="52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5">
        <v>1729000</v>
      </c>
      <c r="N16" s="56"/>
      <c r="O16" s="49"/>
      <c r="P16" s="57"/>
      <c r="Q16" s="53"/>
      <c r="R16" s="46"/>
      <c r="S16" s="54"/>
      <c r="T16" s="52">
        <f>SUM(T7:T15)</f>
        <v>0</v>
      </c>
      <c r="U16" s="52">
        <f>SUM(U7:U15)</f>
        <v>0</v>
      </c>
    </row>
    <row r="17" spans="1:21" ht="18.75" x14ac:dyDescent="0.3">
      <c r="A17" s="7"/>
      <c r="B17" s="7"/>
      <c r="C17" s="18" t="s">
        <v>22</v>
      </c>
      <c r="D17" s="7"/>
      <c r="E17" s="21"/>
      <c r="F17" s="7"/>
      <c r="G17" s="7"/>
      <c r="H17" s="8">
        <f>SUM(G8:G16)</f>
        <v>39876000</v>
      </c>
      <c r="I17" s="9"/>
      <c r="J17" s="37"/>
      <c r="K17" s="38"/>
      <c r="L17" s="39"/>
      <c r="M17" s="55"/>
      <c r="N17" s="58"/>
      <c r="O17" s="49"/>
      <c r="P17" s="59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60"/>
      <c r="K18" s="38"/>
      <c r="L18" s="39"/>
      <c r="M18" s="48"/>
      <c r="N18" s="61"/>
      <c r="O18" s="49"/>
      <c r="P18" s="59"/>
      <c r="Q18" s="62"/>
      <c r="R18" s="63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60"/>
      <c r="K19" s="38"/>
      <c r="L19" s="39"/>
      <c r="M19" s="48"/>
      <c r="N19" s="61"/>
      <c r="O19" s="49"/>
      <c r="P19" s="57"/>
      <c r="Q19" s="64"/>
      <c r="R19" s="46"/>
      <c r="S19" s="54"/>
      <c r="T19" s="65" t="s">
        <v>24</v>
      </c>
      <c r="U19" s="54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60"/>
      <c r="K20" s="66"/>
      <c r="L20" s="59"/>
      <c r="M20" s="48"/>
      <c r="N20" s="58"/>
      <c r="O20" s="49"/>
      <c r="P20" s="67"/>
      <c r="Q20" s="30"/>
      <c r="R20" s="46"/>
      <c r="S20" s="54"/>
      <c r="T20" s="65"/>
      <c r="U20" s="54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60"/>
      <c r="K21" s="38"/>
      <c r="L21" s="39"/>
      <c r="M21" s="48"/>
      <c r="N21" s="58"/>
      <c r="O21" s="49"/>
      <c r="P21" s="59"/>
      <c r="Q21" s="53"/>
      <c r="R21" s="63"/>
    </row>
    <row r="22" spans="1:21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60"/>
      <c r="K22" s="38"/>
      <c r="L22" s="39"/>
      <c r="M22" s="48"/>
      <c r="N22" s="58"/>
      <c r="O22" s="49"/>
      <c r="P22" s="59"/>
      <c r="Q22" s="53"/>
      <c r="R22" s="63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60"/>
      <c r="K23" s="38"/>
      <c r="L23" s="68"/>
      <c r="M23" s="48"/>
      <c r="N23" s="58"/>
      <c r="O23" s="49"/>
      <c r="P23" s="59"/>
      <c r="Q23" s="53"/>
      <c r="R23" s="63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60"/>
      <c r="K24" s="38"/>
      <c r="L24" s="68"/>
      <c r="M24" s="48"/>
      <c r="N24" s="58"/>
      <c r="O24" s="49"/>
      <c r="P24" s="69"/>
      <c r="Q24" s="44"/>
      <c r="R24" s="46"/>
      <c r="S24" s="54"/>
      <c r="T24" s="65"/>
      <c r="U24" s="54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7"/>
      <c r="K25" s="38"/>
      <c r="L25" s="68"/>
      <c r="M25" s="48"/>
      <c r="N25" s="58"/>
      <c r="O25" s="49"/>
      <c r="P25" s="71"/>
      <c r="Q25" s="51"/>
      <c r="R25" s="72"/>
    </row>
    <row r="26" spans="1:21" x14ac:dyDescent="0.25">
      <c r="A26" s="7"/>
      <c r="B26" s="21"/>
      <c r="C26" s="18"/>
      <c r="D26" s="7"/>
      <c r="E26" s="7"/>
      <c r="F26" s="7"/>
      <c r="G26" s="7"/>
      <c r="H26" s="73">
        <f>SUM(G20:G25)</f>
        <v>200</v>
      </c>
      <c r="I26" s="8"/>
      <c r="J26" s="37"/>
      <c r="K26" s="38"/>
      <c r="L26" s="68"/>
      <c r="N26" s="58"/>
      <c r="O26" s="49"/>
      <c r="P26" s="74"/>
      <c r="Q26" s="51"/>
      <c r="R26" s="72"/>
    </row>
    <row r="27" spans="1:21" x14ac:dyDescent="0.25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39876200</v>
      </c>
      <c r="J27" s="37"/>
      <c r="K27" s="38"/>
      <c r="L27" s="68"/>
      <c r="N27" s="58"/>
      <c r="O27" s="49"/>
      <c r="P27" s="57"/>
      <c r="Q27" s="75"/>
      <c r="R27" s="46"/>
      <c r="S27" s="54"/>
      <c r="T27" s="65"/>
      <c r="U27" s="54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8"/>
      <c r="L28" s="68"/>
      <c r="N28" s="58"/>
      <c r="O28" s="49"/>
      <c r="P28" s="76"/>
      <c r="Q28" s="51"/>
      <c r="R28" s="72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7"/>
      <c r="K29" s="38"/>
      <c r="L29" s="68"/>
      <c r="M29" s="77"/>
      <c r="N29" s="58"/>
      <c r="O29" s="49"/>
      <c r="P29" s="77"/>
      <c r="Q29" s="44"/>
      <c r="R29" s="46"/>
      <c r="S29" s="54"/>
      <c r="T29" s="65"/>
      <c r="U29" s="54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+'[1]12 Des'!I38</f>
        <v>831507793</v>
      </c>
      <c r="J30" s="37"/>
      <c r="K30" s="38"/>
      <c r="L30" s="68"/>
      <c r="M30" s="77"/>
      <c r="N30" s="58"/>
      <c r="O30" s="49"/>
      <c r="P30" s="77"/>
      <c r="Q30" s="44"/>
      <c r="R30" s="2"/>
      <c r="S30" s="54"/>
      <c r="T30" s="2"/>
      <c r="U30" s="54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+'[1]26 Des'!I56</f>
        <v>70448000</v>
      </c>
      <c r="J31" s="37"/>
      <c r="K31" s="38"/>
      <c r="L31" s="68"/>
      <c r="M31" s="77"/>
      <c r="N31" s="58"/>
      <c r="O31" s="49"/>
      <c r="P31" s="77"/>
      <c r="Q31" s="44"/>
      <c r="R31" s="2"/>
      <c r="S31" s="54"/>
      <c r="T31" s="2"/>
      <c r="U31" s="5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8"/>
      <c r="L32" s="68"/>
      <c r="M32" s="77"/>
      <c r="N32" s="58"/>
      <c r="O32" s="49"/>
      <c r="P32" s="77"/>
      <c r="Q32" s="44"/>
      <c r="R32" s="2"/>
      <c r="S32" s="54"/>
      <c r="T32" s="2"/>
      <c r="U32" s="54"/>
    </row>
    <row r="33" spans="1:21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7"/>
      <c r="K33" s="38"/>
      <c r="L33" s="68"/>
      <c r="M33" s="77"/>
      <c r="N33" s="58"/>
      <c r="O33" s="49"/>
      <c r="P33" s="77"/>
      <c r="Q33" s="44"/>
      <c r="R33" s="2"/>
      <c r="S33" s="54"/>
      <c r="T33" s="78"/>
      <c r="U33" s="54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7"/>
      <c r="K34" s="38"/>
      <c r="L34" s="68"/>
      <c r="M34" s="77"/>
      <c r="N34" s="58"/>
      <c r="O34" s="49"/>
      <c r="P34" s="77"/>
      <c r="Q34" s="44"/>
      <c r="R34" s="54"/>
      <c r="S34" s="54"/>
      <c r="T34" s="2"/>
      <c r="U34" s="54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7"/>
      <c r="K35" s="38"/>
      <c r="L35" s="68"/>
      <c r="N35" s="58"/>
      <c r="O35" s="49"/>
      <c r="Q35" s="44"/>
      <c r="R35" s="9"/>
      <c r="S35" s="54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79"/>
      <c r="K36" s="38"/>
      <c r="L36" s="68"/>
      <c r="M36" s="80"/>
      <c r="N36" s="58"/>
      <c r="O36" s="49"/>
      <c r="Q36" s="44"/>
      <c r="S36" s="54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7"/>
      <c r="K37" s="82"/>
      <c r="L37" s="83">
        <f>SUM(L13:L28)</f>
        <v>0</v>
      </c>
      <c r="M37" s="80"/>
      <c r="N37" s="58"/>
      <c r="O37" s="49">
        <f>SUM(O13:O36)</f>
        <v>0</v>
      </c>
      <c r="Q37" s="44"/>
      <c r="S37" s="54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38"/>
      <c r="L38" s="68"/>
      <c r="M38" s="80"/>
      <c r="N38" s="58"/>
      <c r="O38" s="49"/>
      <c r="Q38" s="44"/>
      <c r="S38" s="5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68"/>
      <c r="M39" s="80"/>
      <c r="N39" s="58"/>
      <c r="O39" s="49"/>
      <c r="Q39" s="44"/>
      <c r="S39" s="54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8"/>
      <c r="L40" s="68"/>
      <c r="M40" s="80"/>
      <c r="N40" s="58"/>
      <c r="O40" s="49"/>
      <c r="Q40" s="44"/>
      <c r="S40" s="54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7"/>
      <c r="K41" s="37"/>
      <c r="L41" s="49"/>
      <c r="N41" s="58"/>
      <c r="O41" s="49"/>
      <c r="Q41" s="44"/>
      <c r="S41" s="54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49"/>
      <c r="N42" s="58"/>
      <c r="O42" s="49"/>
      <c r="Q42" s="44"/>
      <c r="S42" s="54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172763888</v>
      </c>
      <c r="I43" s="8"/>
      <c r="J43" s="37"/>
      <c r="K43" s="37"/>
      <c r="L43" s="49"/>
      <c r="N43" s="85"/>
      <c r="O43" s="42"/>
      <c r="Q43" s="44"/>
      <c r="S43" s="54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394222345</v>
      </c>
      <c r="J44" s="37"/>
      <c r="K44" s="37"/>
      <c r="L44" s="49"/>
      <c r="N44" s="5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1225730138</v>
      </c>
      <c r="J45" s="37"/>
      <c r="K45" s="37"/>
      <c r="L45" s="49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88"/>
      <c r="K46" s="37"/>
      <c r="L46" s="49"/>
      <c r="N46" s="58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32804000</v>
      </c>
      <c r="I47" s="8"/>
      <c r="J47" s="88"/>
      <c r="K47" s="37"/>
      <c r="L47" s="49"/>
      <c r="M47" s="90"/>
      <c r="N47" s="58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49"/>
      <c r="M48" s="90"/>
      <c r="N48" s="58"/>
      <c r="O48" s="53"/>
      <c r="P48" s="90"/>
      <c r="Q48" s="44"/>
      <c r="R48" s="93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32804000</v>
      </c>
      <c r="J49" s="92"/>
      <c r="K49" s="37"/>
      <c r="L49" s="49"/>
      <c r="M49" s="90"/>
      <c r="N49" s="58"/>
      <c r="O49" s="53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49"/>
      <c r="N50" s="96"/>
      <c r="O50" s="53"/>
      <c r="Q50" s="44"/>
      <c r="S50" s="93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49"/>
      <c r="M51" s="90"/>
      <c r="N51" s="58"/>
      <c r="O51" s="53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42</v>
      </c>
      <c r="D52" s="7"/>
      <c r="E52" s="7"/>
      <c r="F52" s="7"/>
      <c r="G52" s="16"/>
      <c r="I52" s="8"/>
      <c r="J52" s="88"/>
      <c r="K52" s="37"/>
      <c r="L52" s="49"/>
      <c r="N52" s="96"/>
      <c r="O52" s="53"/>
      <c r="Q52" s="44"/>
    </row>
    <row r="53" spans="1:21" x14ac:dyDescent="0.2">
      <c r="A53" s="7"/>
      <c r="B53" s="7"/>
      <c r="C53" s="97" t="s">
        <v>43</v>
      </c>
      <c r="D53" s="7"/>
      <c r="E53" s="7"/>
      <c r="F53" s="7"/>
      <c r="G53" s="16"/>
      <c r="H53" s="73">
        <f>SUM(O13:O23)</f>
        <v>0</v>
      </c>
      <c r="I53" s="8"/>
      <c r="J53" s="88"/>
      <c r="K53" s="37"/>
      <c r="L53" s="49"/>
      <c r="M53" s="90"/>
      <c r="N53" s="58"/>
      <c r="O53" s="53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81">
        <f>786000+1366200+80000</f>
        <v>2232200</v>
      </c>
      <c r="I54" s="8"/>
      <c r="J54" s="98"/>
      <c r="K54" s="37"/>
      <c r="L54" s="49"/>
      <c r="M54" s="90"/>
      <c r="N54" s="58"/>
      <c r="O54" s="53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2232200</v>
      </c>
      <c r="J55" s="99"/>
      <c r="K55" s="37"/>
      <c r="L55" s="49"/>
      <c r="M55" s="90"/>
      <c r="N55" s="58"/>
      <c r="O55" s="53"/>
      <c r="P55" s="90"/>
      <c r="Q55" s="44"/>
      <c r="R55" s="9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39876200</v>
      </c>
      <c r="J56" s="100">
        <f>+I56-18000000</f>
        <v>21876200</v>
      </c>
      <c r="K56" s="37"/>
      <c r="L56" s="49"/>
      <c r="M56" s="90"/>
      <c r="N56" s="58"/>
      <c r="O56" s="53"/>
      <c r="P56" s="90"/>
      <c r="Q56" s="44"/>
      <c r="R56" s="101"/>
      <c r="S56" s="78"/>
      <c r="T56" s="101"/>
      <c r="U56" s="78"/>
    </row>
    <row r="57" spans="1:21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39876200</v>
      </c>
      <c r="J57" s="102"/>
      <c r="K57" s="37"/>
      <c r="L57" s="49"/>
      <c r="M57" s="103"/>
      <c r="N57" s="58"/>
      <c r="O57" s="53"/>
      <c r="P57" s="103"/>
      <c r="Q57" s="44"/>
      <c r="R57" s="101"/>
      <c r="S57" s="78"/>
      <c r="T57" s="101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102"/>
      <c r="K58" s="37"/>
      <c r="L58" s="49"/>
      <c r="M58" s="103"/>
      <c r="N58" s="58"/>
      <c r="O58" s="53"/>
      <c r="P58" s="103"/>
      <c r="Q58" s="44"/>
      <c r="R58" s="101"/>
      <c r="S58" s="78"/>
      <c r="T58" s="101"/>
      <c r="U58" s="78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104"/>
      <c r="K59" s="37"/>
      <c r="L59" s="49"/>
      <c r="M59" s="105"/>
      <c r="N59" s="58"/>
      <c r="O59" s="53"/>
      <c r="P59" s="105"/>
      <c r="Q59" s="44"/>
      <c r="R59" s="101"/>
      <c r="S59" s="78"/>
      <c r="T59" s="101"/>
      <c r="U59" s="106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4"/>
      <c r="K60" s="37"/>
      <c r="L60" s="49"/>
      <c r="M60" s="90"/>
      <c r="N60" s="58"/>
      <c r="O60" s="53"/>
      <c r="P60" s="90"/>
      <c r="Q60" s="44"/>
      <c r="R60" s="101"/>
      <c r="S60" s="78"/>
      <c r="T60" s="101"/>
      <c r="U60" s="101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104"/>
      <c r="K61" s="37"/>
      <c r="L61" s="49"/>
      <c r="M61" s="105"/>
      <c r="N61" s="58"/>
      <c r="O61" s="53"/>
      <c r="P61" s="105"/>
      <c r="Q61" s="44"/>
      <c r="R61" s="101"/>
      <c r="S61" s="78"/>
      <c r="T61" s="101"/>
      <c r="U61" s="101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104"/>
      <c r="K62" s="37"/>
      <c r="L62" s="49"/>
      <c r="M62" s="105"/>
      <c r="N62" s="58"/>
      <c r="O62" s="53"/>
      <c r="P62" s="105"/>
      <c r="Q62" s="44"/>
      <c r="R62" s="101"/>
      <c r="S62" s="78"/>
      <c r="T62" s="101"/>
      <c r="U62" s="101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4"/>
      <c r="K63" s="58"/>
      <c r="L63" s="108"/>
      <c r="M63" s="105"/>
      <c r="N63" s="109"/>
      <c r="O63" s="53"/>
      <c r="P63" s="105"/>
      <c r="Q63" s="44"/>
    </row>
    <row r="64" spans="1:21" x14ac:dyDescent="0.25">
      <c r="A64" s="110"/>
      <c r="B64" s="111"/>
      <c r="C64" s="111"/>
      <c r="D64" s="112"/>
      <c r="E64" s="112"/>
      <c r="F64" s="112"/>
      <c r="G64" s="112"/>
      <c r="H64" s="112"/>
      <c r="J64" s="104"/>
      <c r="K64" s="58"/>
      <c r="L64" s="108"/>
      <c r="N64" s="96"/>
      <c r="O64" s="113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4"/>
      <c r="K65" s="58"/>
      <c r="L65" s="115"/>
      <c r="N65" s="96"/>
      <c r="O65" s="53"/>
      <c r="Q65" s="44"/>
    </row>
    <row r="66" spans="1:21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104"/>
      <c r="K66" s="58"/>
      <c r="L66" s="115"/>
      <c r="M66" s="105"/>
      <c r="N66" s="117"/>
      <c r="O66" s="53"/>
      <c r="P66" s="105"/>
      <c r="Q66" s="44"/>
      <c r="R66" s="101"/>
      <c r="S66" s="78"/>
      <c r="T66" s="101"/>
      <c r="U66" s="101"/>
    </row>
    <row r="67" spans="1:21" x14ac:dyDescent="0.25">
      <c r="K67" s="58"/>
      <c r="L67" s="118"/>
      <c r="M67" s="105"/>
      <c r="N67" s="117"/>
      <c r="O67" s="51"/>
      <c r="P67" s="105"/>
      <c r="Q67" s="44"/>
      <c r="S67" s="54"/>
    </row>
    <row r="68" spans="1:21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104"/>
      <c r="K68" s="58"/>
      <c r="L68" s="53"/>
      <c r="O68" s="53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4"/>
      <c r="K69" s="119"/>
      <c r="L69" s="120"/>
      <c r="N69" s="117"/>
      <c r="O69" s="53"/>
      <c r="Q69" s="44"/>
    </row>
    <row r="70" spans="1:21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104"/>
      <c r="K70" s="119"/>
      <c r="L70" s="120"/>
      <c r="N70" s="117"/>
      <c r="O70" s="53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2"/>
      <c r="H71" s="2"/>
      <c r="I71" s="2"/>
      <c r="J71" s="104"/>
      <c r="K71" s="119"/>
      <c r="L71" s="120"/>
      <c r="O71" s="53"/>
      <c r="Q71" s="44"/>
      <c r="S71" s="93"/>
    </row>
    <row r="72" spans="1:21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104"/>
      <c r="K72" s="121"/>
      <c r="L72" s="51"/>
      <c r="N72" s="122"/>
      <c r="O72" s="42"/>
      <c r="Q72" s="44"/>
      <c r="R72" s="45"/>
      <c r="S72" s="46"/>
      <c r="T72" s="123"/>
      <c r="U72" s="47"/>
    </row>
    <row r="73" spans="1:21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104"/>
      <c r="K73" s="119"/>
      <c r="L73" s="51"/>
      <c r="O73" s="53"/>
      <c r="Q73" s="44"/>
    </row>
    <row r="74" spans="1:21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104"/>
      <c r="K74" s="119"/>
      <c r="L74" s="51"/>
      <c r="O74" s="53"/>
      <c r="Q74" s="127"/>
    </row>
    <row r="75" spans="1:21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104"/>
      <c r="K75" s="119"/>
      <c r="L75" s="129"/>
      <c r="O75" s="53"/>
      <c r="Q75" s="127"/>
    </row>
    <row r="76" spans="1:21" x14ac:dyDescent="0.25">
      <c r="A76" s="130"/>
      <c r="B76" s="131"/>
      <c r="C76" s="131"/>
      <c r="D76" s="131"/>
      <c r="E76" s="132"/>
      <c r="F76" s="2"/>
      <c r="G76" s="2"/>
      <c r="H76" s="78"/>
      <c r="I76" s="2"/>
      <c r="J76" s="104"/>
      <c r="K76" s="133"/>
      <c r="L76" s="134"/>
      <c r="O76" s="53"/>
      <c r="Q76" s="127"/>
    </row>
    <row r="77" spans="1:21" x14ac:dyDescent="0.25">
      <c r="A77" s="130"/>
      <c r="B77" s="131"/>
      <c r="C77" s="135"/>
      <c r="D77" s="131"/>
      <c r="E77" s="136"/>
      <c r="F77" s="2"/>
      <c r="G77" s="2"/>
      <c r="H77" s="78"/>
      <c r="I77" s="2"/>
      <c r="J77" s="104"/>
      <c r="K77" s="137"/>
      <c r="L77" s="113"/>
      <c r="O77" s="53"/>
      <c r="Q77" s="127"/>
    </row>
    <row r="78" spans="1:21" x14ac:dyDescent="0.25">
      <c r="A78" s="132"/>
      <c r="B78" s="131"/>
      <c r="C78" s="135"/>
      <c r="D78" s="135"/>
      <c r="E78" s="138"/>
      <c r="F78" s="93"/>
      <c r="H78" s="101"/>
      <c r="J78" s="104"/>
      <c r="K78" s="31"/>
      <c r="L78" s="113"/>
      <c r="O78" s="53"/>
      <c r="Q78" s="127"/>
    </row>
    <row r="79" spans="1:21" x14ac:dyDescent="0.25">
      <c r="A79" s="139"/>
      <c r="B79" s="131"/>
      <c r="C79" s="140"/>
      <c r="D79" s="140"/>
      <c r="E79" s="138"/>
      <c r="H79" s="101"/>
      <c r="J79" s="104"/>
      <c r="K79" s="31"/>
      <c r="L79" s="113"/>
      <c r="O79" s="53"/>
      <c r="Q79" s="127"/>
    </row>
    <row r="80" spans="1:21" x14ac:dyDescent="0.25">
      <c r="A80" s="141"/>
      <c r="B80" s="131"/>
      <c r="C80" s="140"/>
      <c r="D80" s="140"/>
      <c r="E80" s="138"/>
      <c r="H80" s="101"/>
      <c r="J80" s="104"/>
      <c r="K80" s="31"/>
      <c r="L80" s="113"/>
      <c r="O80" s="53"/>
      <c r="Q80" s="142"/>
    </row>
    <row r="81" spans="1:17" x14ac:dyDescent="0.25">
      <c r="A81" s="141"/>
      <c r="B81" s="131"/>
      <c r="C81" s="140"/>
      <c r="D81" s="140"/>
      <c r="E81" s="138"/>
      <c r="H81" s="101"/>
      <c r="J81" s="104"/>
      <c r="K81" s="31"/>
      <c r="L81" s="113"/>
      <c r="O81" s="53"/>
      <c r="Q81" s="142"/>
    </row>
    <row r="82" spans="1:17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104"/>
      <c r="K82" s="85"/>
      <c r="L82" s="53"/>
      <c r="O82" s="53"/>
      <c r="Q82" s="142"/>
    </row>
    <row r="83" spans="1:17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104"/>
      <c r="K83" s="144"/>
      <c r="L83" s="53"/>
      <c r="O83" s="53"/>
      <c r="Q83" s="142"/>
    </row>
    <row r="84" spans="1:17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104"/>
      <c r="K84" s="144"/>
      <c r="L84" s="53"/>
      <c r="O84" s="53"/>
      <c r="Q84" s="142"/>
    </row>
    <row r="85" spans="1:17" x14ac:dyDescent="0.25">
      <c r="A85" s="145">
        <f>SUM(A66:A84)</f>
        <v>0</v>
      </c>
      <c r="E85" s="101">
        <f>SUM(E66:E84)</f>
        <v>0</v>
      </c>
      <c r="H85" s="101">
        <f>SUM(H66:H84)</f>
        <v>0</v>
      </c>
      <c r="J85" s="104"/>
      <c r="K85" s="144"/>
      <c r="L85" s="53"/>
      <c r="O85" s="53"/>
      <c r="Q85" s="142"/>
    </row>
    <row r="86" spans="1:17" x14ac:dyDescent="0.25">
      <c r="J86" s="104"/>
      <c r="K86" s="144"/>
      <c r="L86" s="53"/>
      <c r="O86" s="53"/>
      <c r="Q86" s="127"/>
    </row>
    <row r="87" spans="1:17" x14ac:dyDescent="0.25">
      <c r="J87" s="104"/>
      <c r="K87" s="144"/>
      <c r="L87" s="53"/>
      <c r="O87" s="53"/>
      <c r="Q87" s="127"/>
    </row>
    <row r="88" spans="1:17" x14ac:dyDescent="0.25">
      <c r="J88" s="104"/>
      <c r="K88" s="144"/>
      <c r="L88" s="53"/>
      <c r="O88" s="53"/>
      <c r="Q88" s="127"/>
    </row>
    <row r="89" spans="1:17" x14ac:dyDescent="0.25">
      <c r="J89" s="104"/>
      <c r="K89" s="144"/>
      <c r="L89" s="53"/>
      <c r="O89" s="53"/>
      <c r="Q89" s="127"/>
    </row>
    <row r="90" spans="1:17" x14ac:dyDescent="0.25">
      <c r="J90" s="104"/>
      <c r="K90" s="144"/>
      <c r="L90" s="53"/>
      <c r="O90" s="53"/>
      <c r="Q90" s="127"/>
    </row>
    <row r="91" spans="1:17" x14ac:dyDescent="0.25">
      <c r="J91" s="104"/>
      <c r="K91" s="144"/>
      <c r="L91" s="53"/>
      <c r="O91" s="53"/>
      <c r="Q91" s="127"/>
    </row>
    <row r="92" spans="1:17" x14ac:dyDescent="0.2">
      <c r="K92" s="144"/>
      <c r="L92" s="53"/>
      <c r="O92" s="53"/>
      <c r="Q92" s="127"/>
    </row>
    <row r="93" spans="1:17" x14ac:dyDescent="0.2">
      <c r="K93" s="144"/>
      <c r="L93" s="53"/>
      <c r="O93" s="53"/>
      <c r="Q93" s="127"/>
    </row>
    <row r="94" spans="1:17" x14ac:dyDescent="0.2">
      <c r="K94" s="144"/>
      <c r="L94" s="53"/>
      <c r="O94" s="53"/>
      <c r="Q94" s="127"/>
    </row>
    <row r="95" spans="1:17" x14ac:dyDescent="0.2">
      <c r="K95" s="144"/>
      <c r="L95" s="53"/>
      <c r="O95" s="53"/>
      <c r="Q95" s="127"/>
    </row>
    <row r="96" spans="1:17" x14ac:dyDescent="0.2">
      <c r="K96" s="144"/>
      <c r="L96" s="53"/>
      <c r="O96" s="53"/>
      <c r="Q96" s="127"/>
    </row>
    <row r="97" spans="1:21" x14ac:dyDescent="0.2">
      <c r="K97" s="144"/>
      <c r="L97" s="53"/>
      <c r="O97" s="53"/>
      <c r="Q97" s="127"/>
    </row>
    <row r="98" spans="1:21" x14ac:dyDescent="0.25">
      <c r="K98" s="144"/>
      <c r="L98" s="146"/>
      <c r="O98" s="147"/>
      <c r="Q98" s="127"/>
    </row>
    <row r="99" spans="1:21" x14ac:dyDescent="0.25">
      <c r="K99" s="144"/>
      <c r="L99" s="146"/>
      <c r="O99" s="147"/>
      <c r="Q99" s="127"/>
    </row>
    <row r="100" spans="1:21" x14ac:dyDescent="0.25">
      <c r="K100" s="144"/>
      <c r="L100" s="148"/>
      <c r="O100" s="149"/>
      <c r="Q100" s="127"/>
    </row>
    <row r="101" spans="1:21" x14ac:dyDescent="0.25">
      <c r="K101" s="144"/>
      <c r="L101" s="148"/>
      <c r="O101" s="149"/>
      <c r="Q101" s="127"/>
    </row>
    <row r="102" spans="1:21" x14ac:dyDescent="0.25">
      <c r="K102" s="144"/>
      <c r="L102" s="148"/>
      <c r="O102" s="149"/>
      <c r="Q102" s="127"/>
    </row>
    <row r="103" spans="1:21" x14ac:dyDescent="0.25">
      <c r="K103" s="144"/>
      <c r="L103" s="148"/>
      <c r="O103" s="149"/>
      <c r="Q103" s="127"/>
    </row>
    <row r="104" spans="1:21" x14ac:dyDescent="0.25">
      <c r="K104" s="144"/>
      <c r="L104" s="148"/>
      <c r="O104" s="149"/>
      <c r="Q104" s="127"/>
    </row>
    <row r="105" spans="1:21" x14ac:dyDescent="0.25">
      <c r="K105" s="144"/>
      <c r="L105" s="148"/>
      <c r="O105" s="149"/>
      <c r="Q105" s="127"/>
    </row>
    <row r="106" spans="1:21" x14ac:dyDescent="0.25">
      <c r="K106" s="144"/>
      <c r="L106" s="148"/>
      <c r="O106" s="149"/>
      <c r="Q106" s="127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4"/>
      <c r="L107" s="148"/>
      <c r="O107" s="149"/>
      <c r="Q107" s="127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4"/>
      <c r="L108" s="148"/>
      <c r="O108" s="149"/>
      <c r="Q108" s="114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4"/>
      <c r="L109" s="148"/>
      <c r="O109" s="149"/>
      <c r="Q109" s="114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4"/>
      <c r="L110" s="148"/>
      <c r="O110" s="149"/>
      <c r="Q110" s="114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4"/>
      <c r="L111" s="148"/>
      <c r="O111" s="149"/>
      <c r="Q111" s="105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44"/>
      <c r="L112" s="148"/>
      <c r="O112" s="149"/>
      <c r="Q112" s="114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4"/>
      <c r="L113" s="148"/>
      <c r="O113" s="149"/>
      <c r="Q113" s="114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4"/>
      <c r="L114" s="148"/>
      <c r="O114" s="149"/>
      <c r="Q114" s="114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4"/>
      <c r="L115" s="148"/>
      <c r="O115" s="149"/>
      <c r="Q115" s="114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4"/>
      <c r="L116" s="148"/>
      <c r="O116" s="149"/>
      <c r="Q116" s="114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4"/>
      <c r="L117" s="148"/>
      <c r="O117" s="149"/>
      <c r="Q117" s="114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4"/>
      <c r="L118" s="148"/>
      <c r="O118" s="149"/>
      <c r="Q118" s="114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4"/>
      <c r="L119" s="150"/>
      <c r="M119" s="151">
        <f>SUM(M13:M118)</f>
        <v>32804000</v>
      </c>
      <c r="N119" s="151">
        <f>SUM(N13:N118)</f>
        <v>0</v>
      </c>
      <c r="O119" s="151">
        <f>SUM(O13:O118)</f>
        <v>0</v>
      </c>
      <c r="P119" s="151">
        <f t="shared" ref="P119" si="1">SUM(P13:P118)</f>
        <v>0</v>
      </c>
      <c r="Q119" s="114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2"/>
      <c r="O120" s="151">
        <f>SUM(O13:O119)</f>
        <v>0</v>
      </c>
      <c r="Q120" s="114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3"/>
      <c r="O121" s="153"/>
      <c r="Q121" s="114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3"/>
      <c r="O122" s="153"/>
      <c r="Q122" s="114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O123" s="153"/>
      <c r="Q123" s="114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O124" s="153"/>
      <c r="Q124" s="114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O125" s="153"/>
      <c r="Q125" s="114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O126" s="153"/>
      <c r="Q126" s="114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O127" s="153"/>
      <c r="Q127" s="114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O128" s="153"/>
      <c r="Q128" s="114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O129" s="153"/>
      <c r="Q129" s="114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O130" s="153"/>
      <c r="Q130" s="114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37" zoomScaleNormal="100" zoomScaleSheetLayoutView="100" workbookViewId="0">
      <selection activeCell="H49" sqref="H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4" width="20.7109375" style="40" customWidth="1"/>
    <col min="15" max="15" width="18.5703125" style="153" bestFit="1" customWidth="1"/>
    <col min="16" max="16" width="20.7109375" style="40" customWidth="1"/>
    <col min="17" max="17" width="21.5703125" style="114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43470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7"/>
      <c r="L6" s="13"/>
      <c r="M6" s="4"/>
      <c r="N6" s="4"/>
      <c r="O6" s="13"/>
      <c r="P6" s="4"/>
      <c r="Q6" s="7"/>
      <c r="R6" s="2"/>
      <c r="S6" s="2"/>
      <c r="T6" s="18"/>
      <c r="U6" s="19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680</v>
      </c>
      <c r="F8" s="21"/>
      <c r="G8" s="16">
        <f t="shared" ref="G8:G16" si="0">C8*E8</f>
        <v>68000000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778</v>
      </c>
      <c r="F9" s="21"/>
      <c r="G9" s="16">
        <f t="shared" si="0"/>
        <v>38900000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8</v>
      </c>
      <c r="F10" s="21"/>
      <c r="G10" s="16">
        <f t="shared" si="0"/>
        <v>160000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8</v>
      </c>
      <c r="F11" s="21"/>
      <c r="G11" s="16">
        <f t="shared" si="0"/>
        <v>80000</v>
      </c>
      <c r="H11" s="8"/>
      <c r="I11" s="21"/>
      <c r="J11" s="28"/>
      <c r="K11" s="29"/>
      <c r="L11" s="189" t="s">
        <v>12</v>
      </c>
      <c r="M11" s="190"/>
      <c r="N11" s="191" t="s">
        <v>13</v>
      </c>
      <c r="O11" s="192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17</v>
      </c>
      <c r="F12" s="21"/>
      <c r="G12" s="16">
        <f t="shared" si="0"/>
        <v>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25</v>
      </c>
      <c r="F13" s="21"/>
      <c r="G13" s="16">
        <f t="shared" si="0"/>
        <v>50000</v>
      </c>
      <c r="H13" s="8"/>
      <c r="I13" s="7"/>
      <c r="K13" s="38">
        <v>49897</v>
      </c>
      <c r="L13" s="53">
        <v>5000000</v>
      </c>
      <c r="M13" s="174">
        <v>2500000</v>
      </c>
      <c r="N13" s="164"/>
      <c r="O13" s="42">
        <v>40875000</v>
      </c>
      <c r="P13" s="159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K14" s="38">
        <v>49898</v>
      </c>
      <c r="L14" s="53">
        <v>1000000</v>
      </c>
      <c r="M14" s="174">
        <v>83000</v>
      </c>
      <c r="N14" s="164"/>
      <c r="O14" s="53"/>
      <c r="P14" s="50"/>
      <c r="Q14" s="51"/>
      <c r="R14" s="52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K15" s="38">
        <v>49899</v>
      </c>
      <c r="L15" s="53">
        <v>500000</v>
      </c>
      <c r="M15" s="174">
        <v>2440000</v>
      </c>
      <c r="N15" s="164"/>
      <c r="O15" s="53"/>
      <c r="P15" s="50"/>
      <c r="Q15" s="154"/>
      <c r="R15" s="46"/>
      <c r="S15" s="54"/>
      <c r="T15" s="52"/>
      <c r="U15" s="52"/>
    </row>
    <row r="16" spans="1:28" x14ac:dyDescent="0.25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K16" s="38">
        <v>49900</v>
      </c>
      <c r="L16" s="53">
        <v>900000</v>
      </c>
      <c r="M16" s="174">
        <v>250000</v>
      </c>
      <c r="N16" s="165"/>
      <c r="O16" s="53"/>
      <c r="P16" s="57"/>
      <c r="Q16" s="154"/>
      <c r="R16" s="46"/>
      <c r="S16" s="54"/>
      <c r="T16" s="52">
        <f>SUM(T7:T15)</f>
        <v>0</v>
      </c>
      <c r="U16" s="52">
        <f>SUM(U7:U15)</f>
        <v>0</v>
      </c>
    </row>
    <row r="17" spans="1:21" x14ac:dyDescent="0.25">
      <c r="A17" s="7"/>
      <c r="B17" s="7"/>
      <c r="C17" s="18" t="s">
        <v>22</v>
      </c>
      <c r="D17" s="7"/>
      <c r="E17" s="21"/>
      <c r="F17" s="7"/>
      <c r="G17" s="7"/>
      <c r="H17" s="8">
        <f>SUM(G8:G16)</f>
        <v>107275000</v>
      </c>
      <c r="I17" s="9"/>
      <c r="K17" s="38">
        <v>49901</v>
      </c>
      <c r="L17" s="53">
        <v>2400000</v>
      </c>
      <c r="M17" s="174">
        <v>125000</v>
      </c>
      <c r="N17" s="166"/>
      <c r="O17" s="53"/>
      <c r="P17" s="59"/>
      <c r="Q17" s="155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K18" s="38">
        <v>49902</v>
      </c>
      <c r="L18" s="53">
        <v>4200000</v>
      </c>
      <c r="M18" s="178">
        <f>2950000-295000</f>
        <v>2655000</v>
      </c>
      <c r="N18" s="167"/>
      <c r="O18" s="53"/>
      <c r="P18" s="59"/>
      <c r="Q18" s="156"/>
      <c r="R18" s="63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K19" s="38">
        <v>49903</v>
      </c>
      <c r="L19" s="53">
        <v>2000000</v>
      </c>
      <c r="M19" s="178">
        <v>30000</v>
      </c>
      <c r="N19" s="167"/>
      <c r="O19" s="53"/>
      <c r="P19" s="57"/>
      <c r="Q19" s="157"/>
      <c r="R19" s="46"/>
      <c r="S19" s="54"/>
      <c r="T19" s="65" t="s">
        <v>24</v>
      </c>
      <c r="U19" s="54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K20" s="38">
        <v>49904</v>
      </c>
      <c r="L20" s="53">
        <v>750000</v>
      </c>
      <c r="M20" s="178">
        <v>263000</v>
      </c>
      <c r="N20" s="166"/>
      <c r="O20" s="53"/>
      <c r="P20" s="67"/>
      <c r="Q20" s="158"/>
      <c r="R20" s="46"/>
      <c r="S20" s="54"/>
      <c r="T20" s="65"/>
      <c r="U20" s="54"/>
    </row>
    <row r="21" spans="1:21" x14ac:dyDescent="0.25">
      <c r="A21" s="7"/>
      <c r="B21" s="21" t="s">
        <v>7</v>
      </c>
      <c r="C21" s="22">
        <v>500</v>
      </c>
      <c r="D21" s="7"/>
      <c r="E21" s="7">
        <v>12</v>
      </c>
      <c r="F21" s="7"/>
      <c r="G21" s="22">
        <f>C21*E21</f>
        <v>6000</v>
      </c>
      <c r="H21" s="8"/>
      <c r="I21" s="22"/>
      <c r="K21" s="38">
        <v>49905</v>
      </c>
      <c r="L21" s="53">
        <v>5000000</v>
      </c>
      <c r="M21" s="178">
        <v>2510000</v>
      </c>
      <c r="N21" s="166"/>
      <c r="O21" s="53"/>
      <c r="P21" s="59"/>
      <c r="Q21" s="154"/>
      <c r="R21" s="63"/>
    </row>
    <row r="22" spans="1:21" x14ac:dyDescent="0.25">
      <c r="A22" s="7"/>
      <c r="B22" s="21"/>
      <c r="C22" s="22">
        <v>200</v>
      </c>
      <c r="D22" s="7"/>
      <c r="E22" s="7">
        <v>7</v>
      </c>
      <c r="F22" s="7"/>
      <c r="G22" s="22">
        <f>C22*E22</f>
        <v>1400</v>
      </c>
      <c r="H22" s="8"/>
      <c r="I22" s="9"/>
      <c r="K22" s="38">
        <v>49906</v>
      </c>
      <c r="L22" s="53">
        <v>3500000</v>
      </c>
      <c r="M22" s="178">
        <v>300000</v>
      </c>
      <c r="N22" s="166"/>
      <c r="O22" s="53"/>
      <c r="P22" s="59"/>
      <c r="Q22" s="154"/>
      <c r="R22" s="63"/>
    </row>
    <row r="23" spans="1:21" x14ac:dyDescent="0.25">
      <c r="A23" s="7"/>
      <c r="B23" s="21"/>
      <c r="C23" s="22">
        <v>100</v>
      </c>
      <c r="D23" s="7"/>
      <c r="E23" s="7">
        <v>9</v>
      </c>
      <c r="F23" s="7"/>
      <c r="G23" s="22">
        <f>C23*E23</f>
        <v>900</v>
      </c>
      <c r="H23" s="8"/>
      <c r="I23" s="9"/>
      <c r="K23" s="38">
        <v>49907</v>
      </c>
      <c r="L23" s="53">
        <v>1200000</v>
      </c>
      <c r="M23" s="178">
        <v>50000</v>
      </c>
      <c r="N23" s="166"/>
      <c r="O23" s="53"/>
      <c r="P23" s="59"/>
      <c r="Q23" s="154"/>
      <c r="R23" s="63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K24" s="38">
        <v>49908</v>
      </c>
      <c r="L24" s="53">
        <v>3000000</v>
      </c>
      <c r="M24" s="175">
        <v>600000</v>
      </c>
      <c r="N24" s="166"/>
      <c r="O24" s="53"/>
      <c r="P24" s="69"/>
      <c r="Q24" s="44"/>
      <c r="R24" s="46"/>
      <c r="S24" s="54"/>
      <c r="T24" s="65"/>
      <c r="U24" s="54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K25" s="38">
        <v>49909</v>
      </c>
      <c r="L25" s="53">
        <v>2000000</v>
      </c>
      <c r="M25" s="174">
        <v>100000</v>
      </c>
      <c r="N25" s="166"/>
      <c r="O25" s="53"/>
      <c r="P25" s="71"/>
      <c r="Q25" s="51"/>
      <c r="R25" s="72"/>
    </row>
    <row r="26" spans="1:21" x14ac:dyDescent="0.25">
      <c r="A26" s="7"/>
      <c r="B26" s="21"/>
      <c r="C26" s="18"/>
      <c r="D26" s="7"/>
      <c r="E26" s="7"/>
      <c r="F26" s="7"/>
      <c r="G26" s="7"/>
      <c r="H26" s="73">
        <f>SUM(G20:G25)</f>
        <v>9300</v>
      </c>
      <c r="I26" s="8"/>
      <c r="K26" s="38">
        <v>49910</v>
      </c>
      <c r="L26" s="53">
        <v>1000000</v>
      </c>
      <c r="M26" s="174">
        <v>18000</v>
      </c>
      <c r="N26" s="166"/>
      <c r="O26" s="53"/>
      <c r="P26" s="74"/>
      <c r="Q26" s="51"/>
      <c r="R26" s="72"/>
    </row>
    <row r="27" spans="1:21" x14ac:dyDescent="0.25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107284300</v>
      </c>
      <c r="K27" s="38">
        <v>49911</v>
      </c>
      <c r="L27" s="53">
        <v>1400000</v>
      </c>
      <c r="M27" s="174">
        <v>1300000</v>
      </c>
      <c r="N27" s="166"/>
      <c r="O27" s="53"/>
      <c r="P27" s="57"/>
      <c r="Q27" s="75"/>
      <c r="R27" s="46"/>
      <c r="S27" s="54"/>
      <c r="T27" s="65"/>
      <c r="U27" s="54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K28" s="38">
        <v>49912</v>
      </c>
      <c r="L28" s="53">
        <v>1000000</v>
      </c>
      <c r="M28" s="174">
        <v>150000</v>
      </c>
      <c r="N28" s="166"/>
      <c r="O28" s="53"/>
      <c r="P28" s="74"/>
      <c r="Q28" s="51"/>
      <c r="R28" s="72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K29" s="38">
        <v>49913</v>
      </c>
      <c r="L29" s="53">
        <v>2000000</v>
      </c>
      <c r="M29" s="174">
        <v>3782000</v>
      </c>
      <c r="N29" s="166"/>
      <c r="O29" s="53"/>
      <c r="P29" s="83"/>
      <c r="Q29" s="44"/>
      <c r="R29" s="46"/>
      <c r="S29" s="54"/>
      <c r="T29" s="65"/>
      <c r="U29" s="54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907406289-75000000</f>
        <v>832406289</v>
      </c>
      <c r="K30" s="38">
        <v>49914</v>
      </c>
      <c r="L30" s="53">
        <v>5000000</v>
      </c>
      <c r="M30" s="174">
        <v>2925000</v>
      </c>
      <c r="N30" s="166"/>
      <c r="O30" s="53"/>
      <c r="P30" s="83"/>
      <c r="Q30" s="44"/>
      <c r="R30" s="2"/>
      <c r="S30" s="54"/>
      <c r="T30" s="2"/>
      <c r="U30" s="54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+'28 Des'!I57</f>
        <v>39876200</v>
      </c>
      <c r="K31" s="38">
        <v>49915</v>
      </c>
      <c r="L31" s="53">
        <v>1000000</v>
      </c>
      <c r="M31" s="174">
        <v>4476900</v>
      </c>
      <c r="N31" s="166"/>
      <c r="O31" s="53"/>
      <c r="P31" s="83"/>
      <c r="Q31" s="44"/>
      <c r="R31" s="2"/>
      <c r="S31" s="54"/>
      <c r="T31" s="2"/>
      <c r="U31" s="5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K32" s="38">
        <v>49916</v>
      </c>
      <c r="L32" s="53">
        <v>3500000</v>
      </c>
      <c r="M32" s="174">
        <v>915000</v>
      </c>
      <c r="N32" s="166"/>
      <c r="O32" s="53"/>
      <c r="P32" s="83"/>
      <c r="Q32" s="44"/>
      <c r="R32" s="2"/>
      <c r="S32" s="54"/>
      <c r="T32" s="2"/>
      <c r="U32" s="54"/>
    </row>
    <row r="33" spans="1:21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K33" s="38">
        <v>49917</v>
      </c>
      <c r="L33" s="53">
        <v>900000</v>
      </c>
      <c r="M33" s="174">
        <v>6750000</v>
      </c>
      <c r="N33" s="166"/>
      <c r="O33" s="53"/>
      <c r="P33" s="83"/>
      <c r="Q33" s="44"/>
      <c r="R33" s="2"/>
      <c r="S33" s="54"/>
      <c r="T33" s="78"/>
      <c r="U33" s="54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K34" s="38">
        <v>49918</v>
      </c>
      <c r="L34" s="53">
        <v>4000000</v>
      </c>
      <c r="M34" s="174">
        <v>60000</v>
      </c>
      <c r="N34" s="166"/>
      <c r="O34" s="53"/>
      <c r="P34" s="83"/>
      <c r="Q34" s="44"/>
      <c r="R34" s="54"/>
      <c r="S34" s="54"/>
      <c r="T34" s="2"/>
      <c r="U34" s="54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K35" s="38">
        <v>49919</v>
      </c>
      <c r="L35" s="53">
        <v>4200000</v>
      </c>
      <c r="M35" s="174">
        <v>500000</v>
      </c>
      <c r="N35" s="166"/>
      <c r="O35" s="53"/>
      <c r="P35" s="160"/>
      <c r="Q35" s="44"/>
      <c r="R35" s="9"/>
      <c r="S35" s="54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K36" s="38">
        <v>49920</v>
      </c>
      <c r="L36" s="53">
        <v>5000000</v>
      </c>
      <c r="M36" s="176">
        <v>175000</v>
      </c>
      <c r="N36" s="166"/>
      <c r="O36" s="53"/>
      <c r="P36" s="160"/>
      <c r="Q36" s="44"/>
      <c r="S36" s="54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81">
        <v>147510000</v>
      </c>
      <c r="I37" s="7" t="s">
        <v>7</v>
      </c>
      <c r="K37" s="38">
        <v>49921</v>
      </c>
      <c r="L37" s="53">
        <v>1000000</v>
      </c>
      <c r="M37" s="174">
        <v>1900000</v>
      </c>
      <c r="N37" s="166"/>
      <c r="O37" s="53">
        <f>SUM(O13:O36)</f>
        <v>40875000</v>
      </c>
      <c r="P37" s="160"/>
      <c r="Q37" s="44"/>
      <c r="S37" s="54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K38" s="38">
        <v>49922</v>
      </c>
      <c r="L38" s="53">
        <v>1500000</v>
      </c>
      <c r="M38" s="174">
        <v>620000</v>
      </c>
      <c r="N38" s="166"/>
      <c r="O38" s="53"/>
      <c r="P38" s="160"/>
      <c r="Q38" s="44"/>
      <c r="S38" s="5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K39" s="38">
        <v>49923</v>
      </c>
      <c r="L39" s="53">
        <v>1000000</v>
      </c>
      <c r="M39" s="174">
        <v>650000</v>
      </c>
      <c r="N39" s="166"/>
      <c r="O39" s="53"/>
      <c r="P39" s="160"/>
      <c r="Q39" s="44"/>
      <c r="S39" s="54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K40" s="38">
        <v>49924</v>
      </c>
      <c r="L40" s="53">
        <v>2000000</v>
      </c>
      <c r="M40" s="174">
        <v>300000</v>
      </c>
      <c r="N40" s="166"/>
      <c r="O40" s="53"/>
      <c r="P40" s="160"/>
      <c r="Q40" s="44"/>
      <c r="S40" s="54"/>
      <c r="T40" s="2"/>
      <c r="U40" s="2"/>
    </row>
    <row r="41" spans="1:21" x14ac:dyDescent="0.25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K41" s="38">
        <v>49925</v>
      </c>
      <c r="L41" s="53">
        <v>4500000</v>
      </c>
      <c r="M41" s="174">
        <v>500000</v>
      </c>
      <c r="N41" s="166"/>
      <c r="O41" s="53"/>
      <c r="P41" s="160"/>
      <c r="Q41" s="44"/>
      <c r="S41" s="54"/>
      <c r="T41" s="2"/>
      <c r="U41" s="2"/>
    </row>
    <row r="42" spans="1:21" x14ac:dyDescent="0.25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K42" s="38">
        <v>49926</v>
      </c>
      <c r="L42" s="53">
        <v>1000000</v>
      </c>
      <c r="M42" s="174">
        <v>350000</v>
      </c>
      <c r="N42" s="166"/>
      <c r="O42" s="53"/>
      <c r="P42" s="160"/>
      <c r="Q42" s="44"/>
      <c r="S42" s="54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K43" s="38">
        <v>49927</v>
      </c>
      <c r="L43" s="53">
        <v>650000</v>
      </c>
      <c r="M43" s="174">
        <v>50000</v>
      </c>
      <c r="N43" s="168"/>
      <c r="O43" s="42"/>
      <c r="P43" s="160"/>
      <c r="Q43" s="44"/>
      <c r="S43" s="54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K44" s="38">
        <v>49928</v>
      </c>
      <c r="L44" s="53">
        <v>2000000</v>
      </c>
      <c r="M44" s="174">
        <v>85000</v>
      </c>
      <c r="N44" s="166"/>
      <c r="O44" s="42"/>
      <c r="P44" s="160"/>
      <c r="Q44" s="44"/>
      <c r="R44" s="45"/>
      <c r="S44" s="46"/>
      <c r="T44" s="45"/>
      <c r="U44" s="47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K45" s="38">
        <v>49929</v>
      </c>
      <c r="L45" s="53">
        <v>750000</v>
      </c>
      <c r="M45" s="174">
        <v>100000</v>
      </c>
      <c r="N45" s="168"/>
      <c r="O45" s="42"/>
      <c r="P45" s="160"/>
      <c r="Q45" s="44"/>
      <c r="R45" s="45"/>
      <c r="S45" s="47"/>
      <c r="T45" s="45"/>
      <c r="U45" s="47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K46" s="38">
        <v>49930</v>
      </c>
      <c r="L46" s="53">
        <v>300000</v>
      </c>
      <c r="M46" s="59">
        <v>119000</v>
      </c>
      <c r="N46" s="166"/>
      <c r="O46" s="42"/>
      <c r="P46" s="160"/>
      <c r="Q46" s="44"/>
      <c r="R46" s="89"/>
      <c r="S46" s="89">
        <f>SUM(S12:S44)</f>
        <v>0</v>
      </c>
      <c r="T46" s="45"/>
      <c r="U46" s="47"/>
    </row>
    <row r="47" spans="1:21" x14ac:dyDescent="0.25">
      <c r="A47" s="7"/>
      <c r="B47" s="7"/>
      <c r="C47" s="7" t="s">
        <v>32</v>
      </c>
      <c r="D47" s="7"/>
      <c r="E47" s="7"/>
      <c r="F47" s="7"/>
      <c r="G47" s="16"/>
      <c r="H47" s="8">
        <f>+M122</f>
        <v>52601900</v>
      </c>
      <c r="I47" s="8"/>
      <c r="K47" s="38">
        <v>49931</v>
      </c>
      <c r="L47" s="53">
        <v>800000</v>
      </c>
      <c r="M47" s="59">
        <v>140500</v>
      </c>
      <c r="N47" s="166"/>
      <c r="O47" s="42"/>
      <c r="P47" s="162"/>
      <c r="Q47" s="44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K48" s="38">
        <v>49932</v>
      </c>
      <c r="L48" s="53">
        <v>500000</v>
      </c>
      <c r="M48" s="59">
        <v>80000</v>
      </c>
      <c r="N48" s="166"/>
      <c r="O48" s="53"/>
      <c r="P48" s="162"/>
      <c r="Q48" s="44"/>
      <c r="R48" s="9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52601900</v>
      </c>
      <c r="K49" s="38">
        <v>49933</v>
      </c>
      <c r="L49" s="53">
        <v>900000</v>
      </c>
      <c r="M49" s="59">
        <v>8490000</v>
      </c>
      <c r="N49" s="166"/>
      <c r="O49" s="53"/>
      <c r="P49" s="162"/>
      <c r="Q49" s="44"/>
      <c r="R49" s="9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95"/>
      <c r="I50" s="8" t="s">
        <v>7</v>
      </c>
      <c r="K50" s="38">
        <v>49934</v>
      </c>
      <c r="L50" s="53">
        <v>4000000</v>
      </c>
      <c r="M50" s="174">
        <v>800000</v>
      </c>
      <c r="N50" s="169"/>
      <c r="O50" s="53"/>
      <c r="P50" s="160"/>
      <c r="Q50" s="44"/>
      <c r="S50" s="93"/>
    </row>
    <row r="51" spans="1:21" x14ac:dyDescent="0.25">
      <c r="A51" s="7"/>
      <c r="B51" s="7"/>
      <c r="C51" s="7" t="s">
        <v>41</v>
      </c>
      <c r="D51" s="7"/>
      <c r="E51" s="7"/>
      <c r="F51" s="7"/>
      <c r="G51" s="16"/>
      <c r="I51" s="8">
        <v>0</v>
      </c>
      <c r="K51" s="38">
        <v>49935</v>
      </c>
      <c r="L51" s="53">
        <v>1000000</v>
      </c>
      <c r="M51" s="174">
        <v>50000</v>
      </c>
      <c r="N51" s="166"/>
      <c r="O51" s="53"/>
      <c r="P51" s="162"/>
      <c r="Q51" s="44"/>
      <c r="R51" s="93"/>
      <c r="S51" s="2"/>
      <c r="U51" s="2"/>
    </row>
    <row r="52" spans="1:21" x14ac:dyDescent="0.25">
      <c r="A52" s="7"/>
      <c r="B52" s="7"/>
      <c r="C52" s="97" t="s">
        <v>42</v>
      </c>
      <c r="D52" s="7"/>
      <c r="E52" s="7"/>
      <c r="F52" s="7"/>
      <c r="G52" s="16"/>
      <c r="H52" s="172">
        <f>+L122</f>
        <v>79135000</v>
      </c>
      <c r="I52" s="8"/>
      <c r="K52" s="38">
        <v>49936</v>
      </c>
      <c r="L52" s="53">
        <v>1700000</v>
      </c>
      <c r="M52" s="59">
        <v>400000</v>
      </c>
      <c r="N52" s="169"/>
      <c r="O52" s="53"/>
      <c r="P52" s="160"/>
      <c r="Q52" s="44"/>
    </row>
    <row r="53" spans="1:21" x14ac:dyDescent="0.25">
      <c r="A53" s="7"/>
      <c r="B53" s="7"/>
      <c r="C53" s="97" t="s">
        <v>43</v>
      </c>
      <c r="D53" s="7"/>
      <c r="E53" s="7"/>
      <c r="F53" s="7"/>
      <c r="G53" s="16"/>
      <c r="H53" s="73">
        <f>SUM(O13:O23)</f>
        <v>40875000</v>
      </c>
      <c r="I53" s="8"/>
      <c r="K53" s="38">
        <v>49937</v>
      </c>
      <c r="L53" s="53">
        <v>1000000</v>
      </c>
      <c r="M53" s="59">
        <v>2100000</v>
      </c>
      <c r="N53" s="166"/>
      <c r="O53" s="53"/>
      <c r="P53" s="162"/>
      <c r="Q53" s="44"/>
      <c r="R53" s="9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K54" s="38">
        <v>49938</v>
      </c>
      <c r="L54" s="53">
        <v>2000000</v>
      </c>
      <c r="M54" s="177">
        <v>50000</v>
      </c>
      <c r="N54" s="166"/>
      <c r="O54" s="53"/>
      <c r="P54" s="162"/>
      <c r="Q54" s="44"/>
      <c r="R54" s="9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120010000</v>
      </c>
      <c r="K55" s="38">
        <v>49939</v>
      </c>
      <c r="L55" s="53">
        <v>1600000</v>
      </c>
      <c r="M55" s="177">
        <v>750000</v>
      </c>
      <c r="N55" s="166"/>
      <c r="O55" s="53"/>
      <c r="P55" s="162"/>
      <c r="Q55" s="44"/>
      <c r="R55" s="9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107284300</v>
      </c>
      <c r="J56" s="99">
        <f>SUM(M13:M55)</f>
        <v>50492400</v>
      </c>
      <c r="K56" s="38">
        <v>49940</v>
      </c>
      <c r="L56" s="53">
        <v>1950000</v>
      </c>
      <c r="M56" s="162">
        <v>2000000</v>
      </c>
      <c r="N56" s="166"/>
      <c r="O56" s="53"/>
      <c r="P56" s="162"/>
      <c r="Q56" s="44"/>
      <c r="R56" s="101"/>
      <c r="S56" s="78"/>
      <c r="T56" s="101"/>
      <c r="U56" s="78"/>
    </row>
    <row r="57" spans="1:21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107284300</v>
      </c>
      <c r="J57" s="98"/>
      <c r="K57" s="38">
        <v>49941</v>
      </c>
      <c r="L57" s="53">
        <v>1800000</v>
      </c>
      <c r="M57" s="160">
        <v>109500</v>
      </c>
      <c r="N57" s="166"/>
      <c r="O57" s="53"/>
      <c r="P57" s="160"/>
      <c r="Q57" s="44"/>
      <c r="R57" s="101"/>
      <c r="S57" s="78"/>
      <c r="T57" s="101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8">
        <v>49942</v>
      </c>
      <c r="L58" s="53">
        <v>1000000</v>
      </c>
      <c r="M58" s="160"/>
      <c r="N58" s="166"/>
      <c r="O58" s="53"/>
      <c r="P58" s="160"/>
      <c r="Q58" s="44"/>
      <c r="R58" s="101"/>
      <c r="S58" s="78"/>
      <c r="T58" s="101"/>
      <c r="U58" s="78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8">
        <v>49943</v>
      </c>
      <c r="L59" s="53">
        <v>750000</v>
      </c>
      <c r="M59" s="163"/>
      <c r="N59" s="166"/>
      <c r="O59" s="53"/>
      <c r="P59" s="163"/>
      <c r="Q59" s="44"/>
      <c r="R59" s="101"/>
      <c r="S59" s="78"/>
      <c r="T59" s="101"/>
      <c r="U59" s="106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8">
        <v>49944</v>
      </c>
      <c r="L60" s="53">
        <v>60000</v>
      </c>
      <c r="M60" s="162"/>
      <c r="N60" s="166"/>
      <c r="O60" s="53"/>
      <c r="P60" s="162"/>
      <c r="Q60" s="44"/>
      <c r="R60" s="101"/>
      <c r="S60" s="78"/>
      <c r="T60" s="101"/>
      <c r="U60" s="101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>
        <v>49945</v>
      </c>
      <c r="L61" s="53">
        <v>50000</v>
      </c>
      <c r="M61" s="163"/>
      <c r="N61" s="166"/>
      <c r="O61" s="53"/>
      <c r="P61" s="163"/>
      <c r="Q61" s="44"/>
      <c r="R61" s="101"/>
      <c r="S61" s="78"/>
      <c r="T61" s="101"/>
      <c r="U61" s="101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>
        <v>49946</v>
      </c>
      <c r="L62" s="173">
        <v>850000</v>
      </c>
      <c r="M62" s="163"/>
      <c r="N62" s="166"/>
      <c r="O62" s="53"/>
      <c r="P62" s="163"/>
      <c r="Q62" s="44"/>
      <c r="R62" s="101"/>
      <c r="S62" s="78"/>
      <c r="T62" s="101"/>
      <c r="U62" s="101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>
        <v>49947</v>
      </c>
      <c r="L63" s="173">
        <v>4500000</v>
      </c>
      <c r="M63" s="163"/>
      <c r="N63" s="170"/>
      <c r="O63" s="53"/>
      <c r="P63" s="163"/>
      <c r="Q63" s="44"/>
    </row>
    <row r="64" spans="1:21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>
        <v>49948</v>
      </c>
      <c r="L64" s="173">
        <v>700000</v>
      </c>
      <c r="M64" s="160"/>
      <c r="N64" s="169"/>
      <c r="O64" s="148"/>
      <c r="P64" s="160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38"/>
      <c r="K65" s="38">
        <v>49949</v>
      </c>
      <c r="L65" s="173">
        <v>1000000</v>
      </c>
      <c r="M65" s="160"/>
      <c r="N65" s="169"/>
      <c r="O65" s="53"/>
      <c r="P65" s="160"/>
      <c r="Q65" s="44"/>
    </row>
    <row r="66" spans="1:21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>
        <v>49950</v>
      </c>
      <c r="L66" s="173">
        <v>1575000</v>
      </c>
      <c r="M66" s="163"/>
      <c r="N66" s="166"/>
      <c r="O66" s="53"/>
      <c r="P66" s="163"/>
      <c r="Q66" s="44"/>
      <c r="R66" s="101"/>
      <c r="S66" s="78"/>
      <c r="T66" s="101"/>
      <c r="U66" s="101"/>
    </row>
    <row r="67" spans="1:21" x14ac:dyDescent="0.25">
      <c r="J67" s="31"/>
      <c r="K67" s="38">
        <v>49951</v>
      </c>
      <c r="L67" s="173">
        <v>4750000</v>
      </c>
      <c r="M67" s="163"/>
      <c r="N67" s="166"/>
      <c r="O67" s="53"/>
      <c r="P67" s="163"/>
      <c r="Q67" s="44"/>
      <c r="S67" s="54"/>
    </row>
    <row r="68" spans="1:21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>
        <v>49952</v>
      </c>
      <c r="L68" s="173">
        <v>2000000</v>
      </c>
      <c r="M68" s="160"/>
      <c r="N68" s="169"/>
      <c r="O68" s="53"/>
      <c r="P68" s="160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38"/>
      <c r="K69" s="38">
        <v>49953</v>
      </c>
      <c r="L69" s="173">
        <v>2500000</v>
      </c>
      <c r="M69" s="160"/>
      <c r="N69" s="166"/>
      <c r="O69" s="53"/>
      <c r="P69" s="160"/>
      <c r="Q69" s="44"/>
    </row>
    <row r="70" spans="1:21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>
        <v>49954</v>
      </c>
      <c r="L70" s="173">
        <v>950000</v>
      </c>
      <c r="M70" s="160"/>
      <c r="N70" s="166"/>
      <c r="O70" s="53"/>
      <c r="P70" s="160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>
        <v>49955</v>
      </c>
      <c r="L71" s="173">
        <v>3000000</v>
      </c>
      <c r="M71" s="160"/>
      <c r="N71" s="169"/>
      <c r="O71" s="53"/>
      <c r="P71" s="160"/>
      <c r="Q71" s="44"/>
      <c r="S71" s="93"/>
    </row>
    <row r="72" spans="1:21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>
        <v>49956</v>
      </c>
      <c r="L72" s="173">
        <v>575000</v>
      </c>
      <c r="M72" s="160"/>
      <c r="N72" s="168"/>
      <c r="O72" s="42"/>
      <c r="P72" s="160"/>
      <c r="Q72" s="44"/>
      <c r="R72" s="45"/>
      <c r="S72" s="46"/>
      <c r="T72" s="123"/>
      <c r="U72" s="47"/>
    </row>
    <row r="73" spans="1:21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>
        <v>49957</v>
      </c>
      <c r="L73" s="173">
        <v>550000</v>
      </c>
      <c r="M73" s="160"/>
      <c r="N73" s="169"/>
      <c r="O73" s="53"/>
      <c r="P73" s="160"/>
      <c r="Q73" s="44"/>
    </row>
    <row r="74" spans="1:21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>
        <v>49958</v>
      </c>
      <c r="L74" s="173">
        <v>2000000</v>
      </c>
      <c r="M74" s="160"/>
      <c r="N74" s="169"/>
      <c r="O74" s="53"/>
      <c r="P74" s="160"/>
      <c r="Q74" s="127"/>
    </row>
    <row r="75" spans="1:21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>
        <v>49959</v>
      </c>
      <c r="L75" s="173">
        <v>800000</v>
      </c>
      <c r="M75" s="160"/>
      <c r="N75" s="169"/>
      <c r="O75" s="53"/>
      <c r="P75" s="160"/>
      <c r="Q75" s="127"/>
    </row>
    <row r="76" spans="1:21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>
        <v>-40875000</v>
      </c>
      <c r="M76" s="160"/>
      <c r="N76" s="169"/>
      <c r="O76" s="53"/>
      <c r="P76" s="160"/>
      <c r="Q76" s="127"/>
    </row>
    <row r="77" spans="1:21" x14ac:dyDescent="0.25">
      <c r="A77" s="130"/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9"/>
      <c r="O77" s="53"/>
      <c r="P77" s="160"/>
      <c r="Q77" s="127"/>
    </row>
    <row r="78" spans="1:21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9"/>
      <c r="O78" s="53"/>
      <c r="P78" s="160"/>
      <c r="Q78" s="127"/>
    </row>
    <row r="79" spans="1:21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9"/>
      <c r="O79" s="53"/>
      <c r="P79" s="160"/>
      <c r="Q79" s="127"/>
    </row>
    <row r="80" spans="1:21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9"/>
      <c r="O80" s="53"/>
      <c r="P80" s="160"/>
      <c r="Q80" s="142"/>
    </row>
    <row r="81" spans="1:17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9"/>
      <c r="O81" s="53"/>
      <c r="P81" s="160"/>
      <c r="Q81" s="142"/>
    </row>
    <row r="82" spans="1:17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9"/>
      <c r="O82" s="53"/>
      <c r="P82" s="160"/>
      <c r="Q82" s="142"/>
    </row>
    <row r="83" spans="1:17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9"/>
      <c r="O83" s="53"/>
      <c r="P83" s="160"/>
      <c r="Q83" s="142"/>
    </row>
    <row r="84" spans="1:17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9"/>
      <c r="O84" s="53"/>
      <c r="P84" s="160"/>
      <c r="Q84" s="142"/>
    </row>
    <row r="85" spans="1:17" x14ac:dyDescent="0.25">
      <c r="A85" s="145"/>
      <c r="E85" s="101"/>
      <c r="H85" s="101"/>
      <c r="J85" s="38"/>
      <c r="K85" s="144"/>
      <c r="L85" s="53"/>
      <c r="M85" s="160"/>
      <c r="N85" s="169"/>
      <c r="O85" s="53"/>
      <c r="P85" s="160"/>
      <c r="Q85" s="142"/>
    </row>
    <row r="86" spans="1:17" x14ac:dyDescent="0.25">
      <c r="J86" s="38"/>
      <c r="K86" s="144"/>
      <c r="L86" s="53"/>
      <c r="M86" s="160"/>
      <c r="N86" s="169"/>
      <c r="O86" s="53"/>
      <c r="P86" s="160"/>
      <c r="Q86" s="127"/>
    </row>
    <row r="87" spans="1:17" x14ac:dyDescent="0.25">
      <c r="J87" s="38"/>
      <c r="K87" s="144"/>
      <c r="L87" s="53"/>
      <c r="M87" s="160"/>
      <c r="N87" s="169"/>
      <c r="O87" s="53"/>
      <c r="P87" s="160"/>
      <c r="Q87" s="127"/>
    </row>
    <row r="88" spans="1:17" x14ac:dyDescent="0.25">
      <c r="J88" s="38"/>
      <c r="K88" s="144"/>
      <c r="L88" s="53"/>
      <c r="M88" s="160"/>
      <c r="N88" s="169"/>
      <c r="O88" s="53"/>
      <c r="P88" s="160"/>
      <c r="Q88" s="127"/>
    </row>
    <row r="89" spans="1:17" x14ac:dyDescent="0.25">
      <c r="J89" s="38"/>
      <c r="K89" s="144"/>
      <c r="L89" s="53"/>
      <c r="M89" s="160"/>
      <c r="N89" s="169"/>
      <c r="O89" s="53"/>
      <c r="P89" s="160"/>
      <c r="Q89" s="127"/>
    </row>
    <row r="90" spans="1:17" x14ac:dyDescent="0.25">
      <c r="J90" s="38"/>
      <c r="K90" s="144"/>
      <c r="L90" s="53"/>
      <c r="M90" s="160"/>
      <c r="N90" s="169"/>
      <c r="O90" s="53"/>
      <c r="P90" s="160"/>
      <c r="Q90" s="127"/>
    </row>
    <row r="91" spans="1:17" x14ac:dyDescent="0.25">
      <c r="J91" s="38"/>
      <c r="K91" s="144"/>
      <c r="L91" s="53"/>
      <c r="M91" s="160"/>
      <c r="N91" s="169"/>
      <c r="O91" s="53"/>
      <c r="P91" s="160"/>
      <c r="Q91" s="127"/>
    </row>
    <row r="92" spans="1:17" x14ac:dyDescent="0.2">
      <c r="J92" s="31"/>
      <c r="K92" s="144"/>
      <c r="L92" s="53"/>
      <c r="M92" s="160"/>
      <c r="N92" s="169"/>
      <c r="O92" s="53"/>
      <c r="P92" s="160"/>
      <c r="Q92" s="127"/>
    </row>
    <row r="93" spans="1:17" x14ac:dyDescent="0.2">
      <c r="J93" s="31"/>
      <c r="K93" s="144"/>
      <c r="L93" s="53"/>
      <c r="M93" s="160"/>
      <c r="N93" s="169"/>
      <c r="O93" s="53"/>
      <c r="P93" s="160"/>
      <c r="Q93" s="127"/>
    </row>
    <row r="94" spans="1:17" x14ac:dyDescent="0.2">
      <c r="J94" s="31"/>
      <c r="K94" s="144"/>
      <c r="L94" s="53"/>
      <c r="M94" s="160"/>
      <c r="N94" s="169"/>
      <c r="O94" s="53"/>
      <c r="P94" s="160"/>
      <c r="Q94" s="127"/>
    </row>
    <row r="95" spans="1:17" x14ac:dyDescent="0.2">
      <c r="J95" s="31"/>
      <c r="K95" s="144"/>
      <c r="L95" s="53"/>
      <c r="M95" s="160"/>
      <c r="N95" s="169"/>
      <c r="O95" s="53"/>
      <c r="P95" s="160"/>
      <c r="Q95" s="127"/>
    </row>
    <row r="96" spans="1:17" x14ac:dyDescent="0.2">
      <c r="J96" s="31"/>
      <c r="K96" s="144"/>
      <c r="L96" s="53"/>
      <c r="M96" s="160"/>
      <c r="N96" s="169"/>
      <c r="O96" s="53"/>
      <c r="P96" s="160"/>
      <c r="Q96" s="127"/>
    </row>
    <row r="97" spans="1:21" x14ac:dyDescent="0.2">
      <c r="J97" s="31"/>
      <c r="K97" s="144"/>
      <c r="L97" s="53"/>
      <c r="M97" s="160"/>
      <c r="N97" s="169"/>
      <c r="O97" s="53"/>
      <c r="P97" s="160"/>
      <c r="Q97" s="127"/>
    </row>
    <row r="98" spans="1:21" x14ac:dyDescent="0.25">
      <c r="J98" s="31"/>
      <c r="K98" s="144"/>
      <c r="L98" s="161"/>
      <c r="M98" s="160"/>
      <c r="N98" s="169"/>
      <c r="O98" s="161"/>
      <c r="P98" s="160"/>
      <c r="Q98" s="127"/>
    </row>
    <row r="99" spans="1:21" x14ac:dyDescent="0.25">
      <c r="J99" s="31"/>
      <c r="K99" s="144"/>
      <c r="L99" s="161"/>
      <c r="M99" s="160"/>
      <c r="N99" s="169"/>
      <c r="O99" s="161"/>
      <c r="P99" s="160"/>
      <c r="Q99" s="127"/>
    </row>
    <row r="100" spans="1:21" x14ac:dyDescent="0.25">
      <c r="J100" s="31"/>
      <c r="K100" s="144"/>
      <c r="L100" s="148"/>
      <c r="M100" s="160"/>
      <c r="N100" s="169"/>
      <c r="O100" s="148"/>
      <c r="P100" s="160"/>
      <c r="Q100" s="127"/>
    </row>
    <row r="101" spans="1:21" x14ac:dyDescent="0.25">
      <c r="J101" s="31"/>
      <c r="K101" s="144"/>
      <c r="L101" s="148"/>
      <c r="M101" s="160"/>
      <c r="N101" s="169"/>
      <c r="O101" s="148"/>
      <c r="P101" s="160"/>
      <c r="Q101" s="127"/>
    </row>
    <row r="102" spans="1:21" x14ac:dyDescent="0.25">
      <c r="J102" s="31"/>
      <c r="K102" s="144"/>
      <c r="L102" s="148"/>
      <c r="M102" s="160"/>
      <c r="N102" s="169"/>
      <c r="O102" s="148"/>
      <c r="P102" s="160"/>
      <c r="Q102" s="127"/>
    </row>
    <row r="103" spans="1:21" x14ac:dyDescent="0.25">
      <c r="J103" s="31"/>
      <c r="K103" s="144"/>
      <c r="L103" s="148"/>
      <c r="M103" s="160"/>
      <c r="N103" s="169"/>
      <c r="O103" s="148"/>
      <c r="P103" s="160"/>
      <c r="Q103" s="127"/>
    </row>
    <row r="104" spans="1:21" x14ac:dyDescent="0.25">
      <c r="J104" s="31"/>
      <c r="K104" s="144"/>
      <c r="L104" s="148"/>
      <c r="M104" s="160"/>
      <c r="N104" s="169"/>
      <c r="O104" s="148"/>
      <c r="P104" s="160"/>
      <c r="Q104" s="127"/>
    </row>
    <row r="105" spans="1:21" x14ac:dyDescent="0.25">
      <c r="J105" s="31"/>
      <c r="K105" s="144"/>
      <c r="L105" s="148"/>
      <c r="M105" s="160"/>
      <c r="N105" s="169"/>
      <c r="O105" s="148"/>
      <c r="P105" s="160"/>
      <c r="Q105" s="127"/>
    </row>
    <row r="106" spans="1:21" x14ac:dyDescent="0.25">
      <c r="J106" s="31"/>
      <c r="K106" s="144"/>
      <c r="L106" s="148"/>
      <c r="M106" s="160"/>
      <c r="N106" s="169"/>
      <c r="O106" s="148"/>
      <c r="P106" s="160"/>
      <c r="Q106" s="127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9"/>
      <c r="O107" s="148"/>
      <c r="P107" s="160"/>
      <c r="Q107" s="127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9"/>
      <c r="O108" s="148"/>
      <c r="P108" s="160"/>
      <c r="Q108" s="114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9"/>
      <c r="O109" s="148"/>
      <c r="P109" s="160"/>
      <c r="Q109" s="114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9"/>
      <c r="O110" s="148"/>
      <c r="P110" s="160"/>
      <c r="Q110" s="114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9"/>
      <c r="O111" s="148"/>
      <c r="P111" s="160"/>
      <c r="Q111" s="105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9"/>
      <c r="O112" s="148"/>
      <c r="P112" s="160"/>
      <c r="Q112" s="114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9"/>
      <c r="O113" s="148"/>
      <c r="P113" s="160"/>
      <c r="Q113" s="114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9"/>
      <c r="O114" s="148"/>
      <c r="P114" s="160"/>
      <c r="Q114" s="114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9"/>
      <c r="O115" s="148"/>
      <c r="P115" s="160"/>
      <c r="Q115" s="114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9"/>
      <c r="O116" s="148"/>
      <c r="P116" s="160"/>
      <c r="Q116" s="114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9"/>
      <c r="O117" s="148"/>
      <c r="P117" s="160"/>
      <c r="Q117" s="114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9"/>
      <c r="O118" s="148"/>
      <c r="P118" s="160"/>
      <c r="Q118" s="114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71">
        <f>SUM(N13:N118)</f>
        <v>0</v>
      </c>
      <c r="O119" s="148">
        <f>SUM(O13:O118)</f>
        <v>81750000</v>
      </c>
      <c r="P119" s="148">
        <f t="shared" ref="P119" si="1">SUM(P13:P118)</f>
        <v>0</v>
      </c>
      <c r="Q119" s="114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9"/>
      <c r="O120" s="148">
        <f>SUM(O13:O119)</f>
        <v>163500000</v>
      </c>
      <c r="P120" s="160"/>
      <c r="Q120" s="114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9"/>
      <c r="O121" s="148"/>
      <c r="P121" s="160"/>
      <c r="Q121" s="114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79135000</v>
      </c>
      <c r="M122" s="151">
        <f>SUM(M13:M121)</f>
        <v>52601900</v>
      </c>
      <c r="N122" s="151">
        <f t="shared" ref="N122:P122" si="2">SUM(N13:N121)</f>
        <v>0</v>
      </c>
      <c r="O122" s="151">
        <f t="shared" si="2"/>
        <v>327000000</v>
      </c>
      <c r="P122" s="151">
        <f t="shared" si="2"/>
        <v>0</v>
      </c>
      <c r="Q122" s="114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O123" s="153"/>
      <c r="Q123" s="114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O124" s="153"/>
      <c r="Q124" s="114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O125" s="153"/>
      <c r="Q125" s="114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O126" s="153"/>
      <c r="Q126" s="114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O127" s="153"/>
      <c r="Q127" s="114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O128" s="153"/>
      <c r="Q128" s="114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O129" s="153"/>
      <c r="Q129" s="114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O130" s="153"/>
      <c r="Q130" s="114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G10" zoomScaleNormal="100" zoomScaleSheetLayoutView="100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79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85</v>
      </c>
      <c r="C3" s="9"/>
      <c r="D3" s="7"/>
      <c r="E3" s="7"/>
      <c r="F3" s="7"/>
      <c r="G3" s="7"/>
      <c r="H3" s="7" t="s">
        <v>3</v>
      </c>
      <c r="I3" s="11">
        <v>43472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680-2-32-2-2-4+206-15</f>
        <v>829</v>
      </c>
      <c r="F8" s="21"/>
      <c r="G8" s="16">
        <f t="shared" ref="G8:G16" si="0">C8*E8</f>
        <v>82900000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701+126</f>
        <v>827</v>
      </c>
      <c r="F9" s="21"/>
      <c r="G9" s="16">
        <f t="shared" si="0"/>
        <v>41350000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0</v>
      </c>
      <c r="F11" s="21"/>
      <c r="G11" s="16">
        <f t="shared" si="0"/>
        <v>0</v>
      </c>
      <c r="H11" s="8"/>
      <c r="I11" s="21"/>
      <c r="J11" s="28"/>
      <c r="K11" s="29"/>
      <c r="L11" s="189" t="s">
        <v>12</v>
      </c>
      <c r="M11" s="190"/>
      <c r="N11" s="181"/>
      <c r="O11" s="191" t="s">
        <v>13</v>
      </c>
      <c r="P11" s="192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K13" s="37" t="s">
        <v>66</v>
      </c>
      <c r="L13" s="53">
        <v>1000000</v>
      </c>
      <c r="M13" s="174">
        <v>135000</v>
      </c>
      <c r="N13" s="174" t="s">
        <v>63</v>
      </c>
      <c r="O13" s="164"/>
      <c r="P13" s="42">
        <v>11550000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K14" s="37" t="s">
        <v>67</v>
      </c>
      <c r="L14" s="53">
        <v>850000</v>
      </c>
      <c r="M14" s="174">
        <v>100000</v>
      </c>
      <c r="N14" s="174" t="s">
        <v>64</v>
      </c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K15" s="37" t="s">
        <v>68</v>
      </c>
      <c r="L15" s="53">
        <v>1700000</v>
      </c>
      <c r="M15" s="174">
        <f>7449500+178000</f>
        <v>7627500</v>
      </c>
      <c r="N15" s="174" t="s">
        <v>65</v>
      </c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K16" s="37" t="s">
        <v>69</v>
      </c>
      <c r="L16" s="53">
        <v>2000000</v>
      </c>
      <c r="M16" s="174">
        <v>200000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124276000</v>
      </c>
      <c r="I17" s="9"/>
      <c r="K17" s="37" t="s">
        <v>70</v>
      </c>
      <c r="L17" s="53">
        <v>1000000</v>
      </c>
      <c r="M17" s="174">
        <v>350000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K18" s="37" t="s">
        <v>71</v>
      </c>
      <c r="L18" s="53">
        <v>2500000</v>
      </c>
      <c r="M18" s="178">
        <v>1300000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K19" s="37" t="s">
        <v>72</v>
      </c>
      <c r="L19" s="53">
        <v>1000000</v>
      </c>
      <c r="M19" s="178">
        <v>260000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K20" s="37" t="s">
        <v>73</v>
      </c>
      <c r="L20" s="53">
        <v>1500000</v>
      </c>
      <c r="M20" s="178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K21" s="37" t="s">
        <v>74</v>
      </c>
      <c r="L21" s="53">
        <v>900000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K22" s="37" t="s">
        <v>75</v>
      </c>
      <c r="L22" s="53">
        <v>2000000</v>
      </c>
      <c r="M22" s="178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K23" s="37" t="s">
        <v>76</v>
      </c>
      <c r="L23" s="53">
        <v>500000</v>
      </c>
      <c r="M23" s="178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K24" s="37" t="s">
        <v>77</v>
      </c>
      <c r="L24" s="53">
        <v>3200000</v>
      </c>
      <c r="M24" s="175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K25" s="37" t="s">
        <v>78</v>
      </c>
      <c r="L25" s="53">
        <v>900000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800</v>
      </c>
      <c r="I26" s="8"/>
      <c r="K26" s="37" t="s">
        <v>79</v>
      </c>
      <c r="L26" s="53">
        <v>1500000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124276800</v>
      </c>
      <c r="K27" s="37" t="s">
        <v>80</v>
      </c>
      <c r="L27" s="53">
        <v>1000000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K28" s="37" t="s">
        <v>81</v>
      </c>
      <c r="L28" s="53">
        <v>850000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K29" s="37" t="s">
        <v>82</v>
      </c>
      <c r="L29" s="53">
        <v>1000000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K30" s="37" t="s">
        <v>83</v>
      </c>
      <c r="L30" s="53">
        <v>1500000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+'05 Jan '!I56</f>
        <v>107284300</v>
      </c>
      <c r="K31" s="37" t="s">
        <v>84</v>
      </c>
      <c r="L31" s="53">
        <v>2000000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K32" s="38"/>
      <c r="L32" s="53">
        <v>-11550000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K33" s="38"/>
      <c r="L33" s="53"/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K34" s="38"/>
      <c r="L34" s="53"/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K35" s="38"/>
      <c r="L35" s="53"/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K36" s="38"/>
      <c r="L36" s="53"/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5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K37" s="38"/>
      <c r="L37" s="53"/>
      <c r="M37" s="174"/>
      <c r="N37" s="174"/>
      <c r="O37" s="166"/>
      <c r="P37" s="53">
        <f>SUM(P13:P36)</f>
        <v>11550000</v>
      </c>
      <c r="Q37" s="160"/>
      <c r="R37" s="44"/>
      <c r="T37" s="54"/>
      <c r="U37" s="2"/>
      <c r="V37" s="2"/>
    </row>
    <row r="38" spans="1:22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K38" s="38"/>
      <c r="L38" s="53"/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5">
      <c r="A39" s="7"/>
      <c r="B39" s="7"/>
      <c r="C39" s="7"/>
      <c r="D39" s="7"/>
      <c r="E39" s="7"/>
      <c r="F39" s="7"/>
      <c r="G39" s="7"/>
      <c r="H39" s="8"/>
      <c r="I39" s="8"/>
      <c r="K39" s="38"/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K40" s="38"/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5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K41" s="38"/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5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K42" s="38"/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K43" s="38"/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K44" s="38"/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5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K45" s="38"/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K46" s="38"/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5">
      <c r="A47" s="7"/>
      <c r="B47" s="7"/>
      <c r="C47" s="7" t="s">
        <v>32</v>
      </c>
      <c r="D47" s="7"/>
      <c r="E47" s="7"/>
      <c r="F47" s="7"/>
      <c r="G47" s="16"/>
      <c r="H47" s="8">
        <f>+M122</f>
        <v>9972500</v>
      </c>
      <c r="I47" s="8"/>
      <c r="K47" s="38"/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5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K48" s="38"/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5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9972500</v>
      </c>
      <c r="K49" s="38"/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5">
      <c r="A50" s="7"/>
      <c r="B50" s="7"/>
      <c r="C50" s="7"/>
      <c r="D50" s="7"/>
      <c r="E50" s="7"/>
      <c r="F50" s="7"/>
      <c r="G50" s="21"/>
      <c r="H50" s="95"/>
      <c r="I50" s="8" t="s">
        <v>7</v>
      </c>
      <c r="K50" s="38"/>
      <c r="L50" s="53"/>
      <c r="M50" s="174"/>
      <c r="N50" s="174"/>
      <c r="O50" s="169"/>
      <c r="P50" s="53"/>
      <c r="Q50" s="160"/>
      <c r="R50" s="44"/>
      <c r="T50" s="93"/>
    </row>
    <row r="51" spans="1:22" x14ac:dyDescent="0.25">
      <c r="A51" s="7"/>
      <c r="B51" s="7"/>
      <c r="C51" s="7" t="s">
        <v>41</v>
      </c>
      <c r="D51" s="7"/>
      <c r="E51" s="7"/>
      <c r="F51" s="7"/>
      <c r="G51" s="16"/>
      <c r="I51" s="8">
        <v>0</v>
      </c>
      <c r="K51" s="38"/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5">
      <c r="A52" s="7"/>
      <c r="B52" s="7"/>
      <c r="C52" s="97" t="s">
        <v>42</v>
      </c>
      <c r="D52" s="7"/>
      <c r="E52" s="7"/>
      <c r="F52" s="7"/>
      <c r="G52" s="16"/>
      <c r="H52" s="172">
        <f>+L122</f>
        <v>15350000</v>
      </c>
      <c r="I52" s="8"/>
      <c r="K52" s="38"/>
      <c r="L52" s="53"/>
      <c r="M52" s="59"/>
      <c r="N52" s="59"/>
      <c r="O52" s="169"/>
      <c r="P52" s="53"/>
      <c r="Q52" s="160"/>
      <c r="R52" s="44"/>
    </row>
    <row r="53" spans="1:22" x14ac:dyDescent="0.25">
      <c r="A53" s="7"/>
      <c r="B53" s="7"/>
      <c r="C53" s="97" t="s">
        <v>43</v>
      </c>
      <c r="D53" s="7"/>
      <c r="E53" s="7"/>
      <c r="F53" s="7"/>
      <c r="G53" s="16"/>
      <c r="H53" s="73">
        <f>SUM(P13:P23)</f>
        <v>11550000</v>
      </c>
      <c r="I53" s="8"/>
      <c r="K53" s="38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65000</v>
      </c>
      <c r="I54" s="8"/>
      <c r="K54" s="38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26965000</v>
      </c>
      <c r="K55" s="38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124276800</v>
      </c>
      <c r="J56" s="99">
        <f>SUM(M13:M55)</f>
        <v>9972500</v>
      </c>
      <c r="K56" s="38"/>
      <c r="L56" s="5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124276800</v>
      </c>
      <c r="J57" s="98"/>
      <c r="K57" s="38"/>
      <c r="L57" s="5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8"/>
      <c r="L58" s="5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8"/>
      <c r="L59" s="5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8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10000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55000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23100000</v>
      </c>
      <c r="Q119" s="148">
        <f t="shared" ref="Q119" si="1"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46200000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15350000</v>
      </c>
      <c r="M122" s="151">
        <f>SUM(M13:M121)</f>
        <v>9972500</v>
      </c>
      <c r="N122" s="151"/>
      <c r="O122" s="151">
        <f t="shared" ref="O122:Q122" si="2">SUM(O13:O121)</f>
        <v>0</v>
      </c>
      <c r="P122" s="151">
        <f t="shared" si="2"/>
        <v>92400000</v>
      </c>
      <c r="Q122" s="151">
        <f t="shared" si="2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G10" zoomScaleNormal="100" zoomScaleSheetLayoutView="100" workbookViewId="0">
      <selection activeCell="N23" activeCellId="1" sqref="N17:N20 N2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0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140</v>
      </c>
      <c r="C3" s="9"/>
      <c r="D3" s="7"/>
      <c r="E3" s="7"/>
      <c r="F3" s="7"/>
      <c r="G3" s="7"/>
      <c r="H3" s="7" t="s">
        <v>3</v>
      </c>
      <c r="I3" s="11">
        <v>43473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793+27</f>
        <v>820</v>
      </c>
      <c r="F8" s="21"/>
      <c r="G8" s="16">
        <f t="shared" ref="G8:G16" si="0">C8*E8</f>
        <v>82000000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408+265+54</f>
        <v>727</v>
      </c>
      <c r="F9" s="21"/>
      <c r="G9" s="16">
        <f t="shared" si="0"/>
        <v>36350000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89" t="s">
        <v>12</v>
      </c>
      <c r="M11" s="190"/>
      <c r="N11" s="181"/>
      <c r="O11" s="191" t="s">
        <v>13</v>
      </c>
      <c r="P11" s="192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7"/>
      <c r="J13" s="31"/>
      <c r="K13" s="37" t="s">
        <v>92</v>
      </c>
      <c r="L13" s="53">
        <v>1000000</v>
      </c>
      <c r="M13" s="174">
        <v>40000</v>
      </c>
      <c r="N13" s="174"/>
      <c r="O13" s="164"/>
      <c r="P13" s="42">
        <v>10900000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93</v>
      </c>
      <c r="L14" s="53">
        <v>3600000</v>
      </c>
      <c r="M14" s="174">
        <v>60000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94</v>
      </c>
      <c r="L15" s="53">
        <v>1580000</v>
      </c>
      <c r="M15" s="174">
        <v>1256500</v>
      </c>
      <c r="N15" s="174" t="s">
        <v>91</v>
      </c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95</v>
      </c>
      <c r="L16" s="53">
        <v>3500000</v>
      </c>
      <c r="M16" s="174">
        <v>1650000</v>
      </c>
      <c r="N16" s="174" t="s">
        <v>86</v>
      </c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118412000</v>
      </c>
      <c r="I17" s="9"/>
      <c r="J17" s="31"/>
      <c r="K17" s="37" t="s">
        <v>96</v>
      </c>
      <c r="L17" s="53">
        <v>2750000</v>
      </c>
      <c r="M17" s="174">
        <v>8863500</v>
      </c>
      <c r="N17" s="174" t="s">
        <v>87</v>
      </c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97</v>
      </c>
      <c r="L18" s="53">
        <v>1600000</v>
      </c>
      <c r="M18" s="178">
        <v>2954500</v>
      </c>
      <c r="N18" s="178" t="s">
        <v>88</v>
      </c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98</v>
      </c>
      <c r="L19" s="53">
        <v>825000</v>
      </c>
      <c r="M19" s="178">
        <v>3905200</v>
      </c>
      <c r="N19" s="178" t="s">
        <v>89</v>
      </c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1"/>
      <c r="K20" s="37" t="s">
        <v>99</v>
      </c>
      <c r="L20" s="53">
        <v>825000</v>
      </c>
      <c r="M20" s="178">
        <v>40077500</v>
      </c>
      <c r="N20" s="178" t="s">
        <v>90</v>
      </c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2</v>
      </c>
      <c r="F21" s="7"/>
      <c r="G21" s="22">
        <f>C21*E21</f>
        <v>1000</v>
      </c>
      <c r="H21" s="8"/>
      <c r="I21" s="22"/>
      <c r="J21" s="31"/>
      <c r="K21" s="37" t="s">
        <v>100</v>
      </c>
      <c r="L21" s="53">
        <v>200000</v>
      </c>
      <c r="M21" s="178">
        <v>45000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101</v>
      </c>
      <c r="L22" s="53">
        <v>1800000</v>
      </c>
      <c r="M22" s="178">
        <v>600000</v>
      </c>
      <c r="N22" s="178" t="s">
        <v>111</v>
      </c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102</v>
      </c>
      <c r="L23" s="53">
        <v>1800000</v>
      </c>
      <c r="M23" s="178">
        <v>8000000</v>
      </c>
      <c r="N23" s="178" t="s">
        <v>138</v>
      </c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103</v>
      </c>
      <c r="L24" s="53">
        <v>3000000</v>
      </c>
      <c r="M24" s="175">
        <v>850000</v>
      </c>
      <c r="N24" s="175" t="s">
        <v>139</v>
      </c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104</v>
      </c>
      <c r="L25" s="53">
        <v>800000</v>
      </c>
      <c r="M25" s="174">
        <v>180300</v>
      </c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1300</v>
      </c>
      <c r="I26" s="8"/>
      <c r="J26" s="31"/>
      <c r="K26" s="37" t="s">
        <v>105</v>
      </c>
      <c r="L26" s="53">
        <v>1600000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118413300</v>
      </c>
      <c r="J27" s="31"/>
      <c r="K27" s="37" t="s">
        <v>106</v>
      </c>
      <c r="L27" s="53">
        <v>800000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107</v>
      </c>
      <c r="L28" s="53">
        <v>750000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108</v>
      </c>
      <c r="L29" s="53">
        <v>900000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109</v>
      </c>
      <c r="L30" s="53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+'07 Jan '!I56</f>
        <v>124276800</v>
      </c>
      <c r="J31" s="31"/>
      <c r="K31" s="37" t="s">
        <v>110</v>
      </c>
      <c r="L31" s="53">
        <v>800000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112</v>
      </c>
      <c r="L32" s="53">
        <v>750000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113</v>
      </c>
      <c r="L33" s="53">
        <v>900000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114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115</v>
      </c>
      <c r="L35" s="53">
        <v>850000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116</v>
      </c>
      <c r="L36" s="53">
        <v>500000</v>
      </c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117</v>
      </c>
      <c r="L37" s="53">
        <v>900000</v>
      </c>
      <c r="M37" s="174"/>
      <c r="N37" s="174"/>
      <c r="O37" s="166"/>
      <c r="P37" s="53">
        <f>SUM(P13:P36)</f>
        <v>10900000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118</v>
      </c>
      <c r="L38" s="53">
        <v>900000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119</v>
      </c>
      <c r="L39" s="53">
        <v>800000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120</v>
      </c>
      <c r="L40" s="53">
        <v>1000000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121</v>
      </c>
      <c r="L41" s="53">
        <v>850000</v>
      </c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122</v>
      </c>
      <c r="L42" s="53">
        <v>900000</v>
      </c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123</v>
      </c>
      <c r="L43" s="53">
        <v>900000</v>
      </c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124</v>
      </c>
      <c r="L44" s="53">
        <v>1600000</v>
      </c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125</v>
      </c>
      <c r="L45" s="53">
        <v>800000</v>
      </c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126</v>
      </c>
      <c r="L46" s="53">
        <v>1800000</v>
      </c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68482500</v>
      </c>
      <c r="I47" s="8"/>
      <c r="J47" s="31"/>
      <c r="K47" s="37" t="s">
        <v>127</v>
      </c>
      <c r="L47" s="53">
        <v>1000000</v>
      </c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166500</v>
      </c>
      <c r="I48" s="8" t="s">
        <v>7</v>
      </c>
      <c r="J48" s="31"/>
      <c r="K48" s="37" t="s">
        <v>128</v>
      </c>
      <c r="L48" s="53">
        <v>1000000</v>
      </c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68649000</v>
      </c>
      <c r="J49" s="31"/>
      <c r="K49" s="37" t="s">
        <v>129</v>
      </c>
      <c r="L49" s="53">
        <v>434000</v>
      </c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130</v>
      </c>
      <c r="L50" s="53">
        <v>750000</v>
      </c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131</v>
      </c>
      <c r="L51" s="53">
        <v>650000</v>
      </c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47109000</v>
      </c>
      <c r="I52" s="8"/>
      <c r="J52" s="31"/>
      <c r="K52" s="37" t="s">
        <v>132</v>
      </c>
      <c r="L52" s="53">
        <v>1000000</v>
      </c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10900000</v>
      </c>
      <c r="I53" s="8"/>
      <c r="J53" s="31"/>
      <c r="K53" s="37" t="s">
        <v>133</v>
      </c>
      <c r="L53" s="53">
        <v>1600000</v>
      </c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4776500</v>
      </c>
      <c r="I54" s="8"/>
      <c r="J54" s="31"/>
      <c r="K54" s="37" t="s">
        <v>134</v>
      </c>
      <c r="L54" s="53">
        <v>900000</v>
      </c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62785500</v>
      </c>
      <c r="J55" s="31"/>
      <c r="K55" s="37" t="s">
        <v>135</v>
      </c>
      <c r="L55" s="53">
        <v>775000</v>
      </c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118413300</v>
      </c>
      <c r="J56" s="99">
        <f>SUM(M13:M55)</f>
        <v>68482500</v>
      </c>
      <c r="K56" s="37" t="s">
        <v>136</v>
      </c>
      <c r="L56" s="183">
        <v>1000000</v>
      </c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118413300</v>
      </c>
      <c r="J57" s="98"/>
      <c r="K57" s="37" t="s">
        <v>137</v>
      </c>
      <c r="L57" s="183">
        <v>850000</v>
      </c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141</v>
      </c>
      <c r="L58" s="183">
        <v>570000</v>
      </c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142</v>
      </c>
      <c r="L59" s="183">
        <v>3000000</v>
      </c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143</v>
      </c>
      <c r="L60" s="53">
        <v>1000000</v>
      </c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>
        <v>-6550000</v>
      </c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>
        <v>-4350000</v>
      </c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4776500</v>
      </c>
      <c r="B77" s="131">
        <v>166500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21800000</v>
      </c>
      <c r="Q119" s="148">
        <f t="shared" ref="Q119" si="1"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43600000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47109000</v>
      </c>
      <c r="M122" s="151">
        <f>SUM(M13:M121)</f>
        <v>68482500</v>
      </c>
      <c r="N122" s="151"/>
      <c r="O122" s="151">
        <f t="shared" ref="O122:Q122" si="2">SUM(O13:O121)</f>
        <v>0</v>
      </c>
      <c r="P122" s="151">
        <f t="shared" si="2"/>
        <v>87200000</v>
      </c>
      <c r="Q122" s="151">
        <f t="shared" si="2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H6" zoomScaleNormal="100" zoomScaleSheetLayoutView="100" workbookViewId="0">
      <selection activeCell="L24" sqref="L2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2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43474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v>966</v>
      </c>
      <c r="F8" s="21"/>
      <c r="G8" s="16">
        <f t="shared" ref="G8:G16" si="0">C8*E8</f>
        <v>96600000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v>667</v>
      </c>
      <c r="F9" s="21"/>
      <c r="G9" s="16">
        <f t="shared" si="0"/>
        <v>33350000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18</v>
      </c>
      <c r="F10" s="21"/>
      <c r="G10" s="16">
        <f t="shared" si="0"/>
        <v>360000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25</v>
      </c>
      <c r="F11" s="21"/>
      <c r="G11" s="16">
        <f t="shared" si="0"/>
        <v>250000</v>
      </c>
      <c r="H11" s="8"/>
      <c r="I11" s="21"/>
      <c r="J11" s="28"/>
      <c r="K11" s="29"/>
      <c r="L11" s="189" t="s">
        <v>12</v>
      </c>
      <c r="M11" s="190"/>
      <c r="N11" s="181"/>
      <c r="O11" s="191" t="s">
        <v>13</v>
      </c>
      <c r="P11" s="192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14</v>
      </c>
      <c r="F12" s="21"/>
      <c r="G12" s="16">
        <f t="shared" si="0"/>
        <v>70000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7</v>
      </c>
      <c r="F13" s="21"/>
      <c r="G13" s="16">
        <f t="shared" si="0"/>
        <v>14000</v>
      </c>
      <c r="H13" s="8"/>
      <c r="I13" s="7"/>
      <c r="J13" s="31"/>
      <c r="K13" s="37" t="s">
        <v>143</v>
      </c>
      <c r="L13" s="53">
        <v>1000000</v>
      </c>
      <c r="M13" s="174">
        <v>13950000</v>
      </c>
      <c r="N13" s="174"/>
      <c r="O13" s="164"/>
      <c r="P13" s="42">
        <v>2740000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144</v>
      </c>
      <c r="L14" s="53">
        <v>1800000</v>
      </c>
      <c r="M14" s="174">
        <v>700000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145</v>
      </c>
      <c r="L15" s="53">
        <v>1300000</v>
      </c>
      <c r="M15" s="174">
        <v>335000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146</v>
      </c>
      <c r="L16" s="53">
        <v>700000</v>
      </c>
      <c r="M16" s="174">
        <v>600000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130645000</v>
      </c>
      <c r="I17" s="9"/>
      <c r="J17" s="31"/>
      <c r="K17" s="37" t="s">
        <v>147</v>
      </c>
      <c r="L17" s="53">
        <v>825000</v>
      </c>
      <c r="M17" s="174">
        <v>1450000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148</v>
      </c>
      <c r="L18" s="53">
        <v>900000</v>
      </c>
      <c r="M18" s="178">
        <v>295000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149</v>
      </c>
      <c r="L19" s="53">
        <v>900000</v>
      </c>
      <c r="M19" s="178">
        <v>25000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1"/>
      <c r="K20" s="37" t="s">
        <v>150</v>
      </c>
      <c r="L20" s="53">
        <v>800000</v>
      </c>
      <c r="M20" s="178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22</v>
      </c>
      <c r="F21" s="7"/>
      <c r="G21" s="22">
        <f>C21*E21</f>
        <v>11000</v>
      </c>
      <c r="H21" s="8"/>
      <c r="I21" s="22"/>
      <c r="J21" s="31"/>
      <c r="K21" s="37" t="s">
        <v>151</v>
      </c>
      <c r="L21" s="53">
        <v>1025000</v>
      </c>
      <c r="M21" s="178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152</v>
      </c>
      <c r="L22" s="53">
        <v>2000000</v>
      </c>
      <c r="M22" s="178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 t="s">
        <v>153</v>
      </c>
      <c r="L23" s="53">
        <v>500000</v>
      </c>
      <c r="M23" s="178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154</v>
      </c>
      <c r="L24" s="53">
        <v>900000</v>
      </c>
      <c r="M24" s="175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155</v>
      </c>
      <c r="L25" s="53">
        <v>1000000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16200</v>
      </c>
      <c r="I26" s="8"/>
      <c r="J26" s="31"/>
      <c r="K26" s="37" t="s">
        <v>156</v>
      </c>
      <c r="L26" s="53">
        <v>1000000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130661200</v>
      </c>
      <c r="J27" s="31"/>
      <c r="K27" s="37" t="s">
        <v>157</v>
      </c>
      <c r="L27" s="53">
        <v>200000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158</v>
      </c>
      <c r="L28" s="53">
        <v>650000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159</v>
      </c>
      <c r="L29" s="53">
        <v>4000000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160</v>
      </c>
      <c r="L30" s="53">
        <v>900000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+'8 Jan '!I56</f>
        <v>118413300</v>
      </c>
      <c r="J31" s="31"/>
      <c r="K31" s="37" t="s">
        <v>161</v>
      </c>
      <c r="L31" s="53">
        <v>1000000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162</v>
      </c>
      <c r="L32" s="53">
        <v>900000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163</v>
      </c>
      <c r="L33" s="53">
        <v>1090000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164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165</v>
      </c>
      <c r="L35" s="53">
        <v>2000000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166</v>
      </c>
      <c r="L36" s="53">
        <v>1000000</v>
      </c>
      <c r="M36" s="176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167</v>
      </c>
      <c r="L37" s="53">
        <v>900000</v>
      </c>
      <c r="M37" s="174"/>
      <c r="N37" s="174"/>
      <c r="O37" s="166"/>
      <c r="P37" s="53">
        <f>SUM(P13:P36)</f>
        <v>2740000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168</v>
      </c>
      <c r="L38" s="53">
        <v>690000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169</v>
      </c>
      <c r="L39" s="53">
        <v>900000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170</v>
      </c>
      <c r="L40" s="53">
        <v>-2740000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171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172</v>
      </c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173</v>
      </c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174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175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176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17355000</v>
      </c>
      <c r="I47" s="8"/>
      <c r="J47" s="31"/>
      <c r="K47" s="37" t="s">
        <v>177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277100</v>
      </c>
      <c r="I48" s="8" t="s">
        <v>7</v>
      </c>
      <c r="J48" s="31"/>
      <c r="K48" s="37" t="s">
        <v>178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17632100</v>
      </c>
      <c r="J49" s="31"/>
      <c r="K49" s="37" t="s">
        <v>179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180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181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27140000</v>
      </c>
      <c r="I52" s="8"/>
      <c r="J52" s="31"/>
      <c r="K52" s="37" t="s">
        <v>182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2740000</v>
      </c>
      <c r="I53" s="8"/>
      <c r="J53" s="31"/>
      <c r="K53" s="37" t="s">
        <v>183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0</v>
      </c>
      <c r="I54" s="8"/>
      <c r="J54" s="31"/>
      <c r="K54" s="37" t="s">
        <v>184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29880000</v>
      </c>
      <c r="J55" s="31"/>
      <c r="K55" s="37" t="s">
        <v>185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130661200</v>
      </c>
      <c r="J56" s="99">
        <f>SUM(M13:M55)</f>
        <v>17355000</v>
      </c>
      <c r="K56" s="37" t="s">
        <v>186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130661200</v>
      </c>
      <c r="J57" s="98"/>
      <c r="K57" s="37" t="s">
        <v>187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188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189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190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/>
      <c r="B77" s="131">
        <v>277100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1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41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143"/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A83" s="130" t="s">
        <v>58</v>
      </c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5480000</v>
      </c>
      <c r="Q119" s="148">
        <f t="shared" ref="Q119" si="1"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10960000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27140000</v>
      </c>
      <c r="M122" s="151">
        <f>SUM(M13:M121)</f>
        <v>17355000</v>
      </c>
      <c r="N122" s="151"/>
      <c r="O122" s="151">
        <f t="shared" ref="O122:Q122" si="2">SUM(O13:O121)</f>
        <v>0</v>
      </c>
      <c r="P122" s="151">
        <f t="shared" si="2"/>
        <v>21920000</v>
      </c>
      <c r="Q122" s="151">
        <f t="shared" si="2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G10" zoomScaleNormal="100" zoomScaleSheetLayoutView="100" workbookViewId="0">
      <selection activeCell="M13" sqref="M13: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4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219</v>
      </c>
      <c r="C3" s="9"/>
      <c r="D3" s="7"/>
      <c r="E3" s="7"/>
      <c r="F3" s="7"/>
      <c r="G3" s="7"/>
      <c r="H3" s="7" t="s">
        <v>3</v>
      </c>
      <c r="I3" s="11">
        <v>43475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931+140</f>
        <v>1071</v>
      </c>
      <c r="F8" s="21"/>
      <c r="G8" s="16">
        <f t="shared" ref="G8:G16" si="0">C8*E8</f>
        <v>107100000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665+264</f>
        <v>929</v>
      </c>
      <c r="F9" s="21"/>
      <c r="G9" s="16">
        <f t="shared" si="0"/>
        <v>46450000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10</v>
      </c>
      <c r="F10" s="21"/>
      <c r="G10" s="16">
        <f t="shared" si="0"/>
        <v>200000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25</v>
      </c>
      <c r="F11" s="21"/>
      <c r="G11" s="16">
        <f t="shared" si="0"/>
        <v>250000</v>
      </c>
      <c r="H11" s="8"/>
      <c r="I11" s="21"/>
      <c r="J11" s="28"/>
      <c r="K11" s="29"/>
      <c r="L11" s="189" t="s">
        <v>12</v>
      </c>
      <c r="M11" s="190"/>
      <c r="N11" s="181"/>
      <c r="O11" s="191" t="s">
        <v>13</v>
      </c>
      <c r="P11" s="192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1"/>
      <c r="K13" s="37" t="s">
        <v>171</v>
      </c>
      <c r="L13" s="53">
        <v>900000</v>
      </c>
      <c r="M13" s="174">
        <v>3792000</v>
      </c>
      <c r="N13" s="174"/>
      <c r="O13" s="164"/>
      <c r="P13" s="42">
        <v>1700000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1"/>
      <c r="K14" s="37" t="s">
        <v>172</v>
      </c>
      <c r="L14" s="53">
        <v>950000</v>
      </c>
      <c r="M14" s="174">
        <v>6360500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173</v>
      </c>
      <c r="L15" s="53">
        <v>784000</v>
      </c>
      <c r="M15" s="174">
        <v>2035000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174</v>
      </c>
      <c r="L16" s="53">
        <v>550000</v>
      </c>
      <c r="M16" s="174">
        <v>1790000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154039000</v>
      </c>
      <c r="I17" s="9"/>
      <c r="J17" s="31"/>
      <c r="K17" s="37" t="s">
        <v>175</v>
      </c>
      <c r="L17" s="53">
        <v>800000</v>
      </c>
      <c r="M17" s="174">
        <v>202500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176</v>
      </c>
      <c r="L18" s="53">
        <v>1000000</v>
      </c>
      <c r="M18" s="174">
        <v>110000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177</v>
      </c>
      <c r="L19" s="53">
        <v>700000</v>
      </c>
      <c r="M19" s="174">
        <v>150000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1"/>
      <c r="K20" s="37" t="s">
        <v>178</v>
      </c>
      <c r="L20" s="53">
        <v>1000000</v>
      </c>
      <c r="M20" s="174">
        <v>75000</v>
      </c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179</v>
      </c>
      <c r="L21" s="53">
        <v>2000000</v>
      </c>
      <c r="M21" s="174">
        <v>8000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1"/>
      <c r="K22" s="37" t="s">
        <v>180</v>
      </c>
      <c r="L22" s="53">
        <v>800000</v>
      </c>
      <c r="M22" s="174">
        <v>150000</v>
      </c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1"/>
      <c r="K23" s="37" t="s">
        <v>181</v>
      </c>
      <c r="L23" s="53">
        <v>750000</v>
      </c>
      <c r="M23" s="174">
        <v>250000</v>
      </c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182</v>
      </c>
      <c r="L24" s="53">
        <v>950000</v>
      </c>
      <c r="M24" s="174">
        <v>100000</v>
      </c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183</v>
      </c>
      <c r="L25" s="53">
        <v>1000000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13000</v>
      </c>
      <c r="I26" s="8"/>
      <c r="J26" s="31"/>
      <c r="K26" s="37" t="s">
        <v>184</v>
      </c>
      <c r="L26" s="53">
        <v>3500000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154052000</v>
      </c>
      <c r="J27" s="31"/>
      <c r="K27" s="37" t="s">
        <v>185</v>
      </c>
      <c r="L27" s="53">
        <v>1800000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186</v>
      </c>
      <c r="L28" s="53">
        <v>750000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187</v>
      </c>
      <c r="L29" s="53">
        <v>500000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188</v>
      </c>
      <c r="L30" s="53">
        <v>1000000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+'9 Jan'!I57</f>
        <v>130661200</v>
      </c>
      <c r="J31" s="31"/>
      <c r="K31" s="37" t="s">
        <v>189</v>
      </c>
      <c r="L31" s="53">
        <v>900000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190</v>
      </c>
      <c r="L32" s="53">
        <v>800000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191</v>
      </c>
      <c r="L33" s="53">
        <v>875000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192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193</v>
      </c>
      <c r="L35" s="53">
        <v>2000000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194</v>
      </c>
      <c r="L36" s="53">
        <v>2000000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195</v>
      </c>
      <c r="L37" s="53">
        <v>8232000</v>
      </c>
      <c r="M37" s="174"/>
      <c r="N37" s="174"/>
      <c r="O37" s="166"/>
      <c r="P37" s="53">
        <f>SUM(P13:P36)</f>
        <v>1700000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196</v>
      </c>
      <c r="L38" s="53">
        <v>-1700000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197</v>
      </c>
      <c r="L39" s="53"/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198</v>
      </c>
      <c r="L40" s="53"/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199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200</v>
      </c>
      <c r="L42" s="5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201</v>
      </c>
      <c r="L43" s="5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202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203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204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15023000</v>
      </c>
      <c r="I47" s="8"/>
      <c r="J47" s="31"/>
      <c r="K47" s="37" t="s">
        <v>205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25000</v>
      </c>
      <c r="I48" s="8" t="s">
        <v>7</v>
      </c>
      <c r="J48" s="31"/>
      <c r="K48" s="37" t="s">
        <v>206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15048000</v>
      </c>
      <c r="J49" s="31"/>
      <c r="K49" s="37" t="s">
        <v>207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208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209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33841000</v>
      </c>
      <c r="I52" s="8"/>
      <c r="J52" s="31"/>
      <c r="K52" s="37" t="s">
        <v>210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1700000</v>
      </c>
      <c r="I53" s="8"/>
      <c r="J53" s="31"/>
      <c r="K53" s="37" t="s">
        <v>211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2897800</v>
      </c>
      <c r="I54" s="8"/>
      <c r="J54" s="31"/>
      <c r="K54" s="37" t="s">
        <v>212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38438800</v>
      </c>
      <c r="J55" s="31"/>
      <c r="K55" s="37" t="s">
        <v>213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154052000</v>
      </c>
      <c r="J56" s="99">
        <f>SUM(M13:M55)</f>
        <v>15023000</v>
      </c>
      <c r="K56" s="37" t="s">
        <v>214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154052000</v>
      </c>
      <c r="J57" s="98"/>
      <c r="K57" s="37" t="s">
        <v>215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216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217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218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2034500</v>
      </c>
      <c r="B77" s="131">
        <v>25000</v>
      </c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>
        <v>349500</v>
      </c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>
        <v>480000</v>
      </c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>
        <v>20000</v>
      </c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>
        <v>10000</v>
      </c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A82" s="6">
        <v>3800</v>
      </c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3400000</v>
      </c>
      <c r="Q119" s="148">
        <f t="shared" ref="Q119" si="1"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6800000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33841000</v>
      </c>
      <c r="M122" s="151">
        <f>SUM(M13:M121)</f>
        <v>15023000</v>
      </c>
      <c r="N122" s="151"/>
      <c r="O122" s="151">
        <f t="shared" ref="O122:Q122" si="2">SUM(O13:O121)</f>
        <v>0</v>
      </c>
      <c r="P122" s="151">
        <f t="shared" si="2"/>
        <v>13600000</v>
      </c>
      <c r="Q122" s="151">
        <f t="shared" si="2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D10" zoomScaleNormal="100" zoomScaleSheetLayoutView="100" workbookViewId="0">
      <selection activeCell="I57" sqref="I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5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244</v>
      </c>
      <c r="C3" s="9"/>
      <c r="D3" s="7"/>
      <c r="E3" s="7"/>
      <c r="F3" s="7"/>
      <c r="G3" s="7"/>
      <c r="H3" s="7" t="s">
        <v>3</v>
      </c>
      <c r="I3" s="11">
        <v>43476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</f>
        <v>1138</v>
      </c>
      <c r="F8" s="21"/>
      <c r="G8" s="16">
        <f t="shared" ref="G8:G16" si="0">C8*E8</f>
        <v>113800000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</f>
        <v>989</v>
      </c>
      <c r="F9" s="21"/>
      <c r="G9" s="16">
        <f t="shared" si="0"/>
        <v>49450000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89" t="s">
        <v>12</v>
      </c>
      <c r="M11" s="190"/>
      <c r="N11" s="181"/>
      <c r="O11" s="191" t="s">
        <v>13</v>
      </c>
      <c r="P11" s="192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4</v>
      </c>
      <c r="F13" s="21"/>
      <c r="G13" s="16">
        <f t="shared" si="0"/>
        <v>8000</v>
      </c>
      <c r="H13" s="8"/>
      <c r="I13" s="7"/>
      <c r="J13" s="31"/>
      <c r="K13" s="37" t="s">
        <v>195</v>
      </c>
      <c r="L13" s="53">
        <v>800000</v>
      </c>
      <c r="M13" s="174">
        <v>300000</v>
      </c>
      <c r="N13" s="174"/>
      <c r="O13" s="164"/>
      <c r="P13" s="42">
        <v>3500000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196</v>
      </c>
      <c r="L14" s="53">
        <v>1200000</v>
      </c>
      <c r="M14" s="174">
        <v>2000000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197</v>
      </c>
      <c r="L15" s="53">
        <v>1595000</v>
      </c>
      <c r="M15" s="174">
        <v>3750000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198</v>
      </c>
      <c r="L16" s="53">
        <v>1900000</v>
      </c>
      <c r="M16" s="174">
        <v>880000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163329000</v>
      </c>
      <c r="I17" s="9"/>
      <c r="J17" s="31"/>
      <c r="K17" s="37" t="s">
        <v>199</v>
      </c>
      <c r="L17" s="53"/>
      <c r="M17" s="174">
        <v>375000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200</v>
      </c>
      <c r="L18" s="53"/>
      <c r="M18" s="174">
        <v>220000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201</v>
      </c>
      <c r="L19" s="53"/>
      <c r="M19" s="174">
        <v>100000</v>
      </c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202</v>
      </c>
      <c r="L20" s="53"/>
      <c r="M20" s="174">
        <v>50000</v>
      </c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203</v>
      </c>
      <c r="L21" s="53"/>
      <c r="M21" s="174">
        <v>650000</v>
      </c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204</v>
      </c>
      <c r="L22" s="53"/>
      <c r="M22" s="174">
        <v>200000</v>
      </c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205</v>
      </c>
      <c r="L23" s="53"/>
      <c r="M23" s="174">
        <v>65000</v>
      </c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206</v>
      </c>
      <c r="L24" s="53"/>
      <c r="M24" s="174">
        <v>403800</v>
      </c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207</v>
      </c>
      <c r="L25" s="53"/>
      <c r="M25" s="174">
        <v>900000</v>
      </c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 t="s">
        <v>208</v>
      </c>
      <c r="L26" s="53"/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163343300</v>
      </c>
      <c r="J27" s="31"/>
      <c r="K27" s="37" t="s">
        <v>209</v>
      </c>
      <c r="L27" s="53"/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210</v>
      </c>
      <c r="L28" s="53"/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211</v>
      </c>
      <c r="L29" s="53"/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212</v>
      </c>
      <c r="L30" s="53"/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+'10 Jan '!I56</f>
        <v>154052000</v>
      </c>
      <c r="J31" s="31"/>
      <c r="K31" s="37" t="s">
        <v>213</v>
      </c>
      <c r="L31" s="53">
        <v>875000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214</v>
      </c>
      <c r="L32" s="53">
        <v>1500000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215</v>
      </c>
      <c r="L33" s="53">
        <v>1000000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216</v>
      </c>
      <c r="L34" s="53">
        <v>1000000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217</v>
      </c>
      <c r="L35" s="53">
        <v>1000000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218</v>
      </c>
      <c r="L36" s="53">
        <v>2000000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220</v>
      </c>
      <c r="L37" s="53">
        <v>300000</v>
      </c>
      <c r="M37" s="174"/>
      <c r="N37" s="174"/>
      <c r="O37" s="166"/>
      <c r="P37" s="53">
        <f>SUM(P13:P36)</f>
        <v>3500000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221</v>
      </c>
      <c r="L38" s="53">
        <v>900000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222</v>
      </c>
      <c r="L39" s="53">
        <v>900000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K40" s="37" t="s">
        <v>223</v>
      </c>
      <c r="L40" s="53">
        <v>1000000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224</v>
      </c>
      <c r="L41" s="53">
        <v>1000000</v>
      </c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225</v>
      </c>
      <c r="L42" s="183">
        <v>500000</v>
      </c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226</v>
      </c>
      <c r="L43" s="183">
        <v>1600000</v>
      </c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227</v>
      </c>
      <c r="L44" s="53">
        <v>100000</v>
      </c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228</v>
      </c>
      <c r="L45" s="53">
        <v>-3500000</v>
      </c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229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9893800</v>
      </c>
      <c r="I47" s="8"/>
      <c r="J47" s="31"/>
      <c r="K47" s="37" t="s">
        <v>230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 t="s">
        <v>231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9893800</v>
      </c>
      <c r="J49" s="31"/>
      <c r="K49" s="37" t="s">
        <v>232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233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234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15670000</v>
      </c>
      <c r="I52" s="8"/>
      <c r="J52" s="31"/>
      <c r="K52" s="37" t="s">
        <v>235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3500000</v>
      </c>
      <c r="I53" s="8"/>
      <c r="J53" s="31"/>
      <c r="K53" s="37" t="s">
        <v>236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15100</v>
      </c>
      <c r="I54" s="8"/>
      <c r="J54" s="31"/>
      <c r="K54" s="37" t="s">
        <v>237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19185100</v>
      </c>
      <c r="J55" s="31"/>
      <c r="K55" s="37" t="s">
        <v>238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163343300</v>
      </c>
      <c r="J56" s="99">
        <f>SUM(M13:M55)</f>
        <v>9893800</v>
      </c>
      <c r="K56" s="37" t="s">
        <v>239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163343300</v>
      </c>
      <c r="J57" s="98"/>
      <c r="K57" s="37" t="s">
        <v>240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241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242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243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8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15100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7000000</v>
      </c>
      <c r="Q119" s="148">
        <f t="shared" ref="Q119" si="1"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14000000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15670000</v>
      </c>
      <c r="M122" s="151">
        <f>SUM(M13:M121)</f>
        <v>9893800</v>
      </c>
      <c r="N122" s="151"/>
      <c r="O122" s="151">
        <f t="shared" ref="O122:Q122" si="2">SUM(O13:O121)</f>
        <v>0</v>
      </c>
      <c r="P122" s="151">
        <f t="shared" si="2"/>
        <v>28000000</v>
      </c>
      <c r="Q122" s="151">
        <f t="shared" si="2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view="pageBreakPreview" topLeftCell="A2" zoomScaleNormal="100" zoomScaleSheetLayoutView="100" workbookViewId="0">
      <selection activeCell="F42" sqref="F4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6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277</v>
      </c>
      <c r="C3" s="9"/>
      <c r="D3" s="7"/>
      <c r="E3" s="7"/>
      <c r="F3" s="7"/>
      <c r="G3" s="7"/>
      <c r="H3" s="7" t="s">
        <v>3</v>
      </c>
      <c r="I3" s="11">
        <v>43477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1028+110+291</f>
        <v>1429</v>
      </c>
      <c r="F8" s="21"/>
      <c r="G8" s="16">
        <f t="shared" ref="G8:G16" si="0">C8*E8</f>
        <v>142900000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910+79+221+1</f>
        <v>1211</v>
      </c>
      <c r="F9" s="21"/>
      <c r="G9" s="16">
        <f t="shared" si="0"/>
        <v>60550000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189" t="s">
        <v>12</v>
      </c>
      <c r="M11" s="190"/>
      <c r="N11" s="181"/>
      <c r="O11" s="191" t="s">
        <v>13</v>
      </c>
      <c r="P11" s="192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5</v>
      </c>
      <c r="F13" s="21"/>
      <c r="G13" s="16">
        <f t="shared" si="0"/>
        <v>10000</v>
      </c>
      <c r="H13" s="8"/>
      <c r="I13" s="7"/>
      <c r="J13" s="31"/>
      <c r="K13" s="37" t="s">
        <v>228</v>
      </c>
      <c r="L13" s="53">
        <v>900000</v>
      </c>
      <c r="M13" s="174">
        <v>1000000</v>
      </c>
      <c r="N13" s="174"/>
      <c r="O13" s="164"/>
      <c r="P13" s="42">
        <v>6875000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 t="s">
        <v>229</v>
      </c>
      <c r="L14" s="53">
        <v>2400000</v>
      </c>
      <c r="M14" s="174">
        <v>350000</v>
      </c>
      <c r="N14" s="174"/>
      <c r="O14" s="164"/>
      <c r="P14" s="53"/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 t="s">
        <v>230</v>
      </c>
      <c r="L15" s="53">
        <v>800000</v>
      </c>
      <c r="M15" s="174">
        <v>250000</v>
      </c>
      <c r="N15" s="174"/>
      <c r="O15" s="164"/>
      <c r="P15" s="53"/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 t="s">
        <v>231</v>
      </c>
      <c r="L16" s="53">
        <v>800000</v>
      </c>
      <c r="M16" s="174">
        <v>100000</v>
      </c>
      <c r="N16" s="174"/>
      <c r="O16" s="165"/>
      <c r="P16" s="53"/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203596000</v>
      </c>
      <c r="I17" s="9"/>
      <c r="J17" s="31"/>
      <c r="K17" s="37" t="s">
        <v>232</v>
      </c>
      <c r="L17" s="53">
        <v>900000</v>
      </c>
      <c r="M17" s="174">
        <v>100000</v>
      </c>
      <c r="N17" s="174"/>
      <c r="O17" s="166"/>
      <c r="P17" s="53"/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 t="s">
        <v>233</v>
      </c>
      <c r="L18" s="53">
        <v>280000</v>
      </c>
      <c r="M18" s="174">
        <v>400000</v>
      </c>
      <c r="N18" s="178"/>
      <c r="O18" s="167"/>
      <c r="P18" s="53"/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 t="s">
        <v>234</v>
      </c>
      <c r="L19" s="53">
        <v>800000</v>
      </c>
      <c r="M19" s="174"/>
      <c r="N19" s="178"/>
      <c r="O19" s="167"/>
      <c r="P19" s="53"/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 t="s">
        <v>235</v>
      </c>
      <c r="L20" s="53">
        <v>5000000</v>
      </c>
      <c r="M20" s="174"/>
      <c r="N20" s="178"/>
      <c r="O20" s="166"/>
      <c r="P20" s="53"/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 t="s">
        <v>236</v>
      </c>
      <c r="L21" s="53">
        <v>850000</v>
      </c>
      <c r="M21" s="174"/>
      <c r="N21" s="178"/>
      <c r="O21" s="166"/>
      <c r="P21" s="53"/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 t="s">
        <v>237</v>
      </c>
      <c r="L22" s="53">
        <v>600000</v>
      </c>
      <c r="M22" s="174"/>
      <c r="N22" s="178"/>
      <c r="O22" s="166"/>
      <c r="P22" s="53"/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 t="s">
        <v>238</v>
      </c>
      <c r="L23" s="53">
        <v>800000</v>
      </c>
      <c r="M23" s="174"/>
      <c r="N23" s="178"/>
      <c r="O23" s="166"/>
      <c r="P23" s="53"/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 t="s">
        <v>239</v>
      </c>
      <c r="L24" s="53">
        <v>827000</v>
      </c>
      <c r="M24" s="174"/>
      <c r="N24" s="175"/>
      <c r="O24" s="166"/>
      <c r="P24" s="53"/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 t="s">
        <v>240</v>
      </c>
      <c r="L25" s="53">
        <v>825000</v>
      </c>
      <c r="M25" s="174"/>
      <c r="N25" s="174"/>
      <c r="O25" s="166"/>
      <c r="P25" s="53"/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 t="s">
        <v>241</v>
      </c>
      <c r="L26" s="53">
        <v>1800000</v>
      </c>
      <c r="M26" s="174"/>
      <c r="N26" s="174"/>
      <c r="O26" s="166"/>
      <c r="P26" s="53"/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203610300</v>
      </c>
      <c r="J27" s="31"/>
      <c r="K27" s="37" t="s">
        <v>242</v>
      </c>
      <c r="L27" s="53">
        <v>2850000</v>
      </c>
      <c r="M27" s="174"/>
      <c r="N27" s="174"/>
      <c r="O27" s="166"/>
      <c r="P27" s="53"/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 t="s">
        <v>243</v>
      </c>
      <c r="L28" s="53">
        <v>1000000</v>
      </c>
      <c r="M28" s="174"/>
      <c r="N28" s="174"/>
      <c r="O28" s="166"/>
      <c r="P28" s="53"/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 t="s">
        <v>245</v>
      </c>
      <c r="L29" s="53">
        <v>3500000</v>
      </c>
      <c r="M29" s="174"/>
      <c r="N29" s="174"/>
      <c r="O29" s="166"/>
      <c r="P29" s="53"/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 t="s">
        <v>246</v>
      </c>
      <c r="L30" s="53">
        <v>500000</v>
      </c>
      <c r="M30" s="174"/>
      <c r="N30" s="174"/>
      <c r="O30" s="166"/>
      <c r="P30" s="53"/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+'11 Jan '!I57</f>
        <v>163343300</v>
      </c>
      <c r="J31" s="31"/>
      <c r="K31" s="37" t="s">
        <v>247</v>
      </c>
      <c r="L31" s="53">
        <v>4000000</v>
      </c>
      <c r="M31" s="174"/>
      <c r="N31" s="174"/>
      <c r="O31" s="166"/>
      <c r="P31" s="53"/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 t="s">
        <v>248</v>
      </c>
      <c r="L32" s="53">
        <v>2500000</v>
      </c>
      <c r="M32" s="174"/>
      <c r="N32" s="174"/>
      <c r="O32" s="166"/>
      <c r="P32" s="53"/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 t="s">
        <v>249</v>
      </c>
      <c r="L33" s="53">
        <v>775000</v>
      </c>
      <c r="M33" s="174"/>
      <c r="N33" s="174"/>
      <c r="O33" s="166"/>
      <c r="P33" s="53"/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 t="s">
        <v>250</v>
      </c>
      <c r="L34" s="53">
        <v>800000</v>
      </c>
      <c r="M34" s="174"/>
      <c r="N34" s="174"/>
      <c r="O34" s="166"/>
      <c r="P34" s="53"/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 t="s">
        <v>251</v>
      </c>
      <c r="L35" s="53">
        <v>900000</v>
      </c>
      <c r="M35" s="174"/>
      <c r="N35" s="174"/>
      <c r="O35" s="166"/>
      <c r="P35" s="53"/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 t="s">
        <v>252</v>
      </c>
      <c r="L36" s="53">
        <v>1800000</v>
      </c>
      <c r="M36" s="174"/>
      <c r="N36" s="176"/>
      <c r="O36" s="166"/>
      <c r="P36" s="53"/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 t="s">
        <v>253</v>
      </c>
      <c r="L37" s="53">
        <v>900000</v>
      </c>
      <c r="M37" s="174"/>
      <c r="N37" s="174"/>
      <c r="O37" s="166"/>
      <c r="P37" s="53">
        <f>SUM(P13:P36)</f>
        <v>6875000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 t="s">
        <v>254</v>
      </c>
      <c r="L38" s="53">
        <v>3500000</v>
      </c>
      <c r="M38" s="174"/>
      <c r="N38" s="174"/>
      <c r="O38" s="166"/>
      <c r="P38" s="53"/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 t="s">
        <v>255</v>
      </c>
      <c r="L39" s="53">
        <v>1800000</v>
      </c>
      <c r="M39" s="174"/>
      <c r="N39" s="174"/>
      <c r="O39" s="166"/>
      <c r="P39" s="53"/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L40" s="53">
        <v>-6875000</v>
      </c>
      <c r="M40" s="174"/>
      <c r="N40" s="174"/>
      <c r="O40" s="166"/>
      <c r="P40" s="53"/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 t="s">
        <v>256</v>
      </c>
      <c r="L41" s="53"/>
      <c r="M41" s="174"/>
      <c r="N41" s="174"/>
      <c r="O41" s="166"/>
      <c r="P41" s="53"/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 t="s">
        <v>257</v>
      </c>
      <c r="L42" s="183"/>
      <c r="M42" s="174"/>
      <c r="N42" s="174"/>
      <c r="O42" s="166"/>
      <c r="P42" s="53"/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 t="s">
        <v>258</v>
      </c>
      <c r="L43" s="183"/>
      <c r="M43" s="174"/>
      <c r="N43" s="174"/>
      <c r="O43" s="168"/>
      <c r="P43" s="42"/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 t="s">
        <v>259</v>
      </c>
      <c r="L44" s="53"/>
      <c r="M44" s="174"/>
      <c r="N44" s="174"/>
      <c r="O44" s="166"/>
      <c r="P44" s="42"/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 t="s">
        <v>260</v>
      </c>
      <c r="L45" s="53"/>
      <c r="M45" s="174"/>
      <c r="N45" s="174"/>
      <c r="O45" s="168"/>
      <c r="P45" s="42"/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 t="s">
        <v>261</v>
      </c>
      <c r="L46" s="53"/>
      <c r="M46" s="59"/>
      <c r="N46" s="59"/>
      <c r="O46" s="166"/>
      <c r="P46" s="42"/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f>+M122</f>
        <v>2200000</v>
      </c>
      <c r="I47" s="8"/>
      <c r="J47" s="31"/>
      <c r="K47" s="37" t="s">
        <v>262</v>
      </c>
      <c r="L47" s="53"/>
      <c r="M47" s="59"/>
      <c r="N47" s="59"/>
      <c r="O47" s="166"/>
      <c r="P47" s="42"/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 t="s">
        <v>263</v>
      </c>
      <c r="L48" s="53"/>
      <c r="M48" s="59"/>
      <c r="N48" s="59"/>
      <c r="O48" s="166"/>
      <c r="P48" s="53"/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2200000</v>
      </c>
      <c r="J49" s="31"/>
      <c r="K49" s="37" t="s">
        <v>264</v>
      </c>
      <c r="L49" s="53"/>
      <c r="M49" s="59"/>
      <c r="N49" s="59"/>
      <c r="O49" s="166"/>
      <c r="P49" s="53"/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 t="s">
        <v>265</v>
      </c>
      <c r="L50" s="53"/>
      <c r="M50" s="174"/>
      <c r="N50" s="174"/>
      <c r="O50" s="169"/>
      <c r="P50" s="53"/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 t="s">
        <v>266</v>
      </c>
      <c r="L51" s="53"/>
      <c r="M51" s="174"/>
      <c r="N51" s="174"/>
      <c r="O51" s="166"/>
      <c r="P51" s="53"/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35532000</v>
      </c>
      <c r="I52" s="8"/>
      <c r="J52" s="31"/>
      <c r="K52" s="37" t="s">
        <v>267</v>
      </c>
      <c r="L52" s="53"/>
      <c r="M52" s="59"/>
      <c r="N52" s="59"/>
      <c r="O52" s="169"/>
      <c r="P52" s="53"/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SUM(P13:P23)</f>
        <v>6875000</v>
      </c>
      <c r="I53" s="8"/>
      <c r="J53" s="31"/>
      <c r="K53" s="37" t="s">
        <v>268</v>
      </c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f>+SUM(A77:A100)</f>
        <v>60000</v>
      </c>
      <c r="I54" s="8"/>
      <c r="J54" s="31"/>
      <c r="K54" s="37" t="s">
        <v>269</v>
      </c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42467000</v>
      </c>
      <c r="J55" s="31"/>
      <c r="K55" s="37" t="s">
        <v>270</v>
      </c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203610300</v>
      </c>
      <c r="J56" s="99">
        <f>SUM(M13:M55)</f>
        <v>2200000</v>
      </c>
      <c r="K56" s="37" t="s">
        <v>271</v>
      </c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203610300</v>
      </c>
      <c r="J57" s="98"/>
      <c r="K57" s="37" t="s">
        <v>272</v>
      </c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 t="s">
        <v>273</v>
      </c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 t="s">
        <v>274</v>
      </c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 t="s">
        <v>275</v>
      </c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 t="s">
        <v>276</v>
      </c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59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60000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0</v>
      </c>
      <c r="P119" s="148">
        <f>SUM(P13:P118)</f>
        <v>13750000</v>
      </c>
      <c r="Q119" s="148">
        <f t="shared" ref="Q119" si="1"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27500000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35532000</v>
      </c>
      <c r="M122" s="151">
        <f>SUM(M13:M121)</f>
        <v>2200000</v>
      </c>
      <c r="N122" s="151"/>
      <c r="O122" s="151">
        <f t="shared" ref="O122:Q122" si="2">SUM(O13:O121)</f>
        <v>0</v>
      </c>
      <c r="P122" s="151">
        <f t="shared" si="2"/>
        <v>55000000</v>
      </c>
      <c r="Q122" s="151">
        <f t="shared" si="2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0"/>
  <sheetViews>
    <sheetView tabSelected="1" view="pageBreakPreview" topLeftCell="A43" zoomScaleNormal="100" zoomScaleSheetLayoutView="100" workbookViewId="0">
      <selection activeCell="D52" sqref="D5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3" bestFit="1" customWidth="1"/>
    <col min="13" max="15" width="20.7109375" style="40" customWidth="1"/>
    <col min="16" max="16" width="18.5703125" style="153" bestFit="1" customWidth="1"/>
    <col min="17" max="17" width="20.7109375" style="40" customWidth="1"/>
    <col min="18" max="18" width="21.5703125" style="114" bestFit="1" customWidth="1"/>
    <col min="19" max="19" width="21.5703125" style="6" bestFit="1" customWidth="1"/>
    <col min="20" max="20" width="12.42578125" style="6" bestFit="1" customWidth="1"/>
    <col min="21" max="21" width="22.42578125" style="6" customWidth="1"/>
    <col min="22" max="22" width="20.140625" style="6" customWidth="1"/>
    <col min="23" max="16384" width="9.140625" style="6"/>
  </cols>
  <sheetData>
    <row r="1" spans="1:29" ht="15.7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7"/>
      <c r="K1" s="2"/>
      <c r="L1" s="3"/>
      <c r="M1" s="4"/>
      <c r="N1" s="4"/>
      <c r="O1" s="4"/>
      <c r="P1" s="3"/>
      <c r="Q1" s="4"/>
      <c r="R1" s="5"/>
      <c r="S1" s="2"/>
      <c r="T1" s="2"/>
      <c r="U1" s="2"/>
      <c r="V1" s="2"/>
    </row>
    <row r="2" spans="1:2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4"/>
      <c r="P2" s="3"/>
      <c r="Q2" s="4"/>
      <c r="R2" s="9"/>
      <c r="S2" s="2"/>
      <c r="T2" s="2"/>
      <c r="U2" s="2"/>
      <c r="V2" s="2"/>
    </row>
    <row r="3" spans="1:29" ht="14.25" x14ac:dyDescent="0.2">
      <c r="A3" s="7" t="s">
        <v>1</v>
      </c>
      <c r="B3" s="10" t="s">
        <v>278</v>
      </c>
      <c r="C3" s="9"/>
      <c r="D3" s="7"/>
      <c r="E3" s="7"/>
      <c r="F3" s="7"/>
      <c r="G3" s="7"/>
      <c r="H3" s="7" t="s">
        <v>3</v>
      </c>
      <c r="I3" s="11">
        <v>43478</v>
      </c>
      <c r="J3" s="12"/>
      <c r="K3" s="2"/>
      <c r="L3" s="13"/>
      <c r="M3" s="4"/>
      <c r="N3" s="4"/>
      <c r="O3" s="4"/>
      <c r="P3" s="13"/>
      <c r="Q3" s="4"/>
      <c r="R3" s="9"/>
      <c r="S3" s="2"/>
      <c r="T3" s="2"/>
      <c r="U3" s="2"/>
      <c r="V3" s="2"/>
    </row>
    <row r="4" spans="1:29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4"/>
      <c r="P4" s="13"/>
      <c r="Q4" s="4"/>
      <c r="R4" s="9"/>
      <c r="S4" s="2"/>
      <c r="T4" s="2"/>
      <c r="U4" s="2"/>
      <c r="V4" s="2"/>
    </row>
    <row r="5" spans="1:29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6"/>
      <c r="P5" s="13"/>
      <c r="Q5" s="16"/>
      <c r="R5" s="5"/>
      <c r="S5" s="2"/>
      <c r="T5" s="2"/>
      <c r="U5" s="2"/>
      <c r="V5" s="2"/>
    </row>
    <row r="6" spans="1:29" ht="14.25" x14ac:dyDescent="0.2">
      <c r="J6" s="15"/>
      <c r="K6" s="17"/>
      <c r="L6" s="13"/>
      <c r="M6" s="4"/>
      <c r="N6" s="4"/>
      <c r="O6" s="4"/>
      <c r="P6" s="13"/>
      <c r="Q6" s="4"/>
      <c r="R6" s="7"/>
      <c r="S6" s="2"/>
      <c r="T6" s="2"/>
      <c r="U6" s="18"/>
      <c r="V6" s="19"/>
      <c r="W6" s="7"/>
      <c r="X6" s="7"/>
      <c r="Y6" s="7"/>
      <c r="Z6" s="7"/>
      <c r="AA6" s="7" t="s">
        <v>7</v>
      </c>
      <c r="AB6" s="8"/>
      <c r="AC6" s="7"/>
    </row>
    <row r="7" spans="1:29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4"/>
      <c r="P7" s="13"/>
      <c r="Q7" s="4"/>
      <c r="R7" s="7"/>
      <c r="S7" s="2"/>
      <c r="T7" s="2"/>
      <c r="U7" s="2"/>
      <c r="V7" s="2"/>
    </row>
    <row r="8" spans="1:29" ht="14.25" x14ac:dyDescent="0.2">
      <c r="A8" s="7"/>
      <c r="C8" s="22">
        <v>100000</v>
      </c>
      <c r="D8" s="7"/>
      <c r="E8" s="21">
        <f>1028+110+291+275</f>
        <v>1704</v>
      </c>
      <c r="F8" s="21"/>
      <c r="G8" s="16">
        <f t="shared" ref="G8:G16" si="0">C8*E8</f>
        <v>170400000</v>
      </c>
      <c r="H8" s="23"/>
      <c r="I8" s="21"/>
      <c r="J8" s="24"/>
      <c r="K8" s="2"/>
      <c r="L8" s="13"/>
      <c r="M8" s="4"/>
      <c r="N8" s="4"/>
      <c r="O8" s="4"/>
      <c r="P8" s="13"/>
      <c r="Q8" s="4"/>
      <c r="R8" s="7"/>
      <c r="S8" s="2"/>
      <c r="T8" s="2"/>
      <c r="U8" s="2"/>
      <c r="V8" s="2"/>
    </row>
    <row r="9" spans="1:29" x14ac:dyDescent="0.25">
      <c r="C9" s="22">
        <v>50000</v>
      </c>
      <c r="D9" s="7"/>
      <c r="E9" s="21">
        <f>910+79+221+1+270</f>
        <v>1481</v>
      </c>
      <c r="F9" s="21"/>
      <c r="G9" s="16">
        <f t="shared" si="0"/>
        <v>74050000</v>
      </c>
      <c r="H9" s="23"/>
      <c r="I9" s="21"/>
      <c r="J9" s="16"/>
      <c r="K9" s="25"/>
      <c r="L9" s="26"/>
      <c r="M9" s="4"/>
      <c r="N9" s="4"/>
      <c r="O9" s="4"/>
      <c r="P9" s="3"/>
      <c r="Q9" s="4"/>
      <c r="R9" s="5"/>
      <c r="S9" s="2" t="s">
        <v>11</v>
      </c>
      <c r="T9" s="2"/>
      <c r="U9" s="2"/>
      <c r="V9" s="2"/>
    </row>
    <row r="10" spans="1:29" x14ac:dyDescent="0.25"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4"/>
      <c r="P10" s="3"/>
      <c r="Q10" s="4"/>
      <c r="R10" s="7"/>
      <c r="S10" s="2"/>
      <c r="T10" s="2"/>
      <c r="U10" s="2"/>
      <c r="V10" s="2"/>
    </row>
    <row r="11" spans="1:29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189" t="s">
        <v>12</v>
      </c>
      <c r="M11" s="190"/>
      <c r="N11" s="181"/>
      <c r="O11" s="191" t="s">
        <v>13</v>
      </c>
      <c r="P11" s="192"/>
      <c r="Q11" s="30"/>
      <c r="R11" s="8"/>
      <c r="S11" s="2"/>
      <c r="T11" s="2"/>
      <c r="U11" s="2" t="s">
        <v>14</v>
      </c>
      <c r="V11" s="2"/>
    </row>
    <row r="12" spans="1:29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62</v>
      </c>
      <c r="O12" s="34" t="s">
        <v>18</v>
      </c>
      <c r="P12" s="35" t="s">
        <v>16</v>
      </c>
      <c r="Q12" s="34" t="s">
        <v>17</v>
      </c>
      <c r="R12" s="36" t="s">
        <v>14</v>
      </c>
      <c r="S12" s="2" t="s">
        <v>19</v>
      </c>
      <c r="T12" s="2" t="s">
        <v>20</v>
      </c>
      <c r="U12" s="2" t="s">
        <v>21</v>
      </c>
      <c r="V12" s="2"/>
    </row>
    <row r="13" spans="1:29" x14ac:dyDescent="0.2">
      <c r="C13" s="22">
        <v>2000</v>
      </c>
      <c r="D13" s="7"/>
      <c r="E13" s="21">
        <v>5</v>
      </c>
      <c r="F13" s="21"/>
      <c r="G13" s="16">
        <f t="shared" si="0"/>
        <v>10000</v>
      </c>
      <c r="H13" s="8"/>
      <c r="I13" s="7"/>
      <c r="J13" s="31"/>
      <c r="K13" s="37"/>
      <c r="L13" s="53"/>
      <c r="M13" s="174"/>
      <c r="N13" s="174"/>
      <c r="O13" s="164">
        <v>50137</v>
      </c>
      <c r="P13" s="42">
        <v>1550000</v>
      </c>
      <c r="Q13" s="159"/>
      <c r="R13" s="44"/>
      <c r="S13" s="45"/>
      <c r="T13" s="46"/>
      <c r="U13" s="47"/>
      <c r="V13" s="47"/>
    </row>
    <row r="14" spans="1:29" x14ac:dyDescent="0.2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1"/>
      <c r="K14" s="37"/>
      <c r="L14" s="53"/>
      <c r="M14" s="174"/>
      <c r="N14" s="174"/>
      <c r="O14" s="164">
        <v>50138</v>
      </c>
      <c r="P14" s="53">
        <v>1000000</v>
      </c>
      <c r="Q14" s="50"/>
      <c r="R14" s="51"/>
      <c r="S14" s="52"/>
    </row>
    <row r="15" spans="1:29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1"/>
      <c r="K15" s="37"/>
      <c r="L15" s="53"/>
      <c r="M15" s="174"/>
      <c r="N15" s="174"/>
      <c r="O15" s="166">
        <v>50139</v>
      </c>
      <c r="P15" s="53">
        <v>1000000</v>
      </c>
      <c r="Q15" s="50"/>
      <c r="R15" s="154"/>
      <c r="S15" s="46"/>
      <c r="T15" s="54"/>
      <c r="U15" s="52"/>
      <c r="V15" s="52"/>
    </row>
    <row r="16" spans="1:29" x14ac:dyDescent="0.2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1"/>
      <c r="K16" s="37"/>
      <c r="L16" s="53"/>
      <c r="M16" s="174"/>
      <c r="N16" s="174"/>
      <c r="O16" s="166">
        <v>50140</v>
      </c>
      <c r="P16" s="53">
        <v>525000</v>
      </c>
      <c r="Q16" s="57"/>
      <c r="R16" s="154"/>
      <c r="S16" s="46"/>
      <c r="T16" s="54"/>
      <c r="U16" s="52">
        <f>SUM(U7:U15)</f>
        <v>0</v>
      </c>
      <c r="V16" s="52">
        <f>SUM(V7:V15)</f>
        <v>0</v>
      </c>
    </row>
    <row r="17" spans="1:22" x14ac:dyDescent="0.2">
      <c r="A17" s="7"/>
      <c r="B17" s="7"/>
      <c r="C17" s="18" t="s">
        <v>22</v>
      </c>
      <c r="D17" s="7"/>
      <c r="E17" s="21"/>
      <c r="F17" s="7"/>
      <c r="G17" s="7"/>
      <c r="H17" s="8">
        <f>SUM(G8:G16)</f>
        <v>244596000</v>
      </c>
      <c r="I17" s="9"/>
      <c r="J17" s="31"/>
      <c r="K17" s="37"/>
      <c r="L17" s="53"/>
      <c r="M17" s="174"/>
      <c r="N17" s="174"/>
      <c r="O17" s="166">
        <v>50141</v>
      </c>
      <c r="P17" s="53">
        <v>1175000</v>
      </c>
      <c r="Q17" s="59"/>
      <c r="R17" s="155"/>
      <c r="S17" s="2"/>
    </row>
    <row r="18" spans="1:22" x14ac:dyDescent="0.25">
      <c r="A18" s="7"/>
      <c r="B18" s="7"/>
      <c r="C18" s="7"/>
      <c r="D18" s="7"/>
      <c r="E18" s="7"/>
      <c r="F18" s="7"/>
      <c r="G18" s="7"/>
      <c r="H18" s="8"/>
      <c r="I18" s="9"/>
      <c r="J18" s="31"/>
      <c r="K18" s="37"/>
      <c r="L18" s="53"/>
      <c r="M18" s="174"/>
      <c r="N18" s="178"/>
      <c r="O18" s="166">
        <v>50142</v>
      </c>
      <c r="P18" s="53">
        <v>1000000</v>
      </c>
      <c r="Q18" s="59"/>
      <c r="R18" s="156"/>
      <c r="S18" s="63"/>
    </row>
    <row r="19" spans="1:22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31"/>
      <c r="K19" s="37"/>
      <c r="L19" s="53"/>
      <c r="M19" s="174"/>
      <c r="N19" s="178"/>
      <c r="O19" s="166">
        <v>50143</v>
      </c>
      <c r="P19" s="53">
        <v>2500000</v>
      </c>
      <c r="Q19" s="57"/>
      <c r="R19" s="157"/>
      <c r="S19" s="46"/>
      <c r="T19" s="54"/>
      <c r="U19" s="65" t="s">
        <v>24</v>
      </c>
      <c r="V19" s="54"/>
    </row>
    <row r="20" spans="1:22" x14ac:dyDescent="0.25">
      <c r="A20" s="7"/>
      <c r="B20" s="21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1"/>
      <c r="K20" s="37"/>
      <c r="L20" s="53"/>
      <c r="M20" s="174"/>
      <c r="N20" s="178"/>
      <c r="O20" s="164">
        <v>50144</v>
      </c>
      <c r="P20" s="53">
        <v>750000</v>
      </c>
      <c r="Q20" s="67"/>
      <c r="R20" s="158"/>
      <c r="S20" s="46"/>
      <c r="T20" s="54"/>
      <c r="U20" s="65"/>
      <c r="V20" s="54"/>
    </row>
    <row r="21" spans="1:22" x14ac:dyDescent="0.25">
      <c r="A21" s="7"/>
      <c r="B21" s="21" t="s">
        <v>7</v>
      </c>
      <c r="C21" s="22">
        <v>500</v>
      </c>
      <c r="D21" s="7"/>
      <c r="E21" s="7">
        <v>16</v>
      </c>
      <c r="F21" s="7"/>
      <c r="G21" s="22">
        <f>C21*E21</f>
        <v>8000</v>
      </c>
      <c r="H21" s="8"/>
      <c r="I21" s="22"/>
      <c r="J21" s="31"/>
      <c r="K21" s="37"/>
      <c r="L21" s="53"/>
      <c r="M21" s="174"/>
      <c r="N21" s="178"/>
      <c r="O21" s="166">
        <v>50145</v>
      </c>
      <c r="P21" s="53">
        <v>500000</v>
      </c>
      <c r="Q21" s="59"/>
      <c r="R21" s="154"/>
      <c r="S21" s="63"/>
    </row>
    <row r="22" spans="1:22" x14ac:dyDescent="0.25">
      <c r="A22" s="7"/>
      <c r="B22" s="21"/>
      <c r="C22" s="22">
        <v>200</v>
      </c>
      <c r="D22" s="7"/>
      <c r="E22" s="7">
        <v>1</v>
      </c>
      <c r="F22" s="7"/>
      <c r="G22" s="22">
        <f>C22*E22</f>
        <v>200</v>
      </c>
      <c r="H22" s="8"/>
      <c r="I22" s="9"/>
      <c r="J22" s="31"/>
      <c r="K22" s="37"/>
      <c r="L22" s="53"/>
      <c r="M22" s="174"/>
      <c r="N22" s="178"/>
      <c r="O22" s="166">
        <v>50146</v>
      </c>
      <c r="P22" s="53">
        <v>1000000</v>
      </c>
      <c r="Q22" s="59"/>
      <c r="R22" s="154"/>
      <c r="S22" s="63"/>
    </row>
    <row r="23" spans="1:22" x14ac:dyDescent="0.25">
      <c r="A23" s="7"/>
      <c r="B23" s="21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1"/>
      <c r="K23" s="37"/>
      <c r="L23" s="53"/>
      <c r="M23" s="174"/>
      <c r="N23" s="178"/>
      <c r="O23" s="165">
        <v>50147</v>
      </c>
      <c r="P23" s="53">
        <v>500000</v>
      </c>
      <c r="Q23" s="59"/>
      <c r="R23" s="154"/>
      <c r="S23" s="63"/>
    </row>
    <row r="24" spans="1:22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1"/>
      <c r="K24" s="37"/>
      <c r="L24" s="53"/>
      <c r="M24" s="174"/>
      <c r="N24" s="175"/>
      <c r="O24" s="166">
        <v>50148</v>
      </c>
      <c r="P24" s="53">
        <v>800000</v>
      </c>
      <c r="Q24" s="69"/>
      <c r="R24" s="44"/>
      <c r="S24" s="46"/>
      <c r="T24" s="54"/>
      <c r="U24" s="65"/>
      <c r="V24" s="54"/>
    </row>
    <row r="25" spans="1:22" x14ac:dyDescent="0.2">
      <c r="A25" s="7"/>
      <c r="B25" s="21"/>
      <c r="C25" s="22">
        <v>25</v>
      </c>
      <c r="D25" s="7"/>
      <c r="E25" s="7">
        <v>0</v>
      </c>
      <c r="F25" s="7"/>
      <c r="G25" s="70">
        <v>0</v>
      </c>
      <c r="H25" s="8"/>
      <c r="I25" s="7" t="s">
        <v>7</v>
      </c>
      <c r="J25" s="31"/>
      <c r="K25" s="37"/>
      <c r="L25" s="53"/>
      <c r="M25" s="174"/>
      <c r="N25" s="174"/>
      <c r="O25" s="167">
        <v>50149</v>
      </c>
      <c r="P25" s="53">
        <v>1550000</v>
      </c>
      <c r="Q25" s="71"/>
      <c r="R25" s="51"/>
      <c r="S25" s="72"/>
    </row>
    <row r="26" spans="1:22" x14ac:dyDescent="0.25">
      <c r="A26" s="7"/>
      <c r="B26" s="21"/>
      <c r="C26" s="18"/>
      <c r="D26" s="7"/>
      <c r="E26" s="7"/>
      <c r="F26" s="7"/>
      <c r="G26" s="7"/>
      <c r="H26" s="73">
        <f>SUM(G20:G25)</f>
        <v>14300</v>
      </c>
      <c r="I26" s="8"/>
      <c r="J26" s="31"/>
      <c r="K26" s="37"/>
      <c r="L26" s="53"/>
      <c r="M26" s="174"/>
      <c r="N26" s="174"/>
      <c r="O26" s="167">
        <v>50150</v>
      </c>
      <c r="P26" s="53">
        <v>750000</v>
      </c>
      <c r="Q26" s="74"/>
      <c r="R26" s="51"/>
      <c r="S26" s="72"/>
    </row>
    <row r="27" spans="1:22" x14ac:dyDescent="0.2">
      <c r="A27" s="7"/>
      <c r="B27" s="21"/>
      <c r="C27" s="18" t="s">
        <v>22</v>
      </c>
      <c r="D27" s="7"/>
      <c r="E27" s="7"/>
      <c r="F27" s="7"/>
      <c r="G27" s="7"/>
      <c r="H27" s="8"/>
      <c r="I27" s="8">
        <f>H17+H26</f>
        <v>244610300</v>
      </c>
      <c r="J27" s="31"/>
      <c r="K27" s="37"/>
      <c r="L27" s="53"/>
      <c r="M27" s="174"/>
      <c r="N27" s="174"/>
      <c r="O27" s="166">
        <v>50151</v>
      </c>
      <c r="P27" s="53">
        <v>725000</v>
      </c>
      <c r="Q27" s="57"/>
      <c r="R27" s="75"/>
      <c r="S27" s="46"/>
      <c r="T27" s="54"/>
      <c r="U27" s="65"/>
      <c r="V27" s="54"/>
    </row>
    <row r="28" spans="1:22" x14ac:dyDescent="0.25">
      <c r="A28" s="7"/>
      <c r="B28" s="7"/>
      <c r="C28" s="7"/>
      <c r="D28" s="7"/>
      <c r="E28" s="7"/>
      <c r="F28" s="7"/>
      <c r="G28" s="15"/>
      <c r="H28" s="8"/>
      <c r="I28" s="8"/>
      <c r="J28" s="31"/>
      <c r="K28" s="37"/>
      <c r="L28" s="53"/>
      <c r="M28" s="174"/>
      <c r="N28" s="174"/>
      <c r="O28" s="166">
        <v>50152</v>
      </c>
      <c r="P28" s="53">
        <v>2000000</v>
      </c>
      <c r="Q28" s="74"/>
      <c r="R28" s="51"/>
      <c r="S28" s="72"/>
    </row>
    <row r="29" spans="1:22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1"/>
      <c r="K29" s="37"/>
      <c r="L29" s="53"/>
      <c r="M29" s="174"/>
      <c r="N29" s="174"/>
      <c r="O29" s="166">
        <v>50153</v>
      </c>
      <c r="P29" s="53">
        <v>775000</v>
      </c>
      <c r="Q29" s="83"/>
      <c r="R29" s="44"/>
      <c r="S29" s="46"/>
      <c r="T29" s="54"/>
      <c r="U29" s="65"/>
      <c r="V29" s="54"/>
    </row>
    <row r="30" spans="1:22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+'05 Jan '!I38</f>
        <v>684896289</v>
      </c>
      <c r="J30" s="31"/>
      <c r="K30" s="37"/>
      <c r="L30" s="53"/>
      <c r="M30" s="174"/>
      <c r="N30" s="174"/>
      <c r="O30" s="166">
        <v>50154</v>
      </c>
      <c r="P30" s="53">
        <v>1000000</v>
      </c>
      <c r="Q30" s="83"/>
      <c r="R30" s="44"/>
      <c r="S30" s="2"/>
      <c r="T30" s="54"/>
      <c r="U30" s="2"/>
      <c r="V30" s="54"/>
    </row>
    <row r="31" spans="1:22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'12 Jan  '!I57</f>
        <v>203610300</v>
      </c>
      <c r="J31" s="31"/>
      <c r="K31" s="37"/>
      <c r="L31" s="53"/>
      <c r="M31" s="174"/>
      <c r="N31" s="174"/>
      <c r="O31" s="166">
        <v>50155</v>
      </c>
      <c r="P31" s="53">
        <v>1000000</v>
      </c>
      <c r="Q31" s="83"/>
      <c r="R31" s="44"/>
      <c r="S31" s="2"/>
      <c r="T31" s="54"/>
      <c r="U31" s="2"/>
      <c r="V31" s="54"/>
    </row>
    <row r="32" spans="1:22" x14ac:dyDescent="0.25">
      <c r="A32" s="7"/>
      <c r="B32" s="7"/>
      <c r="C32" s="7"/>
      <c r="D32" s="7"/>
      <c r="E32" s="7"/>
      <c r="F32" s="7"/>
      <c r="G32" s="7"/>
      <c r="H32" s="8"/>
      <c r="I32" s="8"/>
      <c r="J32" s="31"/>
      <c r="K32" s="37"/>
      <c r="L32" s="53"/>
      <c r="M32" s="174"/>
      <c r="N32" s="174"/>
      <c r="O32" s="166">
        <v>50156</v>
      </c>
      <c r="P32" s="53">
        <v>650000</v>
      </c>
      <c r="Q32" s="83"/>
      <c r="R32" s="44"/>
      <c r="S32" s="2"/>
      <c r="T32" s="54"/>
      <c r="U32" s="2"/>
      <c r="V32" s="54"/>
    </row>
    <row r="33" spans="1:22" x14ac:dyDescent="0.25">
      <c r="A33" s="7"/>
      <c r="B33" s="7">
        <v>8</v>
      </c>
      <c r="C33" s="18" t="s">
        <v>28</v>
      </c>
      <c r="D33" s="7"/>
      <c r="E33" s="7"/>
      <c r="F33" s="7"/>
      <c r="G33" s="7"/>
      <c r="H33" s="8"/>
      <c r="I33" s="46"/>
      <c r="J33" s="31"/>
      <c r="K33" s="37"/>
      <c r="L33" s="53"/>
      <c r="M33" s="174"/>
      <c r="N33" s="174"/>
      <c r="O33" s="166">
        <v>50157</v>
      </c>
      <c r="P33" s="53">
        <v>900000</v>
      </c>
      <c r="Q33" s="83"/>
      <c r="R33" s="44"/>
      <c r="S33" s="2"/>
      <c r="T33" s="54"/>
      <c r="U33" s="78"/>
      <c r="V33" s="54"/>
    </row>
    <row r="34" spans="1:22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1"/>
      <c r="K34" s="37"/>
      <c r="L34" s="53"/>
      <c r="M34" s="174"/>
      <c r="N34" s="174"/>
      <c r="O34" s="166">
        <v>50158</v>
      </c>
      <c r="P34" s="53">
        <v>750000</v>
      </c>
      <c r="Q34" s="83"/>
      <c r="R34" s="44"/>
      <c r="S34" s="54"/>
      <c r="T34" s="54"/>
      <c r="U34" s="2"/>
      <c r="V34" s="54"/>
    </row>
    <row r="35" spans="1:22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1"/>
      <c r="K35" s="37"/>
      <c r="L35" s="53"/>
      <c r="M35" s="174"/>
      <c r="N35" s="174"/>
      <c r="O35" s="166">
        <v>50159</v>
      </c>
      <c r="P35" s="53">
        <v>750000</v>
      </c>
      <c r="Q35" s="160"/>
      <c r="R35" s="44"/>
      <c r="S35" s="9"/>
      <c r="T35" s="54"/>
      <c r="U35" s="2"/>
      <c r="V35" s="2"/>
    </row>
    <row r="36" spans="1:22" x14ac:dyDescent="0.2">
      <c r="A36" s="7"/>
      <c r="B36" s="7"/>
      <c r="C36" s="7" t="s">
        <v>30</v>
      </c>
      <c r="D36" s="7"/>
      <c r="E36" s="7" t="s">
        <v>31</v>
      </c>
      <c r="F36" s="7"/>
      <c r="G36" s="22"/>
      <c r="H36" s="73">
        <v>0</v>
      </c>
      <c r="I36" s="8"/>
      <c r="J36" s="31"/>
      <c r="K36" s="37"/>
      <c r="L36" s="53"/>
      <c r="M36" s="174"/>
      <c r="N36" s="176"/>
      <c r="O36" s="166">
        <v>50160</v>
      </c>
      <c r="P36" s="53">
        <v>800000</v>
      </c>
      <c r="Q36" s="160"/>
      <c r="R36" s="44"/>
      <c r="T36" s="54"/>
      <c r="U36" s="2"/>
      <c r="V36" s="2"/>
    </row>
    <row r="37" spans="1:22" x14ac:dyDescent="0.2">
      <c r="A37" s="7"/>
      <c r="B37" s="7"/>
      <c r="C37" s="7" t="s">
        <v>32</v>
      </c>
      <c r="D37" s="7"/>
      <c r="E37" s="7"/>
      <c r="F37" s="7"/>
      <c r="G37" s="7"/>
      <c r="H37" s="81">
        <v>0</v>
      </c>
      <c r="I37" s="7" t="s">
        <v>7</v>
      </c>
      <c r="J37" s="31"/>
      <c r="K37" s="37"/>
      <c r="L37" s="53"/>
      <c r="M37" s="174"/>
      <c r="N37" s="174"/>
      <c r="O37" s="166">
        <v>50161</v>
      </c>
      <c r="P37" s="53">
        <v>1500000</v>
      </c>
      <c r="Q37" s="160"/>
      <c r="R37" s="44"/>
      <c r="T37" s="54"/>
      <c r="U37" s="2"/>
      <c r="V37" s="2"/>
    </row>
    <row r="38" spans="1:22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684896289</v>
      </c>
      <c r="J38" s="31"/>
      <c r="K38" s="37"/>
      <c r="L38" s="53"/>
      <c r="M38" s="174"/>
      <c r="N38" s="174"/>
      <c r="O38" s="166">
        <v>50162</v>
      </c>
      <c r="P38" s="53">
        <v>850000</v>
      </c>
      <c r="Q38" s="160"/>
      <c r="R38" s="44"/>
      <c r="T38" s="54"/>
      <c r="U38" s="2"/>
      <c r="V38" s="2"/>
    </row>
    <row r="39" spans="1:22" x14ac:dyDescent="0.2">
      <c r="A39" s="7"/>
      <c r="B39" s="7"/>
      <c r="C39" s="7"/>
      <c r="D39" s="7"/>
      <c r="E39" s="7"/>
      <c r="F39" s="7"/>
      <c r="G39" s="7"/>
      <c r="H39" s="8"/>
      <c r="I39" s="8"/>
      <c r="J39" s="31"/>
      <c r="K39" s="37"/>
      <c r="L39" s="53"/>
      <c r="M39" s="174"/>
      <c r="N39" s="174"/>
      <c r="O39" s="166">
        <v>50163</v>
      </c>
      <c r="P39" s="53">
        <v>700000</v>
      </c>
      <c r="Q39" s="160"/>
      <c r="R39" s="44"/>
      <c r="T39" s="54"/>
      <c r="U39" s="2"/>
      <c r="V39" s="2"/>
    </row>
    <row r="40" spans="1:22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1"/>
      <c r="L40" s="53"/>
      <c r="M40" s="174"/>
      <c r="N40" s="174"/>
      <c r="O40" s="166">
        <v>50164</v>
      </c>
      <c r="P40" s="53">
        <v>2000000</v>
      </c>
      <c r="Q40" s="160"/>
      <c r="R40" s="44"/>
      <c r="T40" s="54"/>
      <c r="U40" s="2"/>
      <c r="V40" s="2"/>
    </row>
    <row r="41" spans="1:22" x14ac:dyDescent="0.2">
      <c r="A41" s="7"/>
      <c r="B41" s="7"/>
      <c r="C41" s="18" t="s">
        <v>35</v>
      </c>
      <c r="D41" s="7"/>
      <c r="E41" s="7"/>
      <c r="F41" s="7"/>
      <c r="G41" s="7"/>
      <c r="H41" s="73">
        <v>10606041</v>
      </c>
      <c r="J41" s="31"/>
      <c r="K41" s="37"/>
      <c r="L41" s="53"/>
      <c r="M41" s="174"/>
      <c r="N41" s="174"/>
      <c r="O41" s="166">
        <v>50165</v>
      </c>
      <c r="P41" s="53">
        <v>2000000</v>
      </c>
      <c r="Q41" s="160"/>
      <c r="R41" s="44"/>
      <c r="T41" s="54"/>
      <c r="U41" s="2"/>
      <c r="V41" s="2"/>
    </row>
    <row r="42" spans="1:22" x14ac:dyDescent="0.2">
      <c r="A42" s="7"/>
      <c r="B42" s="7"/>
      <c r="C42" s="18" t="s">
        <v>36</v>
      </c>
      <c r="D42" s="7"/>
      <c r="E42" s="7"/>
      <c r="F42" s="7"/>
      <c r="G42" s="7"/>
      <c r="H42" s="8">
        <v>154038269</v>
      </c>
      <c r="I42" s="8"/>
      <c r="J42" s="31"/>
      <c r="K42" s="37"/>
      <c r="L42" s="183"/>
      <c r="M42" s="174"/>
      <c r="N42" s="174"/>
      <c r="O42" s="168">
        <v>50166</v>
      </c>
      <c r="P42" s="42">
        <v>700000</v>
      </c>
      <c r="Q42" s="160"/>
      <c r="R42" s="44"/>
      <c r="T42" s="54"/>
      <c r="U42" s="2"/>
      <c r="V42" s="2"/>
    </row>
    <row r="43" spans="1:22" ht="16.5" x14ac:dyDescent="0.35">
      <c r="A43" s="7"/>
      <c r="B43" s="7"/>
      <c r="C43" s="18" t="s">
        <v>37</v>
      </c>
      <c r="D43" s="7"/>
      <c r="E43" s="7"/>
      <c r="F43" s="7"/>
      <c r="G43" s="7"/>
      <c r="H43" s="84">
        <v>188638888</v>
      </c>
      <c r="I43" s="8"/>
      <c r="J43" s="31"/>
      <c r="K43" s="37"/>
      <c r="L43" s="183"/>
      <c r="M43" s="174"/>
      <c r="N43" s="174"/>
      <c r="O43" s="166">
        <v>50167</v>
      </c>
      <c r="P43" s="42">
        <v>650000</v>
      </c>
      <c r="Q43" s="160"/>
      <c r="R43" s="44"/>
      <c r="T43" s="54"/>
      <c r="U43" s="2"/>
      <c r="V43" s="2"/>
    </row>
    <row r="44" spans="1:22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428283198</v>
      </c>
      <c r="J44" s="31"/>
      <c r="K44" s="37"/>
      <c r="L44" s="53"/>
      <c r="M44" s="174"/>
      <c r="N44" s="174"/>
      <c r="O44" s="168">
        <v>50168</v>
      </c>
      <c r="P44" s="42">
        <v>750000</v>
      </c>
      <c r="Q44" s="160"/>
      <c r="R44" s="44"/>
      <c r="S44" s="45"/>
      <c r="T44" s="46"/>
      <c r="U44" s="45"/>
      <c r="V44" s="47"/>
    </row>
    <row r="45" spans="1:22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1113179487</v>
      </c>
      <c r="J45" s="31"/>
      <c r="K45" s="37"/>
      <c r="L45" s="53"/>
      <c r="M45" s="174"/>
      <c r="N45" s="174"/>
      <c r="O45" s="166">
        <v>50169</v>
      </c>
      <c r="P45" s="42">
        <v>1000000</v>
      </c>
      <c r="Q45" s="160"/>
      <c r="R45" s="44"/>
      <c r="S45" s="45"/>
      <c r="T45" s="47"/>
      <c r="U45" s="45"/>
      <c r="V45" s="47"/>
    </row>
    <row r="46" spans="1:22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31"/>
      <c r="K46" s="37"/>
      <c r="L46" s="53"/>
      <c r="M46" s="59"/>
      <c r="N46" s="59"/>
      <c r="O46" s="166">
        <v>50170</v>
      </c>
      <c r="P46" s="42">
        <v>1000000</v>
      </c>
      <c r="Q46" s="160"/>
      <c r="R46" s="44"/>
      <c r="S46" s="89"/>
      <c r="T46" s="89">
        <f>SUM(T12:T44)</f>
        <v>0</v>
      </c>
      <c r="U46" s="45"/>
      <c r="V46" s="47"/>
    </row>
    <row r="47" spans="1:22" x14ac:dyDescent="0.2">
      <c r="A47" s="7"/>
      <c r="B47" s="7"/>
      <c r="C47" s="7" t="s">
        <v>32</v>
      </c>
      <c r="D47" s="7"/>
      <c r="E47" s="7"/>
      <c r="F47" s="7"/>
      <c r="G47" s="16"/>
      <c r="H47" s="8">
        <v>0</v>
      </c>
      <c r="I47" s="8"/>
      <c r="J47" s="31"/>
      <c r="K47" s="37"/>
      <c r="L47" s="53"/>
      <c r="M47" s="59"/>
      <c r="N47" s="59"/>
      <c r="O47" s="166">
        <v>50171</v>
      </c>
      <c r="P47" s="53">
        <v>1600000</v>
      </c>
      <c r="Q47" s="162"/>
      <c r="R47" s="44"/>
      <c r="T47" s="2"/>
      <c r="V47" s="2"/>
    </row>
    <row r="48" spans="1:22" x14ac:dyDescent="0.2">
      <c r="A48" s="7"/>
      <c r="B48" s="7"/>
      <c r="C48" s="7" t="s">
        <v>39</v>
      </c>
      <c r="D48" s="7"/>
      <c r="E48" s="7"/>
      <c r="F48" s="7"/>
      <c r="G48" s="21"/>
      <c r="H48" s="91">
        <f>+SUM(B77:B100)</f>
        <v>0</v>
      </c>
      <c r="I48" s="8" t="s">
        <v>7</v>
      </c>
      <c r="J48" s="31"/>
      <c r="K48" s="37"/>
      <c r="L48" s="53"/>
      <c r="M48" s="59"/>
      <c r="N48" s="59"/>
      <c r="O48" s="166">
        <v>50172</v>
      </c>
      <c r="P48" s="53">
        <v>1600000</v>
      </c>
      <c r="Q48" s="162"/>
      <c r="R48" s="44"/>
      <c r="S48" s="93"/>
      <c r="T48" s="2" t="s">
        <v>40</v>
      </c>
      <c r="V48" s="2"/>
    </row>
    <row r="49" spans="1:22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0</v>
      </c>
      <c r="J49" s="31"/>
      <c r="K49" s="37"/>
      <c r="L49" s="53"/>
      <c r="M49" s="59"/>
      <c r="N49" s="59"/>
      <c r="O49" s="166">
        <v>50173</v>
      </c>
      <c r="P49" s="53">
        <v>1250000</v>
      </c>
      <c r="Q49" s="162"/>
      <c r="R49" s="44"/>
      <c r="S49" s="93"/>
      <c r="T49" s="2"/>
      <c r="V49" s="2"/>
    </row>
    <row r="50" spans="1:22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1"/>
      <c r="K50" s="37"/>
      <c r="L50" s="53"/>
      <c r="M50" s="174"/>
      <c r="N50" s="174"/>
      <c r="O50" s="169">
        <v>50174</v>
      </c>
      <c r="P50" s="53">
        <v>50000</v>
      </c>
      <c r="Q50" s="160"/>
      <c r="R50" s="44"/>
      <c r="T50" s="93"/>
    </row>
    <row r="51" spans="1:22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1"/>
      <c r="K51" s="37"/>
      <c r="L51" s="53"/>
      <c r="M51" s="174"/>
      <c r="N51" s="174"/>
      <c r="O51" s="166">
        <v>50175</v>
      </c>
      <c r="P51" s="53">
        <v>1400000</v>
      </c>
      <c r="Q51" s="162"/>
      <c r="R51" s="44"/>
      <c r="S51" s="93"/>
      <c r="T51" s="2"/>
      <c r="V51" s="2"/>
    </row>
    <row r="52" spans="1:22" x14ac:dyDescent="0.2">
      <c r="A52" s="7"/>
      <c r="B52" s="7"/>
      <c r="C52" s="97" t="s">
        <v>42</v>
      </c>
      <c r="D52" s="7"/>
      <c r="E52" s="7"/>
      <c r="F52" s="7"/>
      <c r="G52" s="16"/>
      <c r="H52" s="172">
        <f>+L122</f>
        <v>0</v>
      </c>
      <c r="I52" s="8"/>
      <c r="J52" s="31"/>
      <c r="K52" s="37"/>
      <c r="L52" s="53"/>
      <c r="M52" s="59"/>
      <c r="N52" s="59"/>
      <c r="O52" s="169"/>
      <c r="P52" s="53">
        <f>SUM(P13:P51)</f>
        <v>41000000</v>
      </c>
      <c r="Q52" s="160"/>
      <c r="R52" s="44"/>
    </row>
    <row r="53" spans="1:22" x14ac:dyDescent="0.2">
      <c r="A53" s="7"/>
      <c r="B53" s="7"/>
      <c r="C53" s="97" t="s">
        <v>43</v>
      </c>
      <c r="D53" s="7"/>
      <c r="E53" s="7"/>
      <c r="F53" s="7"/>
      <c r="G53" s="16"/>
      <c r="H53" s="73">
        <f>P52</f>
        <v>41000000</v>
      </c>
      <c r="I53" s="8"/>
      <c r="J53" s="31"/>
      <c r="K53" s="37"/>
      <c r="L53" s="53"/>
      <c r="M53" s="59"/>
      <c r="N53" s="59"/>
      <c r="O53" s="166"/>
      <c r="P53" s="53"/>
      <c r="Q53" s="162"/>
      <c r="R53" s="44"/>
      <c r="S53" s="93"/>
      <c r="T53" s="2"/>
      <c r="V53" s="2"/>
    </row>
    <row r="54" spans="1:22" x14ac:dyDescent="0.25">
      <c r="A54" s="7"/>
      <c r="B54" s="7"/>
      <c r="C54" s="7" t="s">
        <v>44</v>
      </c>
      <c r="D54" s="7"/>
      <c r="E54" s="7"/>
      <c r="F54" s="7"/>
      <c r="G54" s="7"/>
      <c r="H54" s="81">
        <v>0</v>
      </c>
      <c r="I54" s="8"/>
      <c r="J54" s="31"/>
      <c r="K54" s="37"/>
      <c r="L54" s="53"/>
      <c r="M54" s="177"/>
      <c r="N54" s="177"/>
      <c r="O54" s="166"/>
      <c r="P54" s="53"/>
      <c r="Q54" s="162"/>
      <c r="R54" s="44"/>
      <c r="S54" s="93"/>
      <c r="T54" s="2"/>
      <c r="V54" s="2"/>
    </row>
    <row r="55" spans="1:22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81">
        <f>SUM(H52:H54)</f>
        <v>41000000</v>
      </c>
      <c r="J55" s="31"/>
      <c r="K55" s="37"/>
      <c r="L55" s="53"/>
      <c r="M55" s="177"/>
      <c r="N55" s="177"/>
      <c r="O55" s="166"/>
      <c r="P55" s="53"/>
      <c r="Q55" s="162"/>
      <c r="R55" s="44"/>
      <c r="S55" s="93"/>
      <c r="T55" s="2"/>
      <c r="V55" s="2"/>
    </row>
    <row r="56" spans="1:22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244610300</v>
      </c>
      <c r="J56" s="99">
        <f>SUM(M13:M55)</f>
        <v>0</v>
      </c>
      <c r="K56" s="37"/>
      <c r="L56" s="183"/>
      <c r="M56" s="162"/>
      <c r="N56" s="162"/>
      <c r="O56" s="166"/>
      <c r="P56" s="53"/>
      <c r="Q56" s="162"/>
      <c r="R56" s="44"/>
      <c r="S56" s="101"/>
      <c r="T56" s="78"/>
      <c r="U56" s="101"/>
      <c r="V56" s="78"/>
    </row>
    <row r="57" spans="1:22" x14ac:dyDescent="0.25">
      <c r="A57" s="97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244610300</v>
      </c>
      <c r="J57" s="98"/>
      <c r="K57" s="37"/>
      <c r="L57" s="183"/>
      <c r="M57" s="160"/>
      <c r="N57" s="160"/>
      <c r="O57" s="166"/>
      <c r="P57" s="53"/>
      <c r="Q57" s="160"/>
      <c r="R57" s="44"/>
      <c r="S57" s="101"/>
      <c r="T57" s="78"/>
      <c r="U57" s="101"/>
      <c r="V57" s="78"/>
    </row>
    <row r="58" spans="1:22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1">
        <v>0</v>
      </c>
      <c r="J58" s="98"/>
      <c r="K58" s="37"/>
      <c r="L58" s="183"/>
      <c r="M58" s="160"/>
      <c r="N58" s="160"/>
      <c r="O58" s="166"/>
      <c r="P58" s="53"/>
      <c r="Q58" s="160"/>
      <c r="R58" s="44"/>
      <c r="S58" s="101"/>
      <c r="T58" s="78"/>
      <c r="U58" s="101"/>
      <c r="V58" s="78"/>
    </row>
    <row r="59" spans="1:22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38"/>
      <c r="K59" s="37"/>
      <c r="L59" s="183"/>
      <c r="M59" s="163"/>
      <c r="N59" s="163"/>
      <c r="O59" s="166"/>
      <c r="P59" s="53"/>
      <c r="Q59" s="163"/>
      <c r="R59" s="44"/>
      <c r="S59" s="101"/>
      <c r="T59" s="78"/>
      <c r="U59" s="101"/>
      <c r="V59" s="106"/>
    </row>
    <row r="60" spans="1:22" x14ac:dyDescent="0.25">
      <c r="A60" s="7"/>
      <c r="B60" s="7"/>
      <c r="C60" s="7"/>
      <c r="D60" s="7"/>
      <c r="E60" s="7"/>
      <c r="F60" s="7"/>
      <c r="G60" s="7"/>
      <c r="H60" s="8"/>
      <c r="I60" s="8"/>
      <c r="J60" s="38"/>
      <c r="K60" s="37"/>
      <c r="L60" s="53"/>
      <c r="M60" s="162"/>
      <c r="N60" s="162"/>
      <c r="O60" s="166"/>
      <c r="P60" s="53"/>
      <c r="Q60" s="162"/>
      <c r="R60" s="44"/>
      <c r="S60" s="101"/>
      <c r="T60" s="78"/>
      <c r="U60" s="101"/>
      <c r="V60" s="101"/>
    </row>
    <row r="61" spans="1:22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7"/>
      <c r="J61" s="38"/>
      <c r="K61" s="37"/>
      <c r="L61" s="53"/>
      <c r="M61" s="163"/>
      <c r="N61" s="163"/>
      <c r="O61" s="166"/>
      <c r="P61" s="53"/>
      <c r="Q61" s="163"/>
      <c r="R61" s="44"/>
      <c r="S61" s="101"/>
      <c r="T61" s="78"/>
      <c r="U61" s="101"/>
      <c r="V61" s="101"/>
    </row>
    <row r="62" spans="1:22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38"/>
      <c r="K62" s="38"/>
      <c r="L62" s="173"/>
      <c r="M62" s="163"/>
      <c r="N62" s="163"/>
      <c r="O62" s="166"/>
      <c r="P62" s="53"/>
      <c r="Q62" s="163"/>
      <c r="R62" s="44"/>
      <c r="S62" s="101"/>
      <c r="T62" s="78"/>
      <c r="U62" s="101"/>
      <c r="V62" s="101"/>
    </row>
    <row r="63" spans="1:22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38"/>
      <c r="K63" s="38"/>
      <c r="L63" s="173"/>
      <c r="M63" s="163"/>
      <c r="N63" s="163"/>
      <c r="O63" s="170"/>
      <c r="P63" s="53"/>
      <c r="Q63" s="163"/>
      <c r="R63" s="44"/>
    </row>
    <row r="64" spans="1:22" x14ac:dyDescent="0.25">
      <c r="A64" s="110"/>
      <c r="B64" s="111"/>
      <c r="C64" s="111"/>
      <c r="D64" s="112"/>
      <c r="E64" s="112"/>
      <c r="F64" s="112"/>
      <c r="G64" s="112"/>
      <c r="H64" s="112"/>
      <c r="J64" s="38"/>
      <c r="K64" s="38"/>
      <c r="L64" s="173"/>
      <c r="M64" s="160"/>
      <c r="N64" s="160"/>
      <c r="O64" s="169"/>
      <c r="P64" s="148"/>
      <c r="Q64" s="160"/>
    </row>
    <row r="65" spans="1:22" x14ac:dyDescent="0.25">
      <c r="A65" s="2"/>
      <c r="B65" s="2"/>
      <c r="C65" s="2"/>
      <c r="D65" s="2"/>
      <c r="E65" s="2"/>
      <c r="F65" s="2"/>
      <c r="G65" s="9"/>
      <c r="I65" s="2"/>
      <c r="J65" s="38"/>
      <c r="K65" s="38"/>
      <c r="L65" s="173"/>
      <c r="M65" s="160"/>
      <c r="N65" s="160"/>
      <c r="O65" s="169"/>
      <c r="P65" s="53"/>
      <c r="Q65" s="160"/>
      <c r="R65" s="44"/>
    </row>
    <row r="66" spans="1:22" x14ac:dyDescent="0.25">
      <c r="A66" s="116" t="s">
        <v>279</v>
      </c>
      <c r="B66" s="111"/>
      <c r="C66" s="111"/>
      <c r="D66" s="112"/>
      <c r="E66" s="112"/>
      <c r="F66" s="112"/>
      <c r="G66" s="9" t="s">
        <v>52</v>
      </c>
      <c r="J66" s="38"/>
      <c r="K66" s="38"/>
      <c r="L66" s="173"/>
      <c r="M66" s="163"/>
      <c r="N66" s="163"/>
      <c r="O66" s="166"/>
      <c r="P66" s="53"/>
      <c r="Q66" s="163"/>
      <c r="R66" s="44"/>
      <c r="S66" s="101"/>
      <c r="T66" s="78"/>
      <c r="U66" s="101"/>
      <c r="V66" s="101"/>
    </row>
    <row r="67" spans="1:22" x14ac:dyDescent="0.25">
      <c r="J67" s="31"/>
      <c r="K67" s="38"/>
      <c r="L67" s="173"/>
      <c r="M67" s="163"/>
      <c r="N67" s="163"/>
      <c r="O67" s="166"/>
      <c r="P67" s="53"/>
      <c r="Q67" s="163"/>
      <c r="R67" s="44"/>
      <c r="T67" s="54"/>
    </row>
    <row r="68" spans="1:22" x14ac:dyDescent="0.25">
      <c r="A68" s="116" t="s">
        <v>53</v>
      </c>
      <c r="B68" s="111"/>
      <c r="C68" s="111"/>
      <c r="D68" s="112"/>
      <c r="E68" s="112"/>
      <c r="F68" s="112"/>
      <c r="G68" s="9"/>
      <c r="H68" s="6" t="s">
        <v>54</v>
      </c>
      <c r="J68" s="38"/>
      <c r="K68" s="38"/>
      <c r="L68" s="173"/>
      <c r="M68" s="160"/>
      <c r="N68" s="160"/>
      <c r="O68" s="169"/>
      <c r="P68" s="53"/>
      <c r="Q68" s="160"/>
      <c r="R68" s="44"/>
    </row>
    <row r="69" spans="1:22" x14ac:dyDescent="0.25">
      <c r="A69" s="2"/>
      <c r="B69" s="2"/>
      <c r="C69" s="2"/>
      <c r="D69" s="2"/>
      <c r="E69" s="2"/>
      <c r="F69" s="2"/>
      <c r="H69" s="9"/>
      <c r="I69" s="2"/>
      <c r="J69" s="38"/>
      <c r="K69" s="38"/>
      <c r="L69" s="173"/>
      <c r="M69" s="160"/>
      <c r="N69" s="160"/>
      <c r="O69" s="166"/>
      <c r="P69" s="53"/>
      <c r="Q69" s="160"/>
      <c r="R69" s="44"/>
    </row>
    <row r="70" spans="1:22" x14ac:dyDescent="0.25">
      <c r="A70" s="2"/>
      <c r="B70" s="2"/>
      <c r="C70" s="2"/>
      <c r="D70" s="2"/>
      <c r="E70" s="2"/>
      <c r="F70" s="2"/>
      <c r="G70" s="112" t="s">
        <v>55</v>
      </c>
      <c r="H70" s="2"/>
      <c r="I70" s="2"/>
      <c r="J70" s="38"/>
      <c r="K70" s="38"/>
      <c r="L70" s="173"/>
      <c r="M70" s="160"/>
      <c r="N70" s="160"/>
      <c r="O70" s="166"/>
      <c r="P70" s="53"/>
      <c r="Q70" s="160"/>
      <c r="R70" s="44"/>
      <c r="T70" s="93"/>
    </row>
    <row r="71" spans="1:22" x14ac:dyDescent="0.25">
      <c r="A71" s="2"/>
      <c r="B71" s="2"/>
      <c r="C71" s="2"/>
      <c r="D71" s="2"/>
      <c r="E71" s="2"/>
      <c r="F71" s="2"/>
      <c r="G71" s="112"/>
      <c r="H71" s="2"/>
      <c r="I71" s="2"/>
      <c r="J71" s="38"/>
      <c r="K71" s="38"/>
      <c r="L71" s="173"/>
      <c r="M71" s="160"/>
      <c r="N71" s="160"/>
      <c r="O71" s="169"/>
      <c r="P71" s="53"/>
      <c r="Q71" s="160"/>
      <c r="R71" s="44"/>
      <c r="T71" s="93"/>
    </row>
    <row r="72" spans="1:22" x14ac:dyDescent="0.25">
      <c r="A72" s="2"/>
      <c r="B72" s="2"/>
      <c r="C72" s="2"/>
      <c r="D72" s="2"/>
      <c r="E72" s="2" t="s">
        <v>56</v>
      </c>
      <c r="F72" s="2"/>
      <c r="G72" s="2"/>
      <c r="H72" s="2"/>
      <c r="I72" s="2"/>
      <c r="J72" s="38"/>
      <c r="K72" s="38"/>
      <c r="L72" s="173"/>
      <c r="M72" s="160"/>
      <c r="N72" s="160"/>
      <c r="O72" s="168"/>
      <c r="P72" s="42"/>
      <c r="Q72" s="160"/>
      <c r="R72" s="44"/>
      <c r="S72" s="45"/>
      <c r="T72" s="46"/>
      <c r="U72" s="123"/>
      <c r="V72" s="47"/>
    </row>
    <row r="73" spans="1:22" x14ac:dyDescent="0.25">
      <c r="A73" s="2"/>
      <c r="B73" s="2"/>
      <c r="C73" s="2"/>
      <c r="D73" s="2"/>
      <c r="E73" s="2" t="s">
        <v>56</v>
      </c>
      <c r="F73" s="2"/>
      <c r="G73" s="2"/>
      <c r="H73" s="2"/>
      <c r="I73" s="124"/>
      <c r="J73" s="38"/>
      <c r="K73" s="38"/>
      <c r="L73" s="173"/>
      <c r="M73" s="160"/>
      <c r="N73" s="160"/>
      <c r="O73" s="169"/>
      <c r="P73" s="53"/>
      <c r="Q73" s="160"/>
      <c r="R73" s="44"/>
    </row>
    <row r="74" spans="1:22" x14ac:dyDescent="0.25">
      <c r="A74" s="112"/>
      <c r="B74" s="112"/>
      <c r="C74" s="112"/>
      <c r="D74" s="112"/>
      <c r="E74" s="112"/>
      <c r="F74" s="112"/>
      <c r="G74" s="125"/>
      <c r="H74" s="126"/>
      <c r="I74" s="112"/>
      <c r="J74" s="38"/>
      <c r="K74" s="38"/>
      <c r="L74" s="173"/>
      <c r="M74" s="160"/>
      <c r="N74" s="160"/>
      <c r="O74" s="169"/>
      <c r="P74" s="53"/>
      <c r="Q74" s="160"/>
      <c r="R74" s="127"/>
    </row>
    <row r="75" spans="1:22" x14ac:dyDescent="0.25">
      <c r="A75" s="112"/>
      <c r="B75" s="112"/>
      <c r="C75" s="112"/>
      <c r="D75" s="112"/>
      <c r="E75" s="112"/>
      <c r="F75" s="112"/>
      <c r="G75" s="125" t="s">
        <v>57</v>
      </c>
      <c r="H75" s="128"/>
      <c r="I75" s="112"/>
      <c r="J75" s="38"/>
      <c r="K75" s="38"/>
      <c r="L75" s="173"/>
      <c r="M75" s="160"/>
      <c r="N75" s="160"/>
      <c r="O75" s="169"/>
      <c r="P75" s="53"/>
      <c r="Q75" s="160"/>
      <c r="R75" s="127"/>
    </row>
    <row r="76" spans="1:22" x14ac:dyDescent="0.25">
      <c r="A76" s="130" t="s">
        <v>44</v>
      </c>
      <c r="B76" s="131" t="s">
        <v>61</v>
      </c>
      <c r="C76" s="131"/>
      <c r="D76" s="131"/>
      <c r="E76" s="132"/>
      <c r="F76" s="2"/>
      <c r="G76" s="2"/>
      <c r="H76" s="78"/>
      <c r="I76" s="2"/>
      <c r="J76" s="38"/>
      <c r="K76" s="133"/>
      <c r="L76" s="53"/>
      <c r="M76" s="160"/>
      <c r="N76" s="160"/>
      <c r="O76" s="169"/>
      <c r="P76" s="53"/>
      <c r="Q76" s="160"/>
      <c r="R76" s="127"/>
    </row>
    <row r="77" spans="1:22" x14ac:dyDescent="0.25">
      <c r="A77" s="130">
        <v>60000</v>
      </c>
      <c r="B77" s="131"/>
      <c r="C77" s="135"/>
      <c r="D77" s="131"/>
      <c r="E77" s="136"/>
      <c r="F77" s="2"/>
      <c r="G77" s="2"/>
      <c r="H77" s="78"/>
      <c r="I77" s="2"/>
      <c r="J77" s="38"/>
      <c r="K77" s="137"/>
      <c r="L77" s="148"/>
      <c r="M77" s="160"/>
      <c r="N77" s="160"/>
      <c r="O77" s="169"/>
      <c r="P77" s="53"/>
      <c r="Q77" s="160"/>
      <c r="R77" s="127"/>
    </row>
    <row r="78" spans="1:22" x14ac:dyDescent="0.25">
      <c r="A78" s="132"/>
      <c r="B78" s="131"/>
      <c r="C78" s="135"/>
      <c r="D78" s="135"/>
      <c r="E78" s="138"/>
      <c r="F78" s="93"/>
      <c r="H78" s="101"/>
      <c r="J78" s="38"/>
      <c r="K78" s="31"/>
      <c r="L78" s="148"/>
      <c r="M78" s="160"/>
      <c r="N78" s="160"/>
      <c r="O78" s="169"/>
      <c r="P78" s="53"/>
      <c r="Q78" s="160"/>
      <c r="R78" s="127"/>
    </row>
    <row r="79" spans="1:22" x14ac:dyDescent="0.25">
      <c r="A79" s="139"/>
      <c r="B79" s="131"/>
      <c r="C79" s="140"/>
      <c r="D79" s="140"/>
      <c r="E79" s="138"/>
      <c r="H79" s="101"/>
      <c r="J79" s="38"/>
      <c r="K79" s="31"/>
      <c r="L79" s="148"/>
      <c r="M79" s="160"/>
      <c r="N79" s="160"/>
      <c r="O79" s="169"/>
      <c r="P79" s="53"/>
      <c r="Q79" s="160"/>
      <c r="R79" s="127"/>
    </row>
    <row r="80" spans="1:22" x14ac:dyDescent="0.25">
      <c r="A80" s="143"/>
      <c r="B80" s="131"/>
      <c r="C80" s="140"/>
      <c r="D80" s="140"/>
      <c r="E80" s="138"/>
      <c r="H80" s="101"/>
      <c r="J80" s="38"/>
      <c r="K80" s="31"/>
      <c r="L80" s="148"/>
      <c r="M80" s="160"/>
      <c r="N80" s="160"/>
      <c r="O80" s="169"/>
      <c r="P80" s="53"/>
      <c r="Q80" s="160"/>
      <c r="R80" s="142"/>
    </row>
    <row r="81" spans="1:18" x14ac:dyDescent="0.25">
      <c r="A81" s="130"/>
      <c r="B81" s="131"/>
      <c r="C81" s="140"/>
      <c r="D81" s="140"/>
      <c r="E81" s="138"/>
      <c r="H81" s="101"/>
      <c r="J81" s="38"/>
      <c r="K81" s="31"/>
      <c r="L81" s="148"/>
      <c r="M81" s="160"/>
      <c r="N81" s="160"/>
      <c r="O81" s="169"/>
      <c r="P81" s="53"/>
      <c r="Q81" s="160"/>
      <c r="R81" s="142"/>
    </row>
    <row r="82" spans="1:18" x14ac:dyDescent="0.25">
      <c r="B82" s="131"/>
      <c r="C82" s="131"/>
      <c r="D82" s="131"/>
      <c r="E82" s="132"/>
      <c r="F82" s="2"/>
      <c r="G82" s="2"/>
      <c r="H82" s="78"/>
      <c r="I82" s="2"/>
      <c r="J82" s="38"/>
      <c r="K82" s="85"/>
      <c r="L82" s="53"/>
      <c r="M82" s="160"/>
      <c r="N82" s="160"/>
      <c r="O82" s="169"/>
      <c r="P82" s="53"/>
      <c r="Q82" s="160"/>
      <c r="R82" s="142"/>
    </row>
    <row r="83" spans="1:18" x14ac:dyDescent="0.25">
      <c r="B83" s="131"/>
      <c r="C83" s="131"/>
      <c r="D83" s="131"/>
      <c r="E83" s="132"/>
      <c r="F83" s="2"/>
      <c r="G83" s="2"/>
      <c r="H83" s="78"/>
      <c r="I83" s="2"/>
      <c r="J83" s="38"/>
      <c r="K83" s="144"/>
      <c r="L83" s="53"/>
      <c r="M83" s="160"/>
      <c r="N83" s="160"/>
      <c r="O83" s="169"/>
      <c r="P83" s="53"/>
      <c r="Q83" s="160"/>
      <c r="R83" s="142"/>
    </row>
    <row r="84" spans="1:18" x14ac:dyDescent="0.25">
      <c r="A84" s="130"/>
      <c r="B84" s="131"/>
      <c r="C84" s="135"/>
      <c r="D84" s="131"/>
      <c r="E84" s="136"/>
      <c r="F84" s="2"/>
      <c r="G84" s="2"/>
      <c r="H84" s="78"/>
      <c r="I84" s="2"/>
      <c r="J84" s="38"/>
      <c r="K84" s="144"/>
      <c r="L84" s="53"/>
      <c r="M84" s="160"/>
      <c r="N84" s="160"/>
      <c r="O84" s="169"/>
      <c r="P84" s="53"/>
      <c r="Q84" s="160"/>
      <c r="R84" s="142"/>
    </row>
    <row r="85" spans="1:18" x14ac:dyDescent="0.25">
      <c r="A85" s="145"/>
      <c r="E85" s="101"/>
      <c r="H85" s="101"/>
      <c r="J85" s="38"/>
      <c r="K85" s="144"/>
      <c r="L85" s="53"/>
      <c r="M85" s="160"/>
      <c r="N85" s="160"/>
      <c r="O85" s="169"/>
      <c r="P85" s="53"/>
      <c r="Q85" s="160"/>
      <c r="R85" s="142"/>
    </row>
    <row r="86" spans="1:18" x14ac:dyDescent="0.25">
      <c r="J86" s="38"/>
      <c r="K86" s="144"/>
      <c r="L86" s="53"/>
      <c r="M86" s="160"/>
      <c r="N86" s="160"/>
      <c r="O86" s="169"/>
      <c r="P86" s="53"/>
      <c r="Q86" s="160"/>
      <c r="R86" s="127"/>
    </row>
    <row r="87" spans="1:18" x14ac:dyDescent="0.25">
      <c r="J87" s="38"/>
      <c r="K87" s="144"/>
      <c r="L87" s="53"/>
      <c r="M87" s="160"/>
      <c r="N87" s="160"/>
      <c r="O87" s="169"/>
      <c r="P87" s="53"/>
      <c r="Q87" s="160"/>
      <c r="R87" s="127"/>
    </row>
    <row r="88" spans="1:18" x14ac:dyDescent="0.25">
      <c r="J88" s="38"/>
      <c r="K88" s="144"/>
      <c r="L88" s="53"/>
      <c r="M88" s="160"/>
      <c r="N88" s="160"/>
      <c r="O88" s="169"/>
      <c r="P88" s="53"/>
      <c r="Q88" s="160"/>
      <c r="R88" s="127"/>
    </row>
    <row r="89" spans="1:18" x14ac:dyDescent="0.25">
      <c r="J89" s="38"/>
      <c r="K89" s="144"/>
      <c r="L89" s="53"/>
      <c r="M89" s="160"/>
      <c r="N89" s="160"/>
      <c r="O89" s="169"/>
      <c r="P89" s="53"/>
      <c r="Q89" s="160"/>
      <c r="R89" s="127"/>
    </row>
    <row r="90" spans="1:18" x14ac:dyDescent="0.25">
      <c r="J90" s="38"/>
      <c r="K90" s="144"/>
      <c r="L90" s="53"/>
      <c r="M90" s="160"/>
      <c r="N90" s="160"/>
      <c r="O90" s="169"/>
      <c r="P90" s="53"/>
      <c r="Q90" s="160"/>
      <c r="R90" s="127"/>
    </row>
    <row r="91" spans="1:18" x14ac:dyDescent="0.25">
      <c r="J91" s="38"/>
      <c r="K91" s="144"/>
      <c r="L91" s="53"/>
      <c r="M91" s="160"/>
      <c r="N91" s="160"/>
      <c r="O91" s="169"/>
      <c r="P91" s="53"/>
      <c r="Q91" s="160"/>
      <c r="R91" s="127"/>
    </row>
    <row r="92" spans="1:18" x14ac:dyDescent="0.2">
      <c r="J92" s="31"/>
      <c r="K92" s="144"/>
      <c r="L92" s="53"/>
      <c r="M92" s="160"/>
      <c r="N92" s="160"/>
      <c r="O92" s="169"/>
      <c r="P92" s="53"/>
      <c r="Q92" s="160"/>
      <c r="R92" s="127"/>
    </row>
    <row r="93" spans="1:18" x14ac:dyDescent="0.2">
      <c r="J93" s="31"/>
      <c r="K93" s="144"/>
      <c r="L93" s="53"/>
      <c r="M93" s="160"/>
      <c r="N93" s="160"/>
      <c r="O93" s="169"/>
      <c r="P93" s="53"/>
      <c r="Q93" s="160"/>
      <c r="R93" s="127"/>
    </row>
    <row r="94" spans="1:18" x14ac:dyDescent="0.2">
      <c r="J94" s="31"/>
      <c r="K94" s="144"/>
      <c r="L94" s="53"/>
      <c r="M94" s="160"/>
      <c r="N94" s="160"/>
      <c r="O94" s="169"/>
      <c r="P94" s="53"/>
      <c r="Q94" s="160"/>
      <c r="R94" s="127"/>
    </row>
    <row r="95" spans="1:18" x14ac:dyDescent="0.2">
      <c r="J95" s="31"/>
      <c r="K95" s="144"/>
      <c r="L95" s="53"/>
      <c r="M95" s="160"/>
      <c r="N95" s="160"/>
      <c r="O95" s="169"/>
      <c r="P95" s="53"/>
      <c r="Q95" s="160"/>
      <c r="R95" s="127"/>
    </row>
    <row r="96" spans="1:18" x14ac:dyDescent="0.2">
      <c r="J96" s="31"/>
      <c r="K96" s="144"/>
      <c r="L96" s="53"/>
      <c r="M96" s="160"/>
      <c r="N96" s="160"/>
      <c r="O96" s="169"/>
      <c r="P96" s="53"/>
      <c r="Q96" s="160"/>
      <c r="R96" s="127"/>
    </row>
    <row r="97" spans="1:22" x14ac:dyDescent="0.2">
      <c r="J97" s="31"/>
      <c r="K97" s="144"/>
      <c r="L97" s="53"/>
      <c r="M97" s="160"/>
      <c r="N97" s="160"/>
      <c r="O97" s="169"/>
      <c r="P97" s="53"/>
      <c r="Q97" s="160"/>
      <c r="R97" s="127"/>
    </row>
    <row r="98" spans="1:22" x14ac:dyDescent="0.25">
      <c r="J98" s="31"/>
      <c r="K98" s="144"/>
      <c r="L98" s="161"/>
      <c r="M98" s="160"/>
      <c r="N98" s="160"/>
      <c r="O98" s="169"/>
      <c r="P98" s="161"/>
      <c r="Q98" s="160"/>
      <c r="R98" s="127"/>
    </row>
    <row r="99" spans="1:22" x14ac:dyDescent="0.25">
      <c r="J99" s="31"/>
      <c r="K99" s="144"/>
      <c r="L99" s="161"/>
      <c r="M99" s="160"/>
      <c r="N99" s="160"/>
      <c r="O99" s="169"/>
      <c r="P99" s="161"/>
      <c r="Q99" s="160"/>
      <c r="R99" s="127"/>
    </row>
    <row r="100" spans="1:22" x14ac:dyDescent="0.25">
      <c r="J100" s="31"/>
      <c r="K100" s="144"/>
      <c r="L100" s="148"/>
      <c r="M100" s="160"/>
      <c r="N100" s="160"/>
      <c r="O100" s="169"/>
      <c r="P100" s="148"/>
      <c r="Q100" s="160"/>
      <c r="R100" s="127"/>
    </row>
    <row r="101" spans="1:22" x14ac:dyDescent="0.25">
      <c r="J101" s="31"/>
      <c r="K101" s="144"/>
      <c r="L101" s="148"/>
      <c r="M101" s="160"/>
      <c r="N101" s="160"/>
      <c r="O101" s="169"/>
      <c r="P101" s="148"/>
      <c r="Q101" s="160"/>
      <c r="R101" s="127"/>
    </row>
    <row r="102" spans="1:22" x14ac:dyDescent="0.25">
      <c r="J102" s="31"/>
      <c r="K102" s="144"/>
      <c r="L102" s="148"/>
      <c r="M102" s="160"/>
      <c r="N102" s="160"/>
      <c r="O102" s="169"/>
      <c r="P102" s="148"/>
      <c r="Q102" s="160"/>
      <c r="R102" s="127"/>
    </row>
    <row r="103" spans="1:22" x14ac:dyDescent="0.25">
      <c r="J103" s="31"/>
      <c r="K103" s="144"/>
      <c r="L103" s="148"/>
      <c r="M103" s="160"/>
      <c r="N103" s="160"/>
      <c r="O103" s="169"/>
      <c r="P103" s="148"/>
      <c r="Q103" s="160"/>
      <c r="R103" s="127"/>
    </row>
    <row r="104" spans="1:22" x14ac:dyDescent="0.25">
      <c r="J104" s="31"/>
      <c r="K104" s="144"/>
      <c r="L104" s="148"/>
      <c r="M104" s="160"/>
      <c r="N104" s="160"/>
      <c r="O104" s="169"/>
      <c r="P104" s="148"/>
      <c r="Q104" s="160"/>
      <c r="R104" s="127"/>
    </row>
    <row r="105" spans="1:22" x14ac:dyDescent="0.25">
      <c r="J105" s="31"/>
      <c r="K105" s="144"/>
      <c r="L105" s="148"/>
      <c r="M105" s="160"/>
      <c r="N105" s="160"/>
      <c r="O105" s="169"/>
      <c r="P105" s="148"/>
      <c r="Q105" s="160"/>
      <c r="R105" s="127"/>
    </row>
    <row r="106" spans="1:22" x14ac:dyDescent="0.25">
      <c r="J106" s="31"/>
      <c r="K106" s="144"/>
      <c r="L106" s="148"/>
      <c r="M106" s="160"/>
      <c r="N106" s="160"/>
      <c r="O106" s="169"/>
      <c r="P106" s="148"/>
      <c r="Q106" s="160"/>
      <c r="R106" s="127"/>
    </row>
    <row r="107" spans="1:22" s="40" customFormat="1" x14ac:dyDescent="0.25">
      <c r="A107" s="6"/>
      <c r="B107" s="6"/>
      <c r="C107" s="6"/>
      <c r="D107" s="6"/>
      <c r="E107" s="6"/>
      <c r="F107" s="6"/>
      <c r="G107" s="6"/>
      <c r="I107" s="6"/>
      <c r="J107" s="31"/>
      <c r="K107" s="144"/>
      <c r="L107" s="148"/>
      <c r="M107" s="160"/>
      <c r="N107" s="160"/>
      <c r="O107" s="169"/>
      <c r="P107" s="148"/>
      <c r="Q107" s="160"/>
      <c r="R107" s="127"/>
      <c r="S107" s="6"/>
      <c r="T107" s="6"/>
      <c r="U107" s="6"/>
      <c r="V107" s="6"/>
    </row>
    <row r="108" spans="1:22" s="40" customFormat="1" x14ac:dyDescent="0.25">
      <c r="A108" s="6"/>
      <c r="B108" s="6"/>
      <c r="C108" s="6"/>
      <c r="D108" s="6"/>
      <c r="E108" s="6"/>
      <c r="F108" s="6"/>
      <c r="G108" s="6"/>
      <c r="I108" s="6"/>
      <c r="J108" s="31"/>
      <c r="K108" s="144"/>
      <c r="L108" s="148"/>
      <c r="M108" s="160"/>
      <c r="N108" s="160"/>
      <c r="O108" s="169"/>
      <c r="P108" s="148"/>
      <c r="Q108" s="160"/>
      <c r="R108" s="114"/>
      <c r="S108" s="6"/>
      <c r="T108" s="6"/>
      <c r="U108" s="6"/>
      <c r="V108" s="6"/>
    </row>
    <row r="109" spans="1:22" s="40" customFormat="1" x14ac:dyDescent="0.25">
      <c r="A109" s="6"/>
      <c r="B109" s="6"/>
      <c r="C109" s="6"/>
      <c r="D109" s="6"/>
      <c r="E109" s="6"/>
      <c r="F109" s="6"/>
      <c r="G109" s="6"/>
      <c r="I109" s="6"/>
      <c r="J109" s="31"/>
      <c r="K109" s="144"/>
      <c r="L109" s="148"/>
      <c r="M109" s="160"/>
      <c r="N109" s="160"/>
      <c r="O109" s="169"/>
      <c r="P109" s="148"/>
      <c r="Q109" s="160"/>
      <c r="R109" s="114"/>
      <c r="S109" s="6"/>
      <c r="T109" s="6"/>
      <c r="U109" s="6"/>
      <c r="V109" s="6"/>
    </row>
    <row r="110" spans="1:22" s="40" customFormat="1" x14ac:dyDescent="0.25">
      <c r="A110" s="6"/>
      <c r="B110" s="6"/>
      <c r="C110" s="6"/>
      <c r="D110" s="6"/>
      <c r="E110" s="6"/>
      <c r="F110" s="6"/>
      <c r="G110" s="6"/>
      <c r="I110" s="6"/>
      <c r="J110" s="31"/>
      <c r="K110" s="144"/>
      <c r="L110" s="148"/>
      <c r="M110" s="160"/>
      <c r="N110" s="160"/>
      <c r="O110" s="169"/>
      <c r="P110" s="148"/>
      <c r="Q110" s="160"/>
      <c r="R110" s="114"/>
      <c r="S110" s="6"/>
      <c r="T110" s="6"/>
      <c r="U110" s="6"/>
      <c r="V110" s="6"/>
    </row>
    <row r="111" spans="1:22" s="40" customFormat="1" x14ac:dyDescent="0.25">
      <c r="A111" s="6"/>
      <c r="B111" s="6"/>
      <c r="C111" s="6"/>
      <c r="D111" s="6"/>
      <c r="E111" s="6"/>
      <c r="F111" s="6"/>
      <c r="G111" s="6"/>
      <c r="I111" s="6"/>
      <c r="J111" s="31"/>
      <c r="K111" s="144"/>
      <c r="L111" s="148"/>
      <c r="M111" s="160"/>
      <c r="N111" s="160"/>
      <c r="O111" s="169"/>
      <c r="P111" s="148"/>
      <c r="Q111" s="160"/>
      <c r="R111" s="105">
        <f>SUM(R13:R110)</f>
        <v>0</v>
      </c>
      <c r="S111" s="6"/>
      <c r="T111" s="6"/>
      <c r="U111" s="6"/>
      <c r="V111" s="6"/>
    </row>
    <row r="112" spans="1:22" s="40" customFormat="1" x14ac:dyDescent="0.25">
      <c r="A112" s="6"/>
      <c r="B112" s="6"/>
      <c r="C112" s="6"/>
      <c r="D112" s="6"/>
      <c r="E112" s="6"/>
      <c r="F112" s="6"/>
      <c r="I112" s="6"/>
      <c r="J112" s="31"/>
      <c r="K112" s="144"/>
      <c r="L112" s="148"/>
      <c r="M112" s="160"/>
      <c r="N112" s="160"/>
      <c r="O112" s="169"/>
      <c r="P112" s="148"/>
      <c r="Q112" s="160"/>
      <c r="R112" s="114"/>
      <c r="S112" s="6"/>
      <c r="T112" s="6"/>
      <c r="U112" s="6"/>
      <c r="V112" s="6"/>
    </row>
    <row r="113" spans="1:22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31"/>
      <c r="K113" s="144"/>
      <c r="L113" s="148"/>
      <c r="M113" s="160"/>
      <c r="N113" s="160"/>
      <c r="O113" s="169"/>
      <c r="P113" s="148"/>
      <c r="Q113" s="160"/>
      <c r="R113" s="114"/>
      <c r="S113" s="6"/>
      <c r="T113" s="6"/>
      <c r="U113" s="6"/>
      <c r="V113" s="6"/>
    </row>
    <row r="114" spans="1:22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31"/>
      <c r="K114" s="144"/>
      <c r="L114" s="148"/>
      <c r="M114" s="160"/>
      <c r="N114" s="160"/>
      <c r="O114" s="169"/>
      <c r="P114" s="148"/>
      <c r="Q114" s="160"/>
      <c r="R114" s="114"/>
      <c r="S114" s="6"/>
      <c r="T114" s="6"/>
      <c r="U114" s="6"/>
      <c r="V114" s="6"/>
    </row>
    <row r="115" spans="1:22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31"/>
      <c r="K115" s="144"/>
      <c r="L115" s="148"/>
      <c r="M115" s="160"/>
      <c r="N115" s="160"/>
      <c r="O115" s="169"/>
      <c r="P115" s="148"/>
      <c r="Q115" s="160"/>
      <c r="R115" s="114"/>
      <c r="S115" s="6"/>
      <c r="T115" s="6"/>
      <c r="U115" s="6"/>
      <c r="V115" s="6"/>
    </row>
    <row r="116" spans="1:22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31"/>
      <c r="K116" s="144"/>
      <c r="L116" s="148"/>
      <c r="M116" s="160"/>
      <c r="N116" s="160"/>
      <c r="O116" s="169"/>
      <c r="P116" s="148"/>
      <c r="Q116" s="160"/>
      <c r="R116" s="114"/>
      <c r="S116" s="6"/>
      <c r="T116" s="6"/>
      <c r="U116" s="6"/>
      <c r="V116" s="6"/>
    </row>
    <row r="117" spans="1:22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31"/>
      <c r="K117" s="144"/>
      <c r="L117" s="148"/>
      <c r="M117" s="160"/>
      <c r="N117" s="160"/>
      <c r="O117" s="169"/>
      <c r="P117" s="148"/>
      <c r="Q117" s="160"/>
      <c r="R117" s="114"/>
      <c r="S117" s="6"/>
      <c r="T117" s="6"/>
      <c r="U117" s="6"/>
      <c r="V117" s="6"/>
    </row>
    <row r="118" spans="1:22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31"/>
      <c r="K118" s="144"/>
      <c r="L118" s="148"/>
      <c r="M118" s="160"/>
      <c r="N118" s="160"/>
      <c r="O118" s="169"/>
      <c r="P118" s="148"/>
      <c r="Q118" s="160"/>
      <c r="R118" s="114"/>
      <c r="S118" s="6"/>
      <c r="T118" s="6"/>
      <c r="U118" s="6"/>
      <c r="V118" s="6"/>
    </row>
    <row r="119" spans="1:22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31"/>
      <c r="K119" s="144"/>
      <c r="L119" s="148"/>
      <c r="M119" s="148"/>
      <c r="N119" s="148"/>
      <c r="O119" s="171">
        <f>SUM(O13:O118)</f>
        <v>1956084</v>
      </c>
      <c r="P119" s="148">
        <f>SUM(P13:P118)</f>
        <v>82000000</v>
      </c>
      <c r="Q119" s="148">
        <f t="shared" ref="Q119" si="1">SUM(Q13:Q118)</f>
        <v>0</v>
      </c>
      <c r="R119" s="114"/>
      <c r="S119" s="6"/>
      <c r="T119" s="6"/>
      <c r="U119" s="6"/>
      <c r="V119" s="6"/>
    </row>
    <row r="120" spans="1:22" s="40" customFormat="1" x14ac:dyDescent="0.25">
      <c r="A120" s="6"/>
      <c r="B120" s="6"/>
      <c r="C120" s="6"/>
      <c r="D120" s="6"/>
      <c r="E120" s="6"/>
      <c r="F120" s="6"/>
      <c r="H120" s="6"/>
      <c r="I120" s="6"/>
      <c r="J120" s="31"/>
      <c r="K120" s="31"/>
      <c r="L120" s="148"/>
      <c r="M120" s="160"/>
      <c r="N120" s="160"/>
      <c r="O120" s="169"/>
      <c r="P120" s="148">
        <f>SUM(P13:P119)</f>
        <v>164000000</v>
      </c>
      <c r="Q120" s="160"/>
      <c r="R120" s="114"/>
      <c r="S120" s="6"/>
      <c r="T120" s="6"/>
      <c r="U120" s="6"/>
      <c r="V120" s="6"/>
    </row>
    <row r="121" spans="1:22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31"/>
      <c r="K121" s="31"/>
      <c r="L121" s="148"/>
      <c r="M121" s="160"/>
      <c r="N121" s="160"/>
      <c r="O121" s="169"/>
      <c r="P121" s="148"/>
      <c r="Q121" s="160"/>
      <c r="R121" s="114"/>
      <c r="S121" s="6"/>
      <c r="T121" s="6"/>
      <c r="U121" s="6"/>
      <c r="V121" s="6"/>
    </row>
    <row r="122" spans="1:22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1">
        <f>SUM(L13:L121)</f>
        <v>0</v>
      </c>
      <c r="M122" s="151">
        <f>SUM(M13:M121)</f>
        <v>0</v>
      </c>
      <c r="N122" s="151"/>
      <c r="O122" s="151">
        <f t="shared" ref="O122:Q122" si="2">SUM(O13:O121)</f>
        <v>3912168</v>
      </c>
      <c r="P122" s="151">
        <f t="shared" si="2"/>
        <v>328000000</v>
      </c>
      <c r="Q122" s="151">
        <f t="shared" si="2"/>
        <v>0</v>
      </c>
      <c r="R122" s="114"/>
      <c r="S122" s="6"/>
      <c r="T122" s="6"/>
      <c r="U122" s="6"/>
      <c r="V122" s="6"/>
    </row>
    <row r="123" spans="1:22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3"/>
      <c r="P123" s="153"/>
      <c r="R123" s="114"/>
      <c r="S123" s="6"/>
      <c r="T123" s="6"/>
      <c r="U123" s="6"/>
      <c r="V123" s="6"/>
    </row>
    <row r="124" spans="1:22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3"/>
      <c r="P124" s="153"/>
      <c r="R124" s="114"/>
      <c r="S124" s="6"/>
      <c r="T124" s="6"/>
      <c r="U124" s="6"/>
      <c r="V124" s="6"/>
    </row>
    <row r="125" spans="1:22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3"/>
      <c r="P125" s="153"/>
      <c r="R125" s="114"/>
      <c r="S125" s="6"/>
      <c r="T125" s="6"/>
      <c r="U125" s="6"/>
      <c r="V125" s="6"/>
    </row>
    <row r="126" spans="1:22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3"/>
      <c r="P126" s="153"/>
      <c r="R126" s="114"/>
      <c r="S126" s="6"/>
      <c r="T126" s="6"/>
      <c r="U126" s="6"/>
      <c r="V126" s="6"/>
    </row>
    <row r="127" spans="1:22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3"/>
      <c r="P127" s="153"/>
      <c r="R127" s="114"/>
      <c r="S127" s="6"/>
      <c r="T127" s="6"/>
      <c r="U127" s="6"/>
      <c r="V127" s="6"/>
    </row>
    <row r="128" spans="1:22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3"/>
      <c r="P128" s="153"/>
      <c r="R128" s="114"/>
      <c r="S128" s="6"/>
      <c r="T128" s="6"/>
      <c r="U128" s="6"/>
      <c r="V128" s="6"/>
    </row>
    <row r="129" spans="1:22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3"/>
      <c r="P129" s="153"/>
      <c r="R129" s="114"/>
      <c r="S129" s="6"/>
      <c r="T129" s="6"/>
      <c r="U129" s="6"/>
      <c r="V129" s="6"/>
    </row>
    <row r="130" spans="1:22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3"/>
      <c r="P130" s="153"/>
      <c r="R130" s="114"/>
      <c r="S130" s="6"/>
      <c r="T130" s="6"/>
      <c r="U130" s="6"/>
      <c r="V130" s="6"/>
    </row>
  </sheetData>
  <sortState ref="O14:P51">
    <sortCondition ref="O13"/>
  </sortState>
  <mergeCells count="3">
    <mergeCell ref="A1:I1"/>
    <mergeCell ref="L11:M11"/>
    <mergeCell ref="O11:P11"/>
  </mergeCells>
  <pageMargins left="0.7" right="0.7" top="0.75" bottom="0.75" header="0.3" footer="0.3"/>
  <pageSetup scale="6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28 Des</vt:lpstr>
      <vt:lpstr>05 Jan </vt:lpstr>
      <vt:lpstr>07 Jan </vt:lpstr>
      <vt:lpstr>8 Jan </vt:lpstr>
      <vt:lpstr>9 Jan</vt:lpstr>
      <vt:lpstr>10 Jan </vt:lpstr>
      <vt:lpstr>11 Jan </vt:lpstr>
      <vt:lpstr>12 Jan  </vt:lpstr>
      <vt:lpstr>13 Jan </vt:lpstr>
      <vt:lpstr>'05 Jan '!Print_Area</vt:lpstr>
      <vt:lpstr>'07 Jan '!Print_Area</vt:lpstr>
      <vt:lpstr>'10 Jan '!Print_Area</vt:lpstr>
      <vt:lpstr>'11 Jan '!Print_Area</vt:lpstr>
      <vt:lpstr>'12 Jan  '!Print_Area</vt:lpstr>
      <vt:lpstr>'13 Jan '!Print_Area</vt:lpstr>
      <vt:lpstr>'28 Des'!Print_Area</vt:lpstr>
      <vt:lpstr>'8 Jan '!Print_Area</vt:lpstr>
      <vt:lpstr>'9 Jan'!Print_Area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2019-01-13T09:03:16Z</cp:lastPrinted>
  <dcterms:created xsi:type="dcterms:W3CDTF">2019-01-05T01:59:40Z</dcterms:created>
  <dcterms:modified xsi:type="dcterms:W3CDTF">2019-01-13T11:06:24Z</dcterms:modified>
</cp:coreProperties>
</file>