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millero_uoguelph_ca/Documents/2- Race Team/2019 Suspension/"/>
    </mc:Choice>
  </mc:AlternateContent>
  <xr:revisionPtr revIDLastSave="1" documentId="10_ncr:100000_{C1E4C8B9-AA7A-49EA-AC83-76FABFC5EB22}" xr6:coauthVersionLast="38" xr6:coauthVersionMax="38" xr10:uidLastSave="{4F58B9F2-242D-4665-9D14-229FF2ED3D70}"/>
  <bookViews>
    <workbookView xWindow="0" yWindow="0" windowWidth="23040" windowHeight="9210" xr2:uid="{272CDF74-E8C0-4DEF-9A6C-5669DF2F36A4}"/>
  </bookViews>
  <sheets>
    <sheet name="Steering Radius" sheetId="1" r:id="rId1"/>
    <sheet name="S.S. Steering Effor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G27" i="1"/>
  <c r="G25" i="1"/>
  <c r="G23" i="1"/>
  <c r="G30" i="1"/>
  <c r="G28" i="1"/>
  <c r="G26" i="1"/>
  <c r="G24" i="1"/>
  <c r="G18" i="1" l="1"/>
  <c r="C21" i="1"/>
  <c r="C25" i="1"/>
  <c r="C27" i="1"/>
  <c r="C22" i="1"/>
  <c r="C23" i="1" s="1"/>
  <c r="C26" i="1" l="1"/>
  <c r="C29" i="1" s="1"/>
  <c r="C13" i="1" s="1"/>
  <c r="C24" i="1"/>
  <c r="C28" i="1"/>
  <c r="C12" i="1" s="1"/>
  <c r="D14" i="2"/>
  <c r="D15" i="2" s="1"/>
  <c r="D13" i="2"/>
  <c r="C14" i="2"/>
  <c r="C15" i="2" s="1"/>
  <c r="C13" i="2"/>
  <c r="C14" i="1" l="1"/>
  <c r="D17" i="2"/>
  <c r="D16" i="2"/>
  <c r="C17" i="2"/>
  <c r="C16" i="2"/>
  <c r="C18" i="2" l="1"/>
  <c r="C19" i="2" s="1"/>
</calcChain>
</file>

<file path=xl/sharedStrings.xml><?xml version="1.0" encoding="utf-8"?>
<sst xmlns="http://schemas.openxmlformats.org/spreadsheetml/2006/main" count="130" uniqueCount="78">
  <si>
    <t xml:space="preserve">Mz </t>
  </si>
  <si>
    <t>Mechanical Trail</t>
  </si>
  <si>
    <t>Pneumatic Trail</t>
  </si>
  <si>
    <t>Steering Pickup Length</t>
  </si>
  <si>
    <t>Steering Wheel Width</t>
  </si>
  <si>
    <t>Force at Wheel</t>
  </si>
  <si>
    <t>Force on Upright Pickup</t>
  </si>
  <si>
    <t>N.m</t>
  </si>
  <si>
    <t>m</t>
  </si>
  <si>
    <t>deg.</t>
  </si>
  <si>
    <t>N</t>
  </si>
  <si>
    <t>Resultant Lateral Force on Tire</t>
  </si>
  <si>
    <t>Pinion Gear Pitch Radius</t>
  </si>
  <si>
    <t>Tie-Rod Force</t>
  </si>
  <si>
    <t>OUTSIDE TIRE</t>
  </si>
  <si>
    <t>INSIDE TIRE</t>
  </si>
  <si>
    <t>VARIABLE</t>
  </si>
  <si>
    <t>UNITS</t>
  </si>
  <si>
    <t>Tie-Rod Length</t>
  </si>
  <si>
    <t>Axial Force Reacted By Pinion</t>
  </si>
  <si>
    <t>SYSTEM FORCES</t>
  </si>
  <si>
    <r>
      <t>Steer Angle (</t>
    </r>
    <r>
      <rPr>
        <b/>
        <sz val="11"/>
        <color theme="1"/>
        <rFont val="Calibri"/>
        <family val="2"/>
      </rPr>
      <t>δ)</t>
    </r>
  </si>
  <si>
    <t>Tie-Rod Angle (θ)</t>
  </si>
  <si>
    <t>Axial Force at Rack Clevis</t>
  </si>
  <si>
    <t>Transverse Force at Rack Clevis</t>
  </si>
  <si>
    <t>Wheelbase</t>
  </si>
  <si>
    <t>Rear Track</t>
  </si>
  <si>
    <t>Front Track</t>
  </si>
  <si>
    <t>Rear Inside Slip Angle</t>
  </si>
  <si>
    <t>Rear Outside Slip Angle</t>
  </si>
  <si>
    <t>Front Outside Slip Angle</t>
  </si>
  <si>
    <t>Front Inside Slip Angle</t>
  </si>
  <si>
    <t>Turn Radius</t>
  </si>
  <si>
    <t xml:space="preserve">m </t>
  </si>
  <si>
    <t>Front inside x dist</t>
  </si>
  <si>
    <t>front inside y dist</t>
  </si>
  <si>
    <t>front outside x dist</t>
  </si>
  <si>
    <t>front outside y dist</t>
  </si>
  <si>
    <t>front inside w/o slip</t>
  </si>
  <si>
    <t>front outside w/o slip</t>
  </si>
  <si>
    <t>Inside Steering Angle</t>
  </si>
  <si>
    <t>Outside Steering Angle</t>
  </si>
  <si>
    <t>Ackermann Angle</t>
  </si>
  <si>
    <t>Rear x dist</t>
  </si>
  <si>
    <t>Rear Angle</t>
  </si>
  <si>
    <t>Rear y dist to center</t>
  </si>
  <si>
    <t>REQUIRED GEOMETRY</t>
  </si>
  <si>
    <t>Sources of Inaccuracy</t>
  </si>
  <si>
    <t>What slip angles should be used?</t>
  </si>
  <si>
    <t>Where do Mz's and pneumatic trail come from?</t>
  </si>
  <si>
    <t>**Trig stuff - don't worry about what these are**</t>
  </si>
  <si>
    <t>Rear Inside Fx</t>
  </si>
  <si>
    <t>Rear Inside Fy</t>
  </si>
  <si>
    <t>Rear Outside Fx</t>
  </si>
  <si>
    <t>Rear Outside Fy</t>
  </si>
  <si>
    <t>Rear Inside Mz</t>
  </si>
  <si>
    <t>Rear Outside Mz</t>
  </si>
  <si>
    <t>Front Inside Fx</t>
  </si>
  <si>
    <t>Front Inside Fy</t>
  </si>
  <si>
    <t>Front Inside Mz</t>
  </si>
  <si>
    <t>Front Outside Fx</t>
  </si>
  <si>
    <t>Front Outside Fy</t>
  </si>
  <si>
    <t>Front Outside Mz</t>
  </si>
  <si>
    <t>Yaw Moment</t>
  </si>
  <si>
    <t>**Counterclockwise Rotation is Positive**</t>
  </si>
  <si>
    <t>M1</t>
  </si>
  <si>
    <t>M2</t>
  </si>
  <si>
    <t>M3</t>
  </si>
  <si>
    <t>M4</t>
  </si>
  <si>
    <t>M5</t>
  </si>
  <si>
    <t>M6</t>
  </si>
  <si>
    <t>M7</t>
  </si>
  <si>
    <t>M8</t>
  </si>
  <si>
    <t>CG X-Location</t>
  </si>
  <si>
    <t>CG Y-Location</t>
  </si>
  <si>
    <t>Aerodynamic Mz</t>
  </si>
  <si>
    <t>**Positive CG Y is towards the outside of the car**</t>
  </si>
  <si>
    <t>**CG X-Location is distance from back of car to CG**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</si>
</sst>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7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2" borderId="8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7" borderId="17" xfId="0" applyFont="1" applyFill="1" applyBorder="1"/>
    <xf numFmtId="0" fontId="2" fillId="6" borderId="17" xfId="0" applyFont="1" applyFill="1" applyBorder="1"/>
    <xf numFmtId="0" fontId="2" fillId="6" borderId="9" xfId="0" applyFont="1" applyFill="1" applyBorder="1"/>
    <xf numFmtId="0" fontId="2" fillId="5" borderId="17" xfId="0" applyFont="1" applyFill="1" applyBorder="1"/>
    <xf numFmtId="0" fontId="2" fillId="5" borderId="9" xfId="0" applyFont="1" applyFill="1" applyBorder="1"/>
    <xf numFmtId="0" fontId="2" fillId="7" borderId="15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2" fontId="2" fillId="7" borderId="18" xfId="0" applyNumberFormat="1" applyFont="1" applyFill="1" applyBorder="1" applyAlignment="1">
      <alignment horizontal="center"/>
    </xf>
    <xf numFmtId="2" fontId="2" fillId="5" borderId="14" xfId="0" applyNumberFormat="1" applyFont="1" applyFill="1" applyBorder="1" applyAlignment="1">
      <alignment horizontal="center"/>
    </xf>
    <xf numFmtId="2" fontId="2" fillId="5" borderId="18" xfId="0" applyNumberFormat="1" applyFont="1" applyFill="1" applyBorder="1" applyAlignment="1">
      <alignment horizontal="center"/>
    </xf>
    <xf numFmtId="2" fontId="2" fillId="7" borderId="15" xfId="0" applyNumberFormat="1" applyFont="1" applyFill="1" applyBorder="1" applyAlignment="1">
      <alignment horizontal="center"/>
    </xf>
    <xf numFmtId="2" fontId="2" fillId="5" borderId="15" xfId="0" applyNumberFormat="1" applyFont="1" applyFill="1" applyBorder="1" applyAlignment="1">
      <alignment horizontal="center"/>
    </xf>
    <xf numFmtId="2" fontId="2" fillId="5" borderId="16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3" borderId="9" xfId="0" applyFont="1" applyFill="1" applyBorder="1"/>
    <xf numFmtId="0" fontId="2" fillId="3" borderId="14" xfId="0" applyFont="1" applyFill="1" applyBorder="1" applyAlignment="1">
      <alignment horizontal="center"/>
    </xf>
    <xf numFmtId="0" fontId="2" fillId="4" borderId="10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17" xfId="0" applyFont="1" applyFill="1" applyBorder="1"/>
    <xf numFmtId="0" fontId="2" fillId="3" borderId="1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7" xfId="0" applyFont="1" applyFill="1" applyBorder="1" applyAlignment="1">
      <alignment horizontal="center"/>
    </xf>
    <xf numFmtId="2" fontId="2" fillId="4" borderId="15" xfId="0" applyNumberFormat="1" applyFont="1" applyFill="1" applyBorder="1" applyAlignment="1">
      <alignment horizontal="center"/>
    </xf>
    <xf numFmtId="2" fontId="2" fillId="4" borderId="20" xfId="0" applyNumberFormat="1" applyFont="1" applyFill="1" applyBorder="1" applyAlignment="1">
      <alignment horizontal="center"/>
    </xf>
    <xf numFmtId="0" fontId="0" fillId="0" borderId="21" xfId="0" applyBorder="1"/>
    <xf numFmtId="0" fontId="0" fillId="0" borderId="4" xfId="0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9" borderId="17" xfId="0" applyFont="1" applyFill="1" applyBorder="1"/>
    <xf numFmtId="0" fontId="2" fillId="9" borderId="15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17" xfId="0" applyFont="1" applyFill="1" applyBorder="1"/>
    <xf numFmtId="0" fontId="2" fillId="10" borderId="15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1" borderId="17" xfId="0" applyFont="1" applyFill="1" applyBorder="1"/>
    <xf numFmtId="0" fontId="2" fillId="11" borderId="15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2" borderId="17" xfId="0" applyFont="1" applyFill="1" applyBorder="1"/>
    <xf numFmtId="0" fontId="2" fillId="12" borderId="15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9" xfId="0" applyFont="1" applyFill="1" applyBorder="1"/>
    <xf numFmtId="0" fontId="2" fillId="12" borderId="16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3" borderId="27" xfId="0" applyFont="1" applyFill="1" applyBorder="1"/>
    <xf numFmtId="0" fontId="2" fillId="13" borderId="9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17" xfId="0" applyFont="1" applyFill="1" applyBorder="1"/>
    <xf numFmtId="0" fontId="2" fillId="13" borderId="15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28" xfId="0" applyFont="1" applyFill="1" applyBorder="1" applyAlignment="1">
      <alignment horizontal="center"/>
    </xf>
    <xf numFmtId="0" fontId="2" fillId="13" borderId="29" xfId="0" applyFont="1" applyFill="1" applyBorder="1" applyAlignment="1">
      <alignment horizontal="center"/>
    </xf>
    <xf numFmtId="0" fontId="4" fillId="14" borderId="30" xfId="0" applyFont="1" applyFill="1" applyBorder="1"/>
    <xf numFmtId="0" fontId="4" fillId="14" borderId="31" xfId="0" applyFont="1" applyFill="1" applyBorder="1" applyAlignment="1">
      <alignment horizontal="center"/>
    </xf>
    <xf numFmtId="0" fontId="4" fillId="14" borderId="3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8" borderId="1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2" fontId="2" fillId="6" borderId="19" xfId="0" applyNumberFormat="1" applyFont="1" applyFill="1" applyBorder="1" applyAlignment="1">
      <alignment horizontal="center"/>
    </xf>
    <xf numFmtId="2" fontId="2" fillId="6" borderId="18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0</xdr:row>
      <xdr:rowOff>0</xdr:rowOff>
    </xdr:from>
    <xdr:to>
      <xdr:col>19</xdr:col>
      <xdr:colOff>35052</xdr:colOff>
      <xdr:row>31</xdr:row>
      <xdr:rowOff>140912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D4D5B2-46A3-43AB-B7C3-ADBBE7E41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9920" y="0"/>
          <a:ext cx="6115812" cy="58482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602758</xdr:colOff>
      <xdr:row>1</xdr:row>
      <xdr:rowOff>1</xdr:rowOff>
    </xdr:from>
    <xdr:to>
      <xdr:col>18</xdr:col>
      <xdr:colOff>406908</xdr:colOff>
      <xdr:row>25</xdr:row>
      <xdr:rowOff>15241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A47037-2FE9-4D81-9720-4CE767032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1458" y="190501"/>
          <a:ext cx="7728950" cy="441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20C0-9FE0-469E-9BF7-C77923AA3A4F}">
  <dimension ref="B1:H30"/>
  <sheetViews>
    <sheetView tabSelected="1" workbookViewId="0">
      <selection activeCell="G18" sqref="G18"/>
    </sheetView>
  </sheetViews>
  <sheetFormatPr defaultRowHeight="15" x14ac:dyDescent="0.25"/>
  <cols>
    <col min="2" max="2" width="23.28515625" customWidth="1"/>
    <col min="6" max="6" width="16.140625" customWidth="1"/>
  </cols>
  <sheetData>
    <row r="1" spans="2:8" ht="15.75" thickBot="1" x14ac:dyDescent="0.3"/>
    <row r="2" spans="2:8" x14ac:dyDescent="0.25">
      <c r="B2" s="71" t="s">
        <v>16</v>
      </c>
      <c r="C2" s="72"/>
      <c r="D2" s="21" t="s">
        <v>17</v>
      </c>
      <c r="F2" s="36" t="s">
        <v>16</v>
      </c>
      <c r="G2" s="37"/>
      <c r="H2" s="38" t="s">
        <v>17</v>
      </c>
    </row>
    <row r="3" spans="2:8" x14ac:dyDescent="0.25">
      <c r="B3" s="27" t="s">
        <v>25</v>
      </c>
      <c r="C3" s="28">
        <v>1.55</v>
      </c>
      <c r="D3" s="29" t="s">
        <v>8</v>
      </c>
      <c r="F3" s="60" t="s">
        <v>73</v>
      </c>
      <c r="G3" s="61">
        <v>0.8</v>
      </c>
      <c r="H3" s="62" t="s">
        <v>8</v>
      </c>
    </row>
    <row r="4" spans="2:8" x14ac:dyDescent="0.25">
      <c r="B4" s="27" t="s">
        <v>26</v>
      </c>
      <c r="C4" s="28">
        <v>1.196</v>
      </c>
      <c r="D4" s="29" t="s">
        <v>8</v>
      </c>
      <c r="F4" s="63" t="s">
        <v>74</v>
      </c>
      <c r="G4" s="64">
        <v>0</v>
      </c>
      <c r="H4" s="65" t="s">
        <v>8</v>
      </c>
    </row>
    <row r="5" spans="2:8" x14ac:dyDescent="0.25">
      <c r="B5" s="27" t="s">
        <v>27</v>
      </c>
      <c r="C5" s="28">
        <v>1.2310000000000001</v>
      </c>
      <c r="D5" s="29" t="s">
        <v>8</v>
      </c>
      <c r="F5" s="53" t="s">
        <v>51</v>
      </c>
      <c r="G5" s="54">
        <v>1000</v>
      </c>
      <c r="H5" s="55" t="s">
        <v>10</v>
      </c>
    </row>
    <row r="6" spans="2:8" x14ac:dyDescent="0.25">
      <c r="B6" s="27" t="s">
        <v>28</v>
      </c>
      <c r="C6" s="28">
        <v>3.1</v>
      </c>
      <c r="D6" s="29" t="s">
        <v>9</v>
      </c>
      <c r="F6" s="53" t="s">
        <v>52</v>
      </c>
      <c r="G6" s="54">
        <v>1200</v>
      </c>
      <c r="H6" s="55" t="s">
        <v>10</v>
      </c>
    </row>
    <row r="7" spans="2:8" x14ac:dyDescent="0.25">
      <c r="B7" s="22" t="s">
        <v>29</v>
      </c>
      <c r="C7" s="23">
        <v>4.4000000000000004</v>
      </c>
      <c r="D7" s="25" t="s">
        <v>9</v>
      </c>
      <c r="F7" s="56" t="s">
        <v>55</v>
      </c>
      <c r="G7" s="57">
        <v>50</v>
      </c>
      <c r="H7" s="58" t="s">
        <v>7</v>
      </c>
    </row>
    <row r="8" spans="2:8" x14ac:dyDescent="0.25">
      <c r="B8" s="27" t="s">
        <v>31</v>
      </c>
      <c r="C8" s="28">
        <v>7.2</v>
      </c>
      <c r="D8" s="29" t="s">
        <v>9</v>
      </c>
      <c r="F8" s="44" t="s">
        <v>53</v>
      </c>
      <c r="G8" s="45">
        <v>1500</v>
      </c>
      <c r="H8" s="46" t="s">
        <v>10</v>
      </c>
    </row>
    <row r="9" spans="2:8" x14ac:dyDescent="0.25">
      <c r="B9" s="27" t="s">
        <v>30</v>
      </c>
      <c r="C9" s="28">
        <v>8.8000000000000007</v>
      </c>
      <c r="D9" s="29" t="s">
        <v>9</v>
      </c>
      <c r="F9" s="44" t="s">
        <v>54</v>
      </c>
      <c r="G9" s="45">
        <v>2000</v>
      </c>
      <c r="H9" s="46" t="s">
        <v>10</v>
      </c>
    </row>
    <row r="10" spans="2:8" x14ac:dyDescent="0.25">
      <c r="B10" s="22" t="s">
        <v>32</v>
      </c>
      <c r="C10" s="23">
        <v>4</v>
      </c>
      <c r="D10" s="25" t="s">
        <v>33</v>
      </c>
      <c r="F10" s="44" t="s">
        <v>56</v>
      </c>
      <c r="G10" s="45">
        <v>50</v>
      </c>
      <c r="H10" s="46" t="s">
        <v>7</v>
      </c>
    </row>
    <row r="11" spans="2:8" x14ac:dyDescent="0.25">
      <c r="B11" s="74" t="s">
        <v>46</v>
      </c>
      <c r="C11" s="75"/>
      <c r="D11" s="76"/>
      <c r="F11" s="50" t="s">
        <v>57</v>
      </c>
      <c r="G11" s="51">
        <v>1000</v>
      </c>
      <c r="H11" s="52" t="s">
        <v>10</v>
      </c>
    </row>
    <row r="12" spans="2:8" x14ac:dyDescent="0.25">
      <c r="B12" s="30" t="s">
        <v>40</v>
      </c>
      <c r="C12" s="32">
        <f>C28+C8</f>
        <v>24.618998254768051</v>
      </c>
      <c r="D12" s="31" t="s">
        <v>9</v>
      </c>
      <c r="F12" s="50" t="s">
        <v>58</v>
      </c>
      <c r="G12" s="51">
        <v>1400</v>
      </c>
      <c r="H12" s="52" t="s">
        <v>10</v>
      </c>
    </row>
    <row r="13" spans="2:8" x14ac:dyDescent="0.25">
      <c r="B13" s="30" t="s">
        <v>41</v>
      </c>
      <c r="C13" s="32">
        <f>C29+C9</f>
        <v>22.234097913234631</v>
      </c>
      <c r="D13" s="31" t="s">
        <v>9</v>
      </c>
      <c r="F13" s="50" t="s">
        <v>59</v>
      </c>
      <c r="G13" s="51">
        <v>50</v>
      </c>
      <c r="H13" s="52" t="s">
        <v>7</v>
      </c>
    </row>
    <row r="14" spans="2:8" ht="15.75" thickBot="1" x14ac:dyDescent="0.3">
      <c r="B14" s="24" t="s">
        <v>42</v>
      </c>
      <c r="C14" s="33">
        <f>C12-C13</f>
        <v>2.3849003415334202</v>
      </c>
      <c r="D14" s="26" t="s">
        <v>9</v>
      </c>
      <c r="F14" s="47" t="s">
        <v>60</v>
      </c>
      <c r="G14" s="48">
        <v>1300</v>
      </c>
      <c r="H14" s="49" t="s">
        <v>10</v>
      </c>
    </row>
    <row r="15" spans="2:8" x14ac:dyDescent="0.25">
      <c r="F15" s="47" t="s">
        <v>61</v>
      </c>
      <c r="G15" s="48">
        <v>1700</v>
      </c>
      <c r="H15" s="49" t="s">
        <v>10</v>
      </c>
    </row>
    <row r="16" spans="2:8" ht="15.75" thickBot="1" x14ac:dyDescent="0.3">
      <c r="F16" s="47" t="s">
        <v>62</v>
      </c>
      <c r="G16" s="48">
        <v>50</v>
      </c>
      <c r="H16" s="49" t="s">
        <v>7</v>
      </c>
    </row>
    <row r="17" spans="2:8" ht="15.75" thickBot="1" x14ac:dyDescent="0.3">
      <c r="B17" s="79" t="s">
        <v>47</v>
      </c>
      <c r="C17" s="80"/>
      <c r="F17" s="59" t="s">
        <v>75</v>
      </c>
      <c r="G17" s="66">
        <v>80</v>
      </c>
      <c r="H17" s="67" t="s">
        <v>7</v>
      </c>
    </row>
    <row r="18" spans="2:8" ht="15.75" thickBot="1" x14ac:dyDescent="0.3">
      <c r="B18" s="77" t="s">
        <v>48</v>
      </c>
      <c r="C18" s="78"/>
      <c r="F18" s="68" t="s">
        <v>63</v>
      </c>
      <c r="G18" s="69">
        <f>SUM(G23:G30)+G7+G10+G13+G16+G17</f>
        <v>8075.65</v>
      </c>
      <c r="H18" s="70" t="s">
        <v>7</v>
      </c>
    </row>
    <row r="20" spans="2:8" x14ac:dyDescent="0.25">
      <c r="B20" s="73" t="s">
        <v>50</v>
      </c>
      <c r="C20" s="73"/>
      <c r="D20" s="73"/>
      <c r="F20" t="s">
        <v>64</v>
      </c>
    </row>
    <row r="21" spans="2:8" x14ac:dyDescent="0.25">
      <c r="B21" t="s">
        <v>44</v>
      </c>
      <c r="C21">
        <f>(C6+C7)/2</f>
        <v>3.75</v>
      </c>
      <c r="D21" s="1" t="s">
        <v>9</v>
      </c>
      <c r="F21" t="s">
        <v>77</v>
      </c>
    </row>
    <row r="22" spans="2:8" x14ac:dyDescent="0.25">
      <c r="B22" t="s">
        <v>45</v>
      </c>
      <c r="C22">
        <f>C10+(C4/2)</f>
        <v>4.5979999999999999</v>
      </c>
      <c r="D22" s="1" t="s">
        <v>8</v>
      </c>
      <c r="F22" t="s">
        <v>76</v>
      </c>
    </row>
    <row r="23" spans="2:8" x14ac:dyDescent="0.25">
      <c r="B23" t="s">
        <v>43</v>
      </c>
      <c r="C23">
        <f>C22*ATAN(RADIANS(C21))</f>
        <v>0.30050978916990467</v>
      </c>
      <c r="D23" s="1" t="s">
        <v>8</v>
      </c>
      <c r="F23" t="s">
        <v>65</v>
      </c>
      <c r="G23">
        <f>G5*0.5*C4+G4</f>
        <v>598</v>
      </c>
    </row>
    <row r="24" spans="2:8" x14ac:dyDescent="0.25">
      <c r="B24" t="s">
        <v>34</v>
      </c>
      <c r="C24">
        <f>C3-C23</f>
        <v>1.2494902108300954</v>
      </c>
      <c r="D24" s="1" t="s">
        <v>8</v>
      </c>
      <c r="F24" t="s">
        <v>66</v>
      </c>
      <c r="G24">
        <f>G6*G3</f>
        <v>960</v>
      </c>
    </row>
    <row r="25" spans="2:8" x14ac:dyDescent="0.25">
      <c r="B25" t="s">
        <v>35</v>
      </c>
      <c r="C25">
        <f>C10-((C5-C4)/2)</f>
        <v>3.9824999999999999</v>
      </c>
      <c r="D25" s="1" t="s">
        <v>8</v>
      </c>
      <c r="F25" t="s">
        <v>67</v>
      </c>
      <c r="G25">
        <f>G8*0.5*C4+G4</f>
        <v>897</v>
      </c>
    </row>
    <row r="26" spans="2:8" x14ac:dyDescent="0.25">
      <c r="B26" t="s">
        <v>36</v>
      </c>
      <c r="C26">
        <f>C3-C23</f>
        <v>1.2494902108300954</v>
      </c>
      <c r="D26" s="1" t="s">
        <v>8</v>
      </c>
      <c r="F26" t="s">
        <v>68</v>
      </c>
      <c r="G26">
        <f>G9*G3</f>
        <v>1600</v>
      </c>
    </row>
    <row r="27" spans="2:8" x14ac:dyDescent="0.25">
      <c r="B27" t="s">
        <v>37</v>
      </c>
      <c r="C27">
        <f>C10+C5</f>
        <v>5.2309999999999999</v>
      </c>
      <c r="D27" s="1" t="s">
        <v>8</v>
      </c>
      <c r="F27" t="s">
        <v>69</v>
      </c>
      <c r="G27">
        <f>G11*0.5*C5-G4</f>
        <v>615.5</v>
      </c>
    </row>
    <row r="28" spans="2:8" x14ac:dyDescent="0.25">
      <c r="B28" t="s">
        <v>38</v>
      </c>
      <c r="C28">
        <f>DEGREES(ATAN(C24/C25))</f>
        <v>17.418998254768052</v>
      </c>
      <c r="D28" s="1" t="s">
        <v>9</v>
      </c>
      <c r="F28" t="s">
        <v>70</v>
      </c>
      <c r="G28">
        <f>G12*(C3-G3)</f>
        <v>1050</v>
      </c>
    </row>
    <row r="29" spans="2:8" x14ac:dyDescent="0.25">
      <c r="B29" t="s">
        <v>39</v>
      </c>
      <c r="C29">
        <f>DEGREES(ATAN(C26/C27))</f>
        <v>13.434097913234631</v>
      </c>
      <c r="D29" s="1" t="s">
        <v>9</v>
      </c>
      <c r="F29" t="s">
        <v>71</v>
      </c>
      <c r="G29">
        <f>G14*0.5*C5-G4</f>
        <v>800.15000000000009</v>
      </c>
    </row>
    <row r="30" spans="2:8" x14ac:dyDescent="0.25">
      <c r="F30" t="s">
        <v>72</v>
      </c>
      <c r="G30">
        <f>G15*(C3-G3)</f>
        <v>1275</v>
      </c>
    </row>
  </sheetData>
  <mergeCells count="5">
    <mergeCell ref="B2:C2"/>
    <mergeCell ref="B20:D20"/>
    <mergeCell ref="B11:D11"/>
    <mergeCell ref="B18:C18"/>
    <mergeCell ref="B17:C17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CE5F-F71F-40B2-B5D4-CA05B49CFE2E}">
  <dimension ref="B1:E23"/>
  <sheetViews>
    <sheetView workbookViewId="0">
      <selection activeCell="D25" sqref="D25"/>
    </sheetView>
  </sheetViews>
  <sheetFormatPr defaultRowHeight="15" x14ac:dyDescent="0.25"/>
  <cols>
    <col min="2" max="2" width="27.28515625" customWidth="1"/>
    <col min="3" max="3" width="14.140625" customWidth="1"/>
    <col min="4" max="4" width="12.85546875" customWidth="1"/>
    <col min="5" max="5" width="7.42578125" customWidth="1"/>
  </cols>
  <sheetData>
    <row r="1" spans="2:5" ht="15.75" thickBot="1" x14ac:dyDescent="0.3"/>
    <row r="2" spans="2:5" x14ac:dyDescent="0.25">
      <c r="B2" s="2" t="s">
        <v>16</v>
      </c>
      <c r="C2" s="3" t="s">
        <v>14</v>
      </c>
      <c r="D2" s="4" t="s">
        <v>15</v>
      </c>
      <c r="E2" s="5" t="s">
        <v>17</v>
      </c>
    </row>
    <row r="3" spans="2:5" x14ac:dyDescent="0.25">
      <c r="B3" s="6" t="s">
        <v>0</v>
      </c>
      <c r="C3" s="11">
        <v>100</v>
      </c>
      <c r="D3" s="12">
        <v>80</v>
      </c>
      <c r="E3" s="39" t="s">
        <v>7</v>
      </c>
    </row>
    <row r="4" spans="2:5" x14ac:dyDescent="0.25">
      <c r="B4" s="6" t="s">
        <v>2</v>
      </c>
      <c r="C4" s="11">
        <v>0.03</v>
      </c>
      <c r="D4" s="12">
        <v>0.03</v>
      </c>
      <c r="E4" s="39" t="s">
        <v>8</v>
      </c>
    </row>
    <row r="5" spans="2:5" x14ac:dyDescent="0.25">
      <c r="B5" s="9" t="s">
        <v>1</v>
      </c>
      <c r="C5" s="13">
        <v>0.04</v>
      </c>
      <c r="D5" s="14">
        <v>0.04</v>
      </c>
      <c r="E5" s="40" t="s">
        <v>8</v>
      </c>
    </row>
    <row r="6" spans="2:5" x14ac:dyDescent="0.25">
      <c r="B6" s="10" t="s">
        <v>3</v>
      </c>
      <c r="C6" s="81">
        <v>5.5E-2</v>
      </c>
      <c r="D6" s="82"/>
      <c r="E6" s="41" t="s">
        <v>8</v>
      </c>
    </row>
    <row r="7" spans="2:5" x14ac:dyDescent="0.25">
      <c r="B7" s="9" t="s">
        <v>21</v>
      </c>
      <c r="C7" s="13">
        <v>20</v>
      </c>
      <c r="D7" s="14">
        <v>25</v>
      </c>
      <c r="E7" s="40" t="s">
        <v>9</v>
      </c>
    </row>
    <row r="8" spans="2:5" x14ac:dyDescent="0.25">
      <c r="B8" s="9" t="s">
        <v>18</v>
      </c>
      <c r="C8" s="83">
        <v>0.35</v>
      </c>
      <c r="D8" s="84"/>
      <c r="E8" s="40" t="s">
        <v>8</v>
      </c>
    </row>
    <row r="9" spans="2:5" x14ac:dyDescent="0.25">
      <c r="B9" s="9" t="s">
        <v>22</v>
      </c>
      <c r="C9" s="13">
        <v>18</v>
      </c>
      <c r="D9" s="14">
        <v>14</v>
      </c>
      <c r="E9" s="40" t="s">
        <v>9</v>
      </c>
    </row>
    <row r="10" spans="2:5" x14ac:dyDescent="0.25">
      <c r="B10" s="7" t="s">
        <v>12</v>
      </c>
      <c r="C10" s="92">
        <v>1.7999999999999999E-2</v>
      </c>
      <c r="D10" s="93"/>
      <c r="E10" s="42" t="s">
        <v>8</v>
      </c>
    </row>
    <row r="11" spans="2:5" x14ac:dyDescent="0.25">
      <c r="B11" s="8" t="s">
        <v>4</v>
      </c>
      <c r="C11" s="85">
        <v>0.12</v>
      </c>
      <c r="D11" s="86"/>
      <c r="E11" s="43" t="s">
        <v>8</v>
      </c>
    </row>
    <row r="12" spans="2:5" x14ac:dyDescent="0.25">
      <c r="B12" s="89" t="s">
        <v>20</v>
      </c>
      <c r="C12" s="90"/>
      <c r="D12" s="90"/>
      <c r="E12" s="91"/>
    </row>
    <row r="13" spans="2:5" x14ac:dyDescent="0.25">
      <c r="B13" s="6" t="s">
        <v>11</v>
      </c>
      <c r="C13" s="18">
        <f>C3/(C5+C4)</f>
        <v>1428.5714285714284</v>
      </c>
      <c r="D13" s="15">
        <f>D3/(D5+D4)</f>
        <v>1142.8571428571427</v>
      </c>
      <c r="E13" s="39" t="s">
        <v>10</v>
      </c>
    </row>
    <row r="14" spans="2:5" x14ac:dyDescent="0.25">
      <c r="B14" s="9" t="s">
        <v>6</v>
      </c>
      <c r="C14" s="19">
        <f>C3/C6</f>
        <v>1818.1818181818182</v>
      </c>
      <c r="D14" s="17">
        <f>D3/C6</f>
        <v>1454.5454545454545</v>
      </c>
      <c r="E14" s="40" t="s">
        <v>10</v>
      </c>
    </row>
    <row r="15" spans="2:5" x14ac:dyDescent="0.25">
      <c r="B15" s="10" t="s">
        <v>13</v>
      </c>
      <c r="C15" s="20">
        <f>ABS(C14/COS(RADIANS(C7-C9)))</f>
        <v>1819.2900805433123</v>
      </c>
      <c r="D15" s="16">
        <f>ABS(D14/COS(RADIANS(D7+D9)))</f>
        <v>1871.6502776627888</v>
      </c>
      <c r="E15" s="41" t="s">
        <v>10</v>
      </c>
    </row>
    <row r="16" spans="2:5" x14ac:dyDescent="0.25">
      <c r="B16" s="9" t="s">
        <v>23</v>
      </c>
      <c r="C16" s="19">
        <f>C15*COS(RADIANS(C9))</f>
        <v>1730.2476861318519</v>
      </c>
      <c r="D16" s="17">
        <f>D15*COS(RADIANS(D9))</f>
        <v>1816.0542654994861</v>
      </c>
      <c r="E16" s="40" t="s">
        <v>10</v>
      </c>
    </row>
    <row r="17" spans="2:5" x14ac:dyDescent="0.25">
      <c r="B17" s="9" t="s">
        <v>24</v>
      </c>
      <c r="C17" s="19">
        <f>C15*SIN(RADIANS(C9))</f>
        <v>562.19155258565036</v>
      </c>
      <c r="D17" s="17">
        <f>D15*SIN(RADIANS(D9))</f>
        <v>452.79318307182632</v>
      </c>
      <c r="E17" s="40" t="s">
        <v>10</v>
      </c>
    </row>
    <row r="18" spans="2:5" x14ac:dyDescent="0.25">
      <c r="B18" s="7" t="s">
        <v>19</v>
      </c>
      <c r="C18" s="87">
        <f>C16+D16</f>
        <v>3546.3019516313379</v>
      </c>
      <c r="D18" s="88"/>
      <c r="E18" s="42" t="s">
        <v>10</v>
      </c>
    </row>
    <row r="19" spans="2:5" x14ac:dyDescent="0.25">
      <c r="B19" s="7" t="s">
        <v>5</v>
      </c>
      <c r="C19" s="87">
        <f>C18*(C10/C11)</f>
        <v>531.94529274470062</v>
      </c>
      <c r="D19" s="88"/>
      <c r="E19" s="42" t="s">
        <v>10</v>
      </c>
    </row>
    <row r="21" spans="2:5" ht="15.75" thickBot="1" x14ac:dyDescent="0.3"/>
    <row r="22" spans="2:5" x14ac:dyDescent="0.25">
      <c r="B22" s="79" t="s">
        <v>47</v>
      </c>
      <c r="C22" s="80"/>
    </row>
    <row r="23" spans="2:5" ht="15.75" thickBot="1" x14ac:dyDescent="0.3">
      <c r="B23" s="34" t="s">
        <v>49</v>
      </c>
      <c r="C23" s="35"/>
    </row>
  </sheetData>
  <mergeCells count="8">
    <mergeCell ref="C6:D6"/>
    <mergeCell ref="C8:D8"/>
    <mergeCell ref="C11:D11"/>
    <mergeCell ref="B22:C22"/>
    <mergeCell ref="C19:D19"/>
    <mergeCell ref="B12:E12"/>
    <mergeCell ref="C10:D10"/>
    <mergeCell ref="C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Steering Radius</vt:lpstr>
      <vt:lpstr>S.S. Steering 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 Miller</dc:creator>
  <cp:lastModifiedBy>GRC</cp:lastModifiedBy>
  <dcterms:created xsi:type="dcterms:W3CDTF">2018-11-05T16:22:45Z</dcterms:created>
  <dcterms:modified xsi:type="dcterms:W3CDTF">2018-11-09T22:54:11Z</dcterms:modified>
</cp:coreProperties>
</file>