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AllData" sheetId="1" r:id="rId4"/>
    <sheet state="visible" name="Person" sheetId="2" r:id="rId5"/>
  </sheets>
  <definedNames>
    <definedName name="tReplicaAll">ReplicaAllData!$A$1:$AF$98</definedName>
    <definedName name="f19Person">Person!$A$1:$E$41</definedName>
  </definedNames>
  <calcPr/>
  <extLst>
    <ext uri="GoogleSheetsCustomDataVersion1">
      <go:sheetsCustomData xmlns:go="http://customooxmlschemas.google.com/" r:id="rId6" roundtripDataSignature="AMtx7mi9lNxbQhnl0ViHx/LszLdc7ZKqVg=="/>
    </ext>
  </extLst>
</workbook>
</file>

<file path=xl/sharedStrings.xml><?xml version="1.0" encoding="utf-8"?>
<sst xmlns="http://schemas.openxmlformats.org/spreadsheetml/2006/main" count="2322" uniqueCount="518">
  <si>
    <t>ProblemReportreportID</t>
  </si>
  <si>
    <t>PersonID</t>
  </si>
  <si>
    <t>ReportDate</t>
  </si>
  <si>
    <t>CompleteDate</t>
  </si>
  <si>
    <t>ProblemDescription</t>
  </si>
  <si>
    <t>InjuryYN</t>
  </si>
  <si>
    <t>InjuryDescription</t>
  </si>
  <si>
    <t>ProblemReportSerialNumber</t>
  </si>
  <si>
    <t>ProblemReportProblemTypeID</t>
  </si>
  <si>
    <t>ReporterID</t>
  </si>
  <si>
    <t>ProblemTypeID</t>
  </si>
  <si>
    <t>TypeDescription</t>
  </si>
  <si>
    <t>SerialNumber</t>
  </si>
  <si>
    <t>ToyModelNumber</t>
  </si>
  <si>
    <t>OwnerID</t>
  </si>
  <si>
    <t>pricePaid</t>
  </si>
  <si>
    <t>TestID</t>
  </si>
  <si>
    <t>TestDate</t>
  </si>
  <si>
    <t>TestDescription</t>
  </si>
  <si>
    <t>TestResults</t>
  </si>
  <si>
    <t>TestComplete</t>
  </si>
  <si>
    <t>TesterID</t>
  </si>
  <si>
    <t>ReportID</t>
  </si>
  <si>
    <t>RelatedTestID</t>
  </si>
  <si>
    <t>ModelNumber</t>
  </si>
  <si>
    <t>ModelName</t>
  </si>
  <si>
    <t>ModelDescription</t>
  </si>
  <si>
    <t>StandardPrice</t>
  </si>
  <si>
    <t>LastName</t>
  </si>
  <si>
    <t>FirstName</t>
  </si>
  <si>
    <t>phone</t>
  </si>
  <si>
    <t>PersonType</t>
  </si>
  <si>
    <t>1</t>
  </si>
  <si>
    <t>2019-11-02 00:00:00</t>
  </si>
  <si>
    <t>2019-11-10 00:00:00</t>
  </si>
  <si>
    <t>Wheel detached from toy while in operation.</t>
  </si>
  <si>
    <t>No</t>
  </si>
  <si>
    <t>1902389-02</t>
  </si>
  <si>
    <t>4</t>
  </si>
  <si>
    <t>11</t>
  </si>
  <si>
    <t>Inadequate Operation Quality - toy broke during use</t>
  </si>
  <si>
    <t>JSSLUX</t>
  </si>
  <si>
    <t>25</t>
  </si>
  <si>
    <t>1655.99</t>
  </si>
  <si>
    <t>2019-11-07 00:00:00</t>
  </si>
  <si>
    <t>Examined wheel for points of stress failure, particularly on turning.</t>
  </si>
  <si>
    <t>Identified potential issue, added additional bolts to secure wheel.</t>
  </si>
  <si>
    <t>Y</t>
  </si>
  <si>
    <t>5</t>
  </si>
  <si>
    <t>Jaguar Sedan Luxury</t>
  </si>
  <si>
    <t>Jaguar Sedan 2 door medium clearance leather seats convertible top</t>
  </si>
  <si>
    <t>Arrigucci</t>
  </si>
  <si>
    <t>Tihana</t>
  </si>
  <si>
    <t>(813) 160-8076</t>
  </si>
  <si>
    <t>C</t>
  </si>
  <si>
    <t>2</t>
  </si>
  <si>
    <t>2019-11-08 00:00:00</t>
  </si>
  <si>
    <t>Tested new design on live course with payload.</t>
  </si>
  <si>
    <t>Operation ocurred normally.</t>
  </si>
  <si>
    <t>2019-11-11 00:00:00</t>
  </si>
  <si>
    <t>2019-11-16 00:00:00</t>
  </si>
  <si>
    <t>Toy does not accept a charge.</t>
  </si>
  <si>
    <t>1902390-01</t>
  </si>
  <si>
    <t>29</t>
  </si>
  <si>
    <t>Inadequate Operation - toy does not operate correctly</t>
  </si>
  <si>
    <t>LAMHUR</t>
  </si>
  <si>
    <t>32</t>
  </si>
  <si>
    <t>2344.95</t>
  </si>
  <si>
    <t>3</t>
  </si>
  <si>
    <t>Examined unit battery housing for issues.</t>
  </si>
  <si>
    <t>Battery terminals were connected in reverse.  Recommended addition to troubleshooting steps.</t>
  </si>
  <si>
    <t>Lamborghini Huracan</t>
  </si>
  <si>
    <t>Lamborghini Huracan sports car very low clearance</t>
  </si>
  <si>
    <t>Medved</t>
  </si>
  <si>
    <t>Hale</t>
  </si>
  <si>
    <t>(312) 460-9967</t>
  </si>
  <si>
    <t>2019-11-22 00:00:00</t>
  </si>
  <si>
    <t>Battery life is significantly shorter than expected.</t>
  </si>
  <si>
    <t>1902393-02</t>
  </si>
  <si>
    <t>34</t>
  </si>
  <si>
    <t>LXSED5</t>
  </si>
  <si>
    <t>17</t>
  </si>
  <si>
    <t>1630.99</t>
  </si>
  <si>
    <t>2019-11-21 00:00:00</t>
  </si>
  <si>
    <t>Tested unit with average payload.</t>
  </si>
  <si>
    <t>Battery draw was within normal expectation.</t>
  </si>
  <si>
    <t>Lexus Sedan Large</t>
  </si>
  <si>
    <t>Lexus Sedan 4 door medium clearance leather seats convertible top</t>
  </si>
  <si>
    <t>1488.99</t>
  </si>
  <si>
    <t>Comtois</t>
  </si>
  <si>
    <t>Jeetendra</t>
  </si>
  <si>
    <t>(828) 863-0901</t>
  </si>
  <si>
    <t>Tested unit with larger-than-recommended payload.</t>
  </si>
  <si>
    <t>Battery draw was higher than expected.  Recommend adding note to instructions.</t>
  </si>
  <si>
    <t>2019-11-20 00:00:00</t>
  </si>
  <si>
    <t>2019-11-29 00:00:00</t>
  </si>
  <si>
    <t>While travelling down a hill, toy suffered brake failure and battery lost charge.</t>
  </si>
  <si>
    <t>Yes</t>
  </si>
  <si>
    <t>Operator was thrown into a busy street and struck by a car.</t>
  </si>
  <si>
    <t>1902391-01</t>
  </si>
  <si>
    <t>24</t>
  </si>
  <si>
    <t>LXSED1</t>
  </si>
  <si>
    <t>26</t>
  </si>
  <si>
    <t>890</t>
  </si>
  <si>
    <t>6</t>
  </si>
  <si>
    <t>Tested unit travelling down hill at high speed.</t>
  </si>
  <si>
    <t>Could not re-create error.</t>
  </si>
  <si>
    <t>Lexus Sedan hybrid design</t>
  </si>
  <si>
    <t>Lexus Sedan 2 door low clearance based on hybrid style design</t>
  </si>
  <si>
    <t>Samuel</t>
  </si>
  <si>
    <t>Ibrahima</t>
  </si>
  <si>
    <t>(339) 131-7062</t>
  </si>
  <si>
    <t>7</t>
  </si>
  <si>
    <t>Added increased payload and retried unit travelling on a slope at high speed.</t>
  </si>
  <si>
    <t>8</t>
  </si>
  <si>
    <t>Attempted simultaneous down-shifting and braking while travelling at high speed down a slope.</t>
  </si>
  <si>
    <t>Determined that simultaneous shifting and braking while traveling at high speed down a slope would prevent brake system from properly engaging.</t>
  </si>
  <si>
    <t>9</t>
  </si>
  <si>
    <t>Attempted identical test to previous using new braking system.</t>
  </si>
  <si>
    <t>Confirmed that new system engages brakes properly.  Recommend that additional warnings be included about operation on steep slopes and sudden stops at high speeds.</t>
  </si>
  <si>
    <t>2019-11-26 00:00:00</t>
  </si>
  <si>
    <t>Steering wheel detached in operation.</t>
  </si>
  <si>
    <t>1902394-01</t>
  </si>
  <si>
    <t>18</t>
  </si>
  <si>
    <t>MASGHI</t>
  </si>
  <si>
    <t>30</t>
  </si>
  <si>
    <t>1699</t>
  </si>
  <si>
    <t>10</t>
  </si>
  <si>
    <t>2019-11-30 00:00:00</t>
  </si>
  <si>
    <t>Unit steering wheel appeared to have been removed and replaced several times.  Replaced with factory steering wheel, tested for normal operation.</t>
  </si>
  <si>
    <t>Observed normal operation.</t>
  </si>
  <si>
    <t>15</t>
  </si>
  <si>
    <t>Maserati Ghibli</t>
  </si>
  <si>
    <t>Maserati Ghibli Luxury Sedan Leather Seats</t>
  </si>
  <si>
    <t>1799</t>
  </si>
  <si>
    <t>Stasiuk</t>
  </si>
  <si>
    <t>Makhmud</t>
  </si>
  <si>
    <t>(476) 717-8655</t>
  </si>
  <si>
    <t>Battery caught fire during use</t>
  </si>
  <si>
    <t>Operator suffered minor burns.</t>
  </si>
  <si>
    <t>Tested battery for extra heat during normal use and charging</t>
  </si>
  <si>
    <t>No problems observed.</t>
  </si>
  <si>
    <t>Hearn</t>
  </si>
  <si>
    <t>Dareios</t>
  </si>
  <si>
    <t>(513) 446-9656</t>
  </si>
  <si>
    <t>12</t>
  </si>
  <si>
    <t>Tested battery for extra heat during normal use and charging at high/low temperatures.</t>
  </si>
  <si>
    <t>13</t>
  </si>
  <si>
    <t>2019-12-01 00:00:00</t>
  </si>
  <si>
    <t>Tested battery for extra heat after extended period with extreme temperature variations.</t>
  </si>
  <si>
    <t>Noted that battery showed signs of overheating after extended exposure to high heat.</t>
  </si>
  <si>
    <t>14</t>
  </si>
  <si>
    <t>2019-12-02 00:00:00</t>
  </si>
  <si>
    <t>Tested battery at high usage and extended exposure to high heat.</t>
  </si>
  <si>
    <t>Battery suffered failure, recommend connectors and fuses be replaced on all models to prevent potential overheating.</t>
  </si>
  <si>
    <t>2019-12-18 00:00:00</t>
  </si>
  <si>
    <t>Submersible mode does not properly engage.</t>
  </si>
  <si>
    <t>1902394-04</t>
  </si>
  <si>
    <t>Inadadequte Quality - toy finish is inconsistent</t>
  </si>
  <si>
    <t>2019-12-19 00:00:00</t>
  </si>
  <si>
    <t>Simulated operation of toy in submersible mode.</t>
  </si>
  <si>
    <t>Determined that as it is currently configured, submersible operation would likely be inadvisable.</t>
  </si>
  <si>
    <t>Ventura</t>
  </si>
  <si>
    <t>Holger</t>
  </si>
  <si>
    <t>(774) 898-9193</t>
  </si>
  <si>
    <t>16</t>
  </si>
  <si>
    <t>2019-12-20 00:00:00</t>
  </si>
  <si>
    <t>Live test of submersible mode</t>
  </si>
  <si>
    <t>Unit operation matched simulations, waiting for recovery of on-board computer for more information.</t>
  </si>
  <si>
    <t>N</t>
  </si>
  <si>
    <t>2019-11-12 00:00:00</t>
  </si>
  <si>
    <t>Toy accelerates from rest and brakes suddenly.</t>
  </si>
  <si>
    <t>1902385-01</t>
  </si>
  <si>
    <t>BMWSC9</t>
  </si>
  <si>
    <t>21</t>
  </si>
  <si>
    <t>969.99</t>
  </si>
  <si>
    <t>2019-11-06 00:00:00</t>
  </si>
  <si>
    <t>Checked rate of acceleration and braking with normal payload.</t>
  </si>
  <si>
    <t>Confirmed operation within expected paramters.  Braking/acceleration rate increases with lighter payload.</t>
  </si>
  <si>
    <t>BMW Sports Car Large</t>
  </si>
  <si>
    <t>BMW Large sports car 4 doors very low clearance</t>
  </si>
  <si>
    <t>Lestrange</t>
  </si>
  <si>
    <t>Erna</t>
  </si>
  <si>
    <t>(103) 365-4950</t>
  </si>
  <si>
    <t>Re-tested with adjustment to electromagnetic brake.</t>
  </si>
  <si>
    <t>Significant increase in distance travelled after foot was removed from accelerator observed.</t>
  </si>
  <si>
    <t>19</t>
  </si>
  <si>
    <t>Re-tested with re-adjustment to electromagnetic brake.</t>
  </si>
  <si>
    <t>Unit now stops and starts suddenly again, recommend no changes.</t>
  </si>
  <si>
    <t>2019-12-10 00:00:00</t>
  </si>
  <si>
    <t>Actual car delivered in error.</t>
  </si>
  <si>
    <t>1902393-03</t>
  </si>
  <si>
    <t>1587.5</t>
  </si>
  <si>
    <t>20</t>
  </si>
  <si>
    <t>Contacted shipping regarding error.</t>
  </si>
  <si>
    <t>ERP system had generated incorrect model number for sales order.  Suggest removing/deactivating inventory items for actual vehicles.</t>
  </si>
  <si>
    <t>Arterberry</t>
  </si>
  <si>
    <t>Murray</t>
  </si>
  <si>
    <t>(367) 728-8714</t>
  </si>
  <si>
    <t>D</t>
  </si>
  <si>
    <t>Parental remote does not control toy.</t>
  </si>
  <si>
    <t>Tested remote control to determine if signals were being emitted.</t>
  </si>
  <si>
    <t>Confirmed that remote was correctly transmitting signals.</t>
  </si>
  <si>
    <t>22</t>
  </si>
  <si>
    <t>Check to confirm that toy does not respond to remote.</t>
  </si>
  <si>
    <t>Confirmed that toy does not respond to signals from parental remote.</t>
  </si>
  <si>
    <t>23</t>
  </si>
  <si>
    <t>Check onboard computer to see if signals are not being processed correctly.</t>
  </si>
  <si>
    <t>Computer shows no record of signals received.</t>
  </si>
  <si>
    <t>2019-11-13 00:00:00</t>
  </si>
  <si>
    <t>Check connections between receiving antenna and on-board computer.</t>
  </si>
  <si>
    <t>Observed that wires between on-board computer and antenna were damaged, wear suggests safety scissors were used.  Suggest thicker shielding on wires.</t>
  </si>
  <si>
    <t>2019-11-05 00:00:00</t>
  </si>
  <si>
    <t>Frame on toy damaged during use.</t>
  </si>
  <si>
    <t>1902390-02</t>
  </si>
  <si>
    <t>33</t>
  </si>
  <si>
    <t>2320.5</t>
  </si>
  <si>
    <t>2019-11-14 00:00:00</t>
  </si>
  <si>
    <t>Inspected wheels of toy.</t>
  </si>
  <si>
    <t>Wheels show signs of extreme wear.</t>
  </si>
  <si>
    <t>Inspected battery of toy.</t>
  </si>
  <si>
    <t>Battery included is third-party item, voltage is significantly higher than stock.</t>
  </si>
  <si>
    <t>27</t>
  </si>
  <si>
    <t>Inspected damage to frame.</t>
  </si>
  <si>
    <t>Frame bending implies that toy was damaged after achieving sick air.  Recommend replacement be provided.</t>
  </si>
  <si>
    <t>On-board electronics include switch that interferes with nearby cellular service.</t>
  </si>
  <si>
    <t>1902389-01</t>
  </si>
  <si>
    <t>37</t>
  </si>
  <si>
    <t>28</t>
  </si>
  <si>
    <t>Examination of on-board electronics of returned unit.</t>
  </si>
  <si>
    <t>Normal on-board electronics function normally, motor control and parental remote functions as expected.  Switch connects to a second on-board computer.</t>
  </si>
  <si>
    <t>Dunai</t>
  </si>
  <si>
    <t>Hefina</t>
  </si>
  <si>
    <t>(643) 719-1131</t>
  </si>
  <si>
    <t>Examination of second on-board computer.</t>
  </si>
  <si>
    <t>Examination reveals that they werent trying to interfere with cell service, they were trying to communicate.  But with who?</t>
  </si>
  <si>
    <t>2019-10-03 00:00:00</t>
  </si>
  <si>
    <t>Toy suddenly stopped while travelling at speed and battery lost charge.</t>
  </si>
  <si>
    <t>Operator was thrown from vehicle.</t>
  </si>
  <si>
    <t>1902385-02</t>
  </si>
  <si>
    <t>2019-10-08 00:00:00</t>
  </si>
  <si>
    <t>Check electromagnetic brake for signs of failure.</t>
  </si>
  <si>
    <t>Electromagnetic brake appears to operate normally.</t>
  </si>
  <si>
    <t>Lange</t>
  </si>
  <si>
    <t>Vilhelm</t>
  </si>
  <si>
    <t>(122) 742-9479</t>
  </si>
  <si>
    <t>31</t>
  </si>
  <si>
    <t>2019-10-09 00:00:00</t>
  </si>
  <si>
    <t>Check axle/wheel assembly for irregularities.</t>
  </si>
  <si>
    <t>Wheels and axles appear in good condition.</t>
  </si>
  <si>
    <t>Check onboard computer for any irregularities.</t>
  </si>
  <si>
    <t>Onboard computer registered a brake on the parental remote while toy was operating at speed.</t>
  </si>
  <si>
    <t>2019-10-10 00:00:00</t>
  </si>
  <si>
    <t>Attempted to simulate error, but was too funny.  Sent a request to have onboard software reviewed.</t>
  </si>
  <si>
    <t>2019-10-02 00:00:00</t>
  </si>
  <si>
    <t>While driving around corners, the Truck tips over unexpectedly.</t>
  </si>
  <si>
    <t>1902386-01</t>
  </si>
  <si>
    <t>Poor Operation - toy tips over during use</t>
  </si>
  <si>
    <t>CHVSUV</t>
  </si>
  <si>
    <t>40</t>
  </si>
  <si>
    <t>895.99</t>
  </si>
  <si>
    <t>Attempted to re-create by attempting a sharp turn with a standard payload.</t>
  </si>
  <si>
    <t>Toy rolled as described.  Recommend installing a roll cage or including note about toy being "extremely realistic"</t>
  </si>
  <si>
    <t>Chevy Truck SUV</t>
  </si>
  <si>
    <t>High Clearance Chevy  Truck 4 door Extended Body</t>
  </si>
  <si>
    <t>Starrett</t>
  </si>
  <si>
    <t>Camilla</t>
  </si>
  <si>
    <t>(726) 289-6571</t>
  </si>
  <si>
    <t>2019-10-21 00:00:00</t>
  </si>
  <si>
    <t>2019-10-23 00:00:00</t>
  </si>
  <si>
    <t>Box contained packing material and a rock, no toy.</t>
  </si>
  <si>
    <t>1902396-01</t>
  </si>
  <si>
    <t>MASSUV</t>
  </si>
  <si>
    <t>2159.3</t>
  </si>
  <si>
    <t>35</t>
  </si>
  <si>
    <t>Shipping insists that items are boxed and sealed when they receive them from inventory.</t>
  </si>
  <si>
    <t>Maserati Levante</t>
  </si>
  <si>
    <t>Maserati Levante SUV low clearance sports</t>
  </si>
  <si>
    <t>1977</t>
  </si>
  <si>
    <t>Dickman</t>
  </si>
  <si>
    <t>Asenath</t>
  </si>
  <si>
    <t>(661) 840-1967</t>
  </si>
  <si>
    <t>36</t>
  </si>
  <si>
    <t>Contacted production regarding error.</t>
  </si>
  <si>
    <t>Production insists that item delivered was assembled to specification, confirmed by QA inspection document.</t>
  </si>
  <si>
    <t>Contacted inventory regarding error.</t>
  </si>
  <si>
    <t>Inventory manager was riding on toy on arrival to warehouse, suggest replacement be sent to customer, inventory manager be fired.</t>
  </si>
  <si>
    <t>38</t>
  </si>
  <si>
    <t>Confirmed that remote could connect to toy correctly</t>
  </si>
  <si>
    <t>1902392-01</t>
  </si>
  <si>
    <t>Inadequate Finish - toy does not look good</t>
  </si>
  <si>
    <t>LXSED3</t>
  </si>
  <si>
    <t>1255.99</t>
  </si>
  <si>
    <t>39</t>
  </si>
  <si>
    <t>2019-10-15 00:00:00</t>
  </si>
  <si>
    <t>Found no extra heat during normal use and charging but charged very slowly</t>
  </si>
  <si>
    <t>Lexus Sedan Medium</t>
  </si>
  <si>
    <t>Lexus Sedan 2 door medium clearance leather seats</t>
  </si>
  <si>
    <t>2018-10-25 00:00:00</t>
  </si>
  <si>
    <t>2019-01-15 00:00:00</t>
  </si>
  <si>
    <t>Toy starts without input from the operator</t>
  </si>
  <si>
    <t>Operator tipped over backwards from sudden acceleration</t>
  </si>
  <si>
    <t>2152365-01</t>
  </si>
  <si>
    <t>Poor Operation Quality - toy hurt user</t>
  </si>
  <si>
    <t>1645.99</t>
  </si>
  <si>
    <t>41</t>
  </si>
  <si>
    <t>2018-10-26 00:00:00</t>
  </si>
  <si>
    <t>Tested toy as delivered with full power and partial power</t>
  </si>
  <si>
    <t>Did not start without inpu</t>
  </si>
  <si>
    <t>42</t>
  </si>
  <si>
    <t>2018-10-27 00:00:00</t>
  </si>
  <si>
    <t>Let toy power completely down and sit in a warm room</t>
  </si>
  <si>
    <t>Did not start without inpur</t>
  </si>
  <si>
    <t>Inserts</t>
  </si>
  <si>
    <t>43</t>
  </si>
  <si>
    <t>Put toy in room that was heated to over 120 degrees</t>
  </si>
  <si>
    <t>Ibbott</t>
  </si>
  <si>
    <t>Did not start without input</t>
  </si>
  <si>
    <t>Nou</t>
  </si>
  <si>
    <t>(646) 850-6779</t>
  </si>
  <si>
    <t>E</t>
  </si>
  <si>
    <t>McCaig</t>
  </si>
  <si>
    <t>Paquita</t>
  </si>
  <si>
    <t>(468) 562-9241</t>
  </si>
  <si>
    <t>44</t>
  </si>
  <si>
    <t>2018-12-15 00:00:00</t>
  </si>
  <si>
    <t>Experimented with various environmental factors - relative humidity, road conditions</t>
  </si>
  <si>
    <t>Patton</t>
  </si>
  <si>
    <t>Evan</t>
  </si>
  <si>
    <t>(504) 116-5872</t>
  </si>
  <si>
    <t>Donnelly</t>
  </si>
  <si>
    <t>Freyr</t>
  </si>
  <si>
    <t>(849) 344-4635</t>
  </si>
  <si>
    <t>45</t>
  </si>
  <si>
    <t>2019-01-12 00:00:00</t>
  </si>
  <si>
    <t>Cornell</t>
  </si>
  <si>
    <t>Experimented with various options to start toy</t>
  </si>
  <si>
    <t>Gaenor</t>
  </si>
  <si>
    <t>Toy started when doused with gasoline</t>
  </si>
  <si>
    <t>(612) 587-0700</t>
  </si>
  <si>
    <t>Kappel</t>
  </si>
  <si>
    <t>Yaara</t>
  </si>
  <si>
    <t>(345) 740-0923</t>
  </si>
  <si>
    <t>2018-10-12 00:00:00</t>
  </si>
  <si>
    <t>Toy started without rider</t>
  </si>
  <si>
    <t>46</t>
  </si>
  <si>
    <t>2018-10-21 00:00:00</t>
  </si>
  <si>
    <t>Tested toy as delivered after charging</t>
  </si>
  <si>
    <t>Labriola</t>
  </si>
  <si>
    <t>Hermokrates</t>
  </si>
  <si>
    <t>(385) 130-3457</t>
  </si>
  <si>
    <t>47</t>
  </si>
  <si>
    <t>2018-11-01 00:00:00</t>
  </si>
  <si>
    <t>Experimented with various environmental factors</t>
  </si>
  <si>
    <t>Samson</t>
  </si>
  <si>
    <t>Pentti</t>
  </si>
  <si>
    <t>(119) 497-7779</t>
  </si>
  <si>
    <t>Mateu</t>
  </si>
  <si>
    <t>Stephanus</t>
  </si>
  <si>
    <t>(116) 114-3821</t>
  </si>
  <si>
    <t>When traveling uphill, the toy stopped accelerating</t>
  </si>
  <si>
    <t>Operator fell off toy</t>
  </si>
  <si>
    <t>2182534-02</t>
  </si>
  <si>
    <t>1655</t>
  </si>
  <si>
    <t>48</t>
  </si>
  <si>
    <t>2019-11-17 00:00:00</t>
  </si>
  <si>
    <t>Ferreira</t>
  </si>
  <si>
    <t>Tested unit travelling uphill with various charge levels</t>
  </si>
  <si>
    <t>Lucija</t>
  </si>
  <si>
    <t>Confirmed that it will stop accelerating if at low charge without indication</t>
  </si>
  <si>
    <t>(552) 714-3000</t>
  </si>
  <si>
    <t>Andres</t>
  </si>
  <si>
    <t>Belenus</t>
  </si>
  <si>
    <t>(563) 936-5034</t>
  </si>
  <si>
    <t>Cavey</t>
  </si>
  <si>
    <t>Katelijn</t>
  </si>
  <si>
    <t>(565) 951-4287</t>
  </si>
  <si>
    <t>Nagi</t>
  </si>
  <si>
    <t>Carbrey</t>
  </si>
  <si>
    <t>(827) 157-6056</t>
  </si>
  <si>
    <t>2019-09-22 00:00:00</t>
  </si>
  <si>
    <t>Toy does not charge from the electrical outlet</t>
  </si>
  <si>
    <t>1952166-02</t>
  </si>
  <si>
    <t>1799.99</t>
  </si>
  <si>
    <t>49</t>
  </si>
  <si>
    <t>2019-10-27 00:00:00</t>
  </si>
  <si>
    <t>Waterman</t>
  </si>
  <si>
    <t>Tested toy as delivered with standard outlet</t>
  </si>
  <si>
    <t>Naziha</t>
  </si>
  <si>
    <t>Confirmed that it does not charge</t>
  </si>
  <si>
    <t>(135) 436-6704</t>
  </si>
  <si>
    <t>Koenigsmann</t>
  </si>
  <si>
    <t>Vjera</t>
  </si>
  <si>
    <t>(704) 935-8988</t>
  </si>
  <si>
    <t>2018-10-15 00:00:00</t>
  </si>
  <si>
    <t>2019-02-12 00:00:00</t>
  </si>
  <si>
    <t>Steering pulls to the left</t>
  </si>
  <si>
    <t>1984677-01</t>
  </si>
  <si>
    <t>50</t>
  </si>
  <si>
    <t>2019-02-10 00:00:00</t>
  </si>
  <si>
    <t>Tested toy as delivered</t>
  </si>
  <si>
    <t>Steering does not pull to the left</t>
  </si>
  <si>
    <t>Accardi</t>
  </si>
  <si>
    <t>Rosario</t>
  </si>
  <si>
    <t>(823) 284-7292</t>
  </si>
  <si>
    <t>51</t>
  </si>
  <si>
    <t>Tested battery on multiple models</t>
  </si>
  <si>
    <t>Distinct difference in performance on SUV models vs sportscar</t>
  </si>
  <si>
    <t>52</t>
  </si>
  <si>
    <t>2019-11-15 00:00:00</t>
  </si>
  <si>
    <t>Tested battery on SUV models</t>
  </si>
  <si>
    <t>Compare differing SUV models for battery life</t>
  </si>
  <si>
    <t>Alinari</t>
  </si>
  <si>
    <t>Faivish</t>
  </si>
  <si>
    <t>(254) 779-8964</t>
  </si>
  <si>
    <t>Grahn</t>
  </si>
  <si>
    <t>Anfisa</t>
  </si>
  <si>
    <t>(960) 622-7174</t>
  </si>
  <si>
    <t>53</t>
  </si>
  <si>
    <t>Tested battery life</t>
  </si>
  <si>
    <t>Found that the CHVSUV model has reduced battery life. Recommend further testing of this model</t>
  </si>
  <si>
    <t>Sarka</t>
  </si>
  <si>
    <t>Bambang</t>
  </si>
  <si>
    <t>(410) 501-9449</t>
  </si>
  <si>
    <t>Campbell</t>
  </si>
  <si>
    <t>Alda</t>
  </si>
  <si>
    <t>(991) 667-8767</t>
  </si>
  <si>
    <t>54</t>
  </si>
  <si>
    <t>Tested remote control on various models</t>
  </si>
  <si>
    <t>Found that some remotes did not connect correctly</t>
  </si>
  <si>
    <t>Lupo</t>
  </si>
  <si>
    <t>Henning</t>
  </si>
  <si>
    <t>(760) 515-6427</t>
  </si>
  <si>
    <t>Admiraal</t>
  </si>
  <si>
    <t>Finees</t>
  </si>
  <si>
    <t>(217) 627-3683</t>
  </si>
  <si>
    <t>55</t>
  </si>
  <si>
    <t>Tested remote control</t>
  </si>
  <si>
    <t>Found that the problem with the remotes was the type of battery used. Must use pre-defined battery types</t>
  </si>
  <si>
    <t>Holub</t>
  </si>
  <si>
    <t>Ruslana</t>
  </si>
  <si>
    <t>(359) 269-4430</t>
  </si>
  <si>
    <t>Watkins</t>
  </si>
  <si>
    <t>Abu</t>
  </si>
  <si>
    <t>56</t>
  </si>
  <si>
    <t>(487) 707-3414</t>
  </si>
  <si>
    <t>2019-12-03 00:00:00</t>
  </si>
  <si>
    <t>Tested battery for extra heat in high humidity conditions</t>
  </si>
  <si>
    <t>Found no problems with the battery</t>
  </si>
  <si>
    <t>Mann</t>
  </si>
  <si>
    <t>Thea</t>
  </si>
  <si>
    <t>(205) 524-1965</t>
  </si>
  <si>
    <t>Paint on hood was scratched on delivery.</t>
  </si>
  <si>
    <t>Gladwyn</t>
  </si>
  <si>
    <t>Sieghild</t>
  </si>
  <si>
    <t>(405) 247-9199</t>
  </si>
  <si>
    <t>Wolter</t>
  </si>
  <si>
    <t>Anna</t>
  </si>
  <si>
    <t>(436) 138-1973</t>
  </si>
  <si>
    <t>2019-10-24 00:00:00</t>
  </si>
  <si>
    <t>Paint color did not match specified color on box.</t>
  </si>
  <si>
    <t>2019-10-11 00:00:00</t>
  </si>
  <si>
    <t>Side mirrors appeared to be from a different model.</t>
  </si>
  <si>
    <t>2019-10-18 00:00:00</t>
  </si>
  <si>
    <t>2019-11-03 00:00:00</t>
  </si>
  <si>
    <t>Seat was damaged on delivery.</t>
  </si>
  <si>
    <t>2019-11-18 00:00:00</t>
  </si>
  <si>
    <t>Side mirror fell off during operation</t>
  </si>
  <si>
    <t>1932000-01</t>
  </si>
  <si>
    <t>875.99</t>
  </si>
  <si>
    <t>2019-09-23 00:00:00</t>
  </si>
  <si>
    <t>The seat detached from the post during operation of vehicle</t>
  </si>
  <si>
    <t>2019-09-15 00:00:00</t>
  </si>
  <si>
    <t>Side mirror fell off while toy was in garage</t>
  </si>
  <si>
    <t>Toy was not painted correctly causing rough sections</t>
  </si>
  <si>
    <t>Operator scraped hand on rough spots</t>
  </si>
  <si>
    <t>2019-09-14 00:00:00</t>
  </si>
  <si>
    <t>2019-09-25 00:00:00</t>
  </si>
  <si>
    <t>Seat ripped within two days of use</t>
  </si>
  <si>
    <t>Other</t>
  </si>
  <si>
    <t>1902394-03</t>
  </si>
  <si>
    <t>1599</t>
  </si>
  <si>
    <t>1902395-01</t>
  </si>
  <si>
    <t>MASGRT</t>
  </si>
  <si>
    <t>1899.99</t>
  </si>
  <si>
    <t>Maserati Gran Turismo</t>
  </si>
  <si>
    <t>Maserati Gran Turismo Luxury Sedan Leather Seats</t>
  </si>
  <si>
    <t>1902382-01</t>
  </si>
  <si>
    <t>ARSTEL</t>
  </si>
  <si>
    <t>1345.85</t>
  </si>
  <si>
    <t>Alpha Romeo Stelvio</t>
  </si>
  <si>
    <t>Alpha Romeo Stelvio SUV low clearance sports</t>
  </si>
  <si>
    <t>1367.99</t>
  </si>
  <si>
    <t>1902397-01</t>
  </si>
  <si>
    <t>RRVSUV</t>
  </si>
  <si>
    <t>875.5</t>
  </si>
  <si>
    <t>Range Rover SUV</t>
  </si>
  <si>
    <t>Range Rover medium clearance land rover style SUV</t>
  </si>
  <si>
    <t>995.99</t>
  </si>
  <si>
    <t>1902393-01</t>
  </si>
  <si>
    <t>1625.99</t>
  </si>
  <si>
    <t>1902394-02</t>
  </si>
  <si>
    <t>BMWSC8</t>
  </si>
  <si>
    <t>BMW Sports Car Medium</t>
  </si>
  <si>
    <t>BMW Medium sports car 2 door large seats</t>
  </si>
  <si>
    <t>788.99</t>
  </si>
  <si>
    <t>JCSUV7</t>
  </si>
  <si>
    <t>Jaguar Crossover SUV-7</t>
  </si>
  <si>
    <t>Low clearance crossover SUV combination sports car and SUV</t>
  </si>
  <si>
    <t>695.99</t>
  </si>
  <si>
    <t>FRDTRK</t>
  </si>
  <si>
    <t>Ford Super Truck</t>
  </si>
  <si>
    <t>Ford High Clearance Truck 2 door Fog Lights</t>
  </si>
  <si>
    <t>855.99</t>
  </si>
  <si>
    <t>BMWSC3</t>
  </si>
  <si>
    <t>BMW Sports Car Small</t>
  </si>
  <si>
    <t>BMW Small sports car 2 door petite seats</t>
  </si>
  <si>
    <t>675.55</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</si>
</sst>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rgb="FF000000"/>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Fill="1"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3" width="16.0"/>
    <col customWidth="1" min="4" max="4" width="64.25"/>
    <col customWidth="1" min="5" max="40" width="7.63"/>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1</v>
      </c>
      <c r="AC1" s="1" t="s">
        <v>28</v>
      </c>
      <c r="AD1" s="1" t="s">
        <v>29</v>
      </c>
      <c r="AE1" s="1" t="s">
        <v>30</v>
      </c>
      <c r="AF1" s="1" t="s">
        <v>31</v>
      </c>
      <c r="AI1" s="2"/>
      <c r="AK1" s="2"/>
      <c r="AM1" s="2"/>
    </row>
    <row r="2">
      <c r="A2" s="1" t="s">
        <v>32</v>
      </c>
      <c r="B2" s="1" t="s">
        <v>33</v>
      </c>
      <c r="C2" s="1" t="s">
        <v>34</v>
      </c>
      <c r="D2" s="1" t="s">
        <v>35</v>
      </c>
      <c r="E2" s="1" t="s">
        <v>36</v>
      </c>
      <c r="G2" s="1" t="s">
        <v>37</v>
      </c>
      <c r="H2" s="1" t="s">
        <v>38</v>
      </c>
      <c r="I2" s="1" t="s">
        <v>39</v>
      </c>
      <c r="J2" s="1" t="s">
        <v>38</v>
      </c>
      <c r="K2" s="1" t="s">
        <v>40</v>
      </c>
      <c r="L2" s="1" t="s">
        <v>37</v>
      </c>
      <c r="M2" s="1" t="s">
        <v>41</v>
      </c>
      <c r="N2" s="1" t="s">
        <v>42</v>
      </c>
      <c r="O2" s="1" t="s">
        <v>43</v>
      </c>
      <c r="P2" s="1" t="s">
        <v>32</v>
      </c>
      <c r="Q2" s="1" t="s">
        <v>44</v>
      </c>
      <c r="R2" s="1" t="s">
        <v>45</v>
      </c>
      <c r="S2" s="1" t="s">
        <v>46</v>
      </c>
      <c r="T2" s="1" t="s">
        <v>47</v>
      </c>
      <c r="U2" s="1" t="s">
        <v>48</v>
      </c>
      <c r="V2" s="1" t="s">
        <v>32</v>
      </c>
      <c r="X2" s="1" t="s">
        <v>41</v>
      </c>
      <c r="Y2" s="1" t="s">
        <v>49</v>
      </c>
      <c r="Z2" s="1" t="s">
        <v>50</v>
      </c>
      <c r="AA2" s="1" t="s">
        <v>43</v>
      </c>
      <c r="AB2" s="1" t="s">
        <v>39</v>
      </c>
      <c r="AC2" s="1" t="s">
        <v>51</v>
      </c>
      <c r="AD2" s="1" t="s">
        <v>52</v>
      </c>
      <c r="AE2" s="1" t="s">
        <v>53</v>
      </c>
      <c r="AF2" s="1" t="s">
        <v>54</v>
      </c>
      <c r="AH2" s="3" t="str">
        <f>IFERROR(__xludf.DUMMYFUNCTION("CONCATENATE(""Insert Into proj_Test Values ("", 
IF(P2="""", ""NULL,"", CONCATENATE(""'"", TO_TEXT(P2), ""',"")),
IF(Q2="""", ""NULL,"", CONCATENATE(""'"", TO_TEXT(Q2), ""',"")),
IF(R2="""", ""NULL,"", CONCATENATE(""'"", TO_TEXT(R2), ""',"")),
IF(S2="""","&amp;" ""NULL,"", CONCATENATE(""'"", TO_TEXT(S2), ""',"")),
IF(T2="""", ""NULL,"", CONCATENATE(""'"", TO_TEXT(T2), ""',"")),
IF(U2="""", ""NULL,"", CONCATENATE(""'"", TO_TEXT(U2), ""',"")),
IF(V2="""", ""NULL,"", CONCATENATE(""'"", TO_TEXT(V2), ""',"")),
IF(W2="&amp;""""", ""NULL);"", CONCATENATE(""'"", TO_TEXT(W2), ""');""))
)
"),"Insert Into proj_Test Values ('1','2019-11-07 00:00:00','Examined wheel for points of stress failure, particularly on turning.','Identified potential issue, added additional bolts to secure wheel.','Y','5','1',NULL);")</f>
        <v>Insert Into proj_Test Values ('1','2019-11-07 00:00:00','Examined wheel for points of stress failure, particularly on turning.','Identified potential issue, added additional bolts to secure wheel.','Y','5','1',NULL);</v>
      </c>
      <c r="AI2" s="3"/>
      <c r="AJ2" s="3"/>
      <c r="AK2" s="3"/>
      <c r="AL2" s="3"/>
      <c r="AM2" s="3"/>
      <c r="AN2" s="3"/>
    </row>
    <row r="3">
      <c r="A3" s="1" t="s">
        <v>32</v>
      </c>
      <c r="B3" s="1" t="s">
        <v>33</v>
      </c>
      <c r="C3" s="1" t="s">
        <v>34</v>
      </c>
      <c r="D3" s="1" t="s">
        <v>35</v>
      </c>
      <c r="E3" s="1" t="s">
        <v>36</v>
      </c>
      <c r="G3" s="1" t="s">
        <v>37</v>
      </c>
      <c r="H3" s="1" t="s">
        <v>38</v>
      </c>
      <c r="I3" s="1" t="s">
        <v>39</v>
      </c>
      <c r="J3" s="1" t="s">
        <v>38</v>
      </c>
      <c r="K3" s="1" t="s">
        <v>40</v>
      </c>
      <c r="L3" s="1" t="s">
        <v>37</v>
      </c>
      <c r="M3" s="1" t="s">
        <v>41</v>
      </c>
      <c r="N3" s="1" t="s">
        <v>42</v>
      </c>
      <c r="O3" s="1" t="s">
        <v>43</v>
      </c>
      <c r="P3" s="1" t="s">
        <v>55</v>
      </c>
      <c r="Q3" s="1" t="s">
        <v>56</v>
      </c>
      <c r="R3" s="1" t="s">
        <v>57</v>
      </c>
      <c r="S3" s="1" t="s">
        <v>58</v>
      </c>
      <c r="T3" s="1" t="s">
        <v>47</v>
      </c>
      <c r="U3" s="1" t="s">
        <v>48</v>
      </c>
      <c r="V3" s="1" t="s">
        <v>32</v>
      </c>
      <c r="W3" s="1" t="s">
        <v>32</v>
      </c>
      <c r="X3" s="1" t="s">
        <v>41</v>
      </c>
      <c r="Y3" s="1" t="s">
        <v>49</v>
      </c>
      <c r="Z3" s="1" t="s">
        <v>50</v>
      </c>
      <c r="AA3" s="1" t="s">
        <v>43</v>
      </c>
      <c r="AB3" s="1" t="s">
        <v>39</v>
      </c>
      <c r="AC3" s="1" t="s">
        <v>51</v>
      </c>
      <c r="AD3" s="1" t="s">
        <v>52</v>
      </c>
      <c r="AE3" s="1" t="s">
        <v>53</v>
      </c>
      <c r="AF3" s="1" t="s">
        <v>54</v>
      </c>
      <c r="AH3" s="3" t="str">
        <f>IFERROR(__xludf.DUMMYFUNCTION("CONCATENATE(""Insert Into proj_Test Values ("", 
IF(P3="""", ""NULL,"", CONCATENATE(""'"", TO_TEXT(P3), ""',"")),
IF(Q3="""", ""NULL,"", CONCATENATE(""'"", TO_TEXT(Q3), ""',"")),
IF(R3="""", ""NULL,"", CONCATENATE(""'"", TO_TEXT(R3), ""',"")),
IF(S3="""","&amp;" ""NULL,"", CONCATENATE(""'"", TO_TEXT(S3), ""',"")),
IF(T3="""", ""NULL,"", CONCATENATE(""'"", TO_TEXT(T3), ""',"")),
IF(U3="""", ""NULL,"", CONCATENATE(""'"", TO_TEXT(U3), ""',"")),
IF(V3="""", ""NULL,"", CONCATENATE(""'"", TO_TEXT(V3), ""',"")),
IF(W3="&amp;""""", ""NULL);"", CONCATENATE(""'"", TO_TEXT(W3), ""');""))
)
"),"Insert Into proj_Test Values ('2','2019-11-08 00:00:00','Tested new design on live course with payload.','Operation ocurred normally.','Y','5','1','1');")</f>
        <v>Insert Into proj_Test Values ('2','2019-11-08 00:00:00','Tested new design on live course with payload.','Operation ocurred normally.','Y','5','1','1');</v>
      </c>
      <c r="AI3" s="3"/>
      <c r="AJ3" s="3"/>
      <c r="AK3" s="3"/>
      <c r="AL3" s="3"/>
      <c r="AM3" s="3"/>
      <c r="AN3" s="3"/>
    </row>
    <row r="4">
      <c r="A4" s="1" t="s">
        <v>55</v>
      </c>
      <c r="B4" s="1" t="s">
        <v>59</v>
      </c>
      <c r="C4" s="1" t="s">
        <v>60</v>
      </c>
      <c r="D4" s="1" t="s">
        <v>61</v>
      </c>
      <c r="E4" s="1" t="s">
        <v>36</v>
      </c>
      <c r="G4" s="1" t="s">
        <v>62</v>
      </c>
      <c r="H4" s="1" t="s">
        <v>55</v>
      </c>
      <c r="I4" s="1" t="s">
        <v>63</v>
      </c>
      <c r="J4" s="1" t="s">
        <v>55</v>
      </c>
      <c r="K4" s="1" t="s">
        <v>64</v>
      </c>
      <c r="L4" s="1" t="s">
        <v>62</v>
      </c>
      <c r="M4" s="1" t="s">
        <v>65</v>
      </c>
      <c r="N4" s="1" t="s">
        <v>66</v>
      </c>
      <c r="O4" s="1" t="s">
        <v>67</v>
      </c>
      <c r="P4" s="1" t="s">
        <v>68</v>
      </c>
      <c r="Q4" s="1" t="s">
        <v>60</v>
      </c>
      <c r="R4" s="1" t="s">
        <v>69</v>
      </c>
      <c r="S4" s="1" t="s">
        <v>70</v>
      </c>
      <c r="T4" s="1" t="s">
        <v>47</v>
      </c>
      <c r="U4" s="1" t="s">
        <v>32</v>
      </c>
      <c r="V4" s="1" t="s">
        <v>55</v>
      </c>
      <c r="X4" s="1" t="s">
        <v>65</v>
      </c>
      <c r="Y4" s="1" t="s">
        <v>71</v>
      </c>
      <c r="Z4" s="1" t="s">
        <v>72</v>
      </c>
      <c r="AA4" s="1" t="s">
        <v>67</v>
      </c>
      <c r="AB4" s="1" t="s">
        <v>63</v>
      </c>
      <c r="AC4" s="1" t="s">
        <v>73</v>
      </c>
      <c r="AD4" s="1" t="s">
        <v>74</v>
      </c>
      <c r="AE4" s="1" t="s">
        <v>75</v>
      </c>
      <c r="AF4" s="1" t="s">
        <v>54</v>
      </c>
      <c r="AH4" s="3" t="str">
        <f>IFERROR(__xludf.DUMMYFUNCTION("CONCATENATE(""Insert Into proj_Test Values ("", 
IF(P4="""", ""NULL,"", CONCATENATE(""'"", TO_TEXT(P4), ""',"")),
IF(Q4="""", ""NULL,"", CONCATENATE(""'"", TO_TEXT(Q4), ""',"")),
IF(R4="""", ""NULL,"", CONCATENATE(""'"", TO_TEXT(R4), ""',"")),
IF(S4="""","&amp;" ""NULL,"", CONCATENATE(""'"", TO_TEXT(S4), ""',"")),
IF(T4="""", ""NULL,"", CONCATENATE(""'"", TO_TEXT(T4), ""',"")),
IF(U4="""", ""NULL,"", CONCATENATE(""'"", TO_TEXT(U4), ""',"")),
IF(V4="""", ""NULL,"", CONCATENATE(""'"", TO_TEXT(V4), ""',"")),
IF(W4="&amp;""""", ""NULL);"", CONCATENATE(""'"", TO_TEXT(W4), ""');""))
)
"),"Insert Into proj_Test Values ('3','2019-11-16 00:00:00','Examined unit battery housing for issues.','Battery terminals were connected in reverse.  Recommended addition to troubleshooting steps.','Y','1','2',NULL);")</f>
        <v>Insert Into proj_Test Values ('3','2019-11-16 00:00:00','Examined unit battery housing for issues.','Battery terminals were connected in reverse.  Recommended addition to troubleshooting steps.','Y','1','2',NULL);</v>
      </c>
      <c r="AI4" s="3"/>
      <c r="AJ4" s="3"/>
      <c r="AK4" s="3"/>
      <c r="AL4" s="3"/>
      <c r="AM4" s="3"/>
      <c r="AN4" s="3"/>
    </row>
    <row r="5">
      <c r="A5" s="1" t="s">
        <v>68</v>
      </c>
      <c r="B5" s="1" t="s">
        <v>60</v>
      </c>
      <c r="C5" s="1" t="s">
        <v>76</v>
      </c>
      <c r="D5" s="1" t="s">
        <v>77</v>
      </c>
      <c r="E5" s="1" t="s">
        <v>36</v>
      </c>
      <c r="G5" s="1" t="s">
        <v>78</v>
      </c>
      <c r="H5" s="1" t="s">
        <v>55</v>
      </c>
      <c r="I5" s="1" t="s">
        <v>79</v>
      </c>
      <c r="J5" s="1" t="s">
        <v>55</v>
      </c>
      <c r="K5" s="1" t="s">
        <v>64</v>
      </c>
      <c r="L5" s="1" t="s">
        <v>78</v>
      </c>
      <c r="M5" s="1" t="s">
        <v>80</v>
      </c>
      <c r="N5" s="1" t="s">
        <v>81</v>
      </c>
      <c r="O5" s="1" t="s">
        <v>82</v>
      </c>
      <c r="P5" s="1" t="s">
        <v>38</v>
      </c>
      <c r="Q5" s="1" t="s">
        <v>83</v>
      </c>
      <c r="R5" s="1" t="s">
        <v>84</v>
      </c>
      <c r="S5" s="1" t="s">
        <v>85</v>
      </c>
      <c r="T5" s="1" t="s">
        <v>47</v>
      </c>
      <c r="U5" s="1" t="s">
        <v>48</v>
      </c>
      <c r="V5" s="1" t="s">
        <v>68</v>
      </c>
      <c r="X5" s="1" t="s">
        <v>80</v>
      </c>
      <c r="Y5" s="1" t="s">
        <v>86</v>
      </c>
      <c r="Z5" s="1" t="s">
        <v>87</v>
      </c>
      <c r="AA5" s="1" t="s">
        <v>88</v>
      </c>
      <c r="AB5" s="1" t="s">
        <v>79</v>
      </c>
      <c r="AC5" s="1" t="s">
        <v>89</v>
      </c>
      <c r="AD5" s="1" t="s">
        <v>90</v>
      </c>
      <c r="AE5" s="1" t="s">
        <v>91</v>
      </c>
      <c r="AF5" s="1" t="s">
        <v>54</v>
      </c>
      <c r="AH5" s="3" t="str">
        <f>IFERROR(__xludf.DUMMYFUNCTION("CONCATENATE(""Insert Into proj_Test Values ("", 
IF(P5="""", ""NULL,"", CONCATENATE(""'"", TO_TEXT(P5), ""',"")),
IF(Q5="""", ""NULL,"", CONCATENATE(""'"", TO_TEXT(Q5), ""',"")),
IF(R5="""", ""NULL,"", CONCATENATE(""'"", TO_TEXT(R5), ""',"")),
IF(S5="""","&amp;" ""NULL,"", CONCATENATE(""'"", TO_TEXT(S5), ""',"")),
IF(T5="""", ""NULL,"", CONCATENATE(""'"", TO_TEXT(T5), ""',"")),
IF(U5="""", ""NULL,"", CONCATENATE(""'"", TO_TEXT(U5), ""',"")),
IF(V5="""", ""NULL,"", CONCATENATE(""'"", TO_TEXT(V5), ""',"")),
IF(W5="&amp;""""", ""NULL);"", CONCATENATE(""'"", TO_TEXT(W5), ""');""))
)
"),"Insert Into proj_Test Values ('4','2019-11-21 00:00:00','Tested unit with average payload.','Battery draw was within normal expectation.','Y','5','3',NULL);")</f>
        <v>Insert Into proj_Test Values ('4','2019-11-21 00:00:00','Tested unit with average payload.','Battery draw was within normal expectation.','Y','5','3',NULL);</v>
      </c>
      <c r="AI5" s="3"/>
      <c r="AJ5" s="3"/>
      <c r="AK5" s="3"/>
      <c r="AL5" s="3"/>
      <c r="AM5" s="3"/>
      <c r="AN5" s="3"/>
    </row>
    <row r="6">
      <c r="A6" s="1" t="s">
        <v>68</v>
      </c>
      <c r="B6" s="1" t="s">
        <v>60</v>
      </c>
      <c r="C6" s="1" t="s">
        <v>76</v>
      </c>
      <c r="D6" s="1" t="s">
        <v>77</v>
      </c>
      <c r="E6" s="1" t="s">
        <v>36</v>
      </c>
      <c r="G6" s="1" t="s">
        <v>78</v>
      </c>
      <c r="H6" s="1" t="s">
        <v>55</v>
      </c>
      <c r="I6" s="1" t="s">
        <v>79</v>
      </c>
      <c r="J6" s="1" t="s">
        <v>55</v>
      </c>
      <c r="K6" s="1" t="s">
        <v>64</v>
      </c>
      <c r="L6" s="1" t="s">
        <v>78</v>
      </c>
      <c r="M6" s="1" t="s">
        <v>80</v>
      </c>
      <c r="N6" s="1" t="s">
        <v>81</v>
      </c>
      <c r="O6" s="1" t="s">
        <v>82</v>
      </c>
      <c r="P6" s="1" t="s">
        <v>48</v>
      </c>
      <c r="Q6" s="1" t="s">
        <v>76</v>
      </c>
      <c r="R6" s="1" t="s">
        <v>92</v>
      </c>
      <c r="S6" s="1" t="s">
        <v>93</v>
      </c>
      <c r="T6" s="1" t="s">
        <v>47</v>
      </c>
      <c r="U6" s="1" t="s">
        <v>48</v>
      </c>
      <c r="V6" s="1" t="s">
        <v>68</v>
      </c>
      <c r="W6" s="1" t="s">
        <v>38</v>
      </c>
      <c r="X6" s="1" t="s">
        <v>80</v>
      </c>
      <c r="Y6" s="1" t="s">
        <v>86</v>
      </c>
      <c r="Z6" s="1" t="s">
        <v>87</v>
      </c>
      <c r="AA6" s="1" t="s">
        <v>88</v>
      </c>
      <c r="AB6" s="1" t="s">
        <v>79</v>
      </c>
      <c r="AC6" s="1" t="s">
        <v>89</v>
      </c>
      <c r="AD6" s="1" t="s">
        <v>90</v>
      </c>
      <c r="AE6" s="1" t="s">
        <v>91</v>
      </c>
      <c r="AF6" s="1" t="s">
        <v>54</v>
      </c>
      <c r="AH6" s="3" t="str">
        <f>IFERROR(__xludf.DUMMYFUNCTION("CONCATENATE(""Insert Into proj_Test Values ("", 
IF(P6="""", ""NULL,"", CONCATENATE(""'"", TO_TEXT(P6), ""',"")),
IF(Q6="""", ""NULL,"", CONCATENATE(""'"", TO_TEXT(Q6), ""',"")),
IF(R6="""", ""NULL,"", CONCATENATE(""'"", TO_TEXT(R6), ""',"")),
IF(S6="""","&amp;" ""NULL,"", CONCATENATE(""'"", TO_TEXT(S6), ""',"")),
IF(T6="""", ""NULL,"", CONCATENATE(""'"", TO_TEXT(T6), ""',"")),
IF(U6="""", ""NULL,"", CONCATENATE(""'"", TO_TEXT(U6), ""',"")),
IF(V6="""", ""NULL,"", CONCATENATE(""'"", TO_TEXT(V6), ""',"")),
IF(W6="&amp;""""", ""NULL);"", CONCATENATE(""'"", TO_TEXT(W6), ""');""))
)
"),"Insert Into proj_Test Values ('5','2019-11-22 00:00:00','Tested unit with larger-than-recommended payload.','Battery draw was higher than expected.  Recommend adding note to instructions.','Y','5','3','4');")</f>
        <v>Insert Into proj_Test Values ('5','2019-11-22 00:00:00','Tested unit with larger-than-recommended payload.','Battery draw was higher than expected.  Recommend adding note to instructions.','Y','5','3','4');</v>
      </c>
      <c r="AI6" s="3"/>
      <c r="AJ6" s="3"/>
      <c r="AK6" s="3"/>
      <c r="AL6" s="3"/>
      <c r="AM6" s="3"/>
      <c r="AN6" s="3"/>
    </row>
    <row r="7">
      <c r="A7" s="1" t="s">
        <v>38</v>
      </c>
      <c r="B7" s="1" t="s">
        <v>94</v>
      </c>
      <c r="C7" s="1" t="s">
        <v>95</v>
      </c>
      <c r="D7" s="1" t="s">
        <v>96</v>
      </c>
      <c r="E7" s="1" t="s">
        <v>97</v>
      </c>
      <c r="F7" s="1" t="s">
        <v>98</v>
      </c>
      <c r="G7" s="1" t="s">
        <v>99</v>
      </c>
      <c r="H7" s="1" t="s">
        <v>55</v>
      </c>
      <c r="I7" s="1" t="s">
        <v>100</v>
      </c>
      <c r="J7" s="1" t="s">
        <v>55</v>
      </c>
      <c r="K7" s="1" t="s">
        <v>64</v>
      </c>
      <c r="L7" s="1" t="s">
        <v>99</v>
      </c>
      <c r="M7" s="1" t="s">
        <v>101</v>
      </c>
      <c r="N7" s="1" t="s">
        <v>102</v>
      </c>
      <c r="O7" s="1" t="s">
        <v>103</v>
      </c>
      <c r="P7" s="1" t="s">
        <v>104</v>
      </c>
      <c r="Q7" s="1" t="s">
        <v>83</v>
      </c>
      <c r="R7" s="1" t="s">
        <v>105</v>
      </c>
      <c r="S7" s="1" t="s">
        <v>106</v>
      </c>
      <c r="T7" s="1" t="s">
        <v>47</v>
      </c>
      <c r="U7" s="1" t="s">
        <v>48</v>
      </c>
      <c r="V7" s="1" t="s">
        <v>38</v>
      </c>
      <c r="X7" s="1" t="s">
        <v>101</v>
      </c>
      <c r="Y7" s="1" t="s">
        <v>107</v>
      </c>
      <c r="Z7" s="1" t="s">
        <v>108</v>
      </c>
      <c r="AA7" s="1" t="s">
        <v>103</v>
      </c>
      <c r="AB7" s="1" t="s">
        <v>100</v>
      </c>
      <c r="AC7" s="1" t="s">
        <v>109</v>
      </c>
      <c r="AD7" s="1" t="s">
        <v>110</v>
      </c>
      <c r="AE7" s="1" t="s">
        <v>111</v>
      </c>
      <c r="AF7" s="1" t="s">
        <v>54</v>
      </c>
      <c r="AH7" s="3" t="str">
        <f>IFERROR(__xludf.DUMMYFUNCTION("CONCATENATE(""Insert Into proj_Test Values ("", 
IF(P7="""", ""NULL,"", CONCATENATE(""'"", TO_TEXT(P7), ""',"")),
IF(Q7="""", ""NULL,"", CONCATENATE(""'"", TO_TEXT(Q7), ""',"")),
IF(R7="""", ""NULL,"", CONCATENATE(""'"", TO_TEXT(R7), ""',"")),
IF(S7="""","&amp;" ""NULL,"", CONCATENATE(""'"", TO_TEXT(S7), ""',"")),
IF(T7="""", ""NULL,"", CONCATENATE(""'"", TO_TEXT(T7), ""',"")),
IF(U7="""", ""NULL,"", CONCATENATE(""'"", TO_TEXT(U7), ""',"")),
IF(V7="""", ""NULL,"", CONCATENATE(""'"", TO_TEXT(V7), ""',"")),
IF(W7="&amp;""""", ""NULL);"", CONCATENATE(""'"", TO_TEXT(W7), ""');""))
)
"),"Insert Into proj_Test Values ('6','2019-11-21 00:00:00','Tested unit travelling down hill at high speed.','Could not re-create error.','Y','5','4',NULL);")</f>
        <v>Insert Into proj_Test Values ('6','2019-11-21 00:00:00','Tested unit travelling down hill at high speed.','Could not re-create error.','Y','5','4',NULL);</v>
      </c>
      <c r="AI7" s="3"/>
      <c r="AJ7" s="3"/>
      <c r="AK7" s="3"/>
      <c r="AL7" s="3"/>
      <c r="AM7" s="3"/>
      <c r="AN7" s="3"/>
    </row>
    <row r="8">
      <c r="A8" s="1" t="s">
        <v>38</v>
      </c>
      <c r="B8" s="1" t="s">
        <v>94</v>
      </c>
      <c r="C8" s="1" t="s">
        <v>95</v>
      </c>
      <c r="D8" s="1" t="s">
        <v>96</v>
      </c>
      <c r="E8" s="1" t="s">
        <v>97</v>
      </c>
      <c r="F8" s="1" t="s">
        <v>98</v>
      </c>
      <c r="G8" s="1" t="s">
        <v>99</v>
      </c>
      <c r="H8" s="1" t="s">
        <v>55</v>
      </c>
      <c r="I8" s="1" t="s">
        <v>100</v>
      </c>
      <c r="J8" s="1" t="s">
        <v>55</v>
      </c>
      <c r="K8" s="1" t="s">
        <v>64</v>
      </c>
      <c r="L8" s="1" t="s">
        <v>99</v>
      </c>
      <c r="M8" s="1" t="s">
        <v>101</v>
      </c>
      <c r="N8" s="1" t="s">
        <v>102</v>
      </c>
      <c r="O8" s="1" t="s">
        <v>103</v>
      </c>
      <c r="P8" s="1" t="s">
        <v>112</v>
      </c>
      <c r="Q8" s="1" t="s">
        <v>83</v>
      </c>
      <c r="R8" s="1" t="s">
        <v>113</v>
      </c>
      <c r="S8" s="1" t="s">
        <v>106</v>
      </c>
      <c r="T8" s="1" t="s">
        <v>47</v>
      </c>
      <c r="U8" s="1" t="s">
        <v>48</v>
      </c>
      <c r="V8" s="1" t="s">
        <v>38</v>
      </c>
      <c r="W8" s="1" t="s">
        <v>104</v>
      </c>
      <c r="X8" s="1" t="s">
        <v>101</v>
      </c>
      <c r="Y8" s="1" t="s">
        <v>107</v>
      </c>
      <c r="Z8" s="1" t="s">
        <v>108</v>
      </c>
      <c r="AA8" s="1" t="s">
        <v>103</v>
      </c>
      <c r="AB8" s="1" t="s">
        <v>100</v>
      </c>
      <c r="AC8" s="1" t="s">
        <v>109</v>
      </c>
      <c r="AD8" s="1" t="s">
        <v>110</v>
      </c>
      <c r="AE8" s="1" t="s">
        <v>111</v>
      </c>
      <c r="AF8" s="1" t="s">
        <v>54</v>
      </c>
      <c r="AH8" s="3" t="str">
        <f>IFERROR(__xludf.DUMMYFUNCTION("CONCATENATE(""Insert Into proj_Test Values ("", 
IF(P8="""", ""NULL,"", CONCATENATE(""'"", TO_TEXT(P8), ""',"")),
IF(Q8="""", ""NULL,"", CONCATENATE(""'"", TO_TEXT(Q8), ""',"")),
IF(R8="""", ""NULL,"", CONCATENATE(""'"", TO_TEXT(R8), ""',"")),
IF(S8="""","&amp;" ""NULL,"", CONCATENATE(""'"", TO_TEXT(S8), ""',"")),
IF(T8="""", ""NULL,"", CONCATENATE(""'"", TO_TEXT(T8), ""',"")),
IF(U8="""", ""NULL,"", CONCATENATE(""'"", TO_TEXT(U8), ""',"")),
IF(V8="""", ""NULL,"", CONCATENATE(""'"", TO_TEXT(V8), ""',"")),
IF(W8="&amp;""""", ""NULL);"", CONCATENATE(""'"", TO_TEXT(W8), ""');""))
)
"),"Insert Into proj_Test Values ('7','2019-11-21 00:00:00','Added increased payload and retried unit travelling on a slope at high speed.','Could not re-create error.','Y','5','4','6');")</f>
        <v>Insert Into proj_Test Values ('7','2019-11-21 00:00:00','Added increased payload and retried unit travelling on a slope at high speed.','Could not re-create error.','Y','5','4','6');</v>
      </c>
      <c r="AI8" s="3"/>
      <c r="AJ8" s="3"/>
      <c r="AK8" s="3"/>
      <c r="AL8" s="3"/>
      <c r="AM8" s="3"/>
      <c r="AN8" s="3"/>
    </row>
    <row r="9">
      <c r="A9" s="1" t="s">
        <v>38</v>
      </c>
      <c r="B9" s="1" t="s">
        <v>94</v>
      </c>
      <c r="C9" s="1" t="s">
        <v>95</v>
      </c>
      <c r="D9" s="1" t="s">
        <v>96</v>
      </c>
      <c r="E9" s="1" t="s">
        <v>97</v>
      </c>
      <c r="F9" s="1" t="s">
        <v>98</v>
      </c>
      <c r="G9" s="1" t="s">
        <v>99</v>
      </c>
      <c r="H9" s="1" t="s">
        <v>55</v>
      </c>
      <c r="I9" s="1" t="s">
        <v>100</v>
      </c>
      <c r="J9" s="1" t="s">
        <v>55</v>
      </c>
      <c r="K9" s="1" t="s">
        <v>64</v>
      </c>
      <c r="L9" s="1" t="s">
        <v>99</v>
      </c>
      <c r="M9" s="1" t="s">
        <v>101</v>
      </c>
      <c r="N9" s="1" t="s">
        <v>102</v>
      </c>
      <c r="O9" s="1" t="s">
        <v>103</v>
      </c>
      <c r="P9" s="1" t="s">
        <v>114</v>
      </c>
      <c r="Q9" s="1" t="s">
        <v>76</v>
      </c>
      <c r="R9" s="1" t="s">
        <v>115</v>
      </c>
      <c r="S9" s="1" t="s">
        <v>116</v>
      </c>
      <c r="T9" s="1" t="s">
        <v>47</v>
      </c>
      <c r="U9" s="1" t="s">
        <v>48</v>
      </c>
      <c r="V9" s="1" t="s">
        <v>38</v>
      </c>
      <c r="W9" s="1" t="s">
        <v>112</v>
      </c>
      <c r="X9" s="1" t="s">
        <v>101</v>
      </c>
      <c r="Y9" s="1" t="s">
        <v>107</v>
      </c>
      <c r="Z9" s="1" t="s">
        <v>108</v>
      </c>
      <c r="AA9" s="1" t="s">
        <v>103</v>
      </c>
      <c r="AB9" s="1" t="s">
        <v>100</v>
      </c>
      <c r="AC9" s="1" t="s">
        <v>109</v>
      </c>
      <c r="AD9" s="1" t="s">
        <v>110</v>
      </c>
      <c r="AE9" s="1" t="s">
        <v>111</v>
      </c>
      <c r="AF9" s="1" t="s">
        <v>54</v>
      </c>
      <c r="AH9" s="3" t="str">
        <f>IFERROR(__xludf.DUMMYFUNCTION("CONCATENATE(""Insert Into proj_Test Values ("", 
IF(P9="""", ""NULL,"", CONCATENATE(""'"", TO_TEXT(P9), ""',"")),
IF(Q9="""", ""NULL,"", CONCATENATE(""'"", TO_TEXT(Q9), ""',"")),
IF(R9="""", ""NULL,"", CONCATENATE(""'"", TO_TEXT(R9), ""',"")),
IF(S9="""","&amp;" ""NULL,"", CONCATENATE(""'"", TO_TEXT(S9), ""',"")),
IF(T9="""", ""NULL,"", CONCATENATE(""'"", TO_TEXT(T9), ""',"")),
IF(U9="""", ""NULL,"", CONCATENATE(""'"", TO_TEXT(U9), ""',"")),
IF(V9="""", ""NULL,"", CONCATENATE(""'"", TO_TEXT(V9), ""',"")),
IF(W9="&amp;""""", ""NULL);"", CONCATENATE(""'"", TO_TEXT(W9), ""');""))
)
"),"Insert Into proj_Test Values ('8','2019-11-22 00:00:00','Attempted simultaneous down-shifting and braking while travelling at high speed down a slope.','Determined that simultaneous shifting and braking while traveling at high speed down a slope would pre"&amp;"vent brake system from properly engaging.','Y','5','4','7');")</f>
        <v>Insert Into proj_Test Values ('8','2019-11-22 00:00:00','Attempted simultaneous down-shifting and braking while travelling at high speed down a slope.','Determined that simultaneous shifting and braking while traveling at high speed down a slope would prevent brake system from properly engaging.','Y','5','4','7');</v>
      </c>
      <c r="AI9" s="3"/>
      <c r="AJ9" s="3"/>
      <c r="AK9" s="3"/>
      <c r="AL9" s="3"/>
      <c r="AM9" s="3"/>
      <c r="AN9" s="3"/>
    </row>
    <row r="10">
      <c r="A10" s="1" t="s">
        <v>38</v>
      </c>
      <c r="B10" s="1" t="s">
        <v>94</v>
      </c>
      <c r="C10" s="1" t="s">
        <v>95</v>
      </c>
      <c r="D10" s="1" t="s">
        <v>96</v>
      </c>
      <c r="E10" s="1" t="s">
        <v>97</v>
      </c>
      <c r="F10" s="1" t="s">
        <v>98</v>
      </c>
      <c r="G10" s="1" t="s">
        <v>99</v>
      </c>
      <c r="H10" s="1" t="s">
        <v>55</v>
      </c>
      <c r="I10" s="1" t="s">
        <v>100</v>
      </c>
      <c r="J10" s="1" t="s">
        <v>55</v>
      </c>
      <c r="K10" s="1" t="s">
        <v>64</v>
      </c>
      <c r="L10" s="1" t="s">
        <v>99</v>
      </c>
      <c r="M10" s="1" t="s">
        <v>101</v>
      </c>
      <c r="N10" s="1" t="s">
        <v>102</v>
      </c>
      <c r="O10" s="1" t="s">
        <v>103</v>
      </c>
      <c r="P10" s="1" t="s">
        <v>117</v>
      </c>
      <c r="Q10" s="1" t="s">
        <v>95</v>
      </c>
      <c r="R10" s="1" t="s">
        <v>118</v>
      </c>
      <c r="S10" s="1" t="s">
        <v>119</v>
      </c>
      <c r="T10" s="1" t="s">
        <v>47</v>
      </c>
      <c r="U10" s="1" t="s">
        <v>48</v>
      </c>
      <c r="V10" s="1" t="s">
        <v>38</v>
      </c>
      <c r="W10" s="1" t="s">
        <v>112</v>
      </c>
      <c r="X10" s="1" t="s">
        <v>101</v>
      </c>
      <c r="Y10" s="1" t="s">
        <v>107</v>
      </c>
      <c r="Z10" s="1" t="s">
        <v>108</v>
      </c>
      <c r="AA10" s="1" t="s">
        <v>103</v>
      </c>
      <c r="AB10" s="1" t="s">
        <v>100</v>
      </c>
      <c r="AC10" s="1" t="s">
        <v>109</v>
      </c>
      <c r="AD10" s="1" t="s">
        <v>110</v>
      </c>
      <c r="AE10" s="1" t="s">
        <v>111</v>
      </c>
      <c r="AF10" s="1" t="s">
        <v>54</v>
      </c>
      <c r="AH10" s="3" t="str">
        <f>IFERROR(__xludf.DUMMYFUNCTION("CONCATENATE(""Insert Into proj_Test Values ("", 
IF(P10="""", ""NULL,"", CONCATENATE(""'"", TO_TEXT(P10), ""',"")),
IF(Q10="""", ""NULL,"", CONCATENATE(""'"", TO_TEXT(Q10), ""',"")),
IF(R10="""", ""NULL,"", CONCATENATE(""'"", TO_TEXT(R10), ""',"")),
IF(S1"&amp;"0="""", ""NULL,"", CONCATENATE(""'"", TO_TEXT(S10), ""',"")),
IF(T10="""", ""NULL,"", CONCATENATE(""'"", TO_TEXT(T10), ""',"")),
IF(U10="""", ""NULL,"", CONCATENATE(""'"", TO_TEXT(U10), ""',"")),
IF(V10="""", ""NULL,"", CONCATENATE(""'"", TO_TEXT(V10), """&amp;"',"")),
IF(W10="""", ""NULL);"", CONCATENATE(""'"", TO_TEXT(W10), ""');""))
)
"),"Insert Into proj_Test Values ('9','2019-11-29 00:00:00','Attempted identical test to previous using new braking system.','Confirmed that new system engages brakes properly.  Recommend that additional warnings be included about operation on steep slopes an"&amp;"d sudden stops at high speeds.','Y','5','4','7');")</f>
        <v>Insert Into proj_Test Values ('9','2019-11-29 00:00:00','Attempted identical test to previous using new braking system.','Confirmed that new system engages brakes properly.  Recommend that additional warnings be included about operation on steep slopes and sudden stops at high speeds.','Y','5','4','7');</v>
      </c>
      <c r="AI10" s="3"/>
      <c r="AJ10" s="3"/>
      <c r="AK10" s="3"/>
      <c r="AL10" s="3"/>
      <c r="AM10" s="3"/>
      <c r="AN10" s="3"/>
    </row>
    <row r="11">
      <c r="A11" s="1" t="s">
        <v>48</v>
      </c>
      <c r="B11" s="1" t="s">
        <v>120</v>
      </c>
      <c r="D11" s="1" t="s">
        <v>121</v>
      </c>
      <c r="E11" s="1" t="s">
        <v>36</v>
      </c>
      <c r="G11" s="1" t="s">
        <v>122</v>
      </c>
      <c r="H11" s="1" t="s">
        <v>38</v>
      </c>
      <c r="I11" s="1" t="s">
        <v>123</v>
      </c>
      <c r="J11" s="1" t="s">
        <v>38</v>
      </c>
      <c r="K11" s="1" t="s">
        <v>40</v>
      </c>
      <c r="L11" s="1" t="s">
        <v>122</v>
      </c>
      <c r="M11" s="1" t="s">
        <v>124</v>
      </c>
      <c r="N11" s="1" t="s">
        <v>125</v>
      </c>
      <c r="O11" s="1" t="s">
        <v>126</v>
      </c>
      <c r="P11" s="1" t="s">
        <v>127</v>
      </c>
      <c r="Q11" s="1" t="s">
        <v>128</v>
      </c>
      <c r="R11" s="1" t="s">
        <v>129</v>
      </c>
      <c r="S11" s="1" t="s">
        <v>130</v>
      </c>
      <c r="T11" s="1" t="s">
        <v>47</v>
      </c>
      <c r="U11" s="1" t="s">
        <v>131</v>
      </c>
      <c r="V11" s="1" t="s">
        <v>48</v>
      </c>
      <c r="X11" s="1" t="s">
        <v>124</v>
      </c>
      <c r="Y11" s="1" t="s">
        <v>132</v>
      </c>
      <c r="Z11" s="1" t="s">
        <v>133</v>
      </c>
      <c r="AA11" s="1" t="s">
        <v>134</v>
      </c>
      <c r="AB11" s="1" t="s">
        <v>123</v>
      </c>
      <c r="AC11" s="1" t="s">
        <v>135</v>
      </c>
      <c r="AD11" s="1" t="s">
        <v>136</v>
      </c>
      <c r="AE11" s="1" t="s">
        <v>137</v>
      </c>
      <c r="AF11" s="1" t="s">
        <v>54</v>
      </c>
      <c r="AH11" s="3" t="str">
        <f>IFERROR(__xludf.DUMMYFUNCTION("CONCATENATE(""Insert Into proj_Test Values ("", 
IF(P11="""", ""NULL,"", CONCATENATE(""'"", TO_TEXT(P11), ""',"")),
IF(Q11="""", ""NULL,"", CONCATENATE(""'"", TO_TEXT(Q11), ""',"")),
IF(R11="""", ""NULL,"", CONCATENATE(""'"", TO_TEXT(R11), ""',"")),
IF(S1"&amp;"1="""", ""NULL,"", CONCATENATE(""'"", TO_TEXT(S11), ""',"")),
IF(T11="""", ""NULL,"", CONCATENATE(""'"", TO_TEXT(T11), ""',"")),
IF(U11="""", ""NULL,"", CONCATENATE(""'"", TO_TEXT(U11), ""',"")),
IF(V11="""", ""NULL,"", CONCATENATE(""'"", TO_TEXT(V11), """&amp;"',"")),
IF(W11="""", ""NULL);"", CONCATENATE(""'"", TO_TEXT(W11), ""');""))
)
"),"Insert Into proj_Test Values ('10','2019-11-30 00:00:00','Unit steering wheel appeared to have been removed and replaced several times.  Replaced with factory steering wheel, tested for normal operation.','Observed normal operation.','Y','15','5',NULL);")</f>
        <v>Insert Into proj_Test Values ('10','2019-11-30 00:00:00','Unit steering wheel appeared to have been removed and replaced several times.  Replaced with factory steering wheel, tested for normal operation.','Observed normal operation.','Y','15','5',NULL);</v>
      </c>
      <c r="AI11" s="3"/>
      <c r="AJ11" s="3"/>
      <c r="AK11" s="3"/>
      <c r="AL11" s="3"/>
      <c r="AM11" s="3"/>
      <c r="AN11" s="3"/>
    </row>
    <row r="12">
      <c r="A12" s="1" t="s">
        <v>104</v>
      </c>
      <c r="B12" s="1" t="s">
        <v>128</v>
      </c>
      <c r="D12" s="1" t="s">
        <v>138</v>
      </c>
      <c r="E12" s="1" t="s">
        <v>97</v>
      </c>
      <c r="F12" s="1" t="s">
        <v>139</v>
      </c>
      <c r="G12" s="1" t="s">
        <v>99</v>
      </c>
      <c r="H12" s="1" t="s">
        <v>55</v>
      </c>
      <c r="I12" s="1" t="s">
        <v>117</v>
      </c>
      <c r="J12" s="1" t="s">
        <v>55</v>
      </c>
      <c r="K12" s="1" t="s">
        <v>64</v>
      </c>
      <c r="L12" s="1" t="s">
        <v>99</v>
      </c>
      <c r="M12" s="1" t="s">
        <v>101</v>
      </c>
      <c r="N12" s="1" t="s">
        <v>102</v>
      </c>
      <c r="O12" s="1" t="s">
        <v>103</v>
      </c>
      <c r="P12" s="1" t="s">
        <v>39</v>
      </c>
      <c r="Q12" s="1" t="s">
        <v>128</v>
      </c>
      <c r="R12" s="1" t="s">
        <v>140</v>
      </c>
      <c r="S12" s="1" t="s">
        <v>141</v>
      </c>
      <c r="T12" s="1" t="s">
        <v>47</v>
      </c>
      <c r="U12" s="1" t="s">
        <v>32</v>
      </c>
      <c r="V12" s="1" t="s">
        <v>104</v>
      </c>
      <c r="X12" s="1" t="s">
        <v>101</v>
      </c>
      <c r="Y12" s="1" t="s">
        <v>107</v>
      </c>
      <c r="Z12" s="1" t="s">
        <v>108</v>
      </c>
      <c r="AA12" s="1" t="s">
        <v>103</v>
      </c>
      <c r="AB12" s="1" t="s">
        <v>117</v>
      </c>
      <c r="AC12" s="1" t="s">
        <v>142</v>
      </c>
      <c r="AD12" s="1" t="s">
        <v>143</v>
      </c>
      <c r="AE12" s="1" t="s">
        <v>144</v>
      </c>
      <c r="AF12" s="1" t="s">
        <v>54</v>
      </c>
      <c r="AH12" s="3" t="str">
        <f>IFERROR(__xludf.DUMMYFUNCTION("CONCATENATE(""Insert Into proj_Test Values ("", 
IF(P12="""", ""NULL,"", CONCATENATE(""'"", TO_TEXT(P12), ""',"")),
IF(Q12="""", ""NULL,"", CONCATENATE(""'"", TO_TEXT(Q12), ""',"")),
IF(R12="""", ""NULL,"", CONCATENATE(""'"", TO_TEXT(R12), ""',"")),
IF(S1"&amp;"2="""", ""NULL,"", CONCATENATE(""'"", TO_TEXT(S12), ""',"")),
IF(T12="""", ""NULL,"", CONCATENATE(""'"", TO_TEXT(T12), ""',"")),
IF(U12="""", ""NULL,"", CONCATENATE(""'"", TO_TEXT(U12), ""',"")),
IF(V12="""", ""NULL,"", CONCATENATE(""'"", TO_TEXT(V12), """&amp;"',"")),
IF(W12="""", ""NULL);"", CONCATENATE(""'"", TO_TEXT(W12), ""');""))
)
"),"Insert Into proj_Test Values ('11','2019-11-30 00:00:00','Tested battery for extra heat during normal use and charging','No problems observed.','Y','1','6',NULL);")</f>
        <v>Insert Into proj_Test Values ('11','2019-11-30 00:00:00','Tested battery for extra heat during normal use and charging','No problems observed.','Y','1','6',NULL);</v>
      </c>
      <c r="AI12" s="3"/>
      <c r="AJ12" s="3"/>
      <c r="AK12" s="3"/>
      <c r="AL12" s="3"/>
      <c r="AM12" s="3"/>
      <c r="AN12" s="3"/>
    </row>
    <row r="13">
      <c r="A13" s="1" t="s">
        <v>104</v>
      </c>
      <c r="B13" s="1" t="s">
        <v>128</v>
      </c>
      <c r="D13" s="1" t="s">
        <v>138</v>
      </c>
      <c r="E13" s="1" t="s">
        <v>97</v>
      </c>
      <c r="F13" s="1" t="s">
        <v>139</v>
      </c>
      <c r="G13" s="1" t="s">
        <v>99</v>
      </c>
      <c r="H13" s="1" t="s">
        <v>55</v>
      </c>
      <c r="I13" s="1" t="s">
        <v>117</v>
      </c>
      <c r="J13" s="1" t="s">
        <v>55</v>
      </c>
      <c r="K13" s="1" t="s">
        <v>64</v>
      </c>
      <c r="L13" s="1" t="s">
        <v>99</v>
      </c>
      <c r="M13" s="1" t="s">
        <v>101</v>
      </c>
      <c r="N13" s="1" t="s">
        <v>102</v>
      </c>
      <c r="O13" s="1" t="s">
        <v>103</v>
      </c>
      <c r="P13" s="1" t="s">
        <v>145</v>
      </c>
      <c r="Q13" s="1" t="s">
        <v>128</v>
      </c>
      <c r="R13" s="1" t="s">
        <v>146</v>
      </c>
      <c r="S13" s="1" t="s">
        <v>141</v>
      </c>
      <c r="T13" s="1" t="s">
        <v>47</v>
      </c>
      <c r="U13" s="1" t="s">
        <v>32</v>
      </c>
      <c r="V13" s="1" t="s">
        <v>104</v>
      </c>
      <c r="W13" s="1" t="s">
        <v>39</v>
      </c>
      <c r="X13" s="1" t="s">
        <v>101</v>
      </c>
      <c r="Y13" s="1" t="s">
        <v>107</v>
      </c>
      <c r="Z13" s="1" t="s">
        <v>108</v>
      </c>
      <c r="AA13" s="1" t="s">
        <v>103</v>
      </c>
      <c r="AB13" s="1" t="s">
        <v>117</v>
      </c>
      <c r="AC13" s="1" t="s">
        <v>142</v>
      </c>
      <c r="AD13" s="1" t="s">
        <v>143</v>
      </c>
      <c r="AE13" s="1" t="s">
        <v>144</v>
      </c>
      <c r="AF13" s="1" t="s">
        <v>54</v>
      </c>
      <c r="AH13" s="3" t="str">
        <f>IFERROR(__xludf.DUMMYFUNCTION("CONCATENATE(""Insert Into proj_Test Values ("", 
IF(P13="""", ""NULL,"", CONCATENATE(""'"", TO_TEXT(P13), ""',"")),
IF(Q13="""", ""NULL,"", CONCATENATE(""'"", TO_TEXT(Q13), ""',"")),
IF(R13="""", ""NULL,"", CONCATENATE(""'"", TO_TEXT(R13), ""',"")),
IF(S1"&amp;"3="""", ""NULL,"", CONCATENATE(""'"", TO_TEXT(S13), ""',"")),
IF(T13="""", ""NULL,"", CONCATENATE(""'"", TO_TEXT(T13), ""',"")),
IF(U13="""", ""NULL,"", CONCATENATE(""'"", TO_TEXT(U13), ""',"")),
IF(V13="""", ""NULL,"", CONCATENATE(""'"", TO_TEXT(V13), """&amp;"',"")),
IF(W13="""", ""NULL);"", CONCATENATE(""'"", TO_TEXT(W13), ""');""))
)
"),"Insert Into proj_Test Values ('12','2019-11-30 00:00:00','Tested battery for extra heat during normal use and charging at high/low temperatures.','No problems observed.','Y','1','6','11');")</f>
        <v>Insert Into proj_Test Values ('12','2019-11-30 00:00:00','Tested battery for extra heat during normal use and charging at high/low temperatures.','No problems observed.','Y','1','6','11');</v>
      </c>
      <c r="AI13" s="3"/>
      <c r="AJ13" s="3"/>
      <c r="AK13" s="3"/>
      <c r="AL13" s="3"/>
      <c r="AM13" s="3"/>
      <c r="AN13" s="3"/>
    </row>
    <row r="14">
      <c r="A14" s="1" t="s">
        <v>104</v>
      </c>
      <c r="B14" s="1" t="s">
        <v>128</v>
      </c>
      <c r="D14" s="1" t="s">
        <v>138</v>
      </c>
      <c r="E14" s="1" t="s">
        <v>97</v>
      </c>
      <c r="F14" s="1" t="s">
        <v>139</v>
      </c>
      <c r="G14" s="1" t="s">
        <v>99</v>
      </c>
      <c r="H14" s="1" t="s">
        <v>55</v>
      </c>
      <c r="I14" s="1" t="s">
        <v>117</v>
      </c>
      <c r="J14" s="1" t="s">
        <v>55</v>
      </c>
      <c r="K14" s="1" t="s">
        <v>64</v>
      </c>
      <c r="L14" s="1" t="s">
        <v>99</v>
      </c>
      <c r="M14" s="1" t="s">
        <v>101</v>
      </c>
      <c r="N14" s="1" t="s">
        <v>102</v>
      </c>
      <c r="O14" s="1" t="s">
        <v>103</v>
      </c>
      <c r="P14" s="1" t="s">
        <v>147</v>
      </c>
      <c r="Q14" s="1" t="s">
        <v>148</v>
      </c>
      <c r="R14" s="1" t="s">
        <v>149</v>
      </c>
      <c r="S14" s="1" t="s">
        <v>150</v>
      </c>
      <c r="T14" s="1" t="s">
        <v>47</v>
      </c>
      <c r="U14" s="1" t="s">
        <v>32</v>
      </c>
      <c r="V14" s="1" t="s">
        <v>104</v>
      </c>
      <c r="W14" s="1" t="s">
        <v>145</v>
      </c>
      <c r="X14" s="1" t="s">
        <v>101</v>
      </c>
      <c r="Y14" s="1" t="s">
        <v>107</v>
      </c>
      <c r="Z14" s="1" t="s">
        <v>108</v>
      </c>
      <c r="AA14" s="1" t="s">
        <v>103</v>
      </c>
      <c r="AB14" s="1" t="s">
        <v>117</v>
      </c>
      <c r="AC14" s="1" t="s">
        <v>142</v>
      </c>
      <c r="AD14" s="1" t="s">
        <v>143</v>
      </c>
      <c r="AE14" s="1" t="s">
        <v>144</v>
      </c>
      <c r="AF14" s="1" t="s">
        <v>54</v>
      </c>
      <c r="AH14" s="3" t="str">
        <f>IFERROR(__xludf.DUMMYFUNCTION("CONCATENATE(""Insert Into proj_Test Values ("", 
IF(P14="""", ""NULL,"", CONCATENATE(""'"", TO_TEXT(P14), ""',"")),
IF(Q14="""", ""NULL,"", CONCATENATE(""'"", TO_TEXT(Q14), ""',"")),
IF(R14="""", ""NULL,"", CONCATENATE(""'"", TO_TEXT(R14), ""',"")),
IF(S1"&amp;"4="""", ""NULL,"", CONCATENATE(""'"", TO_TEXT(S14), ""',"")),
IF(T14="""", ""NULL,"", CONCATENATE(""'"", TO_TEXT(T14), ""',"")),
IF(U14="""", ""NULL,"", CONCATENATE(""'"", TO_TEXT(U14), ""',"")),
IF(V14="""", ""NULL,"", CONCATENATE(""'"", TO_TEXT(V14), """&amp;"',"")),
IF(W14="""", ""NULL);"", CONCATENATE(""'"", TO_TEXT(W14), ""');""))
)
"),"Insert Into proj_Test Values ('13','2019-12-01 00:00:00','Tested battery for extra heat after extended period with extreme temperature variations.','Noted that battery showed signs of overheating after extended exposure to high heat.','Y','1','6','12');")</f>
        <v>Insert Into proj_Test Values ('13','2019-12-01 00:00:00','Tested battery for extra heat after extended period with extreme temperature variations.','Noted that battery showed signs of overheating after extended exposure to high heat.','Y','1','6','12');</v>
      </c>
      <c r="AI14" s="3"/>
      <c r="AJ14" s="3"/>
      <c r="AK14" s="3"/>
      <c r="AL14" s="3"/>
      <c r="AM14" s="3"/>
      <c r="AN14" s="3"/>
    </row>
    <row r="15">
      <c r="A15" s="1" t="s">
        <v>104</v>
      </c>
      <c r="B15" s="1" t="s">
        <v>128</v>
      </c>
      <c r="D15" s="1" t="s">
        <v>138</v>
      </c>
      <c r="E15" s="1" t="s">
        <v>97</v>
      </c>
      <c r="F15" s="1" t="s">
        <v>139</v>
      </c>
      <c r="G15" s="1" t="s">
        <v>99</v>
      </c>
      <c r="H15" s="1" t="s">
        <v>55</v>
      </c>
      <c r="I15" s="1" t="s">
        <v>117</v>
      </c>
      <c r="J15" s="1" t="s">
        <v>55</v>
      </c>
      <c r="K15" s="1" t="s">
        <v>64</v>
      </c>
      <c r="L15" s="1" t="s">
        <v>99</v>
      </c>
      <c r="M15" s="1" t="s">
        <v>101</v>
      </c>
      <c r="N15" s="1" t="s">
        <v>102</v>
      </c>
      <c r="O15" s="1" t="s">
        <v>103</v>
      </c>
      <c r="P15" s="1" t="s">
        <v>151</v>
      </c>
      <c r="Q15" s="1" t="s">
        <v>152</v>
      </c>
      <c r="R15" s="1" t="s">
        <v>153</v>
      </c>
      <c r="S15" s="1" t="s">
        <v>154</v>
      </c>
      <c r="T15" s="1" t="s">
        <v>47</v>
      </c>
      <c r="U15" s="1" t="s">
        <v>32</v>
      </c>
      <c r="V15" s="1" t="s">
        <v>104</v>
      </c>
      <c r="W15" s="1" t="s">
        <v>147</v>
      </c>
      <c r="X15" s="1" t="s">
        <v>101</v>
      </c>
      <c r="Y15" s="1" t="s">
        <v>107</v>
      </c>
      <c r="Z15" s="1" t="s">
        <v>108</v>
      </c>
      <c r="AA15" s="1" t="s">
        <v>103</v>
      </c>
      <c r="AB15" s="1" t="s">
        <v>117</v>
      </c>
      <c r="AC15" s="1" t="s">
        <v>142</v>
      </c>
      <c r="AD15" s="1" t="s">
        <v>143</v>
      </c>
      <c r="AE15" s="1" t="s">
        <v>144</v>
      </c>
      <c r="AF15" s="1" t="s">
        <v>54</v>
      </c>
      <c r="AH15" s="3" t="str">
        <f>IFERROR(__xludf.DUMMYFUNCTION("CONCATENATE(""Insert Into proj_Test Values ("", 
IF(P15="""", ""NULL,"", CONCATENATE(""'"", TO_TEXT(P15), ""',"")),
IF(Q15="""", ""NULL,"", CONCATENATE(""'"", TO_TEXT(Q15), ""',"")),
IF(R15="""", ""NULL,"", CONCATENATE(""'"", TO_TEXT(R15), ""',"")),
IF(S1"&amp;"5="""", ""NULL,"", CONCATENATE(""'"", TO_TEXT(S15), ""',"")),
IF(T15="""", ""NULL,"", CONCATENATE(""'"", TO_TEXT(T15), ""',"")),
IF(U15="""", ""NULL,"", CONCATENATE(""'"", TO_TEXT(U15), ""',"")),
IF(V15="""", ""NULL,"", CONCATENATE(""'"", TO_TEXT(V15), """&amp;"',"")),
IF(W15="""", ""NULL);"", CONCATENATE(""'"", TO_TEXT(W15), ""');""))
)
"),"Insert Into proj_Test Values ('14','2019-12-02 00:00:00','Tested battery at high usage and extended exposure to high heat.','Battery suffered failure, recommend connectors and fuses be replaced on all models to prevent potential overheating.','Y','1','6',"&amp;"'13');")</f>
        <v>Insert Into proj_Test Values ('14','2019-12-02 00:00:00','Tested battery at high usage and extended exposure to high heat.','Battery suffered failure, recommend connectors and fuses be replaced on all models to prevent potential overheating.','Y','1','6','13');</v>
      </c>
      <c r="AI15" s="3"/>
      <c r="AJ15" s="3"/>
      <c r="AK15" s="3"/>
      <c r="AL15" s="3"/>
      <c r="AM15" s="3"/>
      <c r="AN15" s="3"/>
    </row>
    <row r="16">
      <c r="A16" s="1" t="s">
        <v>114</v>
      </c>
      <c r="B16" s="1" t="s">
        <v>155</v>
      </c>
      <c r="D16" s="1" t="s">
        <v>156</v>
      </c>
      <c r="E16" s="1" t="s">
        <v>36</v>
      </c>
      <c r="G16" s="1" t="s">
        <v>157</v>
      </c>
      <c r="H16" s="1" t="s">
        <v>104</v>
      </c>
      <c r="I16" s="1" t="s">
        <v>102</v>
      </c>
      <c r="J16" s="1" t="s">
        <v>104</v>
      </c>
      <c r="K16" s="1" t="s">
        <v>158</v>
      </c>
      <c r="L16" s="1" t="s">
        <v>157</v>
      </c>
      <c r="M16" s="1" t="s">
        <v>124</v>
      </c>
      <c r="N16" s="1" t="s">
        <v>39</v>
      </c>
      <c r="O16" s="1" t="s">
        <v>134</v>
      </c>
      <c r="P16" s="1" t="s">
        <v>131</v>
      </c>
      <c r="Q16" s="1" t="s">
        <v>159</v>
      </c>
      <c r="R16" s="1" t="s">
        <v>160</v>
      </c>
      <c r="S16" s="1" t="s">
        <v>161</v>
      </c>
      <c r="T16" s="1" t="s">
        <v>47</v>
      </c>
      <c r="U16" s="1" t="s">
        <v>55</v>
      </c>
      <c r="V16" s="1" t="s">
        <v>114</v>
      </c>
      <c r="X16" s="1" t="s">
        <v>124</v>
      </c>
      <c r="Y16" s="1" t="s">
        <v>132</v>
      </c>
      <c r="Z16" s="1" t="s">
        <v>133</v>
      </c>
      <c r="AA16" s="1" t="s">
        <v>134</v>
      </c>
      <c r="AB16" s="1" t="s">
        <v>102</v>
      </c>
      <c r="AC16" s="1" t="s">
        <v>162</v>
      </c>
      <c r="AD16" s="1" t="s">
        <v>163</v>
      </c>
      <c r="AE16" s="1" t="s">
        <v>164</v>
      </c>
      <c r="AF16" s="1" t="s">
        <v>54</v>
      </c>
      <c r="AH16" s="3" t="str">
        <f>IFERROR(__xludf.DUMMYFUNCTION("CONCATENATE(""Insert Into proj_Test Values ("", 
IF(P16="""", ""NULL,"", CONCATENATE(""'"", TO_TEXT(P16), ""',"")),
IF(Q16="""", ""NULL,"", CONCATENATE(""'"", TO_TEXT(Q16), ""',"")),
IF(R16="""", ""NULL,"", CONCATENATE(""'"", TO_TEXT(R16), ""',"")),
IF(S1"&amp;"6="""", ""NULL,"", CONCATENATE(""'"", TO_TEXT(S16), ""',"")),
IF(T16="""", ""NULL,"", CONCATENATE(""'"", TO_TEXT(T16), ""',"")),
IF(U16="""", ""NULL,"", CONCATENATE(""'"", TO_TEXT(U16), ""',"")),
IF(V16="""", ""NULL,"", CONCATENATE(""'"", TO_TEXT(V16), """&amp;"',"")),
IF(W16="""", ""NULL);"", CONCATENATE(""'"", TO_TEXT(W16), ""');""))
)
"),"Insert Into proj_Test Values ('15','2019-12-19 00:00:00','Simulated operation of toy in submersible mode.','Determined that as it is currently configured, submersible operation would likely be inadvisable.','Y','2','8',NULL);")</f>
        <v>Insert Into proj_Test Values ('15','2019-12-19 00:00:00','Simulated operation of toy in submersible mode.','Determined that as it is currently configured, submersible operation would likely be inadvisable.','Y','2','8',NULL);</v>
      </c>
      <c r="AI16" s="3"/>
      <c r="AJ16" s="3"/>
      <c r="AK16" s="3"/>
      <c r="AL16" s="3"/>
      <c r="AM16" s="3"/>
      <c r="AN16" s="3"/>
    </row>
    <row r="17">
      <c r="A17" s="1" t="s">
        <v>114</v>
      </c>
      <c r="B17" s="1" t="s">
        <v>155</v>
      </c>
      <c r="D17" s="1" t="s">
        <v>156</v>
      </c>
      <c r="E17" s="1" t="s">
        <v>36</v>
      </c>
      <c r="G17" s="1" t="s">
        <v>157</v>
      </c>
      <c r="H17" s="1" t="s">
        <v>104</v>
      </c>
      <c r="I17" s="1" t="s">
        <v>102</v>
      </c>
      <c r="J17" s="1" t="s">
        <v>104</v>
      </c>
      <c r="K17" s="1" t="s">
        <v>158</v>
      </c>
      <c r="L17" s="1" t="s">
        <v>157</v>
      </c>
      <c r="M17" s="1" t="s">
        <v>124</v>
      </c>
      <c r="N17" s="1" t="s">
        <v>39</v>
      </c>
      <c r="O17" s="1" t="s">
        <v>134</v>
      </c>
      <c r="P17" s="1" t="s">
        <v>165</v>
      </c>
      <c r="Q17" s="1" t="s">
        <v>166</v>
      </c>
      <c r="R17" s="1" t="s">
        <v>167</v>
      </c>
      <c r="S17" s="1" t="s">
        <v>168</v>
      </c>
      <c r="T17" s="1" t="s">
        <v>169</v>
      </c>
      <c r="U17" s="1" t="s">
        <v>55</v>
      </c>
      <c r="V17" s="1" t="s">
        <v>114</v>
      </c>
      <c r="W17" s="1" t="s">
        <v>131</v>
      </c>
      <c r="X17" s="1" t="s">
        <v>124</v>
      </c>
      <c r="Y17" s="1" t="s">
        <v>132</v>
      </c>
      <c r="Z17" s="1" t="s">
        <v>133</v>
      </c>
      <c r="AA17" s="1" t="s">
        <v>134</v>
      </c>
      <c r="AB17" s="1" t="s">
        <v>102</v>
      </c>
      <c r="AC17" s="1" t="s">
        <v>162</v>
      </c>
      <c r="AD17" s="1" t="s">
        <v>163</v>
      </c>
      <c r="AE17" s="1" t="s">
        <v>164</v>
      </c>
      <c r="AF17" s="1" t="s">
        <v>54</v>
      </c>
      <c r="AH17" s="3" t="str">
        <f>IFERROR(__xludf.DUMMYFUNCTION("CONCATENATE(""Insert Into proj_Test Values ("", 
IF(P17="""", ""NULL,"", CONCATENATE(""'"", TO_TEXT(P17), ""',"")),
IF(Q17="""", ""NULL,"", CONCATENATE(""'"", TO_TEXT(Q17), ""',"")),
IF(R17="""", ""NULL,"", CONCATENATE(""'"", TO_TEXT(R17), ""',"")),
IF(S1"&amp;"7="""", ""NULL,"", CONCATENATE(""'"", TO_TEXT(S17), ""',"")),
IF(T17="""", ""NULL,"", CONCATENATE(""'"", TO_TEXT(T17), ""',"")),
IF(U17="""", ""NULL,"", CONCATENATE(""'"", TO_TEXT(U17), ""',"")),
IF(V17="""", ""NULL,"", CONCATENATE(""'"", TO_TEXT(V17), """&amp;"',"")),
IF(W17="""", ""NULL);"", CONCATENATE(""'"", TO_TEXT(W17), ""');""))
)
"),"Insert Into proj_Test Values ('16','2019-12-20 00:00:00','Live test of submersible mode','Unit operation matched simulations, waiting for recovery of on-board computer for more information.','N','2','8','15');")</f>
        <v>Insert Into proj_Test Values ('16','2019-12-20 00:00:00','Live test of submersible mode','Unit operation matched simulations, waiting for recovery of on-board computer for more information.','N','2','8','15');</v>
      </c>
      <c r="AI17" s="3"/>
      <c r="AJ17" s="3"/>
      <c r="AK17" s="3"/>
      <c r="AL17" s="3"/>
      <c r="AM17" s="3"/>
      <c r="AN17" s="3"/>
    </row>
    <row r="18">
      <c r="A18" s="1" t="s">
        <v>117</v>
      </c>
      <c r="B18" s="1" t="s">
        <v>33</v>
      </c>
      <c r="C18" s="1" t="s">
        <v>170</v>
      </c>
      <c r="D18" s="1" t="s">
        <v>171</v>
      </c>
      <c r="E18" s="1" t="s">
        <v>36</v>
      </c>
      <c r="G18" s="1" t="s">
        <v>172</v>
      </c>
      <c r="H18" s="1" t="s">
        <v>55</v>
      </c>
      <c r="I18" s="1" t="s">
        <v>114</v>
      </c>
      <c r="J18" s="1" t="s">
        <v>55</v>
      </c>
      <c r="K18" s="1" t="s">
        <v>64</v>
      </c>
      <c r="L18" s="1" t="s">
        <v>172</v>
      </c>
      <c r="M18" s="1" t="s">
        <v>173</v>
      </c>
      <c r="N18" s="1" t="s">
        <v>174</v>
      </c>
      <c r="O18" s="1" t="s">
        <v>175</v>
      </c>
      <c r="P18" s="1" t="s">
        <v>81</v>
      </c>
      <c r="Q18" s="1" t="s">
        <v>176</v>
      </c>
      <c r="R18" s="1" t="s">
        <v>177</v>
      </c>
      <c r="S18" s="1" t="s">
        <v>178</v>
      </c>
      <c r="T18" s="1" t="s">
        <v>47</v>
      </c>
      <c r="U18" s="1" t="s">
        <v>32</v>
      </c>
      <c r="V18" s="1" t="s">
        <v>117</v>
      </c>
      <c r="X18" s="1" t="s">
        <v>173</v>
      </c>
      <c r="Y18" s="1" t="s">
        <v>179</v>
      </c>
      <c r="Z18" s="1" t="s">
        <v>180</v>
      </c>
      <c r="AA18" s="1" t="s">
        <v>175</v>
      </c>
      <c r="AB18" s="1" t="s">
        <v>114</v>
      </c>
      <c r="AC18" s="1" t="s">
        <v>181</v>
      </c>
      <c r="AD18" s="1" t="s">
        <v>182</v>
      </c>
      <c r="AE18" s="1" t="s">
        <v>183</v>
      </c>
      <c r="AF18" s="1" t="s">
        <v>54</v>
      </c>
      <c r="AH18" s="3" t="str">
        <f>IFERROR(__xludf.DUMMYFUNCTION("CONCATENATE(""Insert Into proj_Test Values ("", 
IF(P18="""", ""NULL,"", CONCATENATE(""'"", TO_TEXT(P18), ""',"")),
IF(Q18="""", ""NULL,"", CONCATENATE(""'"", TO_TEXT(Q18), ""',"")),
IF(R18="""", ""NULL,"", CONCATENATE(""'"", TO_TEXT(R18), ""',"")),
IF(S1"&amp;"8="""", ""NULL,"", CONCATENATE(""'"", TO_TEXT(S18), ""',"")),
IF(T18="""", ""NULL,"", CONCATENATE(""'"", TO_TEXT(T18), ""',"")),
IF(U18="""", ""NULL,"", CONCATENATE(""'"", TO_TEXT(U18), ""',"")),
IF(V18="""", ""NULL,"", CONCATENATE(""'"", TO_TEXT(V18), """&amp;"',"")),
IF(W18="""", ""NULL);"", CONCATENATE(""'"", TO_TEXT(W18), ""');""))
)
"),"Insert Into proj_Test Values ('17','2019-11-06 00:00:00','Checked rate of acceleration and braking with normal payload.','Confirmed operation within expected paramters.  Braking/acceleration rate increases with lighter payload.','Y','1','9',NULL);")</f>
        <v>Insert Into proj_Test Values ('17','2019-11-06 00:00:00','Checked rate of acceleration and braking with normal payload.','Confirmed operation within expected paramters.  Braking/acceleration rate increases with lighter payload.','Y','1','9',NULL);</v>
      </c>
      <c r="AI18" s="3"/>
      <c r="AJ18" s="3"/>
      <c r="AK18" s="3"/>
      <c r="AL18" s="3"/>
      <c r="AM18" s="3"/>
      <c r="AN18" s="3"/>
    </row>
    <row r="19">
      <c r="A19" s="1" t="s">
        <v>117</v>
      </c>
      <c r="B19" s="1" t="s">
        <v>33</v>
      </c>
      <c r="C19" s="1" t="s">
        <v>170</v>
      </c>
      <c r="D19" s="1" t="s">
        <v>171</v>
      </c>
      <c r="E19" s="1" t="s">
        <v>36</v>
      </c>
      <c r="G19" s="1" t="s">
        <v>172</v>
      </c>
      <c r="H19" s="1" t="s">
        <v>55</v>
      </c>
      <c r="I19" s="1" t="s">
        <v>114</v>
      </c>
      <c r="J19" s="1" t="s">
        <v>55</v>
      </c>
      <c r="K19" s="1" t="s">
        <v>64</v>
      </c>
      <c r="L19" s="1" t="s">
        <v>172</v>
      </c>
      <c r="M19" s="1" t="s">
        <v>173</v>
      </c>
      <c r="N19" s="1" t="s">
        <v>174</v>
      </c>
      <c r="O19" s="1" t="s">
        <v>175</v>
      </c>
      <c r="P19" s="1" t="s">
        <v>123</v>
      </c>
      <c r="Q19" s="1" t="s">
        <v>44</v>
      </c>
      <c r="R19" s="1" t="s">
        <v>184</v>
      </c>
      <c r="S19" s="1" t="s">
        <v>185</v>
      </c>
      <c r="T19" s="1" t="s">
        <v>47</v>
      </c>
      <c r="U19" s="1" t="s">
        <v>32</v>
      </c>
      <c r="V19" s="1" t="s">
        <v>117</v>
      </c>
      <c r="W19" s="1" t="s">
        <v>81</v>
      </c>
      <c r="X19" s="1" t="s">
        <v>173</v>
      </c>
      <c r="Y19" s="1" t="s">
        <v>179</v>
      </c>
      <c r="Z19" s="1" t="s">
        <v>180</v>
      </c>
      <c r="AA19" s="1" t="s">
        <v>175</v>
      </c>
      <c r="AB19" s="1" t="s">
        <v>114</v>
      </c>
      <c r="AC19" s="1" t="s">
        <v>181</v>
      </c>
      <c r="AD19" s="1" t="s">
        <v>182</v>
      </c>
      <c r="AE19" s="1" t="s">
        <v>183</v>
      </c>
      <c r="AF19" s="1" t="s">
        <v>54</v>
      </c>
      <c r="AH19" s="3" t="str">
        <f>IFERROR(__xludf.DUMMYFUNCTION("CONCATENATE(""Insert Into proj_Test Values ("", 
IF(P19="""", ""NULL,"", CONCATENATE(""'"", TO_TEXT(P19), ""',"")),
IF(Q19="""", ""NULL,"", CONCATENATE(""'"", TO_TEXT(Q19), ""',"")),
IF(R19="""", ""NULL,"", CONCATENATE(""'"", TO_TEXT(R19), ""',"")),
IF(S1"&amp;"9="""", ""NULL,"", CONCATENATE(""'"", TO_TEXT(S19), ""',"")),
IF(T19="""", ""NULL,"", CONCATENATE(""'"", TO_TEXT(T19), ""',"")),
IF(U19="""", ""NULL,"", CONCATENATE(""'"", TO_TEXT(U19), ""',"")),
IF(V19="""", ""NULL,"", CONCATENATE(""'"", TO_TEXT(V19), """&amp;"',"")),
IF(W19="""", ""NULL);"", CONCATENATE(""'"", TO_TEXT(W19), ""');""))
)
"),"Insert Into proj_Test Values ('18','2019-11-07 00:00:00','Re-tested with adjustment to electromagnetic brake.','Significant increase in distance travelled after foot was removed from accelerator observed.','Y','1','9','17');")</f>
        <v>Insert Into proj_Test Values ('18','2019-11-07 00:00:00','Re-tested with adjustment to electromagnetic brake.','Significant increase in distance travelled after foot was removed from accelerator observed.','Y','1','9','17');</v>
      </c>
      <c r="AI19" s="3"/>
      <c r="AJ19" s="3"/>
      <c r="AK19" s="3"/>
      <c r="AL19" s="3"/>
      <c r="AM19" s="3"/>
      <c r="AN19" s="3"/>
    </row>
    <row r="20">
      <c r="A20" s="1" t="s">
        <v>117</v>
      </c>
      <c r="B20" s="1" t="s">
        <v>33</v>
      </c>
      <c r="C20" s="1" t="s">
        <v>170</v>
      </c>
      <c r="D20" s="1" t="s">
        <v>171</v>
      </c>
      <c r="E20" s="1" t="s">
        <v>36</v>
      </c>
      <c r="G20" s="1" t="s">
        <v>172</v>
      </c>
      <c r="H20" s="1" t="s">
        <v>55</v>
      </c>
      <c r="I20" s="1" t="s">
        <v>114</v>
      </c>
      <c r="J20" s="1" t="s">
        <v>55</v>
      </c>
      <c r="K20" s="1" t="s">
        <v>64</v>
      </c>
      <c r="L20" s="1" t="s">
        <v>172</v>
      </c>
      <c r="M20" s="1" t="s">
        <v>173</v>
      </c>
      <c r="N20" s="1" t="s">
        <v>174</v>
      </c>
      <c r="O20" s="1" t="s">
        <v>175</v>
      </c>
      <c r="P20" s="1" t="s">
        <v>186</v>
      </c>
      <c r="Q20" s="1" t="s">
        <v>56</v>
      </c>
      <c r="R20" s="1" t="s">
        <v>187</v>
      </c>
      <c r="S20" s="1" t="s">
        <v>188</v>
      </c>
      <c r="T20" s="1" t="s">
        <v>47</v>
      </c>
      <c r="U20" s="1" t="s">
        <v>32</v>
      </c>
      <c r="V20" s="1" t="s">
        <v>117</v>
      </c>
      <c r="W20" s="1" t="s">
        <v>123</v>
      </c>
      <c r="X20" s="1" t="s">
        <v>173</v>
      </c>
      <c r="Y20" s="1" t="s">
        <v>179</v>
      </c>
      <c r="Z20" s="1" t="s">
        <v>180</v>
      </c>
      <c r="AA20" s="1" t="s">
        <v>175</v>
      </c>
      <c r="AB20" s="1" t="s">
        <v>114</v>
      </c>
      <c r="AC20" s="1" t="s">
        <v>181</v>
      </c>
      <c r="AD20" s="1" t="s">
        <v>182</v>
      </c>
      <c r="AE20" s="1" t="s">
        <v>183</v>
      </c>
      <c r="AF20" s="1" t="s">
        <v>54</v>
      </c>
      <c r="AH20" s="3" t="str">
        <f>IFERROR(__xludf.DUMMYFUNCTION("CONCATENATE(""Insert Into proj_Test Values ("", 
IF(P20="""", ""NULL,"", CONCATENATE(""'"", TO_TEXT(P20), ""',"")),
IF(Q20="""", ""NULL,"", CONCATENATE(""'"", TO_TEXT(Q20), ""',"")),
IF(R20="""", ""NULL,"", CONCATENATE(""'"", TO_TEXT(R20), ""',"")),
IF(S2"&amp;"0="""", ""NULL,"", CONCATENATE(""'"", TO_TEXT(S20), ""',"")),
IF(T20="""", ""NULL,"", CONCATENATE(""'"", TO_TEXT(T20), ""',"")),
IF(U20="""", ""NULL,"", CONCATENATE(""'"", TO_TEXT(U20), ""',"")),
IF(V20="""", ""NULL,"", CONCATENATE(""'"", TO_TEXT(V20), """&amp;"',"")),
IF(W20="""", ""NULL);"", CONCATENATE(""'"", TO_TEXT(W20), ""');""))
)
"),"Insert Into proj_Test Values ('19','2019-11-08 00:00:00','Re-tested with re-adjustment to electromagnetic brake.','Unit now stops and starts suddenly again, recommend no changes.','Y','1','9','18');")</f>
        <v>Insert Into proj_Test Values ('19','2019-11-08 00:00:00','Re-tested with re-adjustment to electromagnetic brake.','Unit now stops and starts suddenly again, recommend no changes.','Y','1','9','18');</v>
      </c>
      <c r="AI20" s="3"/>
      <c r="AJ20" s="3"/>
      <c r="AK20" s="3"/>
      <c r="AL20" s="3"/>
      <c r="AM20" s="3"/>
      <c r="AN20" s="3"/>
    </row>
    <row r="21" ht="15.75" customHeight="1">
      <c r="A21" s="1" t="s">
        <v>112</v>
      </c>
      <c r="B21" s="1" t="s">
        <v>189</v>
      </c>
      <c r="C21" s="1" t="s">
        <v>189</v>
      </c>
      <c r="D21" s="1" t="s">
        <v>190</v>
      </c>
      <c r="E21" s="1" t="s">
        <v>36</v>
      </c>
      <c r="G21" s="1" t="s">
        <v>191</v>
      </c>
      <c r="H21" s="1" t="s">
        <v>104</v>
      </c>
      <c r="I21" s="1" t="s">
        <v>112</v>
      </c>
      <c r="J21" s="1" t="s">
        <v>104</v>
      </c>
      <c r="K21" s="1" t="s">
        <v>158</v>
      </c>
      <c r="L21" s="1" t="s">
        <v>191</v>
      </c>
      <c r="M21" s="1" t="s">
        <v>80</v>
      </c>
      <c r="N21" s="1" t="s">
        <v>165</v>
      </c>
      <c r="O21" s="1" t="s">
        <v>192</v>
      </c>
      <c r="P21" s="1" t="s">
        <v>193</v>
      </c>
      <c r="Q21" s="1" t="s">
        <v>189</v>
      </c>
      <c r="R21" s="1" t="s">
        <v>194</v>
      </c>
      <c r="S21" s="1" t="s">
        <v>195</v>
      </c>
      <c r="T21" s="1" t="s">
        <v>47</v>
      </c>
      <c r="U21" s="1" t="s">
        <v>131</v>
      </c>
      <c r="V21" s="1" t="s">
        <v>112</v>
      </c>
      <c r="X21" s="1" t="s">
        <v>80</v>
      </c>
      <c r="Y21" s="1" t="s">
        <v>86</v>
      </c>
      <c r="Z21" s="1" t="s">
        <v>87</v>
      </c>
      <c r="AA21" s="1" t="s">
        <v>88</v>
      </c>
      <c r="AB21" s="1" t="s">
        <v>112</v>
      </c>
      <c r="AC21" s="1" t="s">
        <v>196</v>
      </c>
      <c r="AD21" s="1" t="s">
        <v>197</v>
      </c>
      <c r="AE21" s="1" t="s">
        <v>198</v>
      </c>
      <c r="AF21" s="1" t="s">
        <v>199</v>
      </c>
      <c r="AH21" s="3" t="str">
        <f>IFERROR(__xludf.DUMMYFUNCTION("CONCATENATE(""Insert Into proj_Test Values ("", 
IF(P21="""", ""NULL,"", CONCATENATE(""'"", TO_TEXT(P21), ""',"")),
IF(Q21="""", ""NULL,"", CONCATENATE(""'"", TO_TEXT(Q21), ""',"")),
IF(R21="""", ""NULL,"", CONCATENATE(""'"", TO_TEXT(R21), ""',"")),
IF(S2"&amp;"1="""", ""NULL,"", CONCATENATE(""'"", TO_TEXT(S21), ""',"")),
IF(T21="""", ""NULL,"", CONCATENATE(""'"", TO_TEXT(T21), ""',"")),
IF(U21="""", ""NULL,"", CONCATENATE(""'"", TO_TEXT(U21), ""',"")),
IF(V21="""", ""NULL,"", CONCATENATE(""'"", TO_TEXT(V21), """&amp;"',"")),
IF(W21="""", ""NULL);"", CONCATENATE(""'"", TO_TEXT(W21), ""');""))
)
"),"Insert Into proj_Test Values ('20','2019-12-10 00:00:00','Contacted shipping regarding error.','ERP system had generated incorrect model number for sales order.  Suggest removing/deactivating inventory items for actual vehicles.','Y','15','7',NULL);")</f>
        <v>Insert Into proj_Test Values ('20','2019-12-10 00:00:00','Contacted shipping regarding error.','ERP system had generated incorrect model number for sales order.  Suggest removing/deactivating inventory items for actual vehicles.','Y','15','7',NULL);</v>
      </c>
      <c r="AI21" s="3"/>
      <c r="AJ21" s="3"/>
      <c r="AK21" s="3"/>
      <c r="AL21" s="3"/>
      <c r="AM21" s="3"/>
      <c r="AN21" s="3"/>
    </row>
    <row r="22" ht="15.75" customHeight="1">
      <c r="A22" s="1" t="s">
        <v>127</v>
      </c>
      <c r="B22" s="1" t="s">
        <v>33</v>
      </c>
      <c r="D22" s="1" t="s">
        <v>200</v>
      </c>
      <c r="E22" s="1" t="s">
        <v>36</v>
      </c>
      <c r="G22" s="1" t="s">
        <v>37</v>
      </c>
      <c r="H22" s="1" t="s">
        <v>55</v>
      </c>
      <c r="I22" s="1" t="s">
        <v>63</v>
      </c>
      <c r="J22" s="1" t="s">
        <v>55</v>
      </c>
      <c r="K22" s="1" t="s">
        <v>64</v>
      </c>
      <c r="L22" s="1" t="s">
        <v>37</v>
      </c>
      <c r="M22" s="1" t="s">
        <v>41</v>
      </c>
      <c r="N22" s="1" t="s">
        <v>42</v>
      </c>
      <c r="O22" s="1" t="s">
        <v>43</v>
      </c>
      <c r="P22" s="1" t="s">
        <v>174</v>
      </c>
      <c r="Q22" s="1" t="s">
        <v>34</v>
      </c>
      <c r="R22" s="1" t="s">
        <v>201</v>
      </c>
      <c r="S22" s="1" t="s">
        <v>202</v>
      </c>
      <c r="T22" s="1" t="s">
        <v>47</v>
      </c>
      <c r="U22" s="1" t="s">
        <v>38</v>
      </c>
      <c r="V22" s="1" t="s">
        <v>127</v>
      </c>
      <c r="X22" s="1" t="s">
        <v>41</v>
      </c>
      <c r="Y22" s="1" t="s">
        <v>49</v>
      </c>
      <c r="Z22" s="1" t="s">
        <v>50</v>
      </c>
      <c r="AA22" s="1" t="s">
        <v>43</v>
      </c>
      <c r="AB22" s="1" t="s">
        <v>63</v>
      </c>
      <c r="AC22" s="1" t="s">
        <v>73</v>
      </c>
      <c r="AD22" s="1" t="s">
        <v>74</v>
      </c>
      <c r="AE22" s="1" t="s">
        <v>75</v>
      </c>
      <c r="AF22" s="1" t="s">
        <v>54</v>
      </c>
      <c r="AH22" s="3" t="str">
        <f>IFERROR(__xludf.DUMMYFUNCTION("CONCATENATE(""Insert Into proj_Test Values ("", 
IF(P22="""", ""NULL,"", CONCATENATE(""'"", TO_TEXT(P22), ""',"")),
IF(Q22="""", ""NULL,"", CONCATENATE(""'"", TO_TEXT(Q22), ""',"")),
IF(R22="""", ""NULL,"", CONCATENATE(""'"", TO_TEXT(R22), ""',"")),
IF(S2"&amp;"2="""", ""NULL,"", CONCATENATE(""'"", TO_TEXT(S22), ""',"")),
IF(T22="""", ""NULL,"", CONCATENATE(""'"", TO_TEXT(T22), ""',"")),
IF(U22="""", ""NULL,"", CONCATENATE(""'"", TO_TEXT(U22), ""',"")),
IF(V22="""", ""NULL,"", CONCATENATE(""'"", TO_TEXT(V22), """&amp;"',"")),
IF(W22="""", ""NULL);"", CONCATENATE(""'"", TO_TEXT(W22), ""');""))
)
"),"Insert Into proj_Test Values ('21','2019-11-10 00:00:00','Tested remote control to determine if signals were being emitted.','Confirmed that remote was correctly transmitting signals.','Y','4','10',NULL);")</f>
        <v>Insert Into proj_Test Values ('21','2019-11-10 00:00:00','Tested remote control to determine if signals were being emitted.','Confirmed that remote was correctly transmitting signals.','Y','4','10',NULL);</v>
      </c>
      <c r="AI22" s="3"/>
      <c r="AJ22" s="3"/>
      <c r="AK22" s="3"/>
      <c r="AL22" s="3"/>
      <c r="AM22" s="3"/>
      <c r="AN22" s="3"/>
    </row>
    <row r="23" ht="15.75" customHeight="1">
      <c r="A23" s="1" t="s">
        <v>127</v>
      </c>
      <c r="B23" s="1" t="s">
        <v>33</v>
      </c>
      <c r="D23" s="1" t="s">
        <v>200</v>
      </c>
      <c r="E23" s="1" t="s">
        <v>36</v>
      </c>
      <c r="G23" s="1" t="s">
        <v>37</v>
      </c>
      <c r="H23" s="1" t="s">
        <v>55</v>
      </c>
      <c r="I23" s="1" t="s">
        <v>63</v>
      </c>
      <c r="J23" s="1" t="s">
        <v>55</v>
      </c>
      <c r="K23" s="1" t="s">
        <v>64</v>
      </c>
      <c r="L23" s="1" t="s">
        <v>37</v>
      </c>
      <c r="M23" s="1" t="s">
        <v>41</v>
      </c>
      <c r="N23" s="1" t="s">
        <v>42</v>
      </c>
      <c r="O23" s="1" t="s">
        <v>43</v>
      </c>
      <c r="P23" s="1" t="s">
        <v>203</v>
      </c>
      <c r="Q23" s="1" t="s">
        <v>59</v>
      </c>
      <c r="R23" s="1" t="s">
        <v>204</v>
      </c>
      <c r="S23" s="1" t="s">
        <v>205</v>
      </c>
      <c r="T23" s="1" t="s">
        <v>47</v>
      </c>
      <c r="U23" s="1" t="s">
        <v>38</v>
      </c>
      <c r="V23" s="1" t="s">
        <v>127</v>
      </c>
      <c r="W23" s="1" t="s">
        <v>174</v>
      </c>
      <c r="X23" s="1" t="s">
        <v>41</v>
      </c>
      <c r="Y23" s="1" t="s">
        <v>49</v>
      </c>
      <c r="Z23" s="1" t="s">
        <v>50</v>
      </c>
      <c r="AA23" s="1" t="s">
        <v>43</v>
      </c>
      <c r="AB23" s="1" t="s">
        <v>63</v>
      </c>
      <c r="AC23" s="1" t="s">
        <v>73</v>
      </c>
      <c r="AD23" s="1" t="s">
        <v>74</v>
      </c>
      <c r="AE23" s="1" t="s">
        <v>75</v>
      </c>
      <c r="AF23" s="1" t="s">
        <v>54</v>
      </c>
      <c r="AH23" s="3" t="str">
        <f>IFERROR(__xludf.DUMMYFUNCTION("CONCATENATE(""Insert Into proj_Test Values ("", 
IF(P23="""", ""NULL,"", CONCATENATE(""'"", TO_TEXT(P23), ""',"")),
IF(Q23="""", ""NULL,"", CONCATENATE(""'"", TO_TEXT(Q23), ""',"")),
IF(R23="""", ""NULL,"", CONCATENATE(""'"", TO_TEXT(R23), ""',"")),
IF(S2"&amp;"3="""", ""NULL,"", CONCATENATE(""'"", TO_TEXT(S23), ""',"")),
IF(T23="""", ""NULL,"", CONCATENATE(""'"", TO_TEXT(T23), ""',"")),
IF(U23="""", ""NULL,"", CONCATENATE(""'"", TO_TEXT(U23), ""',"")),
IF(V23="""", ""NULL,"", CONCATENATE(""'"", TO_TEXT(V23), """&amp;"',"")),
IF(W23="""", ""NULL);"", CONCATENATE(""'"", TO_TEXT(W23), ""');""))
)
"),"Insert Into proj_Test Values ('22','2019-11-11 00:00:00','Check to confirm that toy does not respond to remote.','Confirmed that toy does not respond to signals from parental remote.','Y','4','10','21');")</f>
        <v>Insert Into proj_Test Values ('22','2019-11-11 00:00:00','Check to confirm that toy does not respond to remote.','Confirmed that toy does not respond to signals from parental remote.','Y','4','10','21');</v>
      </c>
      <c r="AI23" s="3"/>
      <c r="AJ23" s="3"/>
      <c r="AK23" s="3"/>
      <c r="AL23" s="3"/>
      <c r="AM23" s="3"/>
      <c r="AN23" s="3"/>
    </row>
    <row r="24" ht="15.75" customHeight="1">
      <c r="A24" s="1" t="s">
        <v>127</v>
      </c>
      <c r="B24" s="1" t="s">
        <v>33</v>
      </c>
      <c r="D24" s="1" t="s">
        <v>200</v>
      </c>
      <c r="E24" s="1" t="s">
        <v>36</v>
      </c>
      <c r="G24" s="1" t="s">
        <v>37</v>
      </c>
      <c r="H24" s="1" t="s">
        <v>55</v>
      </c>
      <c r="I24" s="1" t="s">
        <v>63</v>
      </c>
      <c r="J24" s="1" t="s">
        <v>55</v>
      </c>
      <c r="K24" s="1" t="s">
        <v>64</v>
      </c>
      <c r="L24" s="1" t="s">
        <v>37</v>
      </c>
      <c r="M24" s="1" t="s">
        <v>41</v>
      </c>
      <c r="N24" s="1" t="s">
        <v>42</v>
      </c>
      <c r="O24" s="1" t="s">
        <v>43</v>
      </c>
      <c r="P24" s="1" t="s">
        <v>206</v>
      </c>
      <c r="Q24" s="1" t="s">
        <v>170</v>
      </c>
      <c r="R24" s="1" t="s">
        <v>207</v>
      </c>
      <c r="S24" s="1" t="s">
        <v>208</v>
      </c>
      <c r="T24" s="1" t="s">
        <v>47</v>
      </c>
      <c r="U24" s="1" t="s">
        <v>38</v>
      </c>
      <c r="V24" s="1" t="s">
        <v>127</v>
      </c>
      <c r="W24" s="1" t="s">
        <v>203</v>
      </c>
      <c r="X24" s="1" t="s">
        <v>41</v>
      </c>
      <c r="Y24" s="1" t="s">
        <v>49</v>
      </c>
      <c r="Z24" s="1" t="s">
        <v>50</v>
      </c>
      <c r="AA24" s="1" t="s">
        <v>43</v>
      </c>
      <c r="AB24" s="1" t="s">
        <v>63</v>
      </c>
      <c r="AC24" s="1" t="s">
        <v>73</v>
      </c>
      <c r="AD24" s="1" t="s">
        <v>74</v>
      </c>
      <c r="AE24" s="1" t="s">
        <v>75</v>
      </c>
      <c r="AF24" s="1" t="s">
        <v>54</v>
      </c>
      <c r="AH24" s="3" t="str">
        <f>IFERROR(__xludf.DUMMYFUNCTION("CONCATENATE(""Insert Into proj_Test Values ("", 
IF(P24="""", ""NULL,"", CONCATENATE(""'"", TO_TEXT(P24), ""',"")),
IF(Q24="""", ""NULL,"", CONCATENATE(""'"", TO_TEXT(Q24), ""',"")),
IF(R24="""", ""NULL,"", CONCATENATE(""'"", TO_TEXT(R24), ""',"")),
IF(S2"&amp;"4="""", ""NULL,"", CONCATENATE(""'"", TO_TEXT(S24), ""',"")),
IF(T24="""", ""NULL,"", CONCATENATE(""'"", TO_TEXT(T24), ""',"")),
IF(U24="""", ""NULL,"", CONCATENATE(""'"", TO_TEXT(U24), ""',"")),
IF(V24="""", ""NULL,"", CONCATENATE(""'"", TO_TEXT(V24), """&amp;"',"")),
IF(W24="""", ""NULL);"", CONCATENATE(""'"", TO_TEXT(W24), ""');""))
)
"),"Insert Into proj_Test Values ('23','2019-11-12 00:00:00','Check onboard computer to see if signals are not being processed correctly.','Computer shows no record of signals received.','Y','4','10','22');")</f>
        <v>Insert Into proj_Test Values ('23','2019-11-12 00:00:00','Check onboard computer to see if signals are not being processed correctly.','Computer shows no record of signals received.','Y','4','10','22');</v>
      </c>
      <c r="AI24" s="3"/>
      <c r="AJ24" s="3"/>
      <c r="AK24" s="3"/>
      <c r="AL24" s="3"/>
      <c r="AM24" s="3"/>
      <c r="AN24" s="3"/>
    </row>
    <row r="25" ht="15.75" customHeight="1">
      <c r="A25" s="1" t="s">
        <v>127</v>
      </c>
      <c r="B25" s="1" t="s">
        <v>33</v>
      </c>
      <c r="D25" s="1" t="s">
        <v>200</v>
      </c>
      <c r="E25" s="1" t="s">
        <v>36</v>
      </c>
      <c r="G25" s="1" t="s">
        <v>37</v>
      </c>
      <c r="H25" s="1" t="s">
        <v>55</v>
      </c>
      <c r="I25" s="1" t="s">
        <v>63</v>
      </c>
      <c r="J25" s="1" t="s">
        <v>55</v>
      </c>
      <c r="K25" s="1" t="s">
        <v>64</v>
      </c>
      <c r="L25" s="1" t="s">
        <v>37</v>
      </c>
      <c r="M25" s="1" t="s">
        <v>41</v>
      </c>
      <c r="N25" s="1" t="s">
        <v>42</v>
      </c>
      <c r="O25" s="1" t="s">
        <v>43</v>
      </c>
      <c r="P25" s="1" t="s">
        <v>100</v>
      </c>
      <c r="Q25" s="1" t="s">
        <v>209</v>
      </c>
      <c r="R25" s="1" t="s">
        <v>210</v>
      </c>
      <c r="S25" s="1" t="s">
        <v>211</v>
      </c>
      <c r="T25" s="1" t="s">
        <v>47</v>
      </c>
      <c r="U25" s="1" t="s">
        <v>38</v>
      </c>
      <c r="V25" s="1" t="s">
        <v>127</v>
      </c>
      <c r="W25" s="1" t="s">
        <v>206</v>
      </c>
      <c r="X25" s="1" t="s">
        <v>41</v>
      </c>
      <c r="Y25" s="1" t="s">
        <v>49</v>
      </c>
      <c r="Z25" s="1" t="s">
        <v>50</v>
      </c>
      <c r="AA25" s="1" t="s">
        <v>43</v>
      </c>
      <c r="AB25" s="1" t="s">
        <v>63</v>
      </c>
      <c r="AC25" s="1" t="s">
        <v>73</v>
      </c>
      <c r="AD25" s="1" t="s">
        <v>74</v>
      </c>
      <c r="AE25" s="1" t="s">
        <v>75</v>
      </c>
      <c r="AF25" s="1" t="s">
        <v>54</v>
      </c>
      <c r="AH25" s="3" t="str">
        <f>IFERROR(__xludf.DUMMYFUNCTION("CONCATENATE(""Insert Into proj_Test Values ("", 
IF(P25="""", ""NULL,"", CONCATENATE(""'"", TO_TEXT(P25), ""',"")),
IF(Q25="""", ""NULL,"", CONCATENATE(""'"", TO_TEXT(Q25), ""',"")),
IF(R25="""", ""NULL,"", CONCATENATE(""'"", TO_TEXT(R25), ""',"")),
IF(S2"&amp;"5="""", ""NULL,"", CONCATENATE(""'"", TO_TEXT(S25), ""',"")),
IF(T25="""", ""NULL,"", CONCATENATE(""'"", TO_TEXT(T25), ""',"")),
IF(U25="""", ""NULL,"", CONCATENATE(""'"", TO_TEXT(U25), ""',"")),
IF(V25="""", ""NULL,"", CONCATENATE(""'"", TO_TEXT(V25), """&amp;"',"")),
IF(W25="""", ""NULL);"", CONCATENATE(""'"", TO_TEXT(W25), ""');""))
)
"),"Insert Into proj_Test Values ('24','2019-11-13 00:00:00','Check connections between receiving antenna and on-board computer.','Observed that wires between on-board computer and antenna were damaged, wear suggests safety scissors were used.  Suggest thicke"&amp;"r shielding on wires.','Y','4','10','23');")</f>
        <v>Insert Into proj_Test Values ('24','2019-11-13 00:00:00','Check connections between receiving antenna and on-board computer.','Observed that wires between on-board computer and antenna were damaged, wear suggests safety scissors were used.  Suggest thicker shielding on wires.','Y','4','10','23');</v>
      </c>
      <c r="AI25" s="3"/>
      <c r="AJ25" s="3"/>
      <c r="AK25" s="3"/>
      <c r="AL25" s="3"/>
      <c r="AM25" s="3"/>
      <c r="AN25" s="3"/>
    </row>
    <row r="26" ht="15.75" customHeight="1">
      <c r="A26" s="1" t="s">
        <v>39</v>
      </c>
      <c r="B26" s="1" t="s">
        <v>212</v>
      </c>
      <c r="D26" s="1" t="s">
        <v>213</v>
      </c>
      <c r="E26" s="1" t="s">
        <v>36</v>
      </c>
      <c r="G26" s="1" t="s">
        <v>214</v>
      </c>
      <c r="H26" s="1" t="s">
        <v>38</v>
      </c>
      <c r="I26" s="1" t="s">
        <v>102</v>
      </c>
      <c r="J26" s="1" t="s">
        <v>38</v>
      </c>
      <c r="K26" s="1" t="s">
        <v>40</v>
      </c>
      <c r="L26" s="1" t="s">
        <v>214</v>
      </c>
      <c r="M26" s="1" t="s">
        <v>65</v>
      </c>
      <c r="N26" s="1" t="s">
        <v>215</v>
      </c>
      <c r="O26" s="1" t="s">
        <v>216</v>
      </c>
      <c r="P26" s="1" t="s">
        <v>42</v>
      </c>
      <c r="Q26" s="1" t="s">
        <v>217</v>
      </c>
      <c r="R26" s="1" t="s">
        <v>218</v>
      </c>
      <c r="S26" s="1" t="s">
        <v>219</v>
      </c>
      <c r="T26" s="1" t="s">
        <v>47</v>
      </c>
      <c r="U26" s="1" t="s">
        <v>55</v>
      </c>
      <c r="V26" s="1" t="s">
        <v>39</v>
      </c>
      <c r="X26" s="1" t="s">
        <v>65</v>
      </c>
      <c r="Y26" s="1" t="s">
        <v>71</v>
      </c>
      <c r="Z26" s="1" t="s">
        <v>72</v>
      </c>
      <c r="AA26" s="1" t="s">
        <v>67</v>
      </c>
      <c r="AB26" s="1" t="s">
        <v>102</v>
      </c>
      <c r="AC26" s="1" t="s">
        <v>162</v>
      </c>
      <c r="AD26" s="1" t="s">
        <v>163</v>
      </c>
      <c r="AE26" s="1" t="s">
        <v>164</v>
      </c>
      <c r="AF26" s="1" t="s">
        <v>54</v>
      </c>
      <c r="AH26" s="3" t="str">
        <f>IFERROR(__xludf.DUMMYFUNCTION("CONCATENATE(""Insert Into proj_Test Values ("", 
IF(P26="""", ""NULL,"", CONCATENATE(""'"", TO_TEXT(P26), ""',"")),
IF(Q26="""", ""NULL,"", CONCATENATE(""'"", TO_TEXT(Q26), ""',"")),
IF(R26="""", ""NULL,"", CONCATENATE(""'"", TO_TEXT(R26), ""',"")),
IF(S2"&amp;"6="""", ""NULL,"", CONCATENATE(""'"", TO_TEXT(S26), ""',"")),
IF(T26="""", ""NULL,"", CONCATENATE(""'"", TO_TEXT(T26), ""',"")),
IF(U26="""", ""NULL,"", CONCATENATE(""'"", TO_TEXT(U26), ""',"")),
IF(V26="""", ""NULL,"", CONCATENATE(""'"", TO_TEXT(V26), """&amp;"',"")),
IF(W26="""", ""NULL);"", CONCATENATE(""'"", TO_TEXT(W26), ""');""))
)
"),"Insert Into proj_Test Values ('25','2019-11-14 00:00:00','Inspected wheels of toy.','Wheels show signs of extreme wear.','Y','2','11',NULL);")</f>
        <v>Insert Into proj_Test Values ('25','2019-11-14 00:00:00','Inspected wheels of toy.','Wheels show signs of extreme wear.','Y','2','11',NULL);</v>
      </c>
      <c r="AI26" s="3"/>
      <c r="AJ26" s="3"/>
      <c r="AK26" s="3"/>
      <c r="AL26" s="3"/>
      <c r="AM26" s="3"/>
      <c r="AN26" s="3"/>
    </row>
    <row r="27" ht="15.75" customHeight="1">
      <c r="A27" s="1" t="s">
        <v>39</v>
      </c>
      <c r="B27" s="1" t="s">
        <v>212</v>
      </c>
      <c r="D27" s="1" t="s">
        <v>213</v>
      </c>
      <c r="E27" s="1" t="s">
        <v>36</v>
      </c>
      <c r="G27" s="1" t="s">
        <v>214</v>
      </c>
      <c r="H27" s="1" t="s">
        <v>38</v>
      </c>
      <c r="I27" s="1" t="s">
        <v>102</v>
      </c>
      <c r="J27" s="1" t="s">
        <v>38</v>
      </c>
      <c r="K27" s="1" t="s">
        <v>40</v>
      </c>
      <c r="L27" s="1" t="s">
        <v>214</v>
      </c>
      <c r="M27" s="1" t="s">
        <v>65</v>
      </c>
      <c r="N27" s="1" t="s">
        <v>215</v>
      </c>
      <c r="O27" s="1" t="s">
        <v>216</v>
      </c>
      <c r="P27" s="1" t="s">
        <v>102</v>
      </c>
      <c r="Q27" s="1" t="s">
        <v>217</v>
      </c>
      <c r="R27" s="1" t="s">
        <v>220</v>
      </c>
      <c r="S27" s="1" t="s">
        <v>221</v>
      </c>
      <c r="T27" s="1" t="s">
        <v>47</v>
      </c>
      <c r="U27" s="1" t="s">
        <v>55</v>
      </c>
      <c r="V27" s="1" t="s">
        <v>39</v>
      </c>
      <c r="W27" s="1" t="s">
        <v>42</v>
      </c>
      <c r="X27" s="1" t="s">
        <v>65</v>
      </c>
      <c r="Y27" s="1" t="s">
        <v>71</v>
      </c>
      <c r="Z27" s="1" t="s">
        <v>72</v>
      </c>
      <c r="AA27" s="1" t="s">
        <v>67</v>
      </c>
      <c r="AB27" s="1" t="s">
        <v>102</v>
      </c>
      <c r="AC27" s="1" t="s">
        <v>162</v>
      </c>
      <c r="AD27" s="1" t="s">
        <v>163</v>
      </c>
      <c r="AE27" s="1" t="s">
        <v>164</v>
      </c>
      <c r="AF27" s="1" t="s">
        <v>54</v>
      </c>
      <c r="AH27" s="3" t="str">
        <f>IFERROR(__xludf.DUMMYFUNCTION("CONCATENATE(""Insert Into proj_Test Values ("", 
IF(P27="""", ""NULL,"", CONCATENATE(""'"", TO_TEXT(P27), ""',"")),
IF(Q27="""", ""NULL,"", CONCATENATE(""'"", TO_TEXT(Q27), ""',"")),
IF(R27="""", ""NULL,"", CONCATENATE(""'"", TO_TEXT(R27), ""',"")),
IF(S2"&amp;"7="""", ""NULL,"", CONCATENATE(""'"", TO_TEXT(S27), ""',"")),
IF(T27="""", ""NULL,"", CONCATENATE(""'"", TO_TEXT(T27), ""',"")),
IF(U27="""", ""NULL,"", CONCATENATE(""'"", TO_TEXT(U27), ""',"")),
IF(V27="""", ""NULL,"", CONCATENATE(""'"", TO_TEXT(V27), """&amp;"',"")),
IF(W27="""", ""NULL);"", CONCATENATE(""'"", TO_TEXT(W27), ""');""))
)
"),"Insert Into proj_Test Values ('26','2019-11-14 00:00:00','Inspected battery of toy.','Battery included is third-party item, voltage is significantly higher than stock.','Y','2','11','25');")</f>
        <v>Insert Into proj_Test Values ('26','2019-11-14 00:00:00','Inspected battery of toy.','Battery included is third-party item, voltage is significantly higher than stock.','Y','2','11','25');</v>
      </c>
      <c r="AI27" s="3"/>
      <c r="AJ27" s="3"/>
      <c r="AK27" s="3"/>
      <c r="AL27" s="3"/>
      <c r="AM27" s="3"/>
      <c r="AN27" s="3"/>
    </row>
    <row r="28" ht="15.75" customHeight="1">
      <c r="A28" s="1" t="s">
        <v>39</v>
      </c>
      <c r="B28" s="1" t="s">
        <v>212</v>
      </c>
      <c r="D28" s="1" t="s">
        <v>213</v>
      </c>
      <c r="E28" s="1" t="s">
        <v>36</v>
      </c>
      <c r="G28" s="1" t="s">
        <v>214</v>
      </c>
      <c r="H28" s="1" t="s">
        <v>38</v>
      </c>
      <c r="I28" s="1" t="s">
        <v>102</v>
      </c>
      <c r="J28" s="1" t="s">
        <v>38</v>
      </c>
      <c r="K28" s="1" t="s">
        <v>40</v>
      </c>
      <c r="L28" s="1" t="s">
        <v>214</v>
      </c>
      <c r="M28" s="1" t="s">
        <v>65</v>
      </c>
      <c r="N28" s="1" t="s">
        <v>215</v>
      </c>
      <c r="O28" s="1" t="s">
        <v>216</v>
      </c>
      <c r="P28" s="1" t="s">
        <v>222</v>
      </c>
      <c r="Q28" s="1" t="s">
        <v>217</v>
      </c>
      <c r="R28" s="1" t="s">
        <v>223</v>
      </c>
      <c r="S28" s="1" t="s">
        <v>224</v>
      </c>
      <c r="T28" s="1" t="s">
        <v>47</v>
      </c>
      <c r="U28" s="1" t="s">
        <v>55</v>
      </c>
      <c r="V28" s="1" t="s">
        <v>39</v>
      </c>
      <c r="W28" s="1" t="s">
        <v>102</v>
      </c>
      <c r="X28" s="1" t="s">
        <v>65</v>
      </c>
      <c r="Y28" s="1" t="s">
        <v>71</v>
      </c>
      <c r="Z28" s="1" t="s">
        <v>72</v>
      </c>
      <c r="AA28" s="1" t="s">
        <v>67</v>
      </c>
      <c r="AB28" s="1" t="s">
        <v>102</v>
      </c>
      <c r="AC28" s="1" t="s">
        <v>162</v>
      </c>
      <c r="AD28" s="1" t="s">
        <v>163</v>
      </c>
      <c r="AE28" s="1" t="s">
        <v>164</v>
      </c>
      <c r="AF28" s="1" t="s">
        <v>54</v>
      </c>
      <c r="AH28" s="3" t="str">
        <f>IFERROR(__xludf.DUMMYFUNCTION("CONCATENATE(""Insert Into proj_Test Values ("", 
IF(P28="""", ""NULL,"", CONCATENATE(""'"", TO_TEXT(P28), ""',"")),
IF(Q28="""", ""NULL,"", CONCATENATE(""'"", TO_TEXT(Q28), ""',"")),
IF(R28="""", ""NULL,"", CONCATENATE(""'"", TO_TEXT(R28), ""',"")),
IF(S2"&amp;"8="""", ""NULL,"", CONCATENATE(""'"", TO_TEXT(S28), ""',"")),
IF(T28="""", ""NULL,"", CONCATENATE(""'"", TO_TEXT(T28), ""',"")),
IF(U28="""", ""NULL,"", CONCATENATE(""'"", TO_TEXT(U28), ""',"")),
IF(V28="""", ""NULL,"", CONCATENATE(""'"", TO_TEXT(V28), """&amp;"',"")),
IF(W28="""", ""NULL);"", CONCATENATE(""'"", TO_TEXT(W28), ""');""))
)
"),"Insert Into proj_Test Values ('27','2019-11-14 00:00:00','Inspected damage to frame.','Frame bending implies that toy was damaged after achieving sick air.  Recommend replacement be provided.','Y','2','11','26');")</f>
        <v>Insert Into proj_Test Values ('27','2019-11-14 00:00:00','Inspected damage to frame.','Frame bending implies that toy was damaged after achieving sick air.  Recommend replacement be provided.','Y','2','11','26');</v>
      </c>
      <c r="AI28" s="3"/>
      <c r="AJ28" s="3"/>
      <c r="AK28" s="3"/>
      <c r="AL28" s="3"/>
      <c r="AM28" s="3"/>
      <c r="AN28" s="3"/>
    </row>
    <row r="29" ht="15.75" customHeight="1">
      <c r="A29" s="1" t="s">
        <v>145</v>
      </c>
      <c r="B29" s="1" t="s">
        <v>170</v>
      </c>
      <c r="D29" s="1" t="s">
        <v>225</v>
      </c>
      <c r="E29" s="1" t="s">
        <v>36</v>
      </c>
      <c r="G29" s="1" t="s">
        <v>226</v>
      </c>
      <c r="H29" s="1" t="s">
        <v>104</v>
      </c>
      <c r="I29" s="1" t="s">
        <v>227</v>
      </c>
      <c r="J29" s="1" t="s">
        <v>104</v>
      </c>
      <c r="K29" s="1" t="s">
        <v>158</v>
      </c>
      <c r="L29" s="1" t="s">
        <v>226</v>
      </c>
      <c r="M29" s="1" t="s">
        <v>41</v>
      </c>
      <c r="N29" s="1" t="s">
        <v>206</v>
      </c>
      <c r="O29" s="1" t="s">
        <v>43</v>
      </c>
      <c r="P29" s="1" t="s">
        <v>228</v>
      </c>
      <c r="Q29" s="1" t="s">
        <v>94</v>
      </c>
      <c r="R29" s="1" t="s">
        <v>229</v>
      </c>
      <c r="S29" s="1" t="s">
        <v>230</v>
      </c>
      <c r="T29" s="1" t="s">
        <v>47</v>
      </c>
      <c r="U29" s="1" t="s">
        <v>38</v>
      </c>
      <c r="V29" s="1" t="s">
        <v>145</v>
      </c>
      <c r="X29" s="1" t="s">
        <v>41</v>
      </c>
      <c r="Y29" s="1" t="s">
        <v>49</v>
      </c>
      <c r="Z29" s="1" t="s">
        <v>50</v>
      </c>
      <c r="AA29" s="1" t="s">
        <v>43</v>
      </c>
      <c r="AB29" s="1" t="s">
        <v>227</v>
      </c>
      <c r="AC29" s="1" t="s">
        <v>231</v>
      </c>
      <c r="AD29" s="1" t="s">
        <v>232</v>
      </c>
      <c r="AE29" s="1" t="s">
        <v>233</v>
      </c>
      <c r="AF29" s="1" t="s">
        <v>54</v>
      </c>
      <c r="AH29" s="3" t="str">
        <f>IFERROR(__xludf.DUMMYFUNCTION("CONCATENATE(""Insert Into proj_Test Values ("", 
IF(P29="""", ""NULL,"", CONCATENATE(""'"", TO_TEXT(P29), ""',"")),
IF(Q29="""", ""NULL,"", CONCATENATE(""'"", TO_TEXT(Q29), ""',"")),
IF(R29="""", ""NULL,"", CONCATENATE(""'"", TO_TEXT(R29), ""',"")),
IF(S2"&amp;"9="""", ""NULL,"", CONCATENATE(""'"", TO_TEXT(S29), ""',"")),
IF(T29="""", ""NULL,"", CONCATENATE(""'"", TO_TEXT(T29), ""',"")),
IF(U29="""", ""NULL,"", CONCATENATE(""'"", TO_TEXT(U29), ""',"")),
IF(V29="""", ""NULL,"", CONCATENATE(""'"", TO_TEXT(V29), """&amp;"',"")),
IF(W29="""", ""NULL);"", CONCATENATE(""'"", TO_TEXT(W29), ""');""))
)
"),"Insert Into proj_Test Values ('28','2019-11-20 00:00:00','Examination of on-board electronics of returned unit.','Normal on-board electronics function normally, motor control and parental remote functions as expected.  Switch connects to a second on-board"&amp;" computer.','Y','4','12',NULL);")</f>
        <v>Insert Into proj_Test Values ('28','2019-11-20 00:00:00','Examination of on-board electronics of returned unit.','Normal on-board electronics function normally, motor control and parental remote functions as expected.  Switch connects to a second on-board computer.','Y','4','12',NULL);</v>
      </c>
      <c r="AI29" s="3"/>
      <c r="AJ29" s="3"/>
      <c r="AK29" s="3"/>
      <c r="AL29" s="3"/>
      <c r="AM29" s="3"/>
      <c r="AN29" s="3"/>
    </row>
    <row r="30" ht="15.75" customHeight="1">
      <c r="A30" s="1" t="s">
        <v>145</v>
      </c>
      <c r="B30" s="1" t="s">
        <v>170</v>
      </c>
      <c r="D30" s="1" t="s">
        <v>225</v>
      </c>
      <c r="E30" s="1" t="s">
        <v>36</v>
      </c>
      <c r="G30" s="1" t="s">
        <v>226</v>
      </c>
      <c r="H30" s="1" t="s">
        <v>104</v>
      </c>
      <c r="I30" s="1" t="s">
        <v>227</v>
      </c>
      <c r="J30" s="1" t="s">
        <v>104</v>
      </c>
      <c r="K30" s="1" t="s">
        <v>158</v>
      </c>
      <c r="L30" s="1" t="s">
        <v>226</v>
      </c>
      <c r="M30" s="1" t="s">
        <v>41</v>
      </c>
      <c r="N30" s="1" t="s">
        <v>206</v>
      </c>
      <c r="O30" s="1" t="s">
        <v>43</v>
      </c>
      <c r="P30" s="1" t="s">
        <v>63</v>
      </c>
      <c r="Q30" s="1" t="s">
        <v>76</v>
      </c>
      <c r="R30" s="1" t="s">
        <v>234</v>
      </c>
      <c r="S30" s="4" t="s">
        <v>235</v>
      </c>
      <c r="T30" s="1" t="s">
        <v>169</v>
      </c>
      <c r="U30" s="1" t="s">
        <v>38</v>
      </c>
      <c r="V30" s="1" t="s">
        <v>145</v>
      </c>
      <c r="W30" s="1" t="s">
        <v>228</v>
      </c>
      <c r="X30" s="1" t="s">
        <v>41</v>
      </c>
      <c r="Y30" s="1" t="s">
        <v>49</v>
      </c>
      <c r="Z30" s="1" t="s">
        <v>50</v>
      </c>
      <c r="AA30" s="1" t="s">
        <v>43</v>
      </c>
      <c r="AB30" s="1" t="s">
        <v>227</v>
      </c>
      <c r="AC30" s="1" t="s">
        <v>231</v>
      </c>
      <c r="AD30" s="1" t="s">
        <v>232</v>
      </c>
      <c r="AE30" s="1" t="s">
        <v>233</v>
      </c>
      <c r="AF30" s="1" t="s">
        <v>54</v>
      </c>
      <c r="AH30" s="3" t="str">
        <f>IFERROR(__xludf.DUMMYFUNCTION("CONCATENATE(""Insert Into proj_Test Values ("", 
IF(P30="""", ""NULL,"", CONCATENATE(""'"", TO_TEXT(P30), ""',"")),
IF(Q30="""", ""NULL,"", CONCATENATE(""'"", TO_TEXT(Q30), ""',"")),
IF(R30="""", ""NULL,"", CONCATENATE(""'"", TO_TEXT(R30), ""',"")),
IF(S3"&amp;"0="""", ""NULL,"", CONCATENATE(""'"", TO_TEXT(S30), ""',"")),
IF(T30="""", ""NULL,"", CONCATENATE(""'"", TO_TEXT(T30), ""',"")),
IF(U30="""", ""NULL,"", CONCATENATE(""'"", TO_TEXT(U30), ""',"")),
IF(V30="""", ""NULL,"", CONCATENATE(""'"", TO_TEXT(V30), """&amp;"',"")),
IF(W30="""", ""NULL);"", CONCATENATE(""'"", TO_TEXT(W30), ""');""))
)
"),"Insert Into proj_Test Values ('29','2019-11-22 00:00:00','Examination of second on-board computer.','Examination reveals that they werent trying to interfere with cell service, they were trying to communicate.  But with who?','N','4','12','28');")</f>
        <v>Insert Into proj_Test Values ('29','2019-11-22 00:00:00','Examination of second on-board computer.','Examination reveals that they werent trying to interfere with cell service, they were trying to communicate.  But with who?','N','4','12','28');</v>
      </c>
      <c r="AI30" s="3"/>
      <c r="AJ30" s="3"/>
      <c r="AK30" s="3"/>
      <c r="AL30" s="3"/>
      <c r="AM30" s="3"/>
      <c r="AN30" s="3"/>
    </row>
    <row r="31" ht="15.75" customHeight="1">
      <c r="A31" s="1" t="s">
        <v>81</v>
      </c>
      <c r="B31" s="1" t="s">
        <v>236</v>
      </c>
      <c r="D31" s="1" t="s">
        <v>237</v>
      </c>
      <c r="E31" s="1" t="s">
        <v>97</v>
      </c>
      <c r="F31" s="1" t="s">
        <v>238</v>
      </c>
      <c r="G31" s="1" t="s">
        <v>239</v>
      </c>
      <c r="H31" s="1" t="s">
        <v>55</v>
      </c>
      <c r="I31" s="1" t="s">
        <v>174</v>
      </c>
      <c r="J31" s="1" t="s">
        <v>55</v>
      </c>
      <c r="K31" s="1" t="s">
        <v>64</v>
      </c>
      <c r="L31" s="1" t="s">
        <v>239</v>
      </c>
      <c r="M31" s="1" t="s">
        <v>173</v>
      </c>
      <c r="N31" s="1" t="s">
        <v>123</v>
      </c>
      <c r="O31" s="1" t="s">
        <v>175</v>
      </c>
      <c r="P31" s="1" t="s">
        <v>125</v>
      </c>
      <c r="Q31" s="1" t="s">
        <v>240</v>
      </c>
      <c r="R31" s="1" t="s">
        <v>241</v>
      </c>
      <c r="S31" s="1" t="s">
        <v>242</v>
      </c>
      <c r="T31" s="1" t="s">
        <v>47</v>
      </c>
      <c r="U31" s="1" t="s">
        <v>32</v>
      </c>
      <c r="V31" s="1" t="s">
        <v>81</v>
      </c>
      <c r="X31" s="1" t="s">
        <v>173</v>
      </c>
      <c r="Y31" s="1" t="s">
        <v>179</v>
      </c>
      <c r="Z31" s="1" t="s">
        <v>180</v>
      </c>
      <c r="AA31" s="1" t="s">
        <v>175</v>
      </c>
      <c r="AB31" s="1" t="s">
        <v>174</v>
      </c>
      <c r="AC31" s="1" t="s">
        <v>243</v>
      </c>
      <c r="AD31" s="1" t="s">
        <v>244</v>
      </c>
      <c r="AE31" s="1" t="s">
        <v>245</v>
      </c>
      <c r="AF31" s="1" t="s">
        <v>54</v>
      </c>
      <c r="AH31" s="3" t="str">
        <f>IFERROR(__xludf.DUMMYFUNCTION("CONCATENATE(""Insert Into proj_Test Values ("", 
IF(P31="""", ""NULL,"", CONCATENATE(""'"", TO_TEXT(P31), ""',"")),
IF(Q31="""", ""NULL,"", CONCATENATE(""'"", TO_TEXT(Q31), ""',"")),
IF(R31="""", ""NULL,"", CONCATENATE(""'"", TO_TEXT(R31), ""',"")),
IF(S3"&amp;"1="""", ""NULL,"", CONCATENATE(""'"", TO_TEXT(S31), ""',"")),
IF(T31="""", ""NULL,"", CONCATENATE(""'"", TO_TEXT(T31), ""',"")),
IF(U31="""", ""NULL,"", CONCATENATE(""'"", TO_TEXT(U31), ""',"")),
IF(V31="""", ""NULL,"", CONCATENATE(""'"", TO_TEXT(V31), """&amp;"',"")),
IF(W31="""", ""NULL);"", CONCATENATE(""'"", TO_TEXT(W31), ""');""))
)
"),"Insert Into proj_Test Values ('30','2019-10-08 00:00:00','Check electromagnetic brake for signs of failure.','Electromagnetic brake appears to operate normally.','Y','1','17',NULL);")</f>
        <v>Insert Into proj_Test Values ('30','2019-10-08 00:00:00','Check electromagnetic brake for signs of failure.','Electromagnetic brake appears to operate normally.','Y','1','17',NULL);</v>
      </c>
      <c r="AI31" s="3"/>
      <c r="AJ31" s="3"/>
      <c r="AK31" s="3"/>
      <c r="AL31" s="3"/>
      <c r="AM31" s="3"/>
      <c r="AN31" s="3"/>
    </row>
    <row r="32" ht="15.75" customHeight="1">
      <c r="A32" s="1" t="s">
        <v>81</v>
      </c>
      <c r="B32" s="1" t="s">
        <v>236</v>
      </c>
      <c r="D32" s="1" t="s">
        <v>237</v>
      </c>
      <c r="E32" s="1" t="s">
        <v>97</v>
      </c>
      <c r="F32" s="1" t="s">
        <v>238</v>
      </c>
      <c r="G32" s="1" t="s">
        <v>239</v>
      </c>
      <c r="H32" s="1" t="s">
        <v>55</v>
      </c>
      <c r="I32" s="1" t="s">
        <v>174</v>
      </c>
      <c r="J32" s="1" t="s">
        <v>55</v>
      </c>
      <c r="K32" s="1" t="s">
        <v>64</v>
      </c>
      <c r="L32" s="1" t="s">
        <v>239</v>
      </c>
      <c r="M32" s="1" t="s">
        <v>173</v>
      </c>
      <c r="N32" s="1" t="s">
        <v>123</v>
      </c>
      <c r="O32" s="1" t="s">
        <v>175</v>
      </c>
      <c r="P32" s="1" t="s">
        <v>246</v>
      </c>
      <c r="Q32" s="1" t="s">
        <v>247</v>
      </c>
      <c r="R32" s="1" t="s">
        <v>248</v>
      </c>
      <c r="S32" s="1" t="s">
        <v>249</v>
      </c>
      <c r="T32" s="1" t="s">
        <v>47</v>
      </c>
      <c r="U32" s="1" t="s">
        <v>32</v>
      </c>
      <c r="V32" s="1" t="s">
        <v>81</v>
      </c>
      <c r="W32" s="1" t="s">
        <v>125</v>
      </c>
      <c r="X32" s="1" t="s">
        <v>173</v>
      </c>
      <c r="Y32" s="1" t="s">
        <v>179</v>
      </c>
      <c r="Z32" s="1" t="s">
        <v>180</v>
      </c>
      <c r="AA32" s="1" t="s">
        <v>175</v>
      </c>
      <c r="AB32" s="1" t="s">
        <v>174</v>
      </c>
      <c r="AC32" s="1" t="s">
        <v>243</v>
      </c>
      <c r="AD32" s="1" t="s">
        <v>244</v>
      </c>
      <c r="AE32" s="1" t="s">
        <v>245</v>
      </c>
      <c r="AF32" s="1" t="s">
        <v>54</v>
      </c>
      <c r="AH32" s="3" t="str">
        <f>IFERROR(__xludf.DUMMYFUNCTION("CONCATENATE(""Insert Into proj_Test Values ("", 
IF(P32="""", ""NULL,"", CONCATENATE(""'"", TO_TEXT(P32), ""',"")),
IF(Q32="""", ""NULL,"", CONCATENATE(""'"", TO_TEXT(Q32), ""',"")),
IF(R32="""", ""NULL,"", CONCATENATE(""'"", TO_TEXT(R32), ""',"")),
IF(S3"&amp;"2="""", ""NULL,"", CONCATENATE(""'"", TO_TEXT(S32), ""',"")),
IF(T32="""", ""NULL,"", CONCATENATE(""'"", TO_TEXT(T32), ""',"")),
IF(U32="""", ""NULL,"", CONCATENATE(""'"", TO_TEXT(U32), ""',"")),
IF(V32="""", ""NULL,"", CONCATENATE(""'"", TO_TEXT(V32), """&amp;"',"")),
IF(W32="""", ""NULL);"", CONCATENATE(""'"", TO_TEXT(W32), ""');""))
)
"),"Insert Into proj_Test Values ('31','2019-10-09 00:00:00','Check axle/wheel assembly for irregularities.','Wheels and axles appear in good condition.','Y','1','17','30');")</f>
        <v>Insert Into proj_Test Values ('31','2019-10-09 00:00:00','Check axle/wheel assembly for irregularities.','Wheels and axles appear in good condition.','Y','1','17','30');</v>
      </c>
      <c r="AI32" s="3"/>
      <c r="AJ32" s="3"/>
      <c r="AK32" s="3"/>
      <c r="AL32" s="3"/>
      <c r="AM32" s="3"/>
      <c r="AN32" s="3"/>
    </row>
    <row r="33" ht="15.75" customHeight="1">
      <c r="A33" s="1" t="s">
        <v>81</v>
      </c>
      <c r="B33" s="1" t="s">
        <v>236</v>
      </c>
      <c r="D33" s="1" t="s">
        <v>237</v>
      </c>
      <c r="E33" s="1" t="s">
        <v>97</v>
      </c>
      <c r="F33" s="1" t="s">
        <v>238</v>
      </c>
      <c r="G33" s="1" t="s">
        <v>239</v>
      </c>
      <c r="H33" s="1" t="s">
        <v>55</v>
      </c>
      <c r="I33" s="1" t="s">
        <v>174</v>
      </c>
      <c r="J33" s="1" t="s">
        <v>55</v>
      </c>
      <c r="K33" s="1" t="s">
        <v>64</v>
      </c>
      <c r="L33" s="1" t="s">
        <v>239</v>
      </c>
      <c r="M33" s="1" t="s">
        <v>173</v>
      </c>
      <c r="N33" s="1" t="s">
        <v>123</v>
      </c>
      <c r="O33" s="1" t="s">
        <v>175</v>
      </c>
      <c r="P33" s="1" t="s">
        <v>66</v>
      </c>
      <c r="Q33" s="1" t="s">
        <v>247</v>
      </c>
      <c r="R33" s="1" t="s">
        <v>250</v>
      </c>
      <c r="S33" s="1" t="s">
        <v>251</v>
      </c>
      <c r="T33" s="1" t="s">
        <v>47</v>
      </c>
      <c r="U33" s="1" t="s">
        <v>32</v>
      </c>
      <c r="V33" s="1" t="s">
        <v>81</v>
      </c>
      <c r="W33" s="1" t="s">
        <v>246</v>
      </c>
      <c r="X33" s="1" t="s">
        <v>173</v>
      </c>
      <c r="Y33" s="1" t="s">
        <v>179</v>
      </c>
      <c r="Z33" s="1" t="s">
        <v>180</v>
      </c>
      <c r="AA33" s="1" t="s">
        <v>175</v>
      </c>
      <c r="AB33" s="1" t="s">
        <v>174</v>
      </c>
      <c r="AC33" s="1" t="s">
        <v>243</v>
      </c>
      <c r="AD33" s="1" t="s">
        <v>244</v>
      </c>
      <c r="AE33" s="1" t="s">
        <v>245</v>
      </c>
      <c r="AF33" s="1" t="s">
        <v>54</v>
      </c>
      <c r="AH33" s="3" t="str">
        <f>IFERROR(__xludf.DUMMYFUNCTION("CONCATENATE(""Insert Into proj_Test Values ("", 
IF(P33="""", ""NULL,"", CONCATENATE(""'"", TO_TEXT(P33), ""',"")),
IF(Q33="""", ""NULL,"", CONCATENATE(""'"", TO_TEXT(Q33), ""',"")),
IF(R33="""", ""NULL,"", CONCATENATE(""'"", TO_TEXT(R33), ""',"")),
IF(S3"&amp;"3="""", ""NULL,"", CONCATENATE(""'"", TO_TEXT(S33), ""',"")),
IF(T33="""", ""NULL,"", CONCATENATE(""'"", TO_TEXT(T33), ""',"")),
IF(U33="""", ""NULL,"", CONCATENATE(""'"", TO_TEXT(U33), ""',"")),
IF(V33="""", ""NULL,"", CONCATENATE(""'"", TO_TEXT(V33), """&amp;"',"")),
IF(W33="""", ""NULL);"", CONCATENATE(""'"", TO_TEXT(W33), ""');""))
)
"),"Insert Into proj_Test Values ('32','2019-10-09 00:00:00','Check onboard computer for any irregularities.','Onboard computer registered a brake on the parental remote while toy was operating at speed.','Y','1','17','31');")</f>
        <v>Insert Into proj_Test Values ('32','2019-10-09 00:00:00','Check onboard computer for any irregularities.','Onboard computer registered a brake on the parental remote while toy was operating at speed.','Y','1','17','31');</v>
      </c>
      <c r="AI33" s="3"/>
      <c r="AJ33" s="3"/>
      <c r="AK33" s="3"/>
      <c r="AL33" s="3"/>
      <c r="AM33" s="3"/>
      <c r="AN33" s="3"/>
    </row>
    <row r="34" ht="15.75" customHeight="1">
      <c r="A34" s="1" t="s">
        <v>81</v>
      </c>
      <c r="B34" s="1" t="s">
        <v>236</v>
      </c>
      <c r="D34" s="1" t="s">
        <v>237</v>
      </c>
      <c r="E34" s="1" t="s">
        <v>97</v>
      </c>
      <c r="F34" s="1" t="s">
        <v>238</v>
      </c>
      <c r="G34" s="1" t="s">
        <v>239</v>
      </c>
      <c r="H34" s="1" t="s">
        <v>55</v>
      </c>
      <c r="I34" s="1" t="s">
        <v>174</v>
      </c>
      <c r="J34" s="1" t="s">
        <v>55</v>
      </c>
      <c r="K34" s="1" t="s">
        <v>64</v>
      </c>
      <c r="L34" s="1" t="s">
        <v>239</v>
      </c>
      <c r="M34" s="1" t="s">
        <v>173</v>
      </c>
      <c r="N34" s="1" t="s">
        <v>123</v>
      </c>
      <c r="O34" s="1" t="s">
        <v>175</v>
      </c>
      <c r="P34" s="1" t="s">
        <v>215</v>
      </c>
      <c r="Q34" s="1" t="s">
        <v>252</v>
      </c>
      <c r="R34" s="1" t="s">
        <v>253</v>
      </c>
      <c r="T34" s="1" t="s">
        <v>169</v>
      </c>
      <c r="U34" s="1" t="s">
        <v>32</v>
      </c>
      <c r="V34" s="1" t="s">
        <v>81</v>
      </c>
      <c r="W34" s="1" t="s">
        <v>66</v>
      </c>
      <c r="X34" s="1" t="s">
        <v>173</v>
      </c>
      <c r="Y34" s="1" t="s">
        <v>179</v>
      </c>
      <c r="Z34" s="1" t="s">
        <v>180</v>
      </c>
      <c r="AA34" s="1" t="s">
        <v>175</v>
      </c>
      <c r="AB34" s="1" t="s">
        <v>174</v>
      </c>
      <c r="AC34" s="1" t="s">
        <v>243</v>
      </c>
      <c r="AD34" s="1" t="s">
        <v>244</v>
      </c>
      <c r="AE34" s="1" t="s">
        <v>245</v>
      </c>
      <c r="AF34" s="1" t="s">
        <v>54</v>
      </c>
      <c r="AH34" s="3" t="str">
        <f>IFERROR(__xludf.DUMMYFUNCTION("CONCATENATE(""Insert Into proj_Test Values ("", 
IF(P34="""", ""NULL,"", CONCATENATE(""'"", TO_TEXT(P34), ""',"")),
IF(Q34="""", ""NULL,"", CONCATENATE(""'"", TO_TEXT(Q34), ""',"")),
IF(R34="""", ""NULL,"", CONCATENATE(""'"", TO_TEXT(R34), ""',"")),
IF(S3"&amp;"4="""", ""NULL,"", CONCATENATE(""'"", TO_TEXT(S34), ""',"")),
IF(T34="""", ""NULL,"", CONCATENATE(""'"", TO_TEXT(T34), ""',"")),
IF(U34="""", ""NULL,"", CONCATENATE(""'"", TO_TEXT(U34), ""',"")),
IF(V34="""", ""NULL,"", CONCATENATE(""'"", TO_TEXT(V34), """&amp;"',"")),
IF(W34="""", ""NULL);"", CONCATENATE(""'"", TO_TEXT(W34), ""');""))
)
"),"Insert Into proj_Test Values ('33','2019-10-10 00:00:00','Attempted to simulate error, but was too funny.  Sent a request to have onboard software reviewed.',NULL,'N','1','17','32');")</f>
        <v>Insert Into proj_Test Values ('33','2019-10-10 00:00:00','Attempted to simulate error, but was too funny.  Sent a request to have onboard software reviewed.',NULL,'N','1','17','32');</v>
      </c>
      <c r="AI34" s="3"/>
      <c r="AJ34" s="3"/>
      <c r="AK34" s="3"/>
      <c r="AL34" s="3"/>
      <c r="AM34" s="3"/>
      <c r="AN34" s="3"/>
    </row>
    <row r="35" ht="15.75" customHeight="1">
      <c r="A35" s="1" t="s">
        <v>151</v>
      </c>
      <c r="B35" s="1" t="s">
        <v>254</v>
      </c>
      <c r="D35" s="1" t="s">
        <v>255</v>
      </c>
      <c r="E35" s="1" t="s">
        <v>36</v>
      </c>
      <c r="G35" s="1" t="s">
        <v>256</v>
      </c>
      <c r="H35" s="1" t="s">
        <v>68</v>
      </c>
      <c r="I35" s="1" t="s">
        <v>206</v>
      </c>
      <c r="J35" s="1" t="s">
        <v>68</v>
      </c>
      <c r="K35" s="1" t="s">
        <v>257</v>
      </c>
      <c r="L35" s="1" t="s">
        <v>256</v>
      </c>
      <c r="M35" s="1" t="s">
        <v>258</v>
      </c>
      <c r="N35" s="1" t="s">
        <v>259</v>
      </c>
      <c r="O35" s="1" t="s">
        <v>260</v>
      </c>
      <c r="P35" s="1" t="s">
        <v>79</v>
      </c>
      <c r="Q35" s="1" t="s">
        <v>254</v>
      </c>
      <c r="R35" s="1" t="s">
        <v>261</v>
      </c>
      <c r="S35" s="1" t="s">
        <v>262</v>
      </c>
      <c r="T35" s="1" t="s">
        <v>47</v>
      </c>
      <c r="U35" s="1" t="s">
        <v>68</v>
      </c>
      <c r="V35" s="1" t="s">
        <v>151</v>
      </c>
      <c r="X35" s="1" t="s">
        <v>258</v>
      </c>
      <c r="Y35" s="1" t="s">
        <v>263</v>
      </c>
      <c r="Z35" s="1" t="s">
        <v>264</v>
      </c>
      <c r="AA35" s="1" t="s">
        <v>260</v>
      </c>
      <c r="AB35" s="1" t="s">
        <v>206</v>
      </c>
      <c r="AC35" s="1" t="s">
        <v>265</v>
      </c>
      <c r="AD35" s="1" t="s">
        <v>266</v>
      </c>
      <c r="AE35" s="1" t="s">
        <v>267</v>
      </c>
      <c r="AF35" s="1" t="s">
        <v>54</v>
      </c>
      <c r="AH35" s="3" t="str">
        <f>IFERROR(__xludf.DUMMYFUNCTION("CONCATENATE(""Insert Into proj_Test Values ("", 
IF(P35="""", ""NULL,"", CONCATENATE(""'"", TO_TEXT(P35), ""',"")),
IF(Q35="""", ""NULL,"", CONCATENATE(""'"", TO_TEXT(Q35), ""',"")),
IF(R35="""", ""NULL,"", CONCATENATE(""'"", TO_TEXT(R35), ""',"")),
IF(S3"&amp;"5="""", ""NULL,"", CONCATENATE(""'"", TO_TEXT(S35), ""',"")),
IF(T35="""", ""NULL,"", CONCATENATE(""'"", TO_TEXT(T35), ""',"")),
IF(U35="""", ""NULL,"", CONCATENATE(""'"", TO_TEXT(U35), ""',"")),
IF(V35="""", ""NULL,"", CONCATENATE(""'"", TO_TEXT(V35), """&amp;"',"")),
IF(W35="""", ""NULL);"", CONCATENATE(""'"", TO_TEXT(W35), ""');""))
)
"),"Insert Into proj_Test Values ('34','2019-10-02 00:00:00','Attempted to re-create by attempting a sharp turn with a standard payload.','Toy rolled as described.  Recommend installing a roll cage or including note about toy being ""extremely realistic""','Y"&amp;"','3','14',NULL);")</f>
        <v>Insert Into proj_Test Values ('34','2019-10-02 00:00:00','Attempted to re-create by attempting a sharp turn with a standard payload.','Toy rolled as described.  Recommend installing a roll cage or including note about toy being "extremely realistic"','Y','3','14',NULL);</v>
      </c>
      <c r="AI35" s="3"/>
      <c r="AJ35" s="3"/>
      <c r="AK35" s="3"/>
      <c r="AL35" s="3"/>
      <c r="AM35" s="3"/>
      <c r="AN35" s="3"/>
    </row>
    <row r="36" ht="15.75" customHeight="1">
      <c r="A36" s="1" t="s">
        <v>147</v>
      </c>
      <c r="B36" s="1" t="s">
        <v>268</v>
      </c>
      <c r="C36" s="1" t="s">
        <v>269</v>
      </c>
      <c r="D36" s="1" t="s">
        <v>270</v>
      </c>
      <c r="E36" s="1" t="s">
        <v>36</v>
      </c>
      <c r="G36" s="1" t="s">
        <v>271</v>
      </c>
      <c r="H36" s="1" t="s">
        <v>104</v>
      </c>
      <c r="I36" s="1" t="s">
        <v>186</v>
      </c>
      <c r="J36" s="1" t="s">
        <v>104</v>
      </c>
      <c r="K36" s="1" t="s">
        <v>158</v>
      </c>
      <c r="L36" s="1" t="s">
        <v>271</v>
      </c>
      <c r="M36" s="1" t="s">
        <v>272</v>
      </c>
      <c r="N36" s="1" t="s">
        <v>63</v>
      </c>
      <c r="O36" s="1" t="s">
        <v>273</v>
      </c>
      <c r="P36" s="1" t="s">
        <v>274</v>
      </c>
      <c r="Q36" s="1" t="s">
        <v>268</v>
      </c>
      <c r="R36" s="1" t="s">
        <v>194</v>
      </c>
      <c r="S36" s="1" t="s">
        <v>275</v>
      </c>
      <c r="T36" s="1" t="s">
        <v>47</v>
      </c>
      <c r="U36" s="1" t="s">
        <v>131</v>
      </c>
      <c r="V36" s="1" t="s">
        <v>147</v>
      </c>
      <c r="X36" s="1" t="s">
        <v>272</v>
      </c>
      <c r="Y36" s="1" t="s">
        <v>276</v>
      </c>
      <c r="Z36" s="1" t="s">
        <v>277</v>
      </c>
      <c r="AA36" s="1" t="s">
        <v>278</v>
      </c>
      <c r="AB36" s="1" t="s">
        <v>186</v>
      </c>
      <c r="AC36" s="1" t="s">
        <v>279</v>
      </c>
      <c r="AD36" s="1" t="s">
        <v>280</v>
      </c>
      <c r="AE36" s="1" t="s">
        <v>281</v>
      </c>
      <c r="AF36" s="1" t="s">
        <v>199</v>
      </c>
      <c r="AH36" s="3" t="str">
        <f>IFERROR(__xludf.DUMMYFUNCTION("CONCATENATE(""Insert Into proj_Test Values ("", 
IF(P36="""", ""NULL,"", CONCATENATE(""'"", TO_TEXT(P36), ""',"")),
IF(Q36="""", ""NULL,"", CONCATENATE(""'"", TO_TEXT(Q36), ""',"")),
IF(R36="""", ""NULL,"", CONCATENATE(""'"", TO_TEXT(R36), ""',"")),
IF(S3"&amp;"6="""", ""NULL,"", CONCATENATE(""'"", TO_TEXT(S36), ""',"")),
IF(T36="""", ""NULL,"", CONCATENATE(""'"", TO_TEXT(T36), ""',"")),
IF(U36="""", ""NULL,"", CONCATENATE(""'"", TO_TEXT(U36), ""',"")),
IF(V36="""", ""NULL,"", CONCATENATE(""'"", TO_TEXT(V36), """&amp;"',"")),
IF(W36="""", ""NULL);"", CONCATENATE(""'"", TO_TEXT(W36), ""');""))
)
"),"Insert Into proj_Test Values ('35','2019-10-21 00:00:00','Contacted shipping regarding error.','Shipping insists that items are boxed and sealed when they receive them from inventory.','Y','15','13',NULL);")</f>
        <v>Insert Into proj_Test Values ('35','2019-10-21 00:00:00','Contacted shipping regarding error.','Shipping insists that items are boxed and sealed when they receive them from inventory.','Y','15','13',NULL);</v>
      </c>
      <c r="AI36" s="3"/>
      <c r="AJ36" s="3"/>
      <c r="AK36" s="3"/>
      <c r="AL36" s="3"/>
      <c r="AM36" s="3"/>
      <c r="AN36" s="3"/>
    </row>
    <row r="37" ht="15.75" customHeight="1">
      <c r="A37" s="1" t="s">
        <v>147</v>
      </c>
      <c r="B37" s="1" t="s">
        <v>268</v>
      </c>
      <c r="C37" s="1" t="s">
        <v>269</v>
      </c>
      <c r="D37" s="1" t="s">
        <v>270</v>
      </c>
      <c r="E37" s="1" t="s">
        <v>36</v>
      </c>
      <c r="G37" s="1" t="s">
        <v>271</v>
      </c>
      <c r="H37" s="1" t="s">
        <v>104</v>
      </c>
      <c r="I37" s="1" t="s">
        <v>186</v>
      </c>
      <c r="J37" s="1" t="s">
        <v>104</v>
      </c>
      <c r="K37" s="1" t="s">
        <v>158</v>
      </c>
      <c r="L37" s="1" t="s">
        <v>271</v>
      </c>
      <c r="M37" s="1" t="s">
        <v>272</v>
      </c>
      <c r="N37" s="1" t="s">
        <v>63</v>
      </c>
      <c r="O37" s="1" t="s">
        <v>273</v>
      </c>
      <c r="P37" s="1" t="s">
        <v>282</v>
      </c>
      <c r="Q37" s="1" t="s">
        <v>268</v>
      </c>
      <c r="R37" s="1" t="s">
        <v>283</v>
      </c>
      <c r="S37" s="1" t="s">
        <v>284</v>
      </c>
      <c r="T37" s="1" t="s">
        <v>47</v>
      </c>
      <c r="U37" s="1" t="s">
        <v>131</v>
      </c>
      <c r="V37" s="1" t="s">
        <v>147</v>
      </c>
      <c r="W37" s="1" t="s">
        <v>274</v>
      </c>
      <c r="X37" s="1" t="s">
        <v>272</v>
      </c>
      <c r="Y37" s="1" t="s">
        <v>276</v>
      </c>
      <c r="Z37" s="1" t="s">
        <v>277</v>
      </c>
      <c r="AA37" s="1" t="s">
        <v>278</v>
      </c>
      <c r="AB37" s="1" t="s">
        <v>186</v>
      </c>
      <c r="AC37" s="1" t="s">
        <v>279</v>
      </c>
      <c r="AD37" s="1" t="s">
        <v>280</v>
      </c>
      <c r="AE37" s="1" t="s">
        <v>281</v>
      </c>
      <c r="AF37" s="1" t="s">
        <v>199</v>
      </c>
      <c r="AH37" s="3" t="str">
        <f>IFERROR(__xludf.DUMMYFUNCTION("CONCATENATE(""Insert Into proj_Test Values ("", 
IF(P37="""", ""NULL,"", CONCATENATE(""'"", TO_TEXT(P37), ""',"")),
IF(Q37="""", ""NULL,"", CONCATENATE(""'"", TO_TEXT(Q37), ""',"")),
IF(R37="""", ""NULL,"", CONCATENATE(""'"", TO_TEXT(R37), ""',"")),
IF(S3"&amp;"7="""", ""NULL,"", CONCATENATE(""'"", TO_TEXT(S37), ""',"")),
IF(T37="""", ""NULL,"", CONCATENATE(""'"", TO_TEXT(T37), ""',"")),
IF(U37="""", ""NULL,"", CONCATENATE(""'"", TO_TEXT(U37), ""',"")),
IF(V37="""", ""NULL,"", CONCATENATE(""'"", TO_TEXT(V37), """&amp;"',"")),
IF(W37="""", ""NULL);"", CONCATENATE(""'"", TO_TEXT(W37), ""');""))
)
"),"Insert Into proj_Test Values ('36','2019-10-21 00:00:00','Contacted production regarding error.','Production insists that item delivered was assembled to specification, confirmed by QA inspection document.','Y','15','13','35');")</f>
        <v>Insert Into proj_Test Values ('36','2019-10-21 00:00:00','Contacted production regarding error.','Production insists that item delivered was assembled to specification, confirmed by QA inspection document.','Y','15','13','35');</v>
      </c>
      <c r="AI37" s="3"/>
      <c r="AJ37" s="3"/>
      <c r="AK37" s="3"/>
      <c r="AL37" s="3"/>
      <c r="AM37" s="3"/>
      <c r="AN37" s="3"/>
    </row>
    <row r="38" ht="15.75" customHeight="1">
      <c r="A38" s="1" t="s">
        <v>147</v>
      </c>
      <c r="B38" s="1" t="s">
        <v>268</v>
      </c>
      <c r="C38" s="1" t="s">
        <v>269</v>
      </c>
      <c r="D38" s="1" t="s">
        <v>270</v>
      </c>
      <c r="E38" s="1" t="s">
        <v>36</v>
      </c>
      <c r="G38" s="1" t="s">
        <v>271</v>
      </c>
      <c r="H38" s="1" t="s">
        <v>104</v>
      </c>
      <c r="I38" s="1" t="s">
        <v>186</v>
      </c>
      <c r="J38" s="1" t="s">
        <v>104</v>
      </c>
      <c r="K38" s="1" t="s">
        <v>158</v>
      </c>
      <c r="L38" s="1" t="s">
        <v>271</v>
      </c>
      <c r="M38" s="1" t="s">
        <v>272</v>
      </c>
      <c r="N38" s="1" t="s">
        <v>63</v>
      </c>
      <c r="O38" s="1" t="s">
        <v>273</v>
      </c>
      <c r="P38" s="1" t="s">
        <v>227</v>
      </c>
      <c r="Q38" s="1" t="s">
        <v>268</v>
      </c>
      <c r="R38" s="1" t="s">
        <v>285</v>
      </c>
      <c r="S38" s="1" t="s">
        <v>286</v>
      </c>
      <c r="T38" s="1" t="s">
        <v>47</v>
      </c>
      <c r="U38" s="1" t="s">
        <v>131</v>
      </c>
      <c r="V38" s="1" t="s">
        <v>147</v>
      </c>
      <c r="W38" s="1" t="s">
        <v>282</v>
      </c>
      <c r="X38" s="1" t="s">
        <v>272</v>
      </c>
      <c r="Y38" s="1" t="s">
        <v>276</v>
      </c>
      <c r="Z38" s="1" t="s">
        <v>277</v>
      </c>
      <c r="AA38" s="1" t="s">
        <v>278</v>
      </c>
      <c r="AB38" s="1" t="s">
        <v>186</v>
      </c>
      <c r="AC38" s="1" t="s">
        <v>279</v>
      </c>
      <c r="AD38" s="1" t="s">
        <v>280</v>
      </c>
      <c r="AE38" s="1" t="s">
        <v>281</v>
      </c>
      <c r="AF38" s="1" t="s">
        <v>199</v>
      </c>
      <c r="AH38" s="3" t="str">
        <f>IFERROR(__xludf.DUMMYFUNCTION("CONCATENATE(""Insert Into proj_Test Values ("", 
IF(P38="""", ""NULL,"", CONCATENATE(""'"", TO_TEXT(P38), ""',"")),
IF(Q38="""", ""NULL,"", CONCATENATE(""'"", TO_TEXT(Q38), ""',"")),
IF(R38="""", ""NULL,"", CONCATENATE(""'"", TO_TEXT(R38), ""',"")),
IF(S3"&amp;"8="""", ""NULL,"", CONCATENATE(""'"", TO_TEXT(S38), ""',"")),
IF(T38="""", ""NULL,"", CONCATENATE(""'"", TO_TEXT(T38), ""',"")),
IF(U38="""", ""NULL,"", CONCATENATE(""'"", TO_TEXT(U38), ""',"")),
IF(V38="""", ""NULL,"", CONCATENATE(""'"", TO_TEXT(V38), """&amp;"',"")),
IF(W38="""", ""NULL);"", CONCATENATE(""'"", TO_TEXT(W38), ""');""))
)
"),"Insert Into proj_Test Values ('37','2019-10-21 00:00:00','Contacted inventory regarding error.','Inventory manager was riding on toy on arrival to warehouse, suggest replacement be sent to customer, inventory manager be fired.','Y','15','13','36');")</f>
        <v>Insert Into proj_Test Values ('37','2019-10-21 00:00:00','Contacted inventory regarding error.','Inventory manager was riding on toy on arrival to warehouse, suggest replacement be sent to customer, inventory manager be fired.','Y','15','13','36');</v>
      </c>
      <c r="AI38" s="3"/>
      <c r="AJ38" s="3"/>
      <c r="AK38" s="3"/>
      <c r="AL38" s="3"/>
      <c r="AM38" s="3"/>
      <c r="AN38" s="3"/>
    </row>
    <row r="39" ht="15.75" customHeight="1">
      <c r="A39" s="1" t="s">
        <v>145</v>
      </c>
      <c r="B39" s="1" t="s">
        <v>170</v>
      </c>
      <c r="D39" s="1" t="s">
        <v>225</v>
      </c>
      <c r="E39" s="1" t="s">
        <v>36</v>
      </c>
      <c r="G39" s="1" t="s">
        <v>226</v>
      </c>
      <c r="H39" s="1" t="s">
        <v>104</v>
      </c>
      <c r="I39" s="1" t="s">
        <v>227</v>
      </c>
      <c r="J39" s="1" t="s">
        <v>104</v>
      </c>
      <c r="K39" s="1" t="s">
        <v>158</v>
      </c>
      <c r="L39" s="1" t="s">
        <v>226</v>
      </c>
      <c r="M39" s="1" t="s">
        <v>41</v>
      </c>
      <c r="N39" s="1" t="s">
        <v>206</v>
      </c>
      <c r="O39" s="1" t="s">
        <v>43</v>
      </c>
      <c r="P39" s="1" t="s">
        <v>287</v>
      </c>
      <c r="Q39" s="1" t="s">
        <v>236</v>
      </c>
      <c r="R39" s="1" t="s">
        <v>201</v>
      </c>
      <c r="S39" s="1" t="s">
        <v>288</v>
      </c>
      <c r="T39" s="1" t="s">
        <v>47</v>
      </c>
      <c r="U39" s="1" t="s">
        <v>55</v>
      </c>
      <c r="V39" s="1" t="s">
        <v>145</v>
      </c>
      <c r="W39" s="1" t="s">
        <v>63</v>
      </c>
      <c r="X39" s="1" t="s">
        <v>41</v>
      </c>
      <c r="Y39" s="1" t="s">
        <v>49</v>
      </c>
      <c r="Z39" s="1" t="s">
        <v>50</v>
      </c>
      <c r="AA39" s="1" t="s">
        <v>43</v>
      </c>
      <c r="AB39" s="1" t="s">
        <v>227</v>
      </c>
      <c r="AC39" s="1" t="s">
        <v>231</v>
      </c>
      <c r="AD39" s="1" t="s">
        <v>232</v>
      </c>
      <c r="AE39" s="1" t="s">
        <v>233</v>
      </c>
      <c r="AF39" s="1" t="s">
        <v>54</v>
      </c>
      <c r="AH39" s="3" t="str">
        <f>IFERROR(__xludf.DUMMYFUNCTION("CONCATENATE(""Insert Into proj_Test Values ("", 
IF(P39="""", ""NULL,"", CONCATENATE(""'"", TO_TEXT(P39), ""',"")),
IF(Q39="""", ""NULL,"", CONCATENATE(""'"", TO_TEXT(Q39), ""',"")),
IF(R39="""", ""NULL,"", CONCATENATE(""'"", TO_TEXT(R39), ""',"")),
IF(S3"&amp;"9="""", ""NULL,"", CONCATENATE(""'"", TO_TEXT(S39), ""',"")),
IF(T39="""", ""NULL,"", CONCATENATE(""'"", TO_TEXT(T39), ""',"")),
IF(U39="""", ""NULL,"", CONCATENATE(""'"", TO_TEXT(U39), ""',"")),
IF(V39="""", ""NULL,"", CONCATENATE(""'"", TO_TEXT(V39), """&amp;"',"")),
IF(W39="""", ""NULL);"", CONCATENATE(""'"", TO_TEXT(W39), ""');""))
)
"),"Insert Into proj_Test Values ('38','2019-10-03 00:00:00','Tested remote control to determine if signals were being emitted.','Confirmed that remote could connect to toy correctly','Y','2','12','29');")</f>
        <v>Insert Into proj_Test Values ('38','2019-10-03 00:00:00','Tested remote control to determine if signals were being emitted.','Confirmed that remote could connect to toy correctly','Y','2','12','29');</v>
      </c>
      <c r="AI39" s="3"/>
      <c r="AJ39" s="3"/>
      <c r="AK39" s="3"/>
      <c r="AL39" s="3"/>
      <c r="AM39" s="3"/>
      <c r="AN39" s="3"/>
    </row>
    <row r="40" ht="15.75" customHeight="1">
      <c r="A40" s="1" t="s">
        <v>193</v>
      </c>
      <c r="B40" s="1" t="s">
        <v>269</v>
      </c>
      <c r="C40" s="1" t="s">
        <v>33</v>
      </c>
      <c r="D40" s="1" t="s">
        <v>77</v>
      </c>
      <c r="E40" s="1" t="s">
        <v>36</v>
      </c>
      <c r="G40" s="1" t="s">
        <v>289</v>
      </c>
      <c r="H40" s="1" t="s">
        <v>32</v>
      </c>
      <c r="I40" s="1" t="s">
        <v>112</v>
      </c>
      <c r="J40" s="1" t="s">
        <v>32</v>
      </c>
      <c r="K40" s="1" t="s">
        <v>290</v>
      </c>
      <c r="L40" s="1" t="s">
        <v>289</v>
      </c>
      <c r="M40" s="1" t="s">
        <v>291</v>
      </c>
      <c r="N40" s="1" t="s">
        <v>246</v>
      </c>
      <c r="O40" s="1" t="s">
        <v>292</v>
      </c>
      <c r="P40" s="1" t="s">
        <v>293</v>
      </c>
      <c r="Q40" s="1" t="s">
        <v>294</v>
      </c>
      <c r="R40" s="1" t="s">
        <v>140</v>
      </c>
      <c r="S40" s="1" t="s">
        <v>295</v>
      </c>
      <c r="T40" s="1" t="s">
        <v>169</v>
      </c>
      <c r="U40" s="1" t="s">
        <v>55</v>
      </c>
      <c r="V40" s="1" t="s">
        <v>193</v>
      </c>
      <c r="W40" s="1" t="s">
        <v>293</v>
      </c>
      <c r="X40" s="1" t="s">
        <v>291</v>
      </c>
      <c r="Y40" s="1" t="s">
        <v>296</v>
      </c>
      <c r="Z40" s="1" t="s">
        <v>297</v>
      </c>
      <c r="AA40" s="1" t="s">
        <v>292</v>
      </c>
      <c r="AB40" s="1" t="s">
        <v>112</v>
      </c>
      <c r="AC40" s="1" t="s">
        <v>196</v>
      </c>
      <c r="AD40" s="1" t="s">
        <v>197</v>
      </c>
      <c r="AE40" s="1" t="s">
        <v>198</v>
      </c>
      <c r="AF40" s="1" t="s">
        <v>199</v>
      </c>
      <c r="AH40" s="3" t="str">
        <f>IFERROR(__xludf.DUMMYFUNCTION("CONCATENATE(""Insert Into proj_Test Values ("", 
IF(P40="""", ""NULL,"", CONCATENATE(""'"", TO_TEXT(P40), ""',"")),
IF(Q40="""", ""NULL,"", CONCATENATE(""'"", TO_TEXT(Q40), ""',"")),
IF(R40="""", ""NULL,"", CONCATENATE(""'"", TO_TEXT(R40), ""',"")),
IF(S4"&amp;"0="""", ""NULL,"", CONCATENATE(""'"", TO_TEXT(S40), ""',"")),
IF(T40="""", ""NULL,"", CONCATENATE(""'"", TO_TEXT(T40), ""',"")),
IF(U40="""", ""NULL,"", CONCATENATE(""'"", TO_TEXT(U40), ""',"")),
IF(V40="""", ""NULL,"", CONCATENATE(""'"", TO_TEXT(V40), """&amp;"',"")),
IF(W40="""", ""NULL);"", CONCATENATE(""'"", TO_TEXT(W40), ""');""))
)
"),"Insert Into proj_Test Values ('39','2019-10-15 00:00:00','Tested battery for extra heat during normal use and charging','Found no extra heat during normal use and charging but charged very slowly','N','2','20','39');")</f>
        <v>Insert Into proj_Test Values ('39','2019-10-15 00:00:00','Tested battery for extra heat during normal use and charging','Found no extra heat during normal use and charging but charged very slowly','N','2','20','39');</v>
      </c>
      <c r="AI40" s="3"/>
      <c r="AJ40" s="3"/>
      <c r="AK40" s="3"/>
      <c r="AL40" s="3"/>
      <c r="AM40" s="3"/>
      <c r="AN40" s="3"/>
    </row>
    <row r="41" ht="15.75" customHeight="1">
      <c r="A41" s="1" t="s">
        <v>193</v>
      </c>
      <c r="B41" s="1" t="s">
        <v>269</v>
      </c>
      <c r="C41" s="1" t="s">
        <v>33</v>
      </c>
      <c r="D41" s="1" t="s">
        <v>77</v>
      </c>
      <c r="E41" s="1" t="s">
        <v>36</v>
      </c>
      <c r="G41" s="1" t="s">
        <v>289</v>
      </c>
      <c r="H41" s="1" t="s">
        <v>32</v>
      </c>
      <c r="I41" s="1" t="s">
        <v>112</v>
      </c>
      <c r="J41" s="1" t="s">
        <v>32</v>
      </c>
      <c r="K41" s="1" t="s">
        <v>290</v>
      </c>
      <c r="L41" s="1" t="s">
        <v>289</v>
      </c>
      <c r="M41" s="1" t="s">
        <v>291</v>
      </c>
      <c r="N41" s="1" t="s">
        <v>246</v>
      </c>
      <c r="O41" s="1" t="s">
        <v>292</v>
      </c>
      <c r="P41" s="1" t="s">
        <v>259</v>
      </c>
      <c r="Q41" s="1" t="s">
        <v>294</v>
      </c>
      <c r="R41" s="1" t="s">
        <v>153</v>
      </c>
      <c r="S41" s="1" t="s">
        <v>295</v>
      </c>
      <c r="T41" s="1" t="s">
        <v>169</v>
      </c>
      <c r="U41" s="1" t="s">
        <v>55</v>
      </c>
      <c r="V41" s="1" t="s">
        <v>193</v>
      </c>
      <c r="W41" s="1" t="s">
        <v>293</v>
      </c>
      <c r="X41" s="1" t="s">
        <v>291</v>
      </c>
      <c r="Y41" s="1" t="s">
        <v>296</v>
      </c>
      <c r="Z41" s="1" t="s">
        <v>297</v>
      </c>
      <c r="AA41" s="1" t="s">
        <v>292</v>
      </c>
      <c r="AB41" s="1" t="s">
        <v>112</v>
      </c>
      <c r="AC41" s="1" t="s">
        <v>196</v>
      </c>
      <c r="AD41" s="1" t="s">
        <v>197</v>
      </c>
      <c r="AE41" s="1" t="s">
        <v>198</v>
      </c>
      <c r="AF41" s="1" t="s">
        <v>199</v>
      </c>
      <c r="AH41" s="3" t="str">
        <f>IFERROR(__xludf.DUMMYFUNCTION("CONCATENATE(""Insert Into proj_Test Values ("", 
IF(P41="""", ""NULL,"", CONCATENATE(""'"", TO_TEXT(P41), ""',"")),
IF(Q41="""", ""NULL,"", CONCATENATE(""'"", TO_TEXT(Q41), ""',"")),
IF(R41="""", ""NULL,"", CONCATENATE(""'"", TO_TEXT(R41), ""',"")),
IF(S4"&amp;"1="""", ""NULL,"", CONCATENATE(""'"", TO_TEXT(S41), ""',"")),
IF(T41="""", ""NULL,"", CONCATENATE(""'"", TO_TEXT(T41), ""',"")),
IF(U41="""", ""NULL,"", CONCATENATE(""'"", TO_TEXT(U41), ""',"")),
IF(V41="""", ""NULL,"", CONCATENATE(""'"", TO_TEXT(V41), """&amp;"',"")),
IF(W41="""", ""NULL);"", CONCATENATE(""'"", TO_TEXT(W41), ""');""))
)
"),"Insert Into proj_Test Values ('40','2019-10-15 00:00:00','Tested battery at high usage and extended exposure to high heat.','Found no extra heat during normal use and charging but charged very slowly','N','2','20','39');")</f>
        <v>Insert Into proj_Test Values ('40','2019-10-15 00:00:00','Tested battery at high usage and extended exposure to high heat.','Found no extra heat during normal use and charging but charged very slowly','N','2','20','39');</v>
      </c>
      <c r="AI41" s="3"/>
      <c r="AJ41" s="3"/>
      <c r="AK41" s="3"/>
      <c r="AL41" s="3"/>
      <c r="AM41" s="3"/>
      <c r="AN41" s="3"/>
    </row>
    <row r="42" ht="15.75" customHeight="1">
      <c r="A42" s="1" t="s">
        <v>174</v>
      </c>
      <c r="B42" s="1" t="s">
        <v>298</v>
      </c>
      <c r="C42" s="1" t="s">
        <v>299</v>
      </c>
      <c r="D42" s="1" t="s">
        <v>300</v>
      </c>
      <c r="E42" s="1" t="s">
        <v>97</v>
      </c>
      <c r="F42" s="1" t="s">
        <v>301</v>
      </c>
      <c r="G42" s="1" t="s">
        <v>302</v>
      </c>
      <c r="H42" s="1" t="s">
        <v>48</v>
      </c>
      <c r="I42" s="1" t="s">
        <v>102</v>
      </c>
      <c r="J42" s="1" t="s">
        <v>48</v>
      </c>
      <c r="K42" s="1" t="s">
        <v>303</v>
      </c>
      <c r="L42" s="1" t="s">
        <v>302</v>
      </c>
      <c r="M42" s="1" t="s">
        <v>41</v>
      </c>
      <c r="N42" s="1" t="s">
        <v>102</v>
      </c>
      <c r="O42" s="1" t="s">
        <v>304</v>
      </c>
      <c r="P42" s="1" t="s">
        <v>305</v>
      </c>
      <c r="Q42" s="1" t="s">
        <v>306</v>
      </c>
      <c r="R42" s="1" t="s">
        <v>307</v>
      </c>
      <c r="S42" s="1" t="s">
        <v>308</v>
      </c>
      <c r="T42" s="1" t="s">
        <v>169</v>
      </c>
      <c r="U42" s="1" t="s">
        <v>131</v>
      </c>
      <c r="V42" s="1" t="s">
        <v>174</v>
      </c>
      <c r="X42" s="1" t="s">
        <v>41</v>
      </c>
      <c r="Y42" s="1" t="s">
        <v>49</v>
      </c>
      <c r="Z42" s="1" t="s">
        <v>50</v>
      </c>
      <c r="AA42" s="1" t="s">
        <v>43</v>
      </c>
      <c r="AB42" s="1" t="s">
        <v>102</v>
      </c>
      <c r="AC42" s="1" t="s">
        <v>162</v>
      </c>
      <c r="AD42" s="1" t="s">
        <v>163</v>
      </c>
      <c r="AE42" s="1" t="s">
        <v>164</v>
      </c>
      <c r="AF42" s="1" t="s">
        <v>54</v>
      </c>
      <c r="AH42" s="3" t="str">
        <f>IFERROR(__xludf.DUMMYFUNCTION("CONCATENATE(""Insert Into proj_Test Values ("", 
IF(P42="""", ""NULL,"", CONCATENATE(""'"", TO_TEXT(P42), ""',"")),
IF(Q42="""", ""NULL,"", CONCATENATE(""'"", TO_TEXT(Q42), ""',"")),
IF(R42="""", ""NULL,"", CONCATENATE(""'"", TO_TEXT(R42), ""',"")),
IF(S4"&amp;"2="""", ""NULL,"", CONCATENATE(""'"", TO_TEXT(S42), ""',"")),
IF(T42="""", ""NULL,"", CONCATENATE(""'"", TO_TEXT(T42), ""',"")),
IF(U42="""", ""NULL,"", CONCATENATE(""'"", TO_TEXT(U42), ""',"")),
IF(V42="""", ""NULL,"", CONCATENATE(""'"", TO_TEXT(V42), """&amp;"',"")),
IF(W42="""", ""NULL);"", CONCATENATE(""'"", TO_TEXT(W42), ""');""))
)
"),"Insert Into proj_Test Values ('41','2018-10-26 00:00:00','Tested toy as delivered with full power and partial power','Did not start without inpu','N','15','21',NULL);")</f>
        <v>Insert Into proj_Test Values ('41','2018-10-26 00:00:00','Tested toy as delivered with full power and partial power','Did not start without inpu','N','15','21',NULL);</v>
      </c>
      <c r="AI42" s="3"/>
      <c r="AJ42" s="3"/>
      <c r="AK42" s="3"/>
      <c r="AL42" s="3"/>
      <c r="AM42" s="3"/>
      <c r="AN42" s="3"/>
    </row>
    <row r="43" ht="15.75" customHeight="1">
      <c r="A43" s="1" t="s">
        <v>174</v>
      </c>
      <c r="B43" s="1" t="s">
        <v>298</v>
      </c>
      <c r="C43" s="1" t="s">
        <v>299</v>
      </c>
      <c r="D43" s="1" t="s">
        <v>300</v>
      </c>
      <c r="E43" s="1" t="s">
        <v>97</v>
      </c>
      <c r="F43" s="1" t="s">
        <v>301</v>
      </c>
      <c r="G43" s="1" t="s">
        <v>302</v>
      </c>
      <c r="H43" s="1" t="s">
        <v>48</v>
      </c>
      <c r="I43" s="1" t="s">
        <v>102</v>
      </c>
      <c r="J43" s="1" t="s">
        <v>48</v>
      </c>
      <c r="K43" s="1" t="s">
        <v>303</v>
      </c>
      <c r="L43" s="1" t="s">
        <v>302</v>
      </c>
      <c r="M43" s="1" t="s">
        <v>41</v>
      </c>
      <c r="N43" s="1" t="s">
        <v>102</v>
      </c>
      <c r="O43" s="1" t="s">
        <v>304</v>
      </c>
      <c r="P43" s="1" t="s">
        <v>309</v>
      </c>
      <c r="Q43" s="1" t="s">
        <v>310</v>
      </c>
      <c r="R43" s="1" t="s">
        <v>311</v>
      </c>
      <c r="S43" s="1" t="s">
        <v>312</v>
      </c>
      <c r="T43" s="1" t="s">
        <v>169</v>
      </c>
      <c r="U43" s="1" t="s">
        <v>131</v>
      </c>
      <c r="V43" s="1" t="s">
        <v>174</v>
      </c>
      <c r="W43" s="1" t="s">
        <v>305</v>
      </c>
      <c r="X43" s="1" t="s">
        <v>41</v>
      </c>
      <c r="Y43" s="1" t="s">
        <v>49</v>
      </c>
      <c r="Z43" s="1" t="s">
        <v>50</v>
      </c>
      <c r="AA43" s="1" t="s">
        <v>43</v>
      </c>
      <c r="AB43" s="1" t="s">
        <v>102</v>
      </c>
      <c r="AC43" s="1" t="s">
        <v>162</v>
      </c>
      <c r="AD43" s="1" t="s">
        <v>163</v>
      </c>
      <c r="AE43" s="1" t="s">
        <v>164</v>
      </c>
      <c r="AF43" s="1" t="s">
        <v>54</v>
      </c>
      <c r="AH43" s="3" t="str">
        <f>IFERROR(__xludf.DUMMYFUNCTION("CONCATENATE(""Insert Into proj_Test Values ("", 
IF(P43="""", ""NULL,"", CONCATENATE(""'"", TO_TEXT(P43), ""',"")),
IF(Q43="""", ""NULL,"", CONCATENATE(""'"", TO_TEXT(Q43), ""',"")),
IF(R43="""", ""NULL,"", CONCATENATE(""'"", TO_TEXT(R43), ""',"")),
IF(S4"&amp;"3="""", ""NULL,"", CONCATENATE(""'"", TO_TEXT(S43), ""',"")),
IF(T43="""", ""NULL,"", CONCATENATE(""'"", TO_TEXT(T43), ""',"")),
IF(U43="""", ""NULL,"", CONCATENATE(""'"", TO_TEXT(U43), ""',"")),
IF(V43="""", ""NULL,"", CONCATENATE(""'"", TO_TEXT(V43), """&amp;"',"")),
IF(W43="""", ""NULL);"", CONCATENATE(""'"", TO_TEXT(W43), ""');""))
)
"),"Insert Into proj_Test Values ('42','2018-10-27 00:00:00','Let toy power completely down and sit in a warm room','Did not start without inpur','N','15','21','41');")</f>
        <v>Insert Into proj_Test Values ('42','2018-10-27 00:00:00','Let toy power completely down and sit in a warm room','Did not start without inpur','N','15','21','41');</v>
      </c>
      <c r="AI43" s="3"/>
      <c r="AJ43" s="3"/>
      <c r="AK43" s="3"/>
      <c r="AL43" s="3"/>
      <c r="AM43" s="3"/>
      <c r="AN43" s="3"/>
    </row>
    <row r="44" ht="15.75" customHeight="1">
      <c r="A44" s="1" t="s">
        <v>174</v>
      </c>
      <c r="B44" s="1" t="s">
        <v>298</v>
      </c>
      <c r="C44" s="1" t="s">
        <v>299</v>
      </c>
      <c r="D44" s="1" t="s">
        <v>300</v>
      </c>
      <c r="E44" s="1" t="s">
        <v>97</v>
      </c>
      <c r="F44" s="1" t="s">
        <v>301</v>
      </c>
      <c r="G44" s="1" t="s">
        <v>302</v>
      </c>
      <c r="H44" s="1" t="s">
        <v>48</v>
      </c>
      <c r="I44" s="1" t="s">
        <v>102</v>
      </c>
      <c r="J44" s="1" t="s">
        <v>48</v>
      </c>
      <c r="K44" s="1" t="s">
        <v>303</v>
      </c>
      <c r="L44" s="1" t="s">
        <v>302</v>
      </c>
      <c r="M44" s="1" t="s">
        <v>41</v>
      </c>
      <c r="N44" s="1" t="s">
        <v>102</v>
      </c>
      <c r="O44" s="1" t="s">
        <v>304</v>
      </c>
      <c r="P44" s="1" t="s">
        <v>314</v>
      </c>
      <c r="Q44" s="1" t="s">
        <v>310</v>
      </c>
      <c r="R44" s="1" t="s">
        <v>315</v>
      </c>
      <c r="S44" s="1" t="s">
        <v>317</v>
      </c>
      <c r="T44" s="1" t="s">
        <v>169</v>
      </c>
      <c r="U44" s="1" t="s">
        <v>131</v>
      </c>
      <c r="V44" s="1" t="s">
        <v>174</v>
      </c>
      <c r="W44" s="1" t="s">
        <v>305</v>
      </c>
      <c r="X44" s="1" t="s">
        <v>41</v>
      </c>
      <c r="Y44" s="1" t="s">
        <v>49</v>
      </c>
      <c r="Z44" s="1" t="s">
        <v>50</v>
      </c>
      <c r="AA44" s="1" t="s">
        <v>43</v>
      </c>
      <c r="AB44" s="1" t="s">
        <v>102</v>
      </c>
      <c r="AC44" s="1" t="s">
        <v>162</v>
      </c>
      <c r="AD44" s="1" t="s">
        <v>163</v>
      </c>
      <c r="AE44" s="1" t="s">
        <v>164</v>
      </c>
      <c r="AF44" s="1" t="s">
        <v>54</v>
      </c>
      <c r="AH44" s="3" t="str">
        <f>IFERROR(__xludf.DUMMYFUNCTION("CONCATENATE(""Insert Into proj_Test Values ("", 
IF(P44="""", ""NULL,"", CONCATENATE(""'"", TO_TEXT(P44), ""',"")),
IF(Q44="""", ""NULL,"", CONCATENATE(""'"", TO_TEXT(Q44), ""',"")),
IF(R44="""", ""NULL,"", CONCATENATE(""'"", TO_TEXT(R44), ""',"")),
IF(S4"&amp;"4="""", ""NULL,"", CONCATENATE(""'"", TO_TEXT(S44), ""',"")),
IF(T44="""", ""NULL,"", CONCATENATE(""'"", TO_TEXT(T44), ""',"")),
IF(U44="""", ""NULL,"", CONCATENATE(""'"", TO_TEXT(U44), ""',"")),
IF(V44="""", ""NULL,"", CONCATENATE(""'"", TO_TEXT(V44), """&amp;"',"")),
IF(W44="""", ""NULL);"", CONCATENATE(""'"", TO_TEXT(W44), ""');""))
)
"),"Insert Into proj_Test Values ('43','2018-10-27 00:00:00','Put toy in room that was heated to over 120 degrees','Did not start without input','N','15','21','41');")</f>
        <v>Insert Into proj_Test Values ('43','2018-10-27 00:00:00','Put toy in room that was heated to over 120 degrees','Did not start without input','N','15','21','41');</v>
      </c>
      <c r="AI44" s="3"/>
      <c r="AJ44" s="3"/>
      <c r="AK44" s="3"/>
      <c r="AL44" s="3"/>
      <c r="AM44" s="3"/>
      <c r="AN44" s="3"/>
    </row>
    <row r="45" ht="15.75" customHeight="1">
      <c r="A45" s="1" t="s">
        <v>174</v>
      </c>
      <c r="B45" s="1" t="s">
        <v>298</v>
      </c>
      <c r="C45" s="1" t="s">
        <v>299</v>
      </c>
      <c r="D45" s="1" t="s">
        <v>300</v>
      </c>
      <c r="E45" s="1" t="s">
        <v>97</v>
      </c>
      <c r="F45" s="1" t="s">
        <v>301</v>
      </c>
      <c r="G45" s="1" t="s">
        <v>302</v>
      </c>
      <c r="H45" s="1" t="s">
        <v>48</v>
      </c>
      <c r="I45" s="1" t="s">
        <v>102</v>
      </c>
      <c r="J45" s="1" t="s">
        <v>48</v>
      </c>
      <c r="K45" s="1" t="s">
        <v>303</v>
      </c>
      <c r="L45" s="1" t="s">
        <v>302</v>
      </c>
      <c r="M45" s="1" t="s">
        <v>41</v>
      </c>
      <c r="N45" s="1" t="s">
        <v>102</v>
      </c>
      <c r="O45" s="1" t="s">
        <v>304</v>
      </c>
      <c r="P45" s="1" t="s">
        <v>324</v>
      </c>
      <c r="Q45" s="1" t="s">
        <v>325</v>
      </c>
      <c r="R45" s="1" t="s">
        <v>326</v>
      </c>
      <c r="S45" s="1" t="s">
        <v>317</v>
      </c>
      <c r="T45" s="1" t="s">
        <v>169</v>
      </c>
      <c r="U45" s="1" t="s">
        <v>131</v>
      </c>
      <c r="V45" s="1" t="s">
        <v>174</v>
      </c>
      <c r="W45" s="1" t="s">
        <v>305</v>
      </c>
      <c r="X45" s="1" t="s">
        <v>41</v>
      </c>
      <c r="Y45" s="1" t="s">
        <v>49</v>
      </c>
      <c r="Z45" s="1" t="s">
        <v>50</v>
      </c>
      <c r="AA45" s="1" t="s">
        <v>43</v>
      </c>
      <c r="AB45" s="1" t="s">
        <v>102</v>
      </c>
      <c r="AC45" s="1" t="s">
        <v>162</v>
      </c>
      <c r="AD45" s="1" t="s">
        <v>163</v>
      </c>
      <c r="AE45" s="1" t="s">
        <v>164</v>
      </c>
      <c r="AF45" s="1" t="s">
        <v>54</v>
      </c>
      <c r="AH45" s="3" t="str">
        <f>IFERROR(__xludf.DUMMYFUNCTION("CONCATENATE(""Insert Into proj_Test Values ("", 
IF(P45="""", ""NULL,"", CONCATENATE(""'"", TO_TEXT(P45), ""',"")),
IF(Q45="""", ""NULL,"", CONCATENATE(""'"", TO_TEXT(Q45), ""',"")),
IF(R45="""", ""NULL,"", CONCATENATE(""'"", TO_TEXT(R45), ""',"")),
IF(S4"&amp;"5="""", ""NULL,"", CONCATENATE(""'"", TO_TEXT(S45), ""',"")),
IF(T45="""", ""NULL,"", CONCATENATE(""'"", TO_TEXT(T45), ""',"")),
IF(U45="""", ""NULL,"", CONCATENATE(""'"", TO_TEXT(U45), ""',"")),
IF(V45="""", ""NULL,"", CONCATENATE(""'"", TO_TEXT(V45), """&amp;"',"")),
IF(W45="""", ""NULL);"", CONCATENATE(""'"", TO_TEXT(W45), ""');""))
)
"),"Insert Into proj_Test Values ('44','2018-12-15 00:00:00','Experimented with various environmental factors - relative humidity, road conditions','Did not start without input','N','15','21','41');")</f>
        <v>Insert Into proj_Test Values ('44','2018-12-15 00:00:00','Experimented with various environmental factors - relative humidity, road conditions','Did not start without input','N','15','21','41');</v>
      </c>
      <c r="AI45" s="3"/>
      <c r="AJ45" s="3"/>
      <c r="AK45" s="3"/>
      <c r="AL45" s="3"/>
      <c r="AM45" s="3"/>
      <c r="AN45" s="3"/>
    </row>
    <row r="46" ht="15.75" customHeight="1">
      <c r="A46" s="1" t="s">
        <v>174</v>
      </c>
      <c r="B46" s="1" t="s">
        <v>298</v>
      </c>
      <c r="C46" s="1" t="s">
        <v>299</v>
      </c>
      <c r="D46" s="1" t="s">
        <v>300</v>
      </c>
      <c r="E46" s="1" t="s">
        <v>97</v>
      </c>
      <c r="F46" s="1" t="s">
        <v>301</v>
      </c>
      <c r="G46" s="1" t="s">
        <v>302</v>
      </c>
      <c r="H46" s="1" t="s">
        <v>48</v>
      </c>
      <c r="I46" s="1" t="s">
        <v>102</v>
      </c>
      <c r="J46" s="1" t="s">
        <v>48</v>
      </c>
      <c r="K46" s="1" t="s">
        <v>303</v>
      </c>
      <c r="L46" s="1" t="s">
        <v>302</v>
      </c>
      <c r="M46" s="1" t="s">
        <v>41</v>
      </c>
      <c r="N46" s="1" t="s">
        <v>102</v>
      </c>
      <c r="O46" s="1" t="s">
        <v>304</v>
      </c>
      <c r="P46" s="1" t="s">
        <v>333</v>
      </c>
      <c r="Q46" s="1" t="s">
        <v>334</v>
      </c>
      <c r="R46" s="1" t="s">
        <v>336</v>
      </c>
      <c r="S46" s="1" t="s">
        <v>338</v>
      </c>
      <c r="T46" s="1" t="s">
        <v>47</v>
      </c>
      <c r="U46" s="1" t="s">
        <v>131</v>
      </c>
      <c r="V46" s="1" t="s">
        <v>174</v>
      </c>
      <c r="W46" s="1" t="s">
        <v>305</v>
      </c>
      <c r="X46" s="1" t="s">
        <v>41</v>
      </c>
      <c r="Y46" s="1" t="s">
        <v>49</v>
      </c>
      <c r="Z46" s="1" t="s">
        <v>50</v>
      </c>
      <c r="AA46" s="1" t="s">
        <v>43</v>
      </c>
      <c r="AB46" s="1" t="s">
        <v>102</v>
      </c>
      <c r="AC46" s="1" t="s">
        <v>162</v>
      </c>
      <c r="AD46" s="1" t="s">
        <v>163</v>
      </c>
      <c r="AE46" s="1" t="s">
        <v>164</v>
      </c>
      <c r="AF46" s="1" t="s">
        <v>54</v>
      </c>
      <c r="AH46" s="3" t="str">
        <f>IFERROR(__xludf.DUMMYFUNCTION("CONCATENATE(""Insert Into proj_Test Values ("", 
IF(P46="""", ""NULL,"", CONCATENATE(""'"", TO_TEXT(P46), ""',"")),
IF(Q46="""", ""NULL,"", CONCATENATE(""'"", TO_TEXT(Q46), ""',"")),
IF(R46="""", ""NULL,"", CONCATENATE(""'"", TO_TEXT(R46), ""',"")),
IF(S4"&amp;"6="""", ""NULL,"", CONCATENATE(""'"", TO_TEXT(S46), ""',"")),
IF(T46="""", ""NULL,"", CONCATENATE(""'"", TO_TEXT(T46), ""',"")),
IF(U46="""", ""NULL,"", CONCATENATE(""'"", TO_TEXT(U46), ""',"")),
IF(V46="""", ""NULL,"", CONCATENATE(""'"", TO_TEXT(V46), """&amp;"',"")),
IF(W46="""", ""NULL);"", CONCATENATE(""'"", TO_TEXT(W46), ""');""))
)
"),"Insert Into proj_Test Values ('45','2019-01-12 00:00:00','Experimented with various options to start toy','Toy started when doused with gasoline','Y','15','21','41');")</f>
        <v>Insert Into proj_Test Values ('45','2019-01-12 00:00:00','Experimented with various options to start toy','Toy started when doused with gasoline','Y','15','21','41');</v>
      </c>
      <c r="AI46" s="3"/>
      <c r="AJ46" s="3"/>
      <c r="AK46" s="3"/>
      <c r="AL46" s="3"/>
      <c r="AM46" s="3"/>
      <c r="AN46" s="3"/>
    </row>
    <row r="47" ht="15.75" customHeight="1">
      <c r="A47" s="1" t="s">
        <v>102</v>
      </c>
      <c r="B47" s="1" t="s">
        <v>343</v>
      </c>
      <c r="C47" s="1" t="s">
        <v>325</v>
      </c>
      <c r="D47" s="1" t="s">
        <v>344</v>
      </c>
      <c r="E47" s="1" t="s">
        <v>36</v>
      </c>
      <c r="G47" s="1" t="s">
        <v>122</v>
      </c>
      <c r="H47" s="1" t="s">
        <v>55</v>
      </c>
      <c r="I47" s="1" t="s">
        <v>123</v>
      </c>
      <c r="J47" s="1" t="s">
        <v>55</v>
      </c>
      <c r="K47" s="1" t="s">
        <v>64</v>
      </c>
      <c r="L47" s="1" t="s">
        <v>122</v>
      </c>
      <c r="M47" s="1" t="s">
        <v>124</v>
      </c>
      <c r="N47" s="1" t="s">
        <v>125</v>
      </c>
      <c r="O47" s="1" t="s">
        <v>126</v>
      </c>
      <c r="P47" s="1" t="s">
        <v>345</v>
      </c>
      <c r="Q47" s="1" t="s">
        <v>346</v>
      </c>
      <c r="R47" s="1" t="s">
        <v>347</v>
      </c>
      <c r="S47" s="1" t="s">
        <v>317</v>
      </c>
      <c r="T47" s="1" t="s">
        <v>169</v>
      </c>
      <c r="U47" s="1" t="s">
        <v>55</v>
      </c>
      <c r="V47" s="1" t="s">
        <v>102</v>
      </c>
      <c r="X47" s="1" t="s">
        <v>124</v>
      </c>
      <c r="Y47" s="1" t="s">
        <v>132</v>
      </c>
      <c r="Z47" s="1" t="s">
        <v>133</v>
      </c>
      <c r="AA47" s="1" t="s">
        <v>134</v>
      </c>
      <c r="AB47" s="1" t="s">
        <v>123</v>
      </c>
      <c r="AC47" s="1" t="s">
        <v>135</v>
      </c>
      <c r="AD47" s="1" t="s">
        <v>136</v>
      </c>
      <c r="AE47" s="1" t="s">
        <v>137</v>
      </c>
      <c r="AF47" s="1" t="s">
        <v>54</v>
      </c>
      <c r="AH47" s="3" t="str">
        <f>IFERROR(__xludf.DUMMYFUNCTION("CONCATENATE(""Insert Into proj_Test Values ("", 
IF(P47="""", ""NULL,"", CONCATENATE(""'"", TO_TEXT(P47), ""',"")),
IF(Q47="""", ""NULL,"", CONCATENATE(""'"", TO_TEXT(Q47), ""',"")),
IF(R47="""", ""NULL,"", CONCATENATE(""'"", TO_TEXT(R47), ""',"")),
IF(S4"&amp;"7="""", ""NULL,"", CONCATENATE(""'"", TO_TEXT(S47), ""',"")),
IF(T47="""", ""NULL,"", CONCATENATE(""'"", TO_TEXT(T47), ""',"")),
IF(U47="""", ""NULL,"", CONCATENATE(""'"", TO_TEXT(U47), ""',"")),
IF(V47="""", ""NULL,"", CONCATENATE(""'"", TO_TEXT(V47), """&amp;"',"")),
IF(W47="""", ""NULL);"", CONCATENATE(""'"", TO_TEXT(W47), ""');""))
)
"),"Insert Into proj_Test Values ('46','2018-10-21 00:00:00','Tested toy as delivered after charging','Did not start without input','N','2','26',NULL);")</f>
        <v>Insert Into proj_Test Values ('46','2018-10-21 00:00:00','Tested toy as delivered after charging','Did not start without input','N','2','26',NULL);</v>
      </c>
      <c r="AI47" s="3"/>
      <c r="AJ47" s="3"/>
      <c r="AK47" s="3"/>
      <c r="AL47" s="3"/>
      <c r="AM47" s="3"/>
      <c r="AN47" s="3"/>
    </row>
    <row r="48" ht="15.75" customHeight="1">
      <c r="A48" s="1" t="s">
        <v>102</v>
      </c>
      <c r="B48" s="1" t="s">
        <v>343</v>
      </c>
      <c r="C48" s="1" t="s">
        <v>325</v>
      </c>
      <c r="D48" s="1" t="s">
        <v>344</v>
      </c>
      <c r="E48" s="1" t="s">
        <v>36</v>
      </c>
      <c r="G48" s="1" t="s">
        <v>122</v>
      </c>
      <c r="H48" s="1" t="s">
        <v>55</v>
      </c>
      <c r="I48" s="1" t="s">
        <v>123</v>
      </c>
      <c r="J48" s="1" t="s">
        <v>55</v>
      </c>
      <c r="K48" s="1" t="s">
        <v>64</v>
      </c>
      <c r="L48" s="1" t="s">
        <v>122</v>
      </c>
      <c r="M48" s="1" t="s">
        <v>124</v>
      </c>
      <c r="N48" s="1" t="s">
        <v>125</v>
      </c>
      <c r="O48" s="1" t="s">
        <v>126</v>
      </c>
      <c r="P48" s="1" t="s">
        <v>351</v>
      </c>
      <c r="Q48" s="1" t="s">
        <v>352</v>
      </c>
      <c r="R48" s="1" t="s">
        <v>353</v>
      </c>
      <c r="S48" s="1" t="s">
        <v>317</v>
      </c>
      <c r="T48" s="1" t="s">
        <v>47</v>
      </c>
      <c r="U48" s="1" t="s">
        <v>55</v>
      </c>
      <c r="V48" s="1" t="s">
        <v>102</v>
      </c>
      <c r="W48" s="1" t="s">
        <v>345</v>
      </c>
      <c r="X48" s="1" t="s">
        <v>124</v>
      </c>
      <c r="Y48" s="1" t="s">
        <v>132</v>
      </c>
      <c r="Z48" s="1" t="s">
        <v>133</v>
      </c>
      <c r="AA48" s="1" t="s">
        <v>134</v>
      </c>
      <c r="AB48" s="1" t="s">
        <v>123</v>
      </c>
      <c r="AC48" s="1" t="s">
        <v>135</v>
      </c>
      <c r="AD48" s="1" t="s">
        <v>136</v>
      </c>
      <c r="AE48" s="1" t="s">
        <v>137</v>
      </c>
      <c r="AF48" s="1" t="s">
        <v>54</v>
      </c>
      <c r="AH48" s="3" t="str">
        <f>IFERROR(__xludf.DUMMYFUNCTION("CONCATENATE(""Insert Into proj_Test Values ("", 
IF(P48="""", ""NULL,"", CONCATENATE(""'"", TO_TEXT(P48), ""',"")),
IF(Q48="""", ""NULL,"", CONCATENATE(""'"", TO_TEXT(Q48), ""',"")),
IF(R48="""", ""NULL,"", CONCATENATE(""'"", TO_TEXT(R48), ""',"")),
IF(S4"&amp;"8="""", ""NULL,"", CONCATENATE(""'"", TO_TEXT(S48), ""',"")),
IF(T48="""", ""NULL,"", CONCATENATE(""'"", TO_TEXT(T48), ""',"")),
IF(U48="""", ""NULL,"", CONCATENATE(""'"", TO_TEXT(U48), ""',"")),
IF(V48="""", ""NULL,"", CONCATENATE(""'"", TO_TEXT(V48), """&amp;"',"")),
IF(W48="""", ""NULL);"", CONCATENATE(""'"", TO_TEXT(W48), ""');""))
)
"),"Insert Into proj_Test Values ('47','2018-11-01 00:00:00','Experimented with various environmental factors','Did not start without input','Y','2','26','46');")</f>
        <v>Insert Into proj_Test Values ('47','2018-11-01 00:00:00','Experimented with various environmental factors','Did not start without input','Y','2','26','46');</v>
      </c>
      <c r="AI48" s="3"/>
      <c r="AJ48" s="3"/>
      <c r="AK48" s="3"/>
      <c r="AL48" s="3"/>
      <c r="AM48" s="3"/>
      <c r="AN48" s="3"/>
    </row>
    <row r="49" ht="15.75" customHeight="1">
      <c r="A49" s="1" t="s">
        <v>100</v>
      </c>
      <c r="B49" s="1" t="s">
        <v>170</v>
      </c>
      <c r="D49" s="1" t="s">
        <v>360</v>
      </c>
      <c r="E49" s="1" t="s">
        <v>97</v>
      </c>
      <c r="F49" s="1" t="s">
        <v>361</v>
      </c>
      <c r="G49" s="1" t="s">
        <v>362</v>
      </c>
      <c r="H49" s="1" t="s">
        <v>48</v>
      </c>
      <c r="I49" s="1" t="s">
        <v>193</v>
      </c>
      <c r="J49" s="1" t="s">
        <v>48</v>
      </c>
      <c r="K49" s="1" t="s">
        <v>303</v>
      </c>
      <c r="L49" s="1" t="s">
        <v>362</v>
      </c>
      <c r="M49" s="1" t="s">
        <v>41</v>
      </c>
      <c r="N49" s="1" t="s">
        <v>193</v>
      </c>
      <c r="O49" s="1" t="s">
        <v>363</v>
      </c>
      <c r="P49" s="1" t="s">
        <v>364</v>
      </c>
      <c r="Q49" s="1" t="s">
        <v>365</v>
      </c>
      <c r="R49" s="1" t="s">
        <v>367</v>
      </c>
      <c r="S49" s="1" t="s">
        <v>369</v>
      </c>
      <c r="T49" s="1" t="s">
        <v>47</v>
      </c>
      <c r="U49" s="1" t="s">
        <v>131</v>
      </c>
      <c r="V49" s="1" t="s">
        <v>100</v>
      </c>
      <c r="X49" s="1" t="s">
        <v>41</v>
      </c>
      <c r="Y49" s="1" t="s">
        <v>49</v>
      </c>
      <c r="Z49" s="1" t="s">
        <v>50</v>
      </c>
      <c r="AA49" s="1" t="s">
        <v>43</v>
      </c>
      <c r="AB49" s="1" t="s">
        <v>193</v>
      </c>
      <c r="AC49" s="1" t="s">
        <v>371</v>
      </c>
      <c r="AD49" s="1" t="s">
        <v>372</v>
      </c>
      <c r="AE49" s="1" t="s">
        <v>373</v>
      </c>
      <c r="AF49" s="1" t="s">
        <v>54</v>
      </c>
      <c r="AH49" s="3" t="str">
        <f>IFERROR(__xludf.DUMMYFUNCTION("CONCATENATE(""Insert Into proj_Test Values ("", 
IF(P49="""", ""NULL,"", CONCATENATE(""'"", TO_TEXT(P49), ""',"")),
IF(Q49="""", ""NULL,"", CONCATENATE(""'"", TO_TEXT(Q49), ""',"")),
IF(R49="""", ""NULL,"", CONCATENATE(""'"", TO_TEXT(R49), ""',"")),
IF(S4"&amp;"9="""", ""NULL,"", CONCATENATE(""'"", TO_TEXT(S49), ""',"")),
IF(T49="""", ""NULL,"", CONCATENATE(""'"", TO_TEXT(T49), ""',"")),
IF(U49="""", ""NULL,"", CONCATENATE(""'"", TO_TEXT(U49), ""',"")),
IF(V49="""", ""NULL,"", CONCATENATE(""'"", TO_TEXT(V49), """&amp;"',"")),
IF(W49="""", ""NULL);"", CONCATENATE(""'"", TO_TEXT(W49), ""');""))
)
"),"Insert Into proj_Test Values ('48','2019-11-17 00:00:00','Tested unit travelling uphill with various charge levels','Confirmed that it will stop accelerating if at low charge without indication','Y','15','24',NULL);")</f>
        <v>Insert Into proj_Test Values ('48','2019-11-17 00:00:00','Tested unit travelling uphill with various charge levels','Confirmed that it will stop accelerating if at low charge without indication','Y','15','24',NULL);</v>
      </c>
      <c r="AI49" s="3"/>
      <c r="AJ49" s="3"/>
      <c r="AK49" s="3"/>
      <c r="AL49" s="3"/>
      <c r="AM49" s="3"/>
      <c r="AN49" s="3"/>
    </row>
    <row r="50" ht="15.75" customHeight="1">
      <c r="A50" s="1" t="s">
        <v>228</v>
      </c>
      <c r="B50" s="1" t="s">
        <v>380</v>
      </c>
      <c r="D50" s="1" t="s">
        <v>381</v>
      </c>
      <c r="E50" s="1" t="s">
        <v>36</v>
      </c>
      <c r="G50" s="1" t="s">
        <v>382</v>
      </c>
      <c r="H50" s="1" t="s">
        <v>55</v>
      </c>
      <c r="I50" s="1" t="s">
        <v>215</v>
      </c>
      <c r="J50" s="1" t="s">
        <v>55</v>
      </c>
      <c r="K50" s="1" t="s">
        <v>64</v>
      </c>
      <c r="L50" s="1" t="s">
        <v>382</v>
      </c>
      <c r="M50" s="1" t="s">
        <v>124</v>
      </c>
      <c r="N50" s="1" t="s">
        <v>215</v>
      </c>
      <c r="O50" s="1" t="s">
        <v>383</v>
      </c>
      <c r="P50" s="1" t="s">
        <v>384</v>
      </c>
      <c r="Q50" s="1" t="s">
        <v>385</v>
      </c>
      <c r="R50" s="1" t="s">
        <v>387</v>
      </c>
      <c r="S50" s="1" t="s">
        <v>389</v>
      </c>
      <c r="T50" s="1" t="s">
        <v>47</v>
      </c>
      <c r="U50" s="1" t="s">
        <v>32</v>
      </c>
      <c r="V50" s="1" t="s">
        <v>228</v>
      </c>
      <c r="X50" s="1" t="s">
        <v>124</v>
      </c>
      <c r="Y50" s="1" t="s">
        <v>132</v>
      </c>
      <c r="Z50" s="1" t="s">
        <v>133</v>
      </c>
      <c r="AA50" s="1" t="s">
        <v>134</v>
      </c>
      <c r="AB50" s="1" t="s">
        <v>215</v>
      </c>
      <c r="AC50" s="1" t="s">
        <v>391</v>
      </c>
      <c r="AD50" s="1" t="s">
        <v>392</v>
      </c>
      <c r="AE50" s="1" t="s">
        <v>393</v>
      </c>
      <c r="AF50" s="1" t="s">
        <v>54</v>
      </c>
      <c r="AH50" s="3" t="str">
        <f>IFERROR(__xludf.DUMMYFUNCTION("CONCATENATE(""Insert Into proj_Test Values ("", 
IF(P50="""", ""NULL,"", CONCATENATE(""'"", TO_TEXT(P50), ""',"")),
IF(Q50="""", ""NULL,"", CONCATENATE(""'"", TO_TEXT(Q50), ""',"")),
IF(R50="""", ""NULL,"", CONCATENATE(""'"", TO_TEXT(R50), ""',"")),
IF(S5"&amp;"0="""", ""NULL,"", CONCATENATE(""'"", TO_TEXT(S50), ""',"")),
IF(T50="""", ""NULL,"", CONCATENATE(""'"", TO_TEXT(T50), ""',"")),
IF(U50="""", ""NULL,"", CONCATENATE(""'"", TO_TEXT(U50), ""',"")),
IF(V50="""", ""NULL,"", CONCATENATE(""'"", TO_TEXT(V50), """&amp;"',"")),
IF(W50="""", ""NULL);"", CONCATENATE(""'"", TO_TEXT(W50), ""');""))
)
"),"Insert Into proj_Test Values ('49','2019-10-27 00:00:00','Tested toy as delivered with standard outlet','Confirmed that it does not charge','Y','1','28',NULL);")</f>
        <v>Insert Into proj_Test Values ('49','2019-10-27 00:00:00','Tested toy as delivered with standard outlet','Confirmed that it does not charge','Y','1','28',NULL);</v>
      </c>
      <c r="AI50" s="3"/>
      <c r="AJ50" s="3"/>
      <c r="AK50" s="3"/>
      <c r="AL50" s="3"/>
      <c r="AM50" s="3"/>
      <c r="AN50" s="3"/>
    </row>
    <row r="51" ht="15.75" customHeight="1">
      <c r="A51" s="1" t="s">
        <v>203</v>
      </c>
      <c r="B51" s="1" t="s">
        <v>394</v>
      </c>
      <c r="C51" s="1" t="s">
        <v>395</v>
      </c>
      <c r="D51" s="1" t="s">
        <v>396</v>
      </c>
      <c r="E51" s="1" t="s">
        <v>36</v>
      </c>
      <c r="G51" s="1" t="s">
        <v>397</v>
      </c>
      <c r="H51" s="1" t="s">
        <v>55</v>
      </c>
      <c r="I51" s="1" t="s">
        <v>215</v>
      </c>
      <c r="J51" s="1" t="s">
        <v>55</v>
      </c>
      <c r="K51" s="1" t="s">
        <v>64</v>
      </c>
      <c r="L51" s="1" t="s">
        <v>397</v>
      </c>
      <c r="M51" s="1" t="s">
        <v>291</v>
      </c>
      <c r="N51" s="1" t="s">
        <v>215</v>
      </c>
      <c r="O51" s="1" t="s">
        <v>292</v>
      </c>
      <c r="P51" s="1" t="s">
        <v>398</v>
      </c>
      <c r="Q51" s="1" t="s">
        <v>399</v>
      </c>
      <c r="R51" s="1" t="s">
        <v>400</v>
      </c>
      <c r="S51" s="1" t="s">
        <v>401</v>
      </c>
      <c r="T51" s="1" t="s">
        <v>47</v>
      </c>
      <c r="U51" s="1" t="s">
        <v>32</v>
      </c>
      <c r="V51" s="1" t="s">
        <v>203</v>
      </c>
      <c r="X51" s="1" t="s">
        <v>291</v>
      </c>
      <c r="Y51" s="1" t="s">
        <v>296</v>
      </c>
      <c r="Z51" s="1" t="s">
        <v>297</v>
      </c>
      <c r="AA51" s="1" t="s">
        <v>292</v>
      </c>
      <c r="AB51" s="1" t="s">
        <v>215</v>
      </c>
      <c r="AC51" s="1" t="s">
        <v>391</v>
      </c>
      <c r="AD51" s="1" t="s">
        <v>392</v>
      </c>
      <c r="AE51" s="1" t="s">
        <v>393</v>
      </c>
      <c r="AF51" s="1" t="s">
        <v>54</v>
      </c>
      <c r="AH51" s="3" t="str">
        <f>IFERROR(__xludf.DUMMYFUNCTION("CONCATENATE(""Insert Into proj_Test Values ("", 
IF(P51="""", ""NULL,"", CONCATENATE(""'"", TO_TEXT(P51), ""',"")),
IF(Q51="""", ""NULL,"", CONCATENATE(""'"", TO_TEXT(Q51), ""',"")),
IF(R51="""", ""NULL,"", CONCATENATE(""'"", TO_TEXT(R51), ""',"")),
IF(S5"&amp;"1="""", ""NULL,"", CONCATENATE(""'"", TO_TEXT(S51), ""',"")),
IF(T51="""", ""NULL,"", CONCATENATE(""'"", TO_TEXT(T51), ""',"")),
IF(U51="""", ""NULL,"", CONCATENATE(""'"", TO_TEXT(U51), ""',"")),
IF(V51="""", ""NULL,"", CONCATENATE(""'"", TO_TEXT(V51), """&amp;"',"")),
IF(W51="""", ""NULL);"", CONCATENATE(""'"", TO_TEXT(W51), ""');""))
)
"),"Insert Into proj_Test Values ('50','2019-02-10 00:00:00','Tested toy as delivered','Steering does not pull to the left','Y','1','22',NULL);")</f>
        <v>Insert Into proj_Test Values ('50','2019-02-10 00:00:00','Tested toy as delivered','Steering does not pull to the left','Y','1','22',NULL);</v>
      </c>
      <c r="AI51" s="3"/>
      <c r="AJ51" s="3"/>
      <c r="AK51" s="3"/>
      <c r="AL51" s="3"/>
      <c r="AM51" s="3"/>
      <c r="AN51" s="3"/>
    </row>
    <row r="52" ht="15.75" customHeight="1">
      <c r="A52" s="1" t="s">
        <v>39</v>
      </c>
      <c r="B52" s="1" t="s">
        <v>212</v>
      </c>
      <c r="D52" s="1" t="s">
        <v>213</v>
      </c>
      <c r="E52" s="1" t="s">
        <v>36</v>
      </c>
      <c r="G52" s="1" t="s">
        <v>214</v>
      </c>
      <c r="H52" s="1" t="s">
        <v>38</v>
      </c>
      <c r="I52" s="1" t="s">
        <v>102</v>
      </c>
      <c r="J52" s="1" t="s">
        <v>38</v>
      </c>
      <c r="K52" s="1" t="s">
        <v>40</v>
      </c>
      <c r="L52" s="1" t="s">
        <v>214</v>
      </c>
      <c r="M52" s="1" t="s">
        <v>65</v>
      </c>
      <c r="N52" s="1" t="s">
        <v>215</v>
      </c>
      <c r="O52" s="1" t="s">
        <v>216</v>
      </c>
      <c r="P52" s="1" t="s">
        <v>405</v>
      </c>
      <c r="Q52" s="1" t="s">
        <v>217</v>
      </c>
      <c r="R52" s="1" t="s">
        <v>406</v>
      </c>
      <c r="S52" s="1" t="s">
        <v>407</v>
      </c>
      <c r="T52" s="1" t="s">
        <v>169</v>
      </c>
      <c r="U52" s="1" t="s">
        <v>55</v>
      </c>
      <c r="V52" s="1" t="s">
        <v>39</v>
      </c>
      <c r="W52" s="1" t="s">
        <v>102</v>
      </c>
      <c r="X52" s="1" t="s">
        <v>65</v>
      </c>
      <c r="Y52" s="1" t="s">
        <v>71</v>
      </c>
      <c r="Z52" s="1" t="s">
        <v>72</v>
      </c>
      <c r="AA52" s="1" t="s">
        <v>67</v>
      </c>
      <c r="AB52" s="1" t="s">
        <v>102</v>
      </c>
      <c r="AC52" s="1" t="s">
        <v>162</v>
      </c>
      <c r="AD52" s="1" t="s">
        <v>163</v>
      </c>
      <c r="AE52" s="1" t="s">
        <v>164</v>
      </c>
      <c r="AF52" s="1" t="s">
        <v>54</v>
      </c>
      <c r="AH52" s="3" t="str">
        <f>IFERROR(__xludf.DUMMYFUNCTION("CONCATENATE(""Insert Into proj_Test Values ("", 
IF(P52="""", ""NULL,"", CONCATENATE(""'"", TO_TEXT(P52), ""',"")),
IF(Q52="""", ""NULL,"", CONCATENATE(""'"", TO_TEXT(Q52), ""',"")),
IF(R52="""", ""NULL,"", CONCATENATE(""'"", TO_TEXT(R52), ""',"")),
IF(S5"&amp;"2="""", ""NULL,"", CONCATENATE(""'"", TO_TEXT(S52), ""',"")),
IF(T52="""", ""NULL,"", CONCATENATE(""'"", TO_TEXT(T52), ""',"")),
IF(U52="""", ""NULL,"", CONCATENATE(""'"", TO_TEXT(U52), ""',"")),
IF(V52="""", ""NULL,"", CONCATENATE(""'"", TO_TEXT(V52), """&amp;"',"")),
IF(W52="""", ""NULL);"", CONCATENATE(""'"", TO_TEXT(W52), ""');""))
)
"),"Insert Into proj_Test Values ('51','2019-11-14 00:00:00','Tested battery on multiple models','Distinct difference in performance on SUV models vs sportscar','N','2','11','26');")</f>
        <v>Insert Into proj_Test Values ('51','2019-11-14 00:00:00','Tested battery on multiple models','Distinct difference in performance on SUV models vs sportscar','N','2','11','26');</v>
      </c>
      <c r="AI52" s="3"/>
      <c r="AJ52" s="3"/>
      <c r="AK52" s="3"/>
      <c r="AL52" s="3"/>
      <c r="AM52" s="3"/>
      <c r="AN52" s="3"/>
    </row>
    <row r="53" ht="15.75" customHeight="1">
      <c r="A53" s="1" t="s">
        <v>39</v>
      </c>
      <c r="B53" s="1" t="s">
        <v>212</v>
      </c>
      <c r="D53" s="1" t="s">
        <v>213</v>
      </c>
      <c r="E53" s="1" t="s">
        <v>36</v>
      </c>
      <c r="G53" s="1" t="s">
        <v>214</v>
      </c>
      <c r="H53" s="1" t="s">
        <v>38</v>
      </c>
      <c r="I53" s="1" t="s">
        <v>102</v>
      </c>
      <c r="J53" s="1" t="s">
        <v>38</v>
      </c>
      <c r="K53" s="1" t="s">
        <v>40</v>
      </c>
      <c r="L53" s="1" t="s">
        <v>214</v>
      </c>
      <c r="M53" s="1" t="s">
        <v>65</v>
      </c>
      <c r="N53" s="1" t="s">
        <v>215</v>
      </c>
      <c r="O53" s="1" t="s">
        <v>216</v>
      </c>
      <c r="P53" s="1" t="s">
        <v>408</v>
      </c>
      <c r="Q53" s="1" t="s">
        <v>409</v>
      </c>
      <c r="R53" s="1" t="s">
        <v>410</v>
      </c>
      <c r="S53" s="1" t="s">
        <v>411</v>
      </c>
      <c r="T53" s="1" t="s">
        <v>169</v>
      </c>
      <c r="U53" s="1" t="s">
        <v>55</v>
      </c>
      <c r="V53" s="1" t="s">
        <v>39</v>
      </c>
      <c r="W53" s="1" t="s">
        <v>405</v>
      </c>
      <c r="X53" s="1" t="s">
        <v>65</v>
      </c>
      <c r="Y53" s="1" t="s">
        <v>71</v>
      </c>
      <c r="Z53" s="1" t="s">
        <v>72</v>
      </c>
      <c r="AA53" s="1" t="s">
        <v>67</v>
      </c>
      <c r="AB53" s="1" t="s">
        <v>102</v>
      </c>
      <c r="AC53" s="1" t="s">
        <v>162</v>
      </c>
      <c r="AD53" s="1" t="s">
        <v>163</v>
      </c>
      <c r="AE53" s="1" t="s">
        <v>164</v>
      </c>
      <c r="AF53" s="1" t="s">
        <v>54</v>
      </c>
      <c r="AH53" s="3" t="str">
        <f>IFERROR(__xludf.DUMMYFUNCTION("CONCATENATE(""Insert Into proj_Test Values ("", 
IF(P53="""", ""NULL,"", CONCATENATE(""'"", TO_TEXT(P53), ""',"")),
IF(Q53="""", ""NULL,"", CONCATENATE(""'"", TO_TEXT(Q53), ""',"")),
IF(R53="""", ""NULL,"", CONCATENATE(""'"", TO_TEXT(R53), ""',"")),
IF(S5"&amp;"3="""", ""NULL,"", CONCATENATE(""'"", TO_TEXT(S53), ""',"")),
IF(T53="""", ""NULL,"", CONCATENATE(""'"", TO_TEXT(T53), ""',"")),
IF(U53="""", ""NULL,"", CONCATENATE(""'"", TO_TEXT(U53), ""',"")),
IF(V53="""", ""NULL,"", CONCATENATE(""'"", TO_TEXT(V53), """&amp;"',"")),
IF(W53="""", ""NULL);"", CONCATENATE(""'"", TO_TEXT(W53), ""');""))
)
"),"Insert Into proj_Test Values ('52','2019-11-15 00:00:00','Tested battery on SUV models','Compare differing SUV models for battery life','N','2','11','51');")</f>
        <v>Insert Into proj_Test Values ('52','2019-11-15 00:00:00','Tested battery on SUV models','Compare differing SUV models for battery life','N','2','11','51');</v>
      </c>
      <c r="AI53" s="3"/>
      <c r="AJ53" s="3"/>
      <c r="AK53" s="3"/>
      <c r="AL53" s="3"/>
      <c r="AM53" s="3"/>
      <c r="AN53" s="3"/>
    </row>
    <row r="54" ht="15.75" customHeight="1">
      <c r="A54" s="1" t="s">
        <v>81</v>
      </c>
      <c r="B54" s="1" t="s">
        <v>236</v>
      </c>
      <c r="D54" s="1" t="s">
        <v>237</v>
      </c>
      <c r="E54" s="1" t="s">
        <v>97</v>
      </c>
      <c r="F54" s="1" t="s">
        <v>238</v>
      </c>
      <c r="G54" s="1" t="s">
        <v>239</v>
      </c>
      <c r="H54" s="1" t="s">
        <v>55</v>
      </c>
      <c r="I54" s="1" t="s">
        <v>174</v>
      </c>
      <c r="J54" s="1" t="s">
        <v>55</v>
      </c>
      <c r="K54" s="1" t="s">
        <v>64</v>
      </c>
      <c r="L54" s="1" t="s">
        <v>239</v>
      </c>
      <c r="M54" s="1" t="s">
        <v>173</v>
      </c>
      <c r="N54" s="1" t="s">
        <v>123</v>
      </c>
      <c r="O54" s="1" t="s">
        <v>175</v>
      </c>
      <c r="P54" s="1" t="s">
        <v>418</v>
      </c>
      <c r="Q54" s="1" t="s">
        <v>409</v>
      </c>
      <c r="R54" s="1" t="s">
        <v>419</v>
      </c>
      <c r="S54" s="1" t="s">
        <v>420</v>
      </c>
      <c r="T54" s="1" t="s">
        <v>47</v>
      </c>
      <c r="U54" s="1" t="s">
        <v>55</v>
      </c>
      <c r="V54" s="1" t="s">
        <v>81</v>
      </c>
      <c r="W54" s="1" t="s">
        <v>246</v>
      </c>
      <c r="X54" s="1" t="s">
        <v>173</v>
      </c>
      <c r="Y54" s="1" t="s">
        <v>179</v>
      </c>
      <c r="Z54" s="1" t="s">
        <v>180</v>
      </c>
      <c r="AA54" s="1" t="s">
        <v>175</v>
      </c>
      <c r="AB54" s="1" t="s">
        <v>174</v>
      </c>
      <c r="AC54" s="1" t="s">
        <v>243</v>
      </c>
      <c r="AD54" s="1" t="s">
        <v>244</v>
      </c>
      <c r="AE54" s="1" t="s">
        <v>245</v>
      </c>
      <c r="AF54" s="1" t="s">
        <v>54</v>
      </c>
      <c r="AH54" s="3" t="str">
        <f>IFERROR(__xludf.DUMMYFUNCTION("CONCATENATE(""Insert Into proj_Test Values ("", 
IF(P54="""", ""NULL,"", CONCATENATE(""'"", TO_TEXT(P54), ""',"")),
IF(Q54="""", ""NULL,"", CONCATENATE(""'"", TO_TEXT(Q54), ""',"")),
IF(R54="""", ""NULL,"", CONCATENATE(""'"", TO_TEXT(R54), ""',"")),
IF(S5"&amp;"4="""", ""NULL,"", CONCATENATE(""'"", TO_TEXT(S54), ""',"")),
IF(T54="""", ""NULL,"", CONCATENATE(""'"", TO_TEXT(T54), ""',"")),
IF(U54="""", ""NULL,"", CONCATENATE(""'"", TO_TEXT(U54), ""',"")),
IF(V54="""", ""NULL,"", CONCATENATE(""'"", TO_TEXT(V54), """&amp;"',"")),
IF(W54="""", ""NULL);"", CONCATENATE(""'"", TO_TEXT(W54), ""');""))
)
"),"Insert Into proj_Test Values ('53','2019-11-15 00:00:00','Tested battery life','Found that the CHVSUV model has reduced battery life. Recommend further testing of this model','Y','2','17','31');")</f>
        <v>Insert Into proj_Test Values ('53','2019-11-15 00:00:00','Tested battery life','Found that the CHVSUV model has reduced battery life. Recommend further testing of this model','Y','2','17','31');</v>
      </c>
      <c r="AI54" s="3"/>
      <c r="AJ54" s="3"/>
      <c r="AK54" s="3"/>
      <c r="AL54" s="3"/>
      <c r="AM54" s="3"/>
      <c r="AN54" s="3"/>
    </row>
    <row r="55" ht="15.75" customHeight="1">
      <c r="A55" s="1" t="s">
        <v>102</v>
      </c>
      <c r="B55" s="1" t="s">
        <v>343</v>
      </c>
      <c r="C55" s="1" t="s">
        <v>325</v>
      </c>
      <c r="D55" s="1" t="s">
        <v>344</v>
      </c>
      <c r="E55" s="1" t="s">
        <v>36</v>
      </c>
      <c r="G55" s="1" t="s">
        <v>122</v>
      </c>
      <c r="H55" s="1" t="s">
        <v>55</v>
      </c>
      <c r="I55" s="1" t="s">
        <v>123</v>
      </c>
      <c r="J55" s="1" t="s">
        <v>55</v>
      </c>
      <c r="K55" s="1" t="s">
        <v>64</v>
      </c>
      <c r="L55" s="1" t="s">
        <v>122</v>
      </c>
      <c r="M55" s="1" t="s">
        <v>124</v>
      </c>
      <c r="N55" s="1" t="s">
        <v>125</v>
      </c>
      <c r="O55" s="1" t="s">
        <v>126</v>
      </c>
      <c r="P55" s="1" t="s">
        <v>427</v>
      </c>
      <c r="Q55" s="1" t="s">
        <v>268</v>
      </c>
      <c r="R55" s="1" t="s">
        <v>428</v>
      </c>
      <c r="S55" s="1" t="s">
        <v>429</v>
      </c>
      <c r="T55" s="1" t="s">
        <v>169</v>
      </c>
      <c r="U55" s="1" t="s">
        <v>55</v>
      </c>
      <c r="V55" s="1" t="s">
        <v>102</v>
      </c>
      <c r="W55" s="1" t="s">
        <v>351</v>
      </c>
      <c r="X55" s="1" t="s">
        <v>124</v>
      </c>
      <c r="Y55" s="1" t="s">
        <v>132</v>
      </c>
      <c r="Z55" s="1" t="s">
        <v>133</v>
      </c>
      <c r="AA55" s="1" t="s">
        <v>134</v>
      </c>
      <c r="AB55" s="1" t="s">
        <v>123</v>
      </c>
      <c r="AC55" s="1" t="s">
        <v>135</v>
      </c>
      <c r="AD55" s="1" t="s">
        <v>136</v>
      </c>
      <c r="AE55" s="1" t="s">
        <v>137</v>
      </c>
      <c r="AF55" s="1" t="s">
        <v>54</v>
      </c>
      <c r="AH55" s="3" t="str">
        <f>IFERROR(__xludf.DUMMYFUNCTION("CONCATENATE(""Insert Into proj_Test Values ("", 
IF(P55="""", ""NULL,"", CONCATENATE(""'"", TO_TEXT(P55), ""',"")),
IF(Q55="""", ""NULL,"", CONCATENATE(""'"", TO_TEXT(Q55), ""',"")),
IF(R55="""", ""NULL,"", CONCATENATE(""'"", TO_TEXT(R55), ""',"")),
IF(S5"&amp;"5="""", ""NULL,"", CONCATENATE(""'"", TO_TEXT(S55), ""',"")),
IF(T55="""", ""NULL,"", CONCATENATE(""'"", TO_TEXT(T55), ""',"")),
IF(U55="""", ""NULL,"", CONCATENATE(""'"", TO_TEXT(U55), ""',"")),
IF(V55="""", ""NULL,"", CONCATENATE(""'"", TO_TEXT(V55), """&amp;"',"")),
IF(W55="""", ""NULL);"", CONCATENATE(""'"", TO_TEXT(W55), ""');""))
)
"),"Insert Into proj_Test Values ('54','2019-10-21 00:00:00','Tested remote control on various models','Found that some remotes did not connect correctly','N','2','26','47');")</f>
        <v>Insert Into proj_Test Values ('54','2019-10-21 00:00:00','Tested remote control on various models','Found that some remotes did not connect correctly','N','2','26','47');</v>
      </c>
      <c r="AI55" s="3"/>
      <c r="AJ55" s="3"/>
      <c r="AK55" s="3"/>
      <c r="AL55" s="3"/>
      <c r="AM55" s="3"/>
      <c r="AN55" s="3"/>
    </row>
    <row r="56" ht="15.75" customHeight="1">
      <c r="A56" s="1" t="s">
        <v>32</v>
      </c>
      <c r="B56" s="1" t="s">
        <v>33</v>
      </c>
      <c r="C56" s="1" t="s">
        <v>34</v>
      </c>
      <c r="D56" s="1" t="s">
        <v>35</v>
      </c>
      <c r="E56" s="1" t="s">
        <v>36</v>
      </c>
      <c r="G56" s="1" t="s">
        <v>37</v>
      </c>
      <c r="H56" s="1" t="s">
        <v>38</v>
      </c>
      <c r="I56" s="1" t="s">
        <v>39</v>
      </c>
      <c r="J56" s="1" t="s">
        <v>38</v>
      </c>
      <c r="K56" s="1" t="s">
        <v>40</v>
      </c>
      <c r="L56" s="1" t="s">
        <v>37</v>
      </c>
      <c r="M56" s="1" t="s">
        <v>41</v>
      </c>
      <c r="N56" s="1" t="s">
        <v>42</v>
      </c>
      <c r="O56" s="1" t="s">
        <v>43</v>
      </c>
      <c r="P56" s="1" t="s">
        <v>436</v>
      </c>
      <c r="Q56" s="1" t="s">
        <v>56</v>
      </c>
      <c r="R56" s="1" t="s">
        <v>437</v>
      </c>
      <c r="S56" s="1" t="s">
        <v>438</v>
      </c>
      <c r="T56" s="1" t="s">
        <v>47</v>
      </c>
      <c r="U56" s="1" t="s">
        <v>55</v>
      </c>
      <c r="V56" s="1" t="s">
        <v>32</v>
      </c>
      <c r="W56" s="1" t="s">
        <v>55</v>
      </c>
      <c r="X56" s="1" t="s">
        <v>41</v>
      </c>
      <c r="Y56" s="1" t="s">
        <v>49</v>
      </c>
      <c r="Z56" s="1" t="s">
        <v>50</v>
      </c>
      <c r="AA56" s="1" t="s">
        <v>43</v>
      </c>
      <c r="AB56" s="1" t="s">
        <v>39</v>
      </c>
      <c r="AC56" s="1" t="s">
        <v>51</v>
      </c>
      <c r="AD56" s="1" t="s">
        <v>52</v>
      </c>
      <c r="AE56" s="1" t="s">
        <v>53</v>
      </c>
      <c r="AF56" s="1" t="s">
        <v>54</v>
      </c>
      <c r="AH56" s="3" t="str">
        <f>IFERROR(__xludf.DUMMYFUNCTION("CONCATENATE(""Insert Into proj_Test Values ("", 
IF(P56="""", ""NULL,"", CONCATENATE(""'"", TO_TEXT(P56), ""',"")),
IF(Q56="""", ""NULL,"", CONCATENATE(""'"", TO_TEXT(Q56), ""',"")),
IF(R56="""", ""NULL,"", CONCATENATE(""'"", TO_TEXT(R56), ""',"")),
IF(S5"&amp;"6="""", ""NULL,"", CONCATENATE(""'"", TO_TEXT(S56), ""',"")),
IF(T56="""", ""NULL,"", CONCATENATE(""'"", TO_TEXT(T56), ""',"")),
IF(U56="""", ""NULL,"", CONCATENATE(""'"", TO_TEXT(U56), ""',"")),
IF(V56="""", ""NULL,"", CONCATENATE(""'"", TO_TEXT(V56), """&amp;"',"")),
IF(W56="""", ""NULL);"", CONCATENATE(""'"", TO_TEXT(W56), ""');""))
)
"),"Insert Into proj_Test Values ('55','2019-11-08 00:00:00','Tested remote control','Found that the problem with the remotes was the type of battery used. Must use pre-defined battery types','Y','2','1','2');")</f>
        <v>Insert Into proj_Test Values ('55','2019-11-08 00:00:00','Tested remote control','Found that the problem with the remotes was the type of battery used. Must use pre-defined battery types','Y','2','1','2');</v>
      </c>
      <c r="AI56" s="3"/>
      <c r="AJ56" s="3"/>
      <c r="AK56" s="3"/>
      <c r="AL56" s="3"/>
      <c r="AM56" s="3"/>
      <c r="AN56" s="3"/>
    </row>
    <row r="57" ht="15.75" customHeight="1">
      <c r="A57" s="1" t="s">
        <v>104</v>
      </c>
      <c r="B57" s="1" t="s">
        <v>128</v>
      </c>
      <c r="D57" s="1" t="s">
        <v>138</v>
      </c>
      <c r="E57" s="1" t="s">
        <v>97</v>
      </c>
      <c r="F57" s="1" t="s">
        <v>139</v>
      </c>
      <c r="G57" s="1" t="s">
        <v>99</v>
      </c>
      <c r="H57" s="1" t="s">
        <v>55</v>
      </c>
      <c r="I57" s="1" t="s">
        <v>117</v>
      </c>
      <c r="J57" s="1" t="s">
        <v>55</v>
      </c>
      <c r="K57" s="1" t="s">
        <v>64</v>
      </c>
      <c r="L57" s="1" t="s">
        <v>99</v>
      </c>
      <c r="M57" s="1" t="s">
        <v>101</v>
      </c>
      <c r="N57" s="1" t="s">
        <v>102</v>
      </c>
      <c r="O57" s="1" t="s">
        <v>103</v>
      </c>
      <c r="P57" s="1" t="s">
        <v>444</v>
      </c>
      <c r="Q57" s="1" t="s">
        <v>446</v>
      </c>
      <c r="R57" s="1" t="s">
        <v>447</v>
      </c>
      <c r="S57" s="1" t="s">
        <v>448</v>
      </c>
      <c r="T57" s="1" t="s">
        <v>47</v>
      </c>
      <c r="U57" s="1" t="s">
        <v>32</v>
      </c>
      <c r="V57" s="1" t="s">
        <v>104</v>
      </c>
      <c r="W57" s="1" t="s">
        <v>145</v>
      </c>
      <c r="X57" s="1" t="s">
        <v>101</v>
      </c>
      <c r="Y57" s="1" t="s">
        <v>107</v>
      </c>
      <c r="Z57" s="1" t="s">
        <v>108</v>
      </c>
      <c r="AA57" s="1" t="s">
        <v>103</v>
      </c>
      <c r="AB57" s="1" t="s">
        <v>117</v>
      </c>
      <c r="AC57" s="1" t="s">
        <v>142</v>
      </c>
      <c r="AD57" s="1" t="s">
        <v>143</v>
      </c>
      <c r="AE57" s="1" t="s">
        <v>144</v>
      </c>
      <c r="AF57" s="1" t="s">
        <v>54</v>
      </c>
      <c r="AH57" s="3" t="str">
        <f>IFERROR(__xludf.DUMMYFUNCTION("CONCATENATE(""Insert Into proj_Test Values ("", 
IF(P57="""", ""NULL,"", CONCATENATE(""'"", TO_TEXT(P57), ""',"")),
IF(Q57="""", ""NULL,"", CONCATENATE(""'"", TO_TEXT(Q57), ""',"")),
IF(R57="""", ""NULL,"", CONCATENATE(""'"", TO_TEXT(R57), ""',"")),
IF(S5"&amp;"7="""", ""NULL,"", CONCATENATE(""'"", TO_TEXT(S57), ""',"")),
IF(T57="""", ""NULL,"", CONCATENATE(""'"", TO_TEXT(T57), ""',"")),
IF(U57="""", ""NULL,"", CONCATENATE(""'"", TO_TEXT(U57), ""',"")),
IF(V57="""", ""NULL,"", CONCATENATE(""'"", TO_TEXT(V57), """&amp;"',"")),
IF(W57="""", ""NULL);"", CONCATENATE(""'"", TO_TEXT(W57), ""');""))
)
"),"Insert Into proj_Test Values ('56','2019-12-03 00:00:00','Tested battery for extra heat in high humidity conditions','Found no problems with the battery','Y','1','6','12');")</f>
        <v>Insert Into proj_Test Values ('56','2019-12-03 00:00:00','Tested battery for extra heat in high humidity conditions','Found no problems with the battery','Y','1','6','12');</v>
      </c>
      <c r="AI57" s="3"/>
      <c r="AJ57" s="3"/>
      <c r="AK57" s="3"/>
      <c r="AL57" s="3"/>
      <c r="AM57" s="3"/>
      <c r="AN57" s="3"/>
    </row>
    <row r="58" ht="15.75" customHeight="1">
      <c r="A58" s="1" t="s">
        <v>131</v>
      </c>
      <c r="B58" s="1" t="s">
        <v>252</v>
      </c>
      <c r="C58" s="1" t="s">
        <v>252</v>
      </c>
      <c r="D58" s="1" t="s">
        <v>452</v>
      </c>
      <c r="E58" s="1" t="s">
        <v>36</v>
      </c>
      <c r="G58" s="1" t="s">
        <v>78</v>
      </c>
      <c r="H58" s="1" t="s">
        <v>32</v>
      </c>
      <c r="I58" s="1" t="s">
        <v>151</v>
      </c>
      <c r="J58" s="1" t="s">
        <v>32</v>
      </c>
      <c r="K58" s="1" t="s">
        <v>290</v>
      </c>
      <c r="L58" s="1" t="s">
        <v>78</v>
      </c>
      <c r="M58" s="1" t="s">
        <v>80</v>
      </c>
      <c r="N58" s="1" t="s">
        <v>81</v>
      </c>
      <c r="O58" s="1" t="s">
        <v>82</v>
      </c>
      <c r="X58" s="1" t="s">
        <v>80</v>
      </c>
      <c r="Y58" s="1" t="s">
        <v>86</v>
      </c>
      <c r="Z58" s="1" t="s">
        <v>87</v>
      </c>
      <c r="AA58" s="1" t="s">
        <v>88</v>
      </c>
      <c r="AB58" s="1" t="s">
        <v>151</v>
      </c>
      <c r="AC58" s="1" t="s">
        <v>366</v>
      </c>
      <c r="AD58" s="1" t="s">
        <v>368</v>
      </c>
      <c r="AE58" s="1" t="s">
        <v>370</v>
      </c>
      <c r="AF58" s="1" t="s">
        <v>199</v>
      </c>
      <c r="AH58" s="3" t="str">
        <f>IFERROR(__xludf.DUMMYFUNCTION("CONCATENATE(""Insert Into proj_Test Values ("", 
IF(P58="""", ""NULL,"", CONCATENATE(""'"", TO_TEXT(P58), ""',"")),
IF(Q58="""", ""NULL,"", CONCATENATE(""'"", TO_TEXT(Q58), ""',"")),
IF(R58="""", ""NULL,"", CONCATENATE(""'"", TO_TEXT(R58), ""',"")),
IF(S5"&amp;"8="""", ""NULL,"", CONCATENATE(""'"", TO_TEXT(S58), ""',"")),
IF(T58="""", ""NULL,"", CONCATENATE(""'"", TO_TEXT(T58), ""',"")),
IF(U58="""", ""NULL,"", CONCATENATE(""'"", TO_TEXT(U58), ""',"")),
IF(V58="""", ""NULL,"", CONCATENATE(""'"", TO_TEXT(V58), """&amp;"',"")),
IF(W58="""", ""NULL);"", CONCATENATE(""'"", TO_TEXT(W58), ""');""))
)
"),"Insert Into proj_Test Values (NULL,NULL,NULL,NULL,NULL,NULL,NULL,NULL);")</f>
        <v>Insert Into proj_Test Values (NULL,NULL,NULL,NULL,NULL,NULL,NULL,NULL);</v>
      </c>
      <c r="AI58" s="3"/>
      <c r="AJ58" s="3"/>
      <c r="AK58" s="3"/>
      <c r="AL58" s="3"/>
      <c r="AM58" s="3"/>
      <c r="AN58" s="3"/>
    </row>
    <row r="59" ht="15.75" customHeight="1">
      <c r="A59" s="1" t="s">
        <v>165</v>
      </c>
      <c r="B59" s="1" t="s">
        <v>459</v>
      </c>
      <c r="C59" s="1" t="s">
        <v>459</v>
      </c>
      <c r="D59" s="1" t="s">
        <v>460</v>
      </c>
      <c r="E59" s="1" t="s">
        <v>36</v>
      </c>
      <c r="G59" s="1" t="s">
        <v>289</v>
      </c>
      <c r="H59" s="1" t="s">
        <v>32</v>
      </c>
      <c r="I59" s="1" t="s">
        <v>246</v>
      </c>
      <c r="J59" s="1" t="s">
        <v>32</v>
      </c>
      <c r="K59" s="1" t="s">
        <v>290</v>
      </c>
      <c r="L59" s="1" t="s">
        <v>289</v>
      </c>
      <c r="M59" s="1" t="s">
        <v>291</v>
      </c>
      <c r="N59" s="1" t="s">
        <v>246</v>
      </c>
      <c r="O59" s="1" t="s">
        <v>292</v>
      </c>
      <c r="X59" s="1" t="s">
        <v>291</v>
      </c>
      <c r="Y59" s="1" t="s">
        <v>296</v>
      </c>
      <c r="Z59" s="1" t="s">
        <v>297</v>
      </c>
      <c r="AA59" s="1" t="s">
        <v>292</v>
      </c>
      <c r="AB59" s="1" t="s">
        <v>246</v>
      </c>
      <c r="AC59" s="1" t="s">
        <v>430</v>
      </c>
      <c r="AD59" s="1" t="s">
        <v>431</v>
      </c>
      <c r="AE59" s="1" t="s">
        <v>432</v>
      </c>
      <c r="AF59" s="1" t="s">
        <v>199</v>
      </c>
      <c r="AH59" s="3" t="str">
        <f>IFERROR(__xludf.DUMMYFUNCTION("CONCATENATE(""Insert Into proj_Test Values ("", 
IF(P59="""", ""NULL,"", CONCATENATE(""'"", TO_TEXT(P59), ""',"")),
IF(Q59="""", ""NULL,"", CONCATENATE(""'"", TO_TEXT(Q59), ""',"")),
IF(R59="""", ""NULL,"", CONCATENATE(""'"", TO_TEXT(R59), ""',"")),
IF(S5"&amp;"9="""", ""NULL,"", CONCATENATE(""'"", TO_TEXT(S59), ""',"")),
IF(T59="""", ""NULL,"", CONCATENATE(""'"", TO_TEXT(T59), ""',"")),
IF(U59="""", ""NULL,"", CONCATENATE(""'"", TO_TEXT(U59), ""',"")),
IF(V59="""", ""NULL,"", CONCATENATE(""'"", TO_TEXT(V59), """&amp;"',"")),
IF(W59="""", ""NULL);"", CONCATENATE(""'"", TO_TEXT(W59), ""');""))
)
"),"Insert Into proj_Test Values (NULL,NULL,NULL,NULL,NULL,NULL,NULL,NULL);")</f>
        <v>Insert Into proj_Test Values (NULL,NULL,NULL,NULL,NULL,NULL,NULL,NULL);</v>
      </c>
      <c r="AI59" s="3"/>
      <c r="AJ59" s="3"/>
      <c r="AK59" s="3"/>
      <c r="AL59" s="3"/>
      <c r="AM59" s="3"/>
      <c r="AN59" s="3"/>
    </row>
    <row r="60" ht="15.75" customHeight="1">
      <c r="A60" s="1" t="s">
        <v>123</v>
      </c>
      <c r="B60" s="1" t="s">
        <v>461</v>
      </c>
      <c r="C60" s="1" t="s">
        <v>461</v>
      </c>
      <c r="D60" s="1" t="s">
        <v>462</v>
      </c>
      <c r="E60" s="1" t="s">
        <v>36</v>
      </c>
      <c r="G60" s="1" t="s">
        <v>239</v>
      </c>
      <c r="H60" s="1" t="s">
        <v>32</v>
      </c>
      <c r="I60" s="1" t="s">
        <v>151</v>
      </c>
      <c r="J60" s="1" t="s">
        <v>32</v>
      </c>
      <c r="K60" s="1" t="s">
        <v>290</v>
      </c>
      <c r="L60" s="1" t="s">
        <v>239</v>
      </c>
      <c r="M60" s="1" t="s">
        <v>173</v>
      </c>
      <c r="N60" s="1" t="s">
        <v>123</v>
      </c>
      <c r="O60" s="1" t="s">
        <v>175</v>
      </c>
      <c r="X60" s="1" t="s">
        <v>173</v>
      </c>
      <c r="Y60" s="1" t="s">
        <v>179</v>
      </c>
      <c r="Z60" s="1" t="s">
        <v>180</v>
      </c>
      <c r="AA60" s="1" t="s">
        <v>175</v>
      </c>
      <c r="AB60" s="1" t="s">
        <v>151</v>
      </c>
      <c r="AC60" s="1" t="s">
        <v>366</v>
      </c>
      <c r="AD60" s="1" t="s">
        <v>368</v>
      </c>
      <c r="AE60" s="1" t="s">
        <v>370</v>
      </c>
      <c r="AF60" s="1" t="s">
        <v>199</v>
      </c>
      <c r="AH60" s="3" t="str">
        <f>IFERROR(__xludf.DUMMYFUNCTION("CONCATENATE(""Insert Into proj_Test Values ("", 
IF(P60="""", ""NULL,"", CONCATENATE(""'"", TO_TEXT(P60), ""',"")),
IF(Q60="""", ""NULL,"", CONCATENATE(""'"", TO_TEXT(Q60), ""',"")),
IF(R60="""", ""NULL,"", CONCATENATE(""'"", TO_TEXT(R60), ""',"")),
IF(S6"&amp;"0="""", ""NULL,"", CONCATENATE(""'"", TO_TEXT(S60), ""',"")),
IF(T60="""", ""NULL,"", CONCATENATE(""'"", TO_TEXT(T60), ""',"")),
IF(U60="""", ""NULL,"", CONCATENATE(""'"", TO_TEXT(U60), ""',"")),
IF(V60="""", ""NULL,"", CONCATENATE(""'"", TO_TEXT(V60), """&amp;"',"")),
IF(W60="""", ""NULL);"", CONCATENATE(""'"", TO_TEXT(W60), ""');""))
)
"),"Insert Into proj_Test Values (NULL,NULL,NULL,NULL,NULL,NULL,NULL,NULL);")</f>
        <v>Insert Into proj_Test Values (NULL,NULL,NULL,NULL,NULL,NULL,NULL,NULL);</v>
      </c>
      <c r="AI60" s="3"/>
      <c r="AJ60" s="3"/>
      <c r="AK60" s="3"/>
      <c r="AL60" s="3"/>
      <c r="AM60" s="3"/>
      <c r="AN60" s="3"/>
    </row>
    <row r="61" ht="15.75" customHeight="1">
      <c r="A61" s="1" t="s">
        <v>186</v>
      </c>
      <c r="B61" s="1" t="s">
        <v>463</v>
      </c>
      <c r="C61" s="1" t="s">
        <v>464</v>
      </c>
      <c r="D61" s="1" t="s">
        <v>465</v>
      </c>
      <c r="E61" s="1" t="s">
        <v>36</v>
      </c>
      <c r="G61" s="1" t="s">
        <v>78</v>
      </c>
      <c r="H61" s="1" t="s">
        <v>32</v>
      </c>
      <c r="I61" s="1" t="s">
        <v>104</v>
      </c>
      <c r="J61" s="1" t="s">
        <v>32</v>
      </c>
      <c r="K61" s="1" t="s">
        <v>290</v>
      </c>
      <c r="L61" s="1" t="s">
        <v>78</v>
      </c>
      <c r="M61" s="1" t="s">
        <v>80</v>
      </c>
      <c r="N61" s="1" t="s">
        <v>81</v>
      </c>
      <c r="O61" s="1" t="s">
        <v>82</v>
      </c>
      <c r="X61" s="1" t="s">
        <v>80</v>
      </c>
      <c r="Y61" s="1" t="s">
        <v>86</v>
      </c>
      <c r="Z61" s="1" t="s">
        <v>87</v>
      </c>
      <c r="AA61" s="1" t="s">
        <v>88</v>
      </c>
      <c r="AB61" s="1" t="s">
        <v>104</v>
      </c>
      <c r="AC61" s="1" t="s">
        <v>340</v>
      </c>
      <c r="AD61" s="1" t="s">
        <v>341</v>
      </c>
      <c r="AE61" s="1" t="s">
        <v>342</v>
      </c>
      <c r="AF61" s="1" t="s">
        <v>199</v>
      </c>
      <c r="AH61" s="3" t="str">
        <f>IFERROR(__xludf.DUMMYFUNCTION("CONCATENATE(""Insert Into proj_Test Values ("", 
IF(P61="""", ""NULL,"", CONCATENATE(""'"", TO_TEXT(P61), ""',"")),
IF(Q61="""", ""NULL,"", CONCATENATE(""'"", TO_TEXT(Q61), ""',"")),
IF(R61="""", ""NULL,"", CONCATENATE(""'"", TO_TEXT(R61), ""',"")),
IF(S6"&amp;"1="""", ""NULL,"", CONCATENATE(""'"", TO_TEXT(S61), ""',"")),
IF(T61="""", ""NULL,"", CONCATENATE(""'"", TO_TEXT(T61), ""',"")),
IF(U61="""", ""NULL,"", CONCATENATE(""'"", TO_TEXT(U61), ""',"")),
IF(V61="""", ""NULL,"", CONCATENATE(""'"", TO_TEXT(V61), """&amp;"',"")),
IF(W61="""", ""NULL);"", CONCATENATE(""'"", TO_TEXT(W61), ""');""))
)
"),"Insert Into proj_Test Values (NULL,NULL,NULL,NULL,NULL,NULL,NULL,NULL);")</f>
        <v>Insert Into proj_Test Values (NULL,NULL,NULL,NULL,NULL,NULL,NULL,NULL);</v>
      </c>
      <c r="AI61" s="3"/>
      <c r="AJ61" s="3"/>
      <c r="AK61" s="3"/>
      <c r="AL61" s="3"/>
      <c r="AM61" s="3"/>
      <c r="AN61" s="3"/>
    </row>
    <row r="62" ht="15.75" customHeight="1">
      <c r="A62" s="1" t="s">
        <v>206</v>
      </c>
      <c r="B62" s="1" t="s">
        <v>466</v>
      </c>
      <c r="C62" s="1" t="s">
        <v>76</v>
      </c>
      <c r="D62" s="1" t="s">
        <v>467</v>
      </c>
      <c r="E62" s="1" t="s">
        <v>36</v>
      </c>
      <c r="G62" s="1" t="s">
        <v>468</v>
      </c>
      <c r="H62" s="1" t="s">
        <v>38</v>
      </c>
      <c r="I62" s="1" t="s">
        <v>165</v>
      </c>
      <c r="J62" s="1" t="s">
        <v>38</v>
      </c>
      <c r="K62" s="1" t="s">
        <v>40</v>
      </c>
      <c r="L62" s="1" t="s">
        <v>468</v>
      </c>
      <c r="M62" s="1" t="s">
        <v>258</v>
      </c>
      <c r="N62" s="1" t="s">
        <v>165</v>
      </c>
      <c r="O62" s="1" t="s">
        <v>469</v>
      </c>
      <c r="X62" s="1" t="s">
        <v>258</v>
      </c>
      <c r="Y62" s="1" t="s">
        <v>263</v>
      </c>
      <c r="Z62" s="1" t="s">
        <v>264</v>
      </c>
      <c r="AA62" s="1" t="s">
        <v>260</v>
      </c>
      <c r="AB62" s="1" t="s">
        <v>165</v>
      </c>
      <c r="AC62" s="1" t="s">
        <v>377</v>
      </c>
      <c r="AD62" s="1" t="s">
        <v>378</v>
      </c>
      <c r="AE62" s="1" t="s">
        <v>379</v>
      </c>
      <c r="AF62" s="1" t="s">
        <v>54</v>
      </c>
      <c r="AH62" s="3" t="str">
        <f>IFERROR(__xludf.DUMMYFUNCTION("CONCATENATE(""Insert Into proj_Test Values ("", 
IF(P62="""", ""NULL,"", CONCATENATE(""'"", TO_TEXT(P62), ""',"")),
IF(Q62="""", ""NULL,"", CONCATENATE(""'"", TO_TEXT(Q62), ""',"")),
IF(R62="""", ""NULL,"", CONCATENATE(""'"", TO_TEXT(R62), ""',"")),
IF(S6"&amp;"2="""", ""NULL,"", CONCATENATE(""'"", TO_TEXT(S62), ""',"")),
IF(T62="""", ""NULL,"", CONCATENATE(""'"", TO_TEXT(T62), ""',"")),
IF(U62="""", ""NULL,"", CONCATENATE(""'"", TO_TEXT(U62), ""',"")),
IF(V62="""", ""NULL,"", CONCATENATE(""'"", TO_TEXT(V62), """&amp;"',"")),
IF(W62="""", ""NULL);"", CONCATENATE(""'"", TO_TEXT(W62), ""');""))
)
"),"Insert Into proj_Test Values (NULL,NULL,NULL,NULL,NULL,NULL,NULL,NULL);")</f>
        <v>Insert Into proj_Test Values (NULL,NULL,NULL,NULL,NULL,NULL,NULL,NULL);</v>
      </c>
      <c r="AI62" s="3"/>
      <c r="AJ62" s="3"/>
      <c r="AK62" s="3"/>
      <c r="AL62" s="3"/>
      <c r="AM62" s="3"/>
      <c r="AN62" s="3"/>
    </row>
    <row r="63" ht="15.75" customHeight="1">
      <c r="A63" s="1" t="s">
        <v>42</v>
      </c>
      <c r="B63" s="1" t="s">
        <v>470</v>
      </c>
      <c r="D63" s="1" t="s">
        <v>471</v>
      </c>
      <c r="E63" s="1" t="s">
        <v>36</v>
      </c>
      <c r="G63" s="1" t="s">
        <v>397</v>
      </c>
      <c r="H63" s="1" t="s">
        <v>38</v>
      </c>
      <c r="I63" s="1" t="s">
        <v>215</v>
      </c>
      <c r="J63" s="1" t="s">
        <v>38</v>
      </c>
      <c r="K63" s="1" t="s">
        <v>40</v>
      </c>
      <c r="L63" s="1" t="s">
        <v>397</v>
      </c>
      <c r="M63" s="1" t="s">
        <v>291</v>
      </c>
      <c r="N63" s="1" t="s">
        <v>215</v>
      </c>
      <c r="O63" s="1" t="s">
        <v>292</v>
      </c>
      <c r="X63" s="1" t="s">
        <v>291</v>
      </c>
      <c r="Y63" s="1" t="s">
        <v>296</v>
      </c>
      <c r="Z63" s="1" t="s">
        <v>297</v>
      </c>
      <c r="AA63" s="1" t="s">
        <v>292</v>
      </c>
      <c r="AB63" s="1" t="s">
        <v>215</v>
      </c>
      <c r="AC63" s="1" t="s">
        <v>391</v>
      </c>
      <c r="AD63" s="1" t="s">
        <v>392</v>
      </c>
      <c r="AE63" s="1" t="s">
        <v>393</v>
      </c>
      <c r="AF63" s="1" t="s">
        <v>54</v>
      </c>
      <c r="AH63" s="3" t="str">
        <f>IFERROR(__xludf.DUMMYFUNCTION("CONCATENATE(""Insert Into proj_Test Values ("", 
IF(P63="""", ""NULL,"", CONCATENATE(""'"", TO_TEXT(P63), ""',"")),
IF(Q63="""", ""NULL,"", CONCATENATE(""'"", TO_TEXT(Q63), ""',"")),
IF(R63="""", ""NULL,"", CONCATENATE(""'"", TO_TEXT(R63), ""',"")),
IF(S6"&amp;"3="""", ""NULL,"", CONCATENATE(""'"", TO_TEXT(S63), ""',"")),
IF(T63="""", ""NULL,"", CONCATENATE(""'"", TO_TEXT(T63), ""',"")),
IF(U63="""", ""NULL,"", CONCATENATE(""'"", TO_TEXT(U63), ""',"")),
IF(V63="""", ""NULL,"", CONCATENATE(""'"", TO_TEXT(V63), """&amp;"',"")),
IF(W63="""", ""NULL);"", CONCATENATE(""'"", TO_TEXT(W63), ""');""))
)
"),"Insert Into proj_Test Values (NULL,NULL,NULL,NULL,NULL,NULL,NULL,NULL);")</f>
        <v>Insert Into proj_Test Values (NULL,NULL,NULL,NULL,NULL,NULL,NULL,NULL);</v>
      </c>
      <c r="AI63" s="3"/>
      <c r="AJ63" s="3"/>
      <c r="AK63" s="3"/>
      <c r="AL63" s="3"/>
      <c r="AM63" s="3"/>
      <c r="AN63" s="3"/>
    </row>
    <row r="64" ht="15.75" customHeight="1">
      <c r="A64" s="1" t="s">
        <v>222</v>
      </c>
      <c r="B64" s="1" t="s">
        <v>472</v>
      </c>
      <c r="C64" s="1" t="s">
        <v>294</v>
      </c>
      <c r="D64" s="1" t="s">
        <v>473</v>
      </c>
      <c r="E64" s="1" t="s">
        <v>36</v>
      </c>
      <c r="G64" s="1" t="s">
        <v>397</v>
      </c>
      <c r="H64" s="1" t="s">
        <v>38</v>
      </c>
      <c r="I64" s="1" t="s">
        <v>215</v>
      </c>
      <c r="J64" s="1" t="s">
        <v>38</v>
      </c>
      <c r="K64" s="1" t="s">
        <v>40</v>
      </c>
      <c r="L64" s="1" t="s">
        <v>397</v>
      </c>
      <c r="M64" s="1" t="s">
        <v>291</v>
      </c>
      <c r="N64" s="1" t="s">
        <v>215</v>
      </c>
      <c r="O64" s="1" t="s">
        <v>292</v>
      </c>
      <c r="X64" s="1" t="s">
        <v>291</v>
      </c>
      <c r="Y64" s="1" t="s">
        <v>296</v>
      </c>
      <c r="Z64" s="1" t="s">
        <v>297</v>
      </c>
      <c r="AA64" s="1" t="s">
        <v>292</v>
      </c>
      <c r="AB64" s="1" t="s">
        <v>215</v>
      </c>
      <c r="AC64" s="1" t="s">
        <v>391</v>
      </c>
      <c r="AD64" s="1" t="s">
        <v>392</v>
      </c>
      <c r="AE64" s="1" t="s">
        <v>393</v>
      </c>
      <c r="AF64" s="1" t="s">
        <v>54</v>
      </c>
      <c r="AH64" s="3" t="str">
        <f>IFERROR(__xludf.DUMMYFUNCTION("CONCATENATE(""Insert Into proj_Test Values ("", 
IF(P64="""", ""NULL,"", CONCATENATE(""'"", TO_TEXT(P64), ""',"")),
IF(Q64="""", ""NULL,"", CONCATENATE(""'"", TO_TEXT(Q64), ""',"")),
IF(R64="""", ""NULL,"", CONCATENATE(""'"", TO_TEXT(R64), ""',"")),
IF(S6"&amp;"4="""", ""NULL,"", CONCATENATE(""'"", TO_TEXT(S64), ""',"")),
IF(T64="""", ""NULL,"", CONCATENATE(""'"", TO_TEXT(T64), ""',"")),
IF(U64="""", ""NULL,"", CONCATENATE(""'"", TO_TEXT(U64), ""',"")),
IF(V64="""", ""NULL,"", CONCATENATE(""'"", TO_TEXT(V64), """&amp;"',"")),
IF(W64="""", ""NULL);"", CONCATENATE(""'"", TO_TEXT(W64), ""');""))
)
"),"Insert Into proj_Test Values (NULL,NULL,NULL,NULL,NULL,NULL,NULL,NULL);")</f>
        <v>Insert Into proj_Test Values (NULL,NULL,NULL,NULL,NULL,NULL,NULL,NULL);</v>
      </c>
      <c r="AI64" s="3"/>
      <c r="AJ64" s="3"/>
      <c r="AK64" s="3"/>
      <c r="AL64" s="3"/>
      <c r="AM64" s="3"/>
      <c r="AN64" s="3"/>
    </row>
    <row r="65" ht="15.75" customHeight="1">
      <c r="A65" s="1" t="s">
        <v>63</v>
      </c>
      <c r="B65" s="1" t="s">
        <v>59</v>
      </c>
      <c r="D65" s="1" t="s">
        <v>474</v>
      </c>
      <c r="E65" s="1" t="s">
        <v>97</v>
      </c>
      <c r="F65" s="1" t="s">
        <v>475</v>
      </c>
      <c r="G65" s="1" t="s">
        <v>397</v>
      </c>
      <c r="H65" s="1" t="s">
        <v>104</v>
      </c>
      <c r="I65" s="1" t="s">
        <v>215</v>
      </c>
      <c r="J65" s="1" t="s">
        <v>104</v>
      </c>
      <c r="K65" s="1" t="s">
        <v>158</v>
      </c>
      <c r="L65" s="1" t="s">
        <v>397</v>
      </c>
      <c r="M65" s="1" t="s">
        <v>291</v>
      </c>
      <c r="N65" s="1" t="s">
        <v>215</v>
      </c>
      <c r="O65" s="1" t="s">
        <v>292</v>
      </c>
      <c r="X65" s="1" t="s">
        <v>291</v>
      </c>
      <c r="Y65" s="1" t="s">
        <v>296</v>
      </c>
      <c r="Z65" s="1" t="s">
        <v>297</v>
      </c>
      <c r="AA65" s="1" t="s">
        <v>292</v>
      </c>
      <c r="AB65" s="1" t="s">
        <v>215</v>
      </c>
      <c r="AC65" s="1" t="s">
        <v>391</v>
      </c>
      <c r="AD65" s="1" t="s">
        <v>392</v>
      </c>
      <c r="AE65" s="1" t="s">
        <v>393</v>
      </c>
      <c r="AF65" s="1" t="s">
        <v>54</v>
      </c>
      <c r="AH65" s="3" t="str">
        <f>IFERROR(__xludf.DUMMYFUNCTION("CONCATENATE(""Insert Into proj_Test Values ("", 
IF(P65="""", ""NULL,"", CONCATENATE(""'"", TO_TEXT(P65), ""',"")),
IF(Q65="""", ""NULL,"", CONCATENATE(""'"", TO_TEXT(Q65), ""',"")),
IF(R65="""", ""NULL,"", CONCATENATE(""'"", TO_TEXT(R65), ""',"")),
IF(S6"&amp;"5="""", ""NULL,"", CONCATENATE(""'"", TO_TEXT(S65), ""',"")),
IF(T65="""", ""NULL,"", CONCATENATE(""'"", TO_TEXT(T65), ""',"")),
IF(U65="""", ""NULL,"", CONCATENATE(""'"", TO_TEXT(U65), ""',"")),
IF(V65="""", ""NULL,"", CONCATENATE(""'"", TO_TEXT(V65), """&amp;"',"")),
IF(W65="""", ""NULL);"", CONCATENATE(""'"", TO_TEXT(W65), ""');""))
)
"),"Insert Into proj_Test Values (NULL,NULL,NULL,NULL,NULL,NULL,NULL,NULL);")</f>
        <v>Insert Into proj_Test Values (NULL,NULL,NULL,NULL,NULL,NULL,NULL,NULL);</v>
      </c>
      <c r="AI65" s="3"/>
      <c r="AJ65" s="3"/>
      <c r="AK65" s="3"/>
      <c r="AL65" s="3"/>
      <c r="AM65" s="3"/>
      <c r="AN65" s="3"/>
    </row>
    <row r="66" ht="15.75" customHeight="1">
      <c r="A66" s="1" t="s">
        <v>125</v>
      </c>
      <c r="B66" s="1" t="s">
        <v>476</v>
      </c>
      <c r="C66" s="1" t="s">
        <v>477</v>
      </c>
      <c r="D66" s="1" t="s">
        <v>478</v>
      </c>
      <c r="E66" s="1" t="s">
        <v>36</v>
      </c>
      <c r="G66" s="1" t="s">
        <v>191</v>
      </c>
      <c r="H66" s="1" t="s">
        <v>104</v>
      </c>
      <c r="I66" s="1" t="s">
        <v>112</v>
      </c>
      <c r="J66" s="1" t="s">
        <v>104</v>
      </c>
      <c r="K66" s="1" t="s">
        <v>158</v>
      </c>
      <c r="L66" s="1" t="s">
        <v>191</v>
      </c>
      <c r="M66" s="1" t="s">
        <v>80</v>
      </c>
      <c r="N66" s="1" t="s">
        <v>165</v>
      </c>
      <c r="O66" s="1" t="s">
        <v>192</v>
      </c>
      <c r="X66" s="1" t="s">
        <v>80</v>
      </c>
      <c r="Y66" s="1" t="s">
        <v>86</v>
      </c>
      <c r="Z66" s="1" t="s">
        <v>87</v>
      </c>
      <c r="AA66" s="1" t="s">
        <v>88</v>
      </c>
      <c r="AB66" s="1" t="s">
        <v>112</v>
      </c>
      <c r="AC66" s="1" t="s">
        <v>196</v>
      </c>
      <c r="AD66" s="1" t="s">
        <v>197</v>
      </c>
      <c r="AE66" s="1" t="s">
        <v>198</v>
      </c>
      <c r="AF66" s="1" t="s">
        <v>199</v>
      </c>
      <c r="AH66" s="3" t="str">
        <f>IFERROR(__xludf.DUMMYFUNCTION("CONCATENATE(""Insert Into proj_Test Values ("", 
IF(P66="""", ""NULL,"", CONCATENATE(""'"", TO_TEXT(P66), ""',"")),
IF(Q66="""", ""NULL,"", CONCATENATE(""'"", TO_TEXT(Q66), ""',"")),
IF(R66="""", ""NULL,"", CONCATENATE(""'"", TO_TEXT(R66), ""',"")),
IF(S6"&amp;"6="""", ""NULL,"", CONCATENATE(""'"", TO_TEXT(S66), ""',"")),
IF(T66="""", ""NULL,"", CONCATENATE(""'"", TO_TEXT(T66), ""',"")),
IF(U66="""", ""NULL,"", CONCATENATE(""'"", TO_TEXT(U66), ""',"")),
IF(V66="""", ""NULL,"", CONCATENATE(""'"", TO_TEXT(V66), """&amp;"',"")),
IF(W66="""", ""NULL);"", CONCATENATE(""'"", TO_TEXT(W66), ""');""))
)
"),"Insert Into proj_Test Values (NULL,NULL,NULL,NULL,NULL,NULL,NULL,NULL);")</f>
        <v>Insert Into proj_Test Values (NULL,NULL,NULL,NULL,NULL,NULL,NULL,NULL);</v>
      </c>
      <c r="AI66" s="3"/>
      <c r="AJ66" s="3"/>
      <c r="AK66" s="3"/>
      <c r="AL66" s="3"/>
      <c r="AM66" s="3"/>
      <c r="AN66" s="3"/>
    </row>
    <row r="67" ht="15.75" customHeight="1">
      <c r="J67" s="1" t="s">
        <v>112</v>
      </c>
      <c r="K67" s="1" t="s">
        <v>479</v>
      </c>
      <c r="AH67" s="3" t="str">
        <f>IFERROR(__xludf.DUMMYFUNCTION("CONCATENATE(""Insert Into proj_Test Values ("", 
IF(P67="""", ""NULL,"", CONCATENATE(""'"", TO_TEXT(P67), ""',"")),
IF(Q67="""", ""NULL,"", CONCATENATE(""'"", TO_TEXT(Q67), ""',"")),
IF(R67="""", ""NULL,"", CONCATENATE(""'"", TO_TEXT(R67), ""',"")),
IF(S6"&amp;"7="""", ""NULL,"", CONCATENATE(""'"", TO_TEXT(S67), ""',"")),
IF(T67="""", ""NULL,"", CONCATENATE(""'"", TO_TEXT(T67), ""',"")),
IF(U67="""", ""NULL,"", CONCATENATE(""'"", TO_TEXT(U67), ""',"")),
IF(V67="""", ""NULL,"", CONCATENATE(""'"", TO_TEXT(V67), """&amp;"',"")),
IF(W67="""", ""NULL);"", CONCATENATE(""'"", TO_TEXT(W67), ""');""))
)
"),"Insert Into proj_Test Values (NULL,NULL,NULL,NULL,NULL,NULL,NULL,NULL);")</f>
        <v>Insert Into proj_Test Values (NULL,NULL,NULL,NULL,NULL,NULL,NULL,NULL);</v>
      </c>
      <c r="AI67" s="3"/>
      <c r="AJ67" s="3"/>
      <c r="AK67" s="3"/>
      <c r="AL67" s="3"/>
      <c r="AM67" s="3"/>
      <c r="AN67" s="3"/>
    </row>
    <row r="68" ht="15.75" customHeight="1">
      <c r="L68" s="1" t="s">
        <v>480</v>
      </c>
      <c r="M68" s="1" t="s">
        <v>124</v>
      </c>
      <c r="N68" s="1" t="s">
        <v>274</v>
      </c>
      <c r="O68" s="1" t="s">
        <v>481</v>
      </c>
      <c r="X68" s="1" t="s">
        <v>124</v>
      </c>
      <c r="Y68" s="1" t="s">
        <v>132</v>
      </c>
      <c r="Z68" s="1" t="s">
        <v>133</v>
      </c>
      <c r="AA68" s="1" t="s">
        <v>134</v>
      </c>
      <c r="AH68" s="3" t="str">
        <f>IFERROR(__xludf.DUMMYFUNCTION("CONCATENATE(""Insert Into proj_Test Values ("", 
IF(P68="""", ""NULL,"", CONCATENATE(""'"", TO_TEXT(P68), ""',"")),
IF(Q68="""", ""NULL,"", CONCATENATE(""'"", TO_TEXT(Q68), ""',"")),
IF(R68="""", ""NULL,"", CONCATENATE(""'"", TO_TEXT(R68), ""',"")),
IF(S6"&amp;"8="""", ""NULL,"", CONCATENATE(""'"", TO_TEXT(S68), ""',"")),
IF(T68="""", ""NULL,"", CONCATENATE(""'"", TO_TEXT(T68), ""',"")),
IF(U68="""", ""NULL,"", CONCATENATE(""'"", TO_TEXT(U68), ""',"")),
IF(V68="""", ""NULL,"", CONCATENATE(""'"", TO_TEXT(V68), """&amp;"',"")),
IF(W68="""", ""NULL);"", CONCATENATE(""'"", TO_TEXT(W68), ""');""))
)
"),"Insert Into proj_Test Values (NULL,NULL,NULL,NULL,NULL,NULL,NULL,NULL);")</f>
        <v>Insert Into proj_Test Values (NULL,NULL,NULL,NULL,NULL,NULL,NULL,NULL);</v>
      </c>
      <c r="AI68" s="3"/>
      <c r="AJ68" s="3"/>
      <c r="AK68" s="3"/>
      <c r="AL68" s="3"/>
      <c r="AM68" s="3"/>
      <c r="AN68" s="3"/>
    </row>
    <row r="69" ht="15.75" customHeight="1">
      <c r="L69" s="1" t="s">
        <v>482</v>
      </c>
      <c r="M69" s="1" t="s">
        <v>483</v>
      </c>
      <c r="N69" s="1" t="s">
        <v>100</v>
      </c>
      <c r="O69" s="1" t="s">
        <v>484</v>
      </c>
      <c r="X69" s="1" t="s">
        <v>483</v>
      </c>
      <c r="Y69" s="1" t="s">
        <v>485</v>
      </c>
      <c r="Z69" s="1" t="s">
        <v>486</v>
      </c>
      <c r="AA69" s="1" t="s">
        <v>484</v>
      </c>
      <c r="AH69" s="3" t="str">
        <f>IFERROR(__xludf.DUMMYFUNCTION("CONCATENATE(""Insert Into proj_Test Values ("", 
IF(P69="""", ""NULL,"", CONCATENATE(""'"", TO_TEXT(P69), ""',"")),
IF(Q69="""", ""NULL,"", CONCATENATE(""'"", TO_TEXT(Q69), ""',"")),
IF(R69="""", ""NULL,"", CONCATENATE(""'"", TO_TEXT(R69), ""',"")),
IF(S6"&amp;"9="""", ""NULL,"", CONCATENATE(""'"", TO_TEXT(S69), ""',"")),
IF(T69="""", ""NULL,"", CONCATENATE(""'"", TO_TEXT(T69), ""',"")),
IF(U69="""", ""NULL,"", CONCATENATE(""'"", TO_TEXT(U69), ""',"")),
IF(V69="""", ""NULL,"", CONCATENATE(""'"", TO_TEXT(V69), """&amp;"',"")),
IF(W69="""", ""NULL);"", CONCATENATE(""'"", TO_TEXT(W69), ""');""))
)
"),"Insert Into proj_Test Values (NULL,NULL,NULL,NULL,NULL,NULL,NULL,NULL);")</f>
        <v>Insert Into proj_Test Values (NULL,NULL,NULL,NULL,NULL,NULL,NULL,NULL);</v>
      </c>
      <c r="AI69" s="3"/>
      <c r="AJ69" s="3"/>
      <c r="AK69" s="3"/>
      <c r="AL69" s="3"/>
      <c r="AM69" s="3"/>
      <c r="AN69" s="3"/>
    </row>
    <row r="70" ht="15.75" customHeight="1">
      <c r="L70" s="1" t="s">
        <v>487</v>
      </c>
      <c r="M70" s="1" t="s">
        <v>488</v>
      </c>
      <c r="N70" s="1" t="s">
        <v>79</v>
      </c>
      <c r="O70" s="1" t="s">
        <v>489</v>
      </c>
      <c r="X70" s="1" t="s">
        <v>488</v>
      </c>
      <c r="Y70" s="1" t="s">
        <v>490</v>
      </c>
      <c r="Z70" s="1" t="s">
        <v>491</v>
      </c>
      <c r="AA70" s="1" t="s">
        <v>492</v>
      </c>
      <c r="AH70" s="3" t="str">
        <f>IFERROR(__xludf.DUMMYFUNCTION("CONCATENATE(""Insert Into proj_Test Values ("", 
IF(P70="""", ""NULL,"", CONCATENATE(""'"", TO_TEXT(P70), ""',"")),
IF(Q70="""", ""NULL,"", CONCATENATE(""'"", TO_TEXT(Q70), ""',"")),
IF(R70="""", ""NULL,"", CONCATENATE(""'"", TO_TEXT(R70), ""',"")),
IF(S7"&amp;"0="""", ""NULL,"", CONCATENATE(""'"", TO_TEXT(S70), ""',"")),
IF(T70="""", ""NULL,"", CONCATENATE(""'"", TO_TEXT(T70), ""',"")),
IF(U70="""", ""NULL,"", CONCATENATE(""'"", TO_TEXT(U70), ""',"")),
IF(V70="""", ""NULL,"", CONCATENATE(""'"", TO_TEXT(V70), """&amp;"',"")),
IF(W70="""", ""NULL);"", CONCATENATE(""'"", TO_TEXT(W70), ""');""))
)
"),"Insert Into proj_Test Values (NULL,NULL,NULL,NULL,NULL,NULL,NULL,NULL);")</f>
        <v>Insert Into proj_Test Values (NULL,NULL,NULL,NULL,NULL,NULL,NULL,NULL);</v>
      </c>
      <c r="AI70" s="3"/>
      <c r="AJ70" s="3"/>
      <c r="AK70" s="3"/>
      <c r="AL70" s="3"/>
      <c r="AM70" s="3"/>
      <c r="AN70" s="3"/>
    </row>
    <row r="71" ht="15.75" customHeight="1">
      <c r="L71" s="1" t="s">
        <v>493</v>
      </c>
      <c r="M71" s="1" t="s">
        <v>494</v>
      </c>
      <c r="N71" s="1" t="s">
        <v>193</v>
      </c>
      <c r="O71" s="1" t="s">
        <v>495</v>
      </c>
      <c r="X71" s="1" t="s">
        <v>494</v>
      </c>
      <c r="Y71" s="1" t="s">
        <v>496</v>
      </c>
      <c r="Z71" s="1" t="s">
        <v>497</v>
      </c>
      <c r="AA71" s="1" t="s">
        <v>498</v>
      </c>
      <c r="AH71" s="3" t="str">
        <f>IFERROR(__xludf.DUMMYFUNCTION("CONCATENATE(""Insert Into proj_Test Values ("", 
IF(P71="""", ""NULL,"", CONCATENATE(""'"", TO_TEXT(P71), ""',"")),
IF(Q71="""", ""NULL,"", CONCATENATE(""'"", TO_TEXT(Q71), ""',"")),
IF(R71="""", ""NULL,"", CONCATENATE(""'"", TO_TEXT(R71), ""',"")),
IF(S7"&amp;"1="""", ""NULL,"", CONCATENATE(""'"", TO_TEXT(S71), ""',"")),
IF(T71="""", ""NULL,"", CONCATENATE(""'"", TO_TEXT(T71), ""',"")),
IF(U71="""", ""NULL,"", CONCATENATE(""'"", TO_TEXT(U71), ""',"")),
IF(V71="""", ""NULL,"", CONCATENATE(""'"", TO_TEXT(V71), """&amp;"',"")),
IF(W71="""", ""NULL);"", CONCATENATE(""'"", TO_TEXT(W71), ""');""))
)
"),"Insert Into proj_Test Values (NULL,NULL,NULL,NULL,NULL,NULL,NULL,NULL);")</f>
        <v>Insert Into proj_Test Values (NULL,NULL,NULL,NULL,NULL,NULL,NULL,NULL);</v>
      </c>
      <c r="AI71" s="3"/>
      <c r="AJ71" s="3"/>
      <c r="AK71" s="3"/>
      <c r="AL71" s="3"/>
      <c r="AM71" s="3"/>
      <c r="AN71" s="3"/>
    </row>
    <row r="72" ht="15.75" customHeight="1">
      <c r="L72" s="1" t="s">
        <v>499</v>
      </c>
      <c r="M72" s="1" t="s">
        <v>80</v>
      </c>
      <c r="N72" s="1" t="s">
        <v>100</v>
      </c>
      <c r="O72" s="1" t="s">
        <v>500</v>
      </c>
      <c r="X72" s="1" t="s">
        <v>80</v>
      </c>
      <c r="Y72" s="1" t="s">
        <v>86</v>
      </c>
      <c r="Z72" s="1" t="s">
        <v>87</v>
      </c>
      <c r="AA72" s="1" t="s">
        <v>88</v>
      </c>
      <c r="AH72" s="3" t="str">
        <f>IFERROR(__xludf.DUMMYFUNCTION("CONCATENATE(""Insert Into proj_Test Values ("", 
IF(P72="""", ""NULL,"", CONCATENATE(""'"", TO_TEXT(P72), ""',"")),
IF(Q72="""", ""NULL,"", CONCATENATE(""'"", TO_TEXT(Q72), ""',"")),
IF(R72="""", ""NULL,"", CONCATENATE(""'"", TO_TEXT(R72), ""',"")),
IF(S7"&amp;"2="""", ""NULL,"", CONCATENATE(""'"", TO_TEXT(S72), ""',"")),
IF(T72="""", ""NULL,"", CONCATENATE(""'"", TO_TEXT(T72), ""',"")),
IF(U72="""", ""NULL,"", CONCATENATE(""'"", TO_TEXT(U72), ""',"")),
IF(V72="""", ""NULL,"", CONCATENATE(""'"", TO_TEXT(V72), """&amp;"',"")),
IF(W72="""", ""NULL);"", CONCATENATE(""'"", TO_TEXT(W72), ""');""))
)
"),"Insert Into proj_Test Values (NULL,NULL,NULL,NULL,NULL,NULL,NULL,NULL);")</f>
        <v>Insert Into proj_Test Values (NULL,NULL,NULL,NULL,NULL,NULL,NULL,NULL);</v>
      </c>
      <c r="AI72" s="3"/>
      <c r="AJ72" s="3"/>
      <c r="AK72" s="3"/>
      <c r="AL72" s="3"/>
      <c r="AM72" s="3"/>
      <c r="AN72" s="3"/>
    </row>
    <row r="73" ht="15.75" customHeight="1">
      <c r="L73" s="1" t="s">
        <v>501</v>
      </c>
      <c r="M73" s="1" t="s">
        <v>124</v>
      </c>
      <c r="N73" s="1" t="s">
        <v>259</v>
      </c>
      <c r="O73" s="1" t="s">
        <v>126</v>
      </c>
      <c r="X73" s="1" t="s">
        <v>124</v>
      </c>
      <c r="Y73" s="1" t="s">
        <v>132</v>
      </c>
      <c r="Z73" s="1" t="s">
        <v>133</v>
      </c>
      <c r="AA73" s="1" t="s">
        <v>134</v>
      </c>
      <c r="AH73" s="3" t="str">
        <f>IFERROR(__xludf.DUMMYFUNCTION("CONCATENATE(""Insert Into proj_Test Values ("", 
IF(P73="""", ""NULL,"", CONCATENATE(""'"", TO_TEXT(P73), ""',"")),
IF(Q73="""", ""NULL,"", CONCATENATE(""'"", TO_TEXT(Q73), ""',"")),
IF(R73="""", ""NULL,"", CONCATENATE(""'"", TO_TEXT(R73), ""',"")),
IF(S7"&amp;"3="""", ""NULL,"", CONCATENATE(""'"", TO_TEXT(S73), ""',"")),
IF(T73="""", ""NULL,"", CONCATENATE(""'"", TO_TEXT(T73), ""',"")),
IF(U73="""", ""NULL,"", CONCATENATE(""'"", TO_TEXT(U73), ""',"")),
IF(V73="""", ""NULL,"", CONCATENATE(""'"", TO_TEXT(V73), """&amp;"',"")),
IF(W73="""", ""NULL);"", CONCATENATE(""'"", TO_TEXT(W73), ""');""))
)
"),"Insert Into proj_Test Values (NULL,NULL,NULL,NULL,NULL,NULL,NULL,NULL);")</f>
        <v>Insert Into proj_Test Values (NULL,NULL,NULL,NULL,NULL,NULL,NULL,NULL);</v>
      </c>
      <c r="AI73" s="3"/>
      <c r="AJ73" s="3"/>
      <c r="AK73" s="3"/>
      <c r="AL73" s="3"/>
      <c r="AM73" s="3"/>
      <c r="AN73" s="3"/>
    </row>
    <row r="74" ht="15.75" customHeight="1">
      <c r="X74" s="1" t="s">
        <v>502</v>
      </c>
      <c r="Y74" s="1" t="s">
        <v>503</v>
      </c>
      <c r="Z74" s="1" t="s">
        <v>504</v>
      </c>
      <c r="AA74" s="1" t="s">
        <v>505</v>
      </c>
      <c r="AH74" s="3" t="str">
        <f>IFERROR(__xludf.DUMMYFUNCTION("CONCATENATE(""Insert Into proj_Test Values ("", 
IF(P74="""", ""NULL,"", CONCATENATE(""'"", TO_TEXT(P74), ""',"")),
IF(Q74="""", ""NULL,"", CONCATENATE(""'"", TO_TEXT(Q74), ""',"")),
IF(R74="""", ""NULL,"", CONCATENATE(""'"", TO_TEXT(R74), ""',"")),
IF(S7"&amp;"4="""", ""NULL,"", CONCATENATE(""'"", TO_TEXT(S74), ""',"")),
IF(T74="""", ""NULL,"", CONCATENATE(""'"", TO_TEXT(T74), ""',"")),
IF(U74="""", ""NULL,"", CONCATENATE(""'"", TO_TEXT(U74), ""',"")),
IF(V74="""", ""NULL,"", CONCATENATE(""'"", TO_TEXT(V74), """&amp;"',"")),
IF(W74="""", ""NULL);"", CONCATENATE(""'"", TO_TEXT(W74), ""');""))
)
"),"Insert Into proj_Test Values (NULL,NULL,NULL,NULL,NULL,NULL,NULL,NULL);")</f>
        <v>Insert Into proj_Test Values (NULL,NULL,NULL,NULL,NULL,NULL,NULL,NULL);</v>
      </c>
      <c r="AI74" s="3"/>
      <c r="AJ74" s="3"/>
      <c r="AK74" s="3"/>
      <c r="AL74" s="3"/>
      <c r="AM74" s="3"/>
      <c r="AN74" s="3"/>
    </row>
    <row r="75" ht="15.75" customHeight="1">
      <c r="X75" s="1" t="s">
        <v>506</v>
      </c>
      <c r="Y75" s="1" t="s">
        <v>507</v>
      </c>
      <c r="Z75" s="1" t="s">
        <v>508</v>
      </c>
      <c r="AA75" s="1" t="s">
        <v>509</v>
      </c>
      <c r="AH75" s="3" t="str">
        <f>IFERROR(__xludf.DUMMYFUNCTION("CONCATENATE(""Insert Into proj_Test Values ("", 
IF(P75="""", ""NULL,"", CONCATENATE(""'"", TO_TEXT(P75), ""',"")),
IF(Q75="""", ""NULL,"", CONCATENATE(""'"", TO_TEXT(Q75), ""',"")),
IF(R75="""", ""NULL,"", CONCATENATE(""'"", TO_TEXT(R75), ""',"")),
IF(S7"&amp;"5="""", ""NULL,"", CONCATENATE(""'"", TO_TEXT(S75), ""',"")),
IF(T75="""", ""NULL,"", CONCATENATE(""'"", TO_TEXT(T75), ""',"")),
IF(U75="""", ""NULL,"", CONCATENATE(""'"", TO_TEXT(U75), ""',"")),
IF(V75="""", ""NULL,"", CONCATENATE(""'"", TO_TEXT(V75), """&amp;"',"")),
IF(W75="""", ""NULL);"", CONCATENATE(""'"", TO_TEXT(W75), ""');""))
)
"),"Insert Into proj_Test Values (NULL,NULL,NULL,NULL,NULL,NULL,NULL,NULL);")</f>
        <v>Insert Into proj_Test Values (NULL,NULL,NULL,NULL,NULL,NULL,NULL,NULL);</v>
      </c>
      <c r="AI75" s="3"/>
      <c r="AJ75" s="3"/>
      <c r="AK75" s="3"/>
      <c r="AL75" s="3"/>
      <c r="AM75" s="3"/>
      <c r="AN75" s="3"/>
    </row>
    <row r="76" ht="15.75" customHeight="1">
      <c r="X76" s="1" t="s">
        <v>510</v>
      </c>
      <c r="Y76" s="1" t="s">
        <v>511</v>
      </c>
      <c r="Z76" s="1" t="s">
        <v>512</v>
      </c>
      <c r="AA76" s="1" t="s">
        <v>513</v>
      </c>
      <c r="AH76" s="3" t="str">
        <f>IFERROR(__xludf.DUMMYFUNCTION("CONCATENATE(""Insert Into proj_Test Values ("", 
IF(P76="""", ""NULL,"", CONCATENATE(""'"", TO_TEXT(P76), ""',"")),
IF(Q76="""", ""NULL,"", CONCATENATE(""'"", TO_TEXT(Q76), ""',"")),
IF(R76="""", ""NULL,"", CONCATENATE(""'"", TO_TEXT(R76), ""',"")),
IF(S7"&amp;"6="""", ""NULL,"", CONCATENATE(""'"", TO_TEXT(S76), ""',"")),
IF(T76="""", ""NULL,"", CONCATENATE(""'"", TO_TEXT(T76), ""',"")),
IF(U76="""", ""NULL,"", CONCATENATE(""'"", TO_TEXT(U76), ""',"")),
IF(V76="""", ""NULL,"", CONCATENATE(""'"", TO_TEXT(V76), """&amp;"',"")),
IF(W76="""", ""NULL);"", CONCATENATE(""'"", TO_TEXT(W76), ""');""))
)
"),"Insert Into proj_Test Values (NULL,NULL,NULL,NULL,NULL,NULL,NULL,NULL);")</f>
        <v>Insert Into proj_Test Values (NULL,NULL,NULL,NULL,NULL,NULL,NULL,NULL);</v>
      </c>
      <c r="AI76" s="3"/>
      <c r="AJ76" s="3"/>
      <c r="AK76" s="3"/>
      <c r="AL76" s="3"/>
      <c r="AM76" s="3"/>
      <c r="AN76" s="3"/>
    </row>
    <row r="77" ht="15.75" customHeight="1">
      <c r="X77" s="1" t="s">
        <v>514</v>
      </c>
      <c r="Y77" s="1" t="s">
        <v>515</v>
      </c>
      <c r="Z77" s="1" t="s">
        <v>516</v>
      </c>
      <c r="AA77" s="1" t="s">
        <v>517</v>
      </c>
      <c r="AH77" s="3" t="str">
        <f>IFERROR(__xludf.DUMMYFUNCTION("CONCATENATE(""Insert Into proj_Test Values ("", 
IF(P77="""", ""NULL,"", CONCATENATE(""'"", TO_TEXT(P77), ""',"")),
IF(Q77="""", ""NULL,"", CONCATENATE(""'"", TO_TEXT(Q77), ""',"")),
IF(R77="""", ""NULL,"", CONCATENATE(""'"", TO_TEXT(R77), ""',"")),
IF(S7"&amp;"7="""", ""NULL,"", CONCATENATE(""'"", TO_TEXT(S77), ""',"")),
IF(T77="""", ""NULL,"", CONCATENATE(""'"", TO_TEXT(T77), ""',"")),
IF(U77="""", ""NULL,"", CONCATENATE(""'"", TO_TEXT(U77), ""',"")),
IF(V77="""", ""NULL,"", CONCATENATE(""'"", TO_TEXT(V77), """&amp;"',"")),
IF(W77="""", ""NULL);"", CONCATENATE(""'"", TO_TEXT(W77), ""');""))
)
"),"Insert Into proj_Test Values (NULL,NULL,NULL,NULL,NULL,NULL,NULL,NULL);")</f>
        <v>Insert Into proj_Test Values (NULL,NULL,NULL,NULL,NULL,NULL,NULL,NULL);</v>
      </c>
      <c r="AI77" s="3"/>
      <c r="AJ77" s="3"/>
      <c r="AK77" s="3"/>
      <c r="AL77" s="3"/>
      <c r="AM77" s="3"/>
      <c r="AN77" s="3"/>
    </row>
    <row r="78" ht="15.75" customHeight="1">
      <c r="AB78" s="1" t="s">
        <v>131</v>
      </c>
      <c r="AC78" s="1" t="s">
        <v>374</v>
      </c>
      <c r="AD78" s="1" t="s">
        <v>375</v>
      </c>
      <c r="AE78" s="1" t="s">
        <v>376</v>
      </c>
      <c r="AF78" s="1" t="s">
        <v>320</v>
      </c>
      <c r="AH78" s="3" t="str">
        <f>IFERROR(__xludf.DUMMYFUNCTION("CONCATENATE(""Insert Into proj_Test Values ("", 
IF(P78="""", ""NULL,"", CONCATENATE(""'"", TO_TEXT(P78), ""',"")),
IF(Q78="""", ""NULL,"", CONCATENATE(""'"", TO_TEXT(Q78), ""',"")),
IF(R78="""", ""NULL,"", CONCATENATE(""'"", TO_TEXT(R78), ""',"")),
IF(S7"&amp;"8="""", ""NULL,"", CONCATENATE(""'"", TO_TEXT(S78), ""',"")),
IF(T78="""", ""NULL,"", CONCATENATE(""'"", TO_TEXT(T78), ""',"")),
IF(U78="""", ""NULL,"", CONCATENATE(""'"", TO_TEXT(U78), ""',"")),
IF(V78="""", ""NULL,"", CONCATENATE(""'"", TO_TEXT(V78), """&amp;"',"")),
IF(W78="""", ""NULL);"", CONCATENATE(""'"", TO_TEXT(W78), ""');""))
)
"),"Insert Into proj_Test Values (NULL,NULL,NULL,NULL,NULL,NULL,NULL,NULL);")</f>
        <v>Insert Into proj_Test Values (NULL,NULL,NULL,NULL,NULL,NULL,NULL,NULL);</v>
      </c>
    </row>
    <row r="79" ht="15.75" customHeight="1">
      <c r="AB79" s="1" t="s">
        <v>68</v>
      </c>
      <c r="AC79" s="1" t="s">
        <v>327</v>
      </c>
      <c r="AD79" s="1" t="s">
        <v>328</v>
      </c>
      <c r="AE79" s="1" t="s">
        <v>329</v>
      </c>
      <c r="AF79" s="1" t="s">
        <v>320</v>
      </c>
      <c r="AH79" s="3" t="str">
        <f>IFERROR(__xludf.DUMMYFUNCTION("CONCATENATE(""Insert Into proj_Test Values ("", 
IF(P79="""", ""NULL,"", CONCATENATE(""'"", TO_TEXT(P79), ""',"")),
IF(Q79="""", ""NULL,"", CONCATENATE(""'"", TO_TEXT(Q79), ""',"")),
IF(R79="""", ""NULL,"", CONCATENATE(""'"", TO_TEXT(R79), ""',"")),
IF(S7"&amp;"9="""", ""NULL,"", CONCATENATE(""'"", TO_TEXT(S79), ""',"")),
IF(T79="""", ""NULL,"", CONCATENATE(""'"", TO_TEXT(T79), ""',"")),
IF(U79="""", ""NULL,"", CONCATENATE(""'"", TO_TEXT(U79), ""',"")),
IF(V79="""", ""NULL,"", CONCATENATE(""'"", TO_TEXT(V79), """&amp;"',"")),
IF(W79="""", ""NULL);"", CONCATENATE(""'"", TO_TEXT(W79), ""');""))
)
"),"Insert Into proj_Test Values (NULL,NULL,NULL,NULL,NULL,NULL,NULL,NULL);")</f>
        <v>Insert Into proj_Test Values (NULL,NULL,NULL,NULL,NULL,NULL,NULL,NULL);</v>
      </c>
    </row>
    <row r="80" ht="15.75" customHeight="1">
      <c r="AB80" s="1" t="s">
        <v>66</v>
      </c>
      <c r="AC80" s="1" t="s">
        <v>433</v>
      </c>
      <c r="AD80" s="1" t="s">
        <v>434</v>
      </c>
      <c r="AE80" s="1" t="s">
        <v>435</v>
      </c>
      <c r="AF80" s="1" t="s">
        <v>199</v>
      </c>
      <c r="AH80" s="3" t="str">
        <f>IFERROR(__xludf.DUMMYFUNCTION("CONCATENATE(""Insert Into proj_Test Values ("", 
IF(P80="""", ""NULL,"", CONCATENATE(""'"", TO_TEXT(P80), ""',"")),
IF(Q80="""", ""NULL,"", CONCATENATE(""'"", TO_TEXT(Q80), ""',"")),
IF(R80="""", ""NULL,"", CONCATENATE(""'"", TO_TEXT(R80), ""',"")),
IF(S8"&amp;"0="""", ""NULL,"", CONCATENATE(""'"", TO_TEXT(S80), ""',"")),
IF(T80="""", ""NULL,"", CONCATENATE(""'"", TO_TEXT(T80), ""',"")),
IF(U80="""", ""NULL,"", CONCATENATE(""'"", TO_TEXT(U80), ""',"")),
IF(V80="""", ""NULL,"", CONCATENATE(""'"", TO_TEXT(V80), """&amp;"',"")),
IF(W80="""", ""NULL);"", CONCATENATE(""'"", TO_TEXT(W80), ""');""))
)
"),"Insert Into proj_Test Values (NULL,NULL,NULL,NULL,NULL,NULL,NULL,NULL);")</f>
        <v>Insert Into proj_Test Values (NULL,NULL,NULL,NULL,NULL,NULL,NULL,NULL);</v>
      </c>
    </row>
    <row r="81" ht="15.75" customHeight="1">
      <c r="AB81" s="1" t="s">
        <v>145</v>
      </c>
      <c r="AC81" s="1" t="s">
        <v>354</v>
      </c>
      <c r="AD81" s="1" t="s">
        <v>355</v>
      </c>
      <c r="AE81" s="1" t="s">
        <v>356</v>
      </c>
      <c r="AF81" s="1" t="s">
        <v>54</v>
      </c>
      <c r="AH81" s="3" t="str">
        <f>IFERROR(__xludf.DUMMYFUNCTION("CONCATENATE(""Insert Into proj_Test Values ("", 
IF(P81="""", ""NULL,"", CONCATENATE(""'"", TO_TEXT(P81), ""',"")),
IF(Q81="""", ""NULL,"", CONCATENATE(""'"", TO_TEXT(Q81), ""',"")),
IF(R81="""", ""NULL,"", CONCATENATE(""'"", TO_TEXT(R81), ""',"")),
IF(S8"&amp;"1="""", ""NULL,"", CONCATENATE(""'"", TO_TEXT(S81), ""',"")),
IF(T81="""", ""NULL,"", CONCATENATE(""'"", TO_TEXT(T81), ""',"")),
IF(U81="""", ""NULL,"", CONCATENATE(""'"", TO_TEXT(U81), ""',"")),
IF(V81="""", ""NULL,"", CONCATENATE(""'"", TO_TEXT(V81), """&amp;"',"")),
IF(W81="""", ""NULL);"", CONCATENATE(""'"", TO_TEXT(W81), ""');""))
)
"),"Insert Into proj_Test Values (NULL,NULL,NULL,NULL,NULL,NULL,NULL,NULL);")</f>
        <v>Insert Into proj_Test Values (NULL,NULL,NULL,NULL,NULL,NULL,NULL,NULL);</v>
      </c>
    </row>
    <row r="82" ht="15.75" customHeight="1">
      <c r="AB82" s="1" t="s">
        <v>274</v>
      </c>
      <c r="AC82" s="1" t="s">
        <v>439</v>
      </c>
      <c r="AD82" s="1" t="s">
        <v>440</v>
      </c>
      <c r="AE82" s="1" t="s">
        <v>441</v>
      </c>
      <c r="AF82" s="1" t="s">
        <v>54</v>
      </c>
      <c r="AH82" s="3" t="str">
        <f>IFERROR(__xludf.DUMMYFUNCTION("CONCATENATE(""Insert Into proj_Test Values ("", 
IF(P82="""", ""NULL,"", CONCATENATE(""'"", TO_TEXT(P82), ""',"")),
IF(Q82="""", ""NULL,"", CONCATENATE(""'"", TO_TEXT(Q82), ""',"")),
IF(R82="""", ""NULL,"", CONCATENATE(""'"", TO_TEXT(R82), ""',"")),
IF(S8"&amp;"2="""", ""NULL,"", CONCATENATE(""'"", TO_TEXT(S82), ""',"")),
IF(T82="""", ""NULL,"", CONCATENATE(""'"", TO_TEXT(T82), ""',"")),
IF(U82="""", ""NULL,"", CONCATENATE(""'"", TO_TEXT(U82), ""',"")),
IF(V82="""", ""NULL,"", CONCATENATE(""'"", TO_TEXT(V82), """&amp;"',"")),
IF(W82="""", ""NULL);"", CONCATENATE(""'"", TO_TEXT(W82), ""');""))
)
"),"Insert Into proj_Test Values (NULL,NULL,NULL,NULL,NULL,NULL,NULL,NULL);")</f>
        <v>Insert Into proj_Test Values (NULL,NULL,NULL,NULL,NULL,NULL,NULL,NULL);</v>
      </c>
    </row>
    <row r="83" ht="15.75" customHeight="1">
      <c r="AB83" s="1" t="s">
        <v>222</v>
      </c>
      <c r="AC83" s="1" t="s">
        <v>415</v>
      </c>
      <c r="AD83" s="1" t="s">
        <v>416</v>
      </c>
      <c r="AE83" s="1" t="s">
        <v>417</v>
      </c>
      <c r="AF83" s="1" t="s">
        <v>54</v>
      </c>
      <c r="AH83" s="3" t="str">
        <f>IFERROR(__xludf.DUMMYFUNCTION("CONCATENATE(""Insert Into proj_Test Values ("", 
IF(P83="""", ""NULL,"", CONCATENATE(""'"", TO_TEXT(P83), ""',"")),
IF(Q83="""", ""NULL,"", CONCATENATE(""'"", TO_TEXT(Q83), ""',"")),
IF(R83="""", ""NULL,"", CONCATENATE(""'"", TO_TEXT(R83), ""',"")),
IF(S8"&amp;"3="""", ""NULL,"", CONCATENATE(""'"", TO_TEXT(S83), ""',"")),
IF(T83="""", ""NULL,"", CONCATENATE(""'"", TO_TEXT(T83), ""',"")),
IF(U83="""", ""NULL,"", CONCATENATE(""'"", TO_TEXT(U83), ""',"")),
IF(V83="""", ""NULL,"", CONCATENATE(""'"", TO_TEXT(V83), """&amp;"',"")),
IF(W83="""", ""NULL);"", CONCATENATE(""'"", TO_TEXT(W83), ""');""))
)
"),"Insert Into proj_Test Values (NULL,NULL,NULL,NULL,NULL,NULL,NULL,NULL);")</f>
        <v>Insert Into proj_Test Values (NULL,NULL,NULL,NULL,NULL,NULL,NULL,NULL);</v>
      </c>
    </row>
    <row r="84" ht="15.75" customHeight="1">
      <c r="AB84" s="1" t="s">
        <v>287</v>
      </c>
      <c r="AC84" s="1" t="s">
        <v>449</v>
      </c>
      <c r="AD84" s="1" t="s">
        <v>450</v>
      </c>
      <c r="AE84" s="1" t="s">
        <v>451</v>
      </c>
      <c r="AF84" s="1" t="s">
        <v>54</v>
      </c>
      <c r="AH84" s="3" t="str">
        <f>IFERROR(__xludf.DUMMYFUNCTION("CONCATENATE(""Insert Into proj_Test Values ("", 
IF(P84="""", ""NULL,"", CONCATENATE(""'"", TO_TEXT(P84), ""',"")),
IF(Q84="""", ""NULL,"", CONCATENATE(""'"", TO_TEXT(Q84), ""',"")),
IF(R84="""", ""NULL,"", CONCATENATE(""'"", TO_TEXT(R84), ""',"")),
IF(S8"&amp;"4="""", ""NULL,"", CONCATENATE(""'"", TO_TEXT(S84), ""',"")),
IF(T84="""", ""NULL,"", CONCATENATE(""'"", TO_TEXT(T84), ""',"")),
IF(U84="""", ""NULL,"", CONCATENATE(""'"", TO_TEXT(U84), ""',"")),
IF(V84="""", ""NULL,"", CONCATENATE(""'"", TO_TEXT(V84), """&amp;"',"")),
IF(W84="""", ""NULL);"", CONCATENATE(""'"", TO_TEXT(W84), ""');""))
)
"),"Insert Into proj_Test Values (NULL,NULL,NULL,NULL,NULL,NULL,NULL,NULL);")</f>
        <v>Insert Into proj_Test Values (NULL,NULL,NULL,NULL,NULL,NULL,NULL,NULL);</v>
      </c>
    </row>
    <row r="85" ht="15.75" customHeight="1">
      <c r="AB85" s="1" t="s">
        <v>32</v>
      </c>
      <c r="AC85" s="1" t="s">
        <v>316</v>
      </c>
      <c r="AD85" s="1" t="s">
        <v>318</v>
      </c>
      <c r="AE85" s="1" t="s">
        <v>319</v>
      </c>
      <c r="AF85" s="1" t="s">
        <v>320</v>
      </c>
      <c r="AH85" s="3" t="str">
        <f>IFERROR(__xludf.DUMMYFUNCTION("CONCATENATE(""Insert Into proj_Test Values ("", 
IF(P85="""", ""NULL,"", CONCATENATE(""'"", TO_TEXT(P85), ""',"")),
IF(Q85="""", ""NULL,"", CONCATENATE(""'"", TO_TEXT(Q85), ""',"")),
IF(R85="""", ""NULL,"", CONCATENATE(""'"", TO_TEXT(R85), ""',"")),
IF(S8"&amp;"5="""", ""NULL,"", CONCATENATE(""'"", TO_TEXT(S85), ""',"")),
IF(T85="""", ""NULL,"", CONCATENATE(""'"", TO_TEXT(T85), ""',"")),
IF(U85="""", ""NULL,"", CONCATENATE(""'"", TO_TEXT(U85), ""',"")),
IF(V85="""", ""NULL,"", CONCATENATE(""'"", TO_TEXT(V85), """&amp;"',"")),
IF(W85="""", ""NULL);"", CONCATENATE(""'"", TO_TEXT(W85), ""');""))
)
"),"Insert Into proj_Test Values (NULL,NULL,NULL,NULL,NULL,NULL,NULL,NULL);")</f>
        <v>Insert Into proj_Test Values (NULL,NULL,NULL,NULL,NULL,NULL,NULL,NULL);</v>
      </c>
    </row>
    <row r="86" ht="15.75" customHeight="1">
      <c r="AB86" s="1" t="s">
        <v>125</v>
      </c>
      <c r="AC86" s="1" t="s">
        <v>424</v>
      </c>
      <c r="AD86" s="1" t="s">
        <v>425</v>
      </c>
      <c r="AE86" s="1" t="s">
        <v>426</v>
      </c>
      <c r="AF86" s="1" t="s">
        <v>199</v>
      </c>
      <c r="AH86" s="3" t="str">
        <f>IFERROR(__xludf.DUMMYFUNCTION("CONCATENATE(""Insert Into proj_Test Values ("", 
IF(P86="""", ""NULL,"", CONCATENATE(""'"", TO_TEXT(P86), ""',"")),
IF(Q86="""", ""NULL,"", CONCATENATE(""'"", TO_TEXT(Q86), ""',"")),
IF(R86="""", ""NULL,"", CONCATENATE(""'"", TO_TEXT(R86), ""',"")),
IF(S8"&amp;"6="""", ""NULL,"", CONCATENATE(""'"", TO_TEXT(S86), ""',"")),
IF(T86="""", ""NULL,"", CONCATENATE(""'"", TO_TEXT(T86), ""',"")),
IF(U86="""", ""NULL,"", CONCATENATE(""'"", TO_TEXT(U86), ""',"")),
IF(V86="""", ""NULL,"", CONCATENATE(""'"", TO_TEXT(V86), """&amp;"',"")),
IF(W86="""", ""NULL);"", CONCATENATE(""'"", TO_TEXT(W86), ""');""))
)
"),"Insert Into proj_Test Values (NULL,NULL,NULL,NULL,NULL,NULL,NULL,NULL);")</f>
        <v>Insert Into proj_Test Values (NULL,NULL,NULL,NULL,NULL,NULL,NULL,NULL);</v>
      </c>
    </row>
    <row r="87" ht="15.75" customHeight="1">
      <c r="AB87" s="1" t="s">
        <v>127</v>
      </c>
      <c r="AC87" s="1" t="s">
        <v>348</v>
      </c>
      <c r="AD87" s="1" t="s">
        <v>349</v>
      </c>
      <c r="AE87" s="1" t="s">
        <v>350</v>
      </c>
      <c r="AF87" s="1" t="s">
        <v>54</v>
      </c>
      <c r="AH87" s="3" t="str">
        <f>IFERROR(__xludf.DUMMYFUNCTION("CONCATENATE(""Insert Into proj_Test Values ("", 
IF(P87="""", ""NULL,"", CONCATENATE(""'"", TO_TEXT(P87), ""',"")),
IF(Q87="""", ""NULL,"", CONCATENATE(""'"", TO_TEXT(Q87), ""',"")),
IF(R87="""", ""NULL,"", CONCATENATE(""'"", TO_TEXT(R87), ""',"")),
IF(S8"&amp;"7="""", ""NULL,"", CONCATENATE(""'"", TO_TEXT(S87), ""',"")),
IF(T87="""", ""NULL,"", CONCATENATE(""'"", TO_TEXT(T87), ""',"")),
IF(U87="""", ""NULL,"", CONCATENATE(""'"", TO_TEXT(U87), ""',"")),
IF(V87="""", ""NULL,"", CONCATENATE(""'"", TO_TEXT(V87), """&amp;"',"")),
IF(W87="""", ""NULL);"", CONCATENATE(""'"", TO_TEXT(W87), ""');""))
)
"),"Insert Into proj_Test Values (NULL,NULL,NULL,NULL,NULL,NULL,NULL,NULL);")</f>
        <v>Insert Into proj_Test Values (NULL,NULL,NULL,NULL,NULL,NULL,NULL,NULL);</v>
      </c>
    </row>
    <row r="88" ht="15.75" customHeight="1">
      <c r="AB88" s="1" t="s">
        <v>38</v>
      </c>
      <c r="AC88" s="1" t="s">
        <v>330</v>
      </c>
      <c r="AD88" s="1" t="s">
        <v>331</v>
      </c>
      <c r="AE88" s="1" t="s">
        <v>332</v>
      </c>
      <c r="AF88" s="1" t="s">
        <v>320</v>
      </c>
      <c r="AH88" s="3" t="str">
        <f>IFERROR(__xludf.DUMMYFUNCTION("CONCATENATE(""Insert Into proj_Test Values ("", 
IF(P88="""", ""NULL,"", CONCATENATE(""'"", TO_TEXT(P88), ""',"")),
IF(Q88="""", ""NULL,"", CONCATENATE(""'"", TO_TEXT(Q88), ""',"")),
IF(R88="""", ""NULL,"", CONCATENATE(""'"", TO_TEXT(R88), ""',"")),
IF(S8"&amp;"8="""", ""NULL,"", CONCATENATE(""'"", TO_TEXT(S88), ""',"")),
IF(T88="""", ""NULL,"", CONCATENATE(""'"", TO_TEXT(T88), ""',"")),
IF(U88="""", ""NULL,"", CONCATENATE(""'"", TO_TEXT(U88), ""',"")),
IF(V88="""", ""NULL,"", CONCATENATE(""'"", TO_TEXT(V88), """&amp;"',"")),
IF(W88="""", ""NULL);"", CONCATENATE(""'"", TO_TEXT(W88), ""');""))
)
"),"Insert Into proj_Test Values (NULL,NULL,NULL,NULL,NULL,NULL,NULL,NULL);")</f>
        <v>Insert Into proj_Test Values (NULL,NULL,NULL,NULL,NULL,NULL,NULL,NULL);</v>
      </c>
    </row>
    <row r="89" ht="15.75" customHeight="1">
      <c r="AB89" s="1" t="s">
        <v>42</v>
      </c>
      <c r="AC89" s="1" t="s">
        <v>412</v>
      </c>
      <c r="AD89" s="1" t="s">
        <v>413</v>
      </c>
      <c r="AE89" s="1" t="s">
        <v>414</v>
      </c>
      <c r="AF89" s="1" t="s">
        <v>54</v>
      </c>
      <c r="AH89" s="3" t="str">
        <f>IFERROR(__xludf.DUMMYFUNCTION("CONCATENATE(""Insert Into proj_Test Values ("", 
IF(P89="""", ""NULL,"", CONCATENATE(""'"", TO_TEXT(P89), ""',"")),
IF(Q89="""", ""NULL,"", CONCATENATE(""'"", TO_TEXT(Q89), ""',"")),
IF(R89="""", ""NULL,"", CONCATENATE(""'"", TO_TEXT(R89), ""',"")),
IF(S8"&amp;"9="""", ""NULL,"", CONCATENATE(""'"", TO_TEXT(S89), ""',"")),
IF(T89="""", ""NULL,"", CONCATENATE(""'"", TO_TEXT(T89), ""',"")),
IF(U89="""", ""NULL,"", CONCATENATE(""'"", TO_TEXT(U89), ""',"")),
IF(V89="""", ""NULL,"", CONCATENATE(""'"", TO_TEXT(V89), """&amp;"',"")),
IF(W89="""", ""NULL);"", CONCATENATE(""'"", TO_TEXT(W89), ""');""))
)
"),"Insert Into proj_Test Values (NULL,NULL,NULL,NULL,NULL,NULL,NULL,NULL);")</f>
        <v>Insert Into proj_Test Values (NULL,NULL,NULL,NULL,NULL,NULL,NULL,NULL);</v>
      </c>
    </row>
    <row r="90" ht="15.75" customHeight="1">
      <c r="AB90" s="1" t="s">
        <v>282</v>
      </c>
      <c r="AC90" s="1" t="s">
        <v>442</v>
      </c>
      <c r="AD90" s="1" t="s">
        <v>443</v>
      </c>
      <c r="AE90" s="1" t="s">
        <v>445</v>
      </c>
      <c r="AF90" s="1" t="s">
        <v>54</v>
      </c>
      <c r="AH90" s="3" t="str">
        <f>IFERROR(__xludf.DUMMYFUNCTION("CONCATENATE(""Insert Into proj_Test Values ("", 
IF(P90="""", ""NULL,"", CONCATENATE(""'"", TO_TEXT(P90), ""',"")),
IF(Q90="""", ""NULL,"", CONCATENATE(""'"", TO_TEXT(Q90), ""',"")),
IF(R90="""", ""NULL,"", CONCATENATE(""'"", TO_TEXT(R90), ""',"")),
IF(S9"&amp;"0="""", ""NULL,"", CONCATENATE(""'"", TO_TEXT(S90), ""',"")),
IF(T90="""", ""NULL,"", CONCATENATE(""'"", TO_TEXT(T90), ""',"")),
IF(U90="""", ""NULL,"", CONCATENATE(""'"", TO_TEXT(U90), ""',"")),
IF(V90="""", ""NULL,"", CONCATENATE(""'"", TO_TEXT(V90), """&amp;"',"")),
IF(W90="""", ""NULL);"", CONCATENATE(""'"", TO_TEXT(W90), ""');""))
)
"),"Insert Into proj_Test Values (NULL,NULL,NULL,NULL,NULL,NULL,NULL,NULL);")</f>
        <v>Insert Into proj_Test Values (NULL,NULL,NULL,NULL,NULL,NULL,NULL,NULL);</v>
      </c>
    </row>
    <row r="91" ht="15.75" customHeight="1">
      <c r="AB91" s="1" t="s">
        <v>147</v>
      </c>
      <c r="AC91" s="1" t="s">
        <v>357</v>
      </c>
      <c r="AD91" s="1" t="s">
        <v>358</v>
      </c>
      <c r="AE91" s="1" t="s">
        <v>359</v>
      </c>
      <c r="AF91" s="1" t="s">
        <v>54</v>
      </c>
      <c r="AH91" s="3" t="str">
        <f>IFERROR(__xludf.DUMMYFUNCTION("CONCATENATE(""Insert Into proj_Test Values ("", 
IF(P91="""", ""NULL,"", CONCATENATE(""'"", TO_TEXT(P91), ""',"")),
IF(Q91="""", ""NULL,"", CONCATENATE(""'"", TO_TEXT(Q91), ""',"")),
IF(R91="""", ""NULL,"", CONCATENATE(""'"", TO_TEXT(R91), ""',"")),
IF(S9"&amp;"1="""", ""NULL,"", CONCATENATE(""'"", TO_TEXT(S91), ""',"")),
IF(T91="""", ""NULL,"", CONCATENATE(""'"", TO_TEXT(T91), ""',"")),
IF(U91="""", ""NULL,"", CONCATENATE(""'"", TO_TEXT(U91), ""',"")),
IF(V91="""", ""NULL,"", CONCATENATE(""'"", TO_TEXT(V91), """&amp;"',"")),
IF(W91="""", ""NULL);"", CONCATENATE(""'"", TO_TEXT(W91), ""');""))
)
"),"Insert Into proj_Test Values (NULL,NULL,NULL,NULL,NULL,NULL,NULL,NULL);")</f>
        <v>Insert Into proj_Test Values (NULL,NULL,NULL,NULL,NULL,NULL,NULL,NULL);</v>
      </c>
    </row>
    <row r="92" ht="15.75" customHeight="1">
      <c r="AB92" s="1" t="s">
        <v>48</v>
      </c>
      <c r="AC92" s="1" t="s">
        <v>335</v>
      </c>
      <c r="AD92" s="1" t="s">
        <v>337</v>
      </c>
      <c r="AE92" s="1" t="s">
        <v>339</v>
      </c>
      <c r="AF92" s="1" t="s">
        <v>320</v>
      </c>
      <c r="AH92" s="3" t="str">
        <f>IFERROR(__xludf.DUMMYFUNCTION("CONCATENATE(""Insert Into proj_Test Values ("", 
IF(P92="""", ""NULL,"", CONCATENATE(""'"", TO_TEXT(P92), ""',"")),
IF(Q92="""", ""NULL,"", CONCATENATE(""'"", TO_TEXT(Q92), ""',"")),
IF(R92="""", ""NULL,"", CONCATENATE(""'"", TO_TEXT(R92), ""',"")),
IF(S9"&amp;"2="""", ""NULL,"", CONCATENATE(""'"", TO_TEXT(S92), ""',"")),
IF(T92="""", ""NULL,"", CONCATENATE(""'"", TO_TEXT(T92), ""',"")),
IF(U92="""", ""NULL,"", CONCATENATE(""'"", TO_TEXT(U92), ""',"")),
IF(V92="""", ""NULL,"", CONCATENATE(""'"", TO_TEXT(V92), """&amp;"',"")),
IF(W92="""", ""NULL);"", CONCATENATE(""'"", TO_TEXT(W92), ""');""))
)
"),"Insert Into proj_Test Values (NULL,NULL,NULL,NULL,NULL,NULL,NULL,NULL);")</f>
        <v>Insert Into proj_Test Values (NULL,NULL,NULL,NULL,NULL,NULL,NULL,NULL);</v>
      </c>
    </row>
    <row r="93" ht="15.75" customHeight="1">
      <c r="AB93" s="1" t="s">
        <v>203</v>
      </c>
      <c r="AC93" s="1" t="s">
        <v>402</v>
      </c>
      <c r="AD93" s="1" t="s">
        <v>403</v>
      </c>
      <c r="AE93" s="1" t="s">
        <v>404</v>
      </c>
      <c r="AF93" s="1" t="s">
        <v>54</v>
      </c>
      <c r="AH93" s="3" t="str">
        <f>IFERROR(__xludf.DUMMYFUNCTION("CONCATENATE(""Insert Into proj_Test Values ("", 
IF(P93="""", ""NULL,"", CONCATENATE(""'"", TO_TEXT(P93), ""',"")),
IF(Q93="""", ""NULL,"", CONCATENATE(""'"", TO_TEXT(Q93), ""',"")),
IF(R93="""", ""NULL,"", CONCATENATE(""'"", TO_TEXT(R93), ""',"")),
IF(S9"&amp;"3="""", ""NULL,"", CONCATENATE(""'"", TO_TEXT(S93), ""',"")),
IF(T93="""", ""NULL,"", CONCATENATE(""'"", TO_TEXT(T93), ""',"")),
IF(U93="""", ""NULL,"", CONCATENATE(""'"", TO_TEXT(U93), ""',"")),
IF(V93="""", ""NULL,"", CONCATENATE(""'"", TO_TEXT(V93), """&amp;"',"")),
IF(W93="""", ""NULL);"", CONCATENATE(""'"", TO_TEXT(W93), ""');""))
)
"),"Insert Into proj_Test Values (NULL,NULL,NULL,NULL,NULL,NULL,NULL,NULL);")</f>
        <v>Insert Into proj_Test Values (NULL,NULL,NULL,NULL,NULL,NULL,NULL,NULL);</v>
      </c>
    </row>
    <row r="94" ht="15.75" customHeight="1">
      <c r="AB94" s="1" t="s">
        <v>293</v>
      </c>
      <c r="AC94" s="1" t="s">
        <v>453</v>
      </c>
      <c r="AD94" s="1" t="s">
        <v>454</v>
      </c>
      <c r="AE94" s="1" t="s">
        <v>455</v>
      </c>
      <c r="AF94" s="1" t="s">
        <v>54</v>
      </c>
      <c r="AH94" s="3" t="str">
        <f>IFERROR(__xludf.DUMMYFUNCTION("CONCATENATE(""Insert Into proj_Test Values ("", 
IF(P94="""", ""NULL,"", CONCATENATE(""'"", TO_TEXT(P94), ""',"")),
IF(Q94="""", ""NULL,"", CONCATENATE(""'"", TO_TEXT(Q94), ""',"")),
IF(R94="""", ""NULL,"", CONCATENATE(""'"", TO_TEXT(R94), ""',"")),
IF(S9"&amp;"4="""", ""NULL,"", CONCATENATE(""'"", TO_TEXT(S94), ""',"")),
IF(T94="""", ""NULL,"", CONCATENATE(""'"", TO_TEXT(T94), ""',"")),
IF(U94="""", ""NULL,"", CONCATENATE(""'"", TO_TEXT(U94), ""',"")),
IF(V94="""", ""NULL,"", CONCATENATE(""'"", TO_TEXT(V94), """&amp;"',"")),
IF(W94="""", ""NULL);"", CONCATENATE(""'"", TO_TEXT(W94), ""');""))
)
"),"Insert Into proj_Test Values (NULL,NULL,NULL,NULL,NULL,NULL,NULL,NULL);")</f>
        <v>Insert Into proj_Test Values (NULL,NULL,NULL,NULL,NULL,NULL,NULL,NULL);</v>
      </c>
    </row>
    <row r="95" ht="15.75" customHeight="1">
      <c r="AB95" s="1" t="s">
        <v>55</v>
      </c>
      <c r="AC95" s="1" t="s">
        <v>321</v>
      </c>
      <c r="AD95" s="1" t="s">
        <v>322</v>
      </c>
      <c r="AE95" s="1" t="s">
        <v>323</v>
      </c>
      <c r="AF95" s="1" t="s">
        <v>320</v>
      </c>
      <c r="AH95" s="3" t="str">
        <f>IFERROR(__xludf.DUMMYFUNCTION("CONCATENATE(""Insert Into proj_Test Values ("", 
IF(P95="""", ""NULL,"", CONCATENATE(""'"", TO_TEXT(P95), ""',"")),
IF(Q95="""", ""NULL,"", CONCATENATE(""'"", TO_TEXT(Q95), ""',"")),
IF(R95="""", ""NULL,"", CONCATENATE(""'"", TO_TEXT(R95), ""',"")),
IF(S9"&amp;"5="""", ""NULL,"", CONCATENATE(""'"", TO_TEXT(S95), ""',"")),
IF(T95="""", ""NULL,"", CONCATENATE(""'"", TO_TEXT(T95), ""',"")),
IF(U95="""", ""NULL,"", CONCATENATE(""'"", TO_TEXT(U95), ""',"")),
IF(V95="""", ""NULL,"", CONCATENATE(""'"", TO_TEXT(V95), """&amp;"',"")),
IF(W95="""", ""NULL);"", CONCATENATE(""'"", TO_TEXT(W95), ""');""))
)
"),"Insert Into proj_Test Values (NULL,NULL,NULL,NULL,NULL,NULL,NULL,NULL);")</f>
        <v>Insert Into proj_Test Values (NULL,NULL,NULL,NULL,NULL,NULL,NULL,NULL);</v>
      </c>
    </row>
    <row r="96" ht="15.75" customHeight="1">
      <c r="AB96" s="1" t="s">
        <v>81</v>
      </c>
      <c r="AC96" s="1" t="s">
        <v>386</v>
      </c>
      <c r="AD96" s="1" t="s">
        <v>388</v>
      </c>
      <c r="AE96" s="1" t="s">
        <v>390</v>
      </c>
      <c r="AF96" s="1" t="s">
        <v>54</v>
      </c>
      <c r="AH96" s="3" t="str">
        <f>IFERROR(__xludf.DUMMYFUNCTION("CONCATENATE(""Insert Into proj_Test Values ("", 
IF(P96="""", ""NULL,"", CONCATENATE(""'"", TO_TEXT(P96), ""',"")),
IF(Q96="""", ""NULL,"", CONCATENATE(""'"", TO_TEXT(Q96), ""',"")),
IF(R96="""", ""NULL,"", CONCATENATE(""'"", TO_TEXT(R96), ""',"")),
IF(S9"&amp;"6="""", ""NULL,"", CONCATENATE(""'"", TO_TEXT(S96), ""',"")),
IF(T96="""", ""NULL,"", CONCATENATE(""'"", TO_TEXT(T96), ""',"")),
IF(U96="""", ""NULL,"", CONCATENATE(""'"", TO_TEXT(U96), ""',"")),
IF(V96="""", ""NULL,"", CONCATENATE(""'"", TO_TEXT(V96), """&amp;"',"")),
IF(W96="""", ""NULL);"", CONCATENATE(""'"", TO_TEXT(W96), ""');""))
)
"),"Insert Into proj_Test Values (NULL,NULL,NULL,NULL,NULL,NULL,NULL,NULL);")</f>
        <v>Insert Into proj_Test Values (NULL,NULL,NULL,NULL,NULL,NULL,NULL,NULL);</v>
      </c>
    </row>
    <row r="97" ht="15.75" customHeight="1">
      <c r="AB97" s="1" t="s">
        <v>259</v>
      </c>
      <c r="AC97" s="1" t="s">
        <v>456</v>
      </c>
      <c r="AD97" s="1" t="s">
        <v>457</v>
      </c>
      <c r="AE97" s="1" t="s">
        <v>458</v>
      </c>
      <c r="AF97" s="1" t="s">
        <v>54</v>
      </c>
      <c r="AH97" s="3" t="str">
        <f>IFERROR(__xludf.DUMMYFUNCTION("CONCATENATE(""Insert Into proj_Test Values ("", 
IF(P97="""", ""NULL,"", CONCATENATE(""'"", TO_TEXT(P97), ""',"")),
IF(Q97="""", ""NULL,"", CONCATENATE(""'"", TO_TEXT(Q97), ""',"")),
IF(R97="""", ""NULL,"", CONCATENATE(""'"", TO_TEXT(R97), ""',"")),
IF(S9"&amp;"7="""", ""NULL,"", CONCATENATE(""'"", TO_TEXT(S97), ""',"")),
IF(T97="""", ""NULL,"", CONCATENATE(""'"", TO_TEXT(T97), ""',"")),
IF(U97="""", ""NULL,"", CONCATENATE(""'"", TO_TEXT(U97), ""',"")),
IF(V97="""", ""NULL,"", CONCATENATE(""'"", TO_TEXT(V97), """&amp;"',"")),
IF(W97="""", ""NULL);"", CONCATENATE(""'"", TO_TEXT(W97), ""');""))
)
"),"Insert Into proj_Test Values (NULL,NULL,NULL,NULL,NULL,NULL,NULL,NULL);")</f>
        <v>Insert Into proj_Test Values (NULL,NULL,NULL,NULL,NULL,NULL,NULL,NULL);</v>
      </c>
    </row>
    <row r="98" ht="15.75" customHeight="1">
      <c r="AB98" s="1" t="s">
        <v>228</v>
      </c>
      <c r="AC98" s="1" t="s">
        <v>421</v>
      </c>
      <c r="AD98" s="1" t="s">
        <v>422</v>
      </c>
      <c r="AE98" s="1" t="s">
        <v>423</v>
      </c>
      <c r="AF98" s="1" t="s">
        <v>54</v>
      </c>
      <c r="AH98" s="3" t="str">
        <f>IFERROR(__xludf.DUMMYFUNCTION("CONCATENATE(""Insert Into proj_Test Values ("", 
IF(P98="""", ""NULL,"", CONCATENATE(""'"", TO_TEXT(P98), ""',"")),
IF(Q98="""", ""NULL,"", CONCATENATE(""'"", TO_TEXT(Q98), ""',"")),
IF(R98="""", ""NULL,"", CONCATENATE(""'"", TO_TEXT(R98), ""',"")),
IF(S9"&amp;"8="""", ""NULL,"", CONCATENATE(""'"", TO_TEXT(S98), ""',"")),
IF(T98="""", ""NULL,"", CONCATENATE(""'"", TO_TEXT(T98), ""',"")),
IF(U98="""", ""NULL,"", CONCATENATE(""'"", TO_TEXT(U98), ""',"")),
IF(V98="""", ""NULL,"", CONCATENATE(""'"", TO_TEXT(V98), """&amp;"',"")),
IF(W98="""", ""NULL);"", CONCATENATE(""'"", TO_TEXT(W98), ""');""))
)
"),"Insert Into proj_Test Values (NULL,NULL,NULL,NULL,NULL,NULL,NULL,NULL);")</f>
        <v>Insert Into proj_Test Values (NULL,NULL,NULL,NULL,NULL,NULL,NULL,NULL);</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1</v>
      </c>
      <c r="B1" s="1" t="s">
        <v>28</v>
      </c>
      <c r="C1" s="1" t="s">
        <v>29</v>
      </c>
      <c r="D1" s="1" t="s">
        <v>30</v>
      </c>
      <c r="E1" s="1" t="s">
        <v>31</v>
      </c>
      <c r="G1" s="2" t="s">
        <v>313</v>
      </c>
    </row>
    <row r="2">
      <c r="A2" s="1" t="s">
        <v>32</v>
      </c>
      <c r="B2" s="1" t="s">
        <v>316</v>
      </c>
      <c r="C2" s="1" t="s">
        <v>318</v>
      </c>
      <c r="D2" s="1" t="s">
        <v>319</v>
      </c>
      <c r="E2" s="1" t="s">
        <v>320</v>
      </c>
      <c r="G2" s="1" t="str">
        <f>IFERROR(__xludf.DUMMYFUNCTION("CONCATENATE(""Insert Into proj_Person Values ("", 
IF(B2="""", ""NULL,"", CONCATENATE(""'"", TO_TEXT(B2), ""',"")),
IF(C2="""", ""NULL,"", CONCATENATE(""'"", TO_TEXT(C2), ""',"")),
IF(D2="""", ""NULL,"", CONCATENATE(""'"", TO_TEXT(D2), ""',"")),
IF(E2="""&amp;""", ""NULL,"", CONCATENATE(""'"", TO_TEXT(E2), ""');""))
)
"),"Insert Into proj_Person Values ('Ibbott','Nou','(646) 850-6779','E');")</f>
        <v>Insert Into proj_Person Values ('Ibbott','Nou','(646) 850-6779','E');</v>
      </c>
    </row>
    <row r="3">
      <c r="A3" s="1" t="s">
        <v>55</v>
      </c>
      <c r="B3" s="1" t="s">
        <v>321</v>
      </c>
      <c r="C3" s="1" t="s">
        <v>322</v>
      </c>
      <c r="D3" s="1" t="s">
        <v>323</v>
      </c>
      <c r="E3" s="1" t="s">
        <v>320</v>
      </c>
      <c r="G3" s="1" t="str">
        <f>IFERROR(__xludf.DUMMYFUNCTION("CONCATENATE(""Insert Into proj_Person Values ("", 
IF(B3="""", ""NULL,"", CONCATENATE(""'"", TO_TEXT(B3), ""',"")),
IF(C3="""", ""NULL,"", CONCATENATE(""'"", TO_TEXT(C3), ""',"")),
IF(D3="""", ""NULL,"", CONCATENATE(""'"", TO_TEXT(D3), ""',"")),
IF(E3="""&amp;""", ""NULL,"", CONCATENATE(""'"", TO_TEXT(E3), ""');""))
)
"),"Insert Into proj_Person Values ('McCaig','Paquita','(468) 562-9241','E');")</f>
        <v>Insert Into proj_Person Values ('McCaig','Paquita','(468) 562-9241','E');</v>
      </c>
    </row>
    <row r="4">
      <c r="A4" s="1" t="s">
        <v>68</v>
      </c>
      <c r="B4" s="1" t="s">
        <v>327</v>
      </c>
      <c r="C4" s="1" t="s">
        <v>328</v>
      </c>
      <c r="D4" s="1" t="s">
        <v>329</v>
      </c>
      <c r="E4" s="1" t="s">
        <v>320</v>
      </c>
      <c r="G4" s="1" t="str">
        <f>IFERROR(__xludf.DUMMYFUNCTION("CONCATENATE(""Insert Into proj_Person Values ("", 
IF(B4="""", ""NULL,"", CONCATENATE(""'"", TO_TEXT(B4), ""',"")),
IF(C4="""", ""NULL,"", CONCATENATE(""'"", TO_TEXT(C4), ""',"")),
IF(D4="""", ""NULL,"", CONCATENATE(""'"", TO_TEXT(D4), ""',"")),
IF(E4="""&amp;""", ""NULL,"", CONCATENATE(""'"", TO_TEXT(E4), ""');""))
)
"),"Insert Into proj_Person Values ('Patton','Evan','(504) 116-5872','E');")</f>
        <v>Insert Into proj_Person Values ('Patton','Evan','(504) 116-5872','E');</v>
      </c>
    </row>
    <row r="5">
      <c r="A5" s="1" t="s">
        <v>38</v>
      </c>
      <c r="B5" s="1" t="s">
        <v>330</v>
      </c>
      <c r="C5" s="1" t="s">
        <v>331</v>
      </c>
      <c r="D5" s="1" t="s">
        <v>332</v>
      </c>
      <c r="E5" s="1" t="s">
        <v>320</v>
      </c>
      <c r="G5" s="1" t="str">
        <f>IFERROR(__xludf.DUMMYFUNCTION("CONCATENATE(""Insert Into proj_Person Values ("", 
IF(B5="""", ""NULL,"", CONCATENATE(""'"", TO_TEXT(B5), ""',"")),
IF(C5="""", ""NULL,"", CONCATENATE(""'"", TO_TEXT(C5), ""',"")),
IF(D5="""", ""NULL,"", CONCATENATE(""'"", TO_TEXT(D5), ""',"")),
IF(E5="""&amp;""", ""NULL,"", CONCATENATE(""'"", TO_TEXT(E5), ""');""))
)
"),"Insert Into proj_Person Values ('Donnelly','Freyr','(849) 344-4635','E');")</f>
        <v>Insert Into proj_Person Values ('Donnelly','Freyr','(849) 344-4635','E');</v>
      </c>
    </row>
    <row r="6">
      <c r="A6" s="1" t="s">
        <v>48</v>
      </c>
      <c r="B6" s="1" t="s">
        <v>335</v>
      </c>
      <c r="C6" s="1" t="s">
        <v>337</v>
      </c>
      <c r="D6" s="1" t="s">
        <v>339</v>
      </c>
      <c r="E6" s="1" t="s">
        <v>320</v>
      </c>
      <c r="G6" s="1" t="str">
        <f>IFERROR(__xludf.DUMMYFUNCTION("CONCATENATE(""Insert Into proj_Person Values ("", 
IF(B6="""", ""NULL,"", CONCATENATE(""'"", TO_TEXT(B6), ""',"")),
IF(C6="""", ""NULL,"", CONCATENATE(""'"", TO_TEXT(C6), ""',"")),
IF(D6="""", ""NULL,"", CONCATENATE(""'"", TO_TEXT(D6), ""',"")),
IF(E6="""&amp;""", ""NULL,"", CONCATENATE(""'"", TO_TEXT(E6), ""');""))
)
"),"Insert Into proj_Person Values ('Cornell','Gaenor','(612) 587-0700','E');")</f>
        <v>Insert Into proj_Person Values ('Cornell','Gaenor','(612) 587-0700','E');</v>
      </c>
    </row>
    <row r="7">
      <c r="A7" s="1" t="s">
        <v>104</v>
      </c>
      <c r="B7" s="1" t="s">
        <v>340</v>
      </c>
      <c r="C7" s="1" t="s">
        <v>341</v>
      </c>
      <c r="D7" s="1" t="s">
        <v>342</v>
      </c>
      <c r="E7" s="1" t="s">
        <v>199</v>
      </c>
      <c r="G7" s="1" t="str">
        <f>IFERROR(__xludf.DUMMYFUNCTION("CONCATENATE(""Insert Into proj_Person Values ("", 
IF(B7="""", ""NULL,"", CONCATENATE(""'"", TO_TEXT(B7), ""',"")),
IF(C7="""", ""NULL,"", CONCATENATE(""'"", TO_TEXT(C7), ""',"")),
IF(D7="""", ""NULL,"", CONCATENATE(""'"", TO_TEXT(D7), ""',"")),
IF(E7="""&amp;""", ""NULL,"", CONCATENATE(""'"", TO_TEXT(E7), ""');""))
)
"),"Insert Into proj_Person Values ('Kappel','Yaara','(345) 740-0923','D');")</f>
        <v>Insert Into proj_Person Values ('Kappel','Yaara','(345) 740-0923','D');</v>
      </c>
    </row>
    <row r="8">
      <c r="A8" s="1" t="s">
        <v>112</v>
      </c>
      <c r="B8" s="1" t="s">
        <v>196</v>
      </c>
      <c r="C8" s="1" t="s">
        <v>197</v>
      </c>
      <c r="D8" s="1" t="s">
        <v>198</v>
      </c>
      <c r="E8" s="1" t="s">
        <v>199</v>
      </c>
      <c r="G8" s="1" t="str">
        <f>IFERROR(__xludf.DUMMYFUNCTION("CONCATENATE(""Insert Into proj_Person Values ("", 
IF(B8="""", ""NULL,"", CONCATENATE(""'"", TO_TEXT(B8), ""',"")),
IF(C8="""", ""NULL,"", CONCATENATE(""'"", TO_TEXT(C8), ""',"")),
IF(D8="""", ""NULL,"", CONCATENATE(""'"", TO_TEXT(D8), ""',"")),
IF(E8="""&amp;""", ""NULL,"", CONCATENATE(""'"", TO_TEXT(E8), ""');""))
)
"),"Insert Into proj_Person Values ('Arterberry','Murray','(367) 728-8714','D');")</f>
        <v>Insert Into proj_Person Values ('Arterberry','Murray','(367) 728-8714','D');</v>
      </c>
    </row>
    <row r="9">
      <c r="A9" s="1" t="s">
        <v>114</v>
      </c>
      <c r="B9" s="1" t="s">
        <v>181</v>
      </c>
      <c r="C9" s="1" t="s">
        <v>182</v>
      </c>
      <c r="D9" s="1" t="s">
        <v>183</v>
      </c>
      <c r="E9" s="1" t="s">
        <v>54</v>
      </c>
      <c r="G9" s="1" t="str">
        <f>IFERROR(__xludf.DUMMYFUNCTION("CONCATENATE(""Insert Into proj_Person Values ("", 
IF(B9="""", ""NULL,"", CONCATENATE(""'"", TO_TEXT(B9), ""',"")),
IF(C9="""", ""NULL,"", CONCATENATE(""'"", TO_TEXT(C9), ""',"")),
IF(D9="""", ""NULL,"", CONCATENATE(""'"", TO_TEXT(D9), ""',"")),
IF(E9="""&amp;""", ""NULL,"", CONCATENATE(""'"", TO_TEXT(E9), ""');""))
)
"),"Insert Into proj_Person Values ('Lestrange','Erna','(103) 365-4950','C');")</f>
        <v>Insert Into proj_Person Values ('Lestrange','Erna','(103) 365-4950','C');</v>
      </c>
    </row>
    <row r="10">
      <c r="A10" s="1" t="s">
        <v>117</v>
      </c>
      <c r="B10" s="1" t="s">
        <v>142</v>
      </c>
      <c r="C10" s="1" t="s">
        <v>143</v>
      </c>
      <c r="D10" s="1" t="s">
        <v>144</v>
      </c>
      <c r="E10" s="1" t="s">
        <v>54</v>
      </c>
      <c r="G10" s="1" t="str">
        <f>IFERROR(__xludf.DUMMYFUNCTION("CONCATENATE(""Insert Into proj_Person Values ("", 
IF(B10="""", ""NULL,"", CONCATENATE(""'"", TO_TEXT(B10), ""',"")),
IF(C10="""", ""NULL,"", CONCATENATE(""'"", TO_TEXT(C10), ""',"")),
IF(D10="""", ""NULL,"", CONCATENATE(""'"", TO_TEXT(D10), ""',"")),
IF("&amp;"E10="""", ""NULL,"", CONCATENATE(""'"", TO_TEXT(E10), ""');""))
)
"),"Insert Into proj_Person Values ('Hearn','Dareios','(513) 446-9656','C');")</f>
        <v>Insert Into proj_Person Values ('Hearn','Dareios','(513) 446-9656','C');</v>
      </c>
    </row>
    <row r="11">
      <c r="A11" s="1" t="s">
        <v>127</v>
      </c>
      <c r="B11" s="1" t="s">
        <v>348</v>
      </c>
      <c r="C11" s="1" t="s">
        <v>349</v>
      </c>
      <c r="D11" s="1" t="s">
        <v>350</v>
      </c>
      <c r="E11" s="1" t="s">
        <v>54</v>
      </c>
      <c r="G11" s="1" t="str">
        <f>IFERROR(__xludf.DUMMYFUNCTION("CONCATENATE(""Insert Into proj_Person Values ("", 
IF(B11="""", ""NULL,"", CONCATENATE(""'"", TO_TEXT(B11), ""',"")),
IF(C11="""", ""NULL,"", CONCATENATE(""'"", TO_TEXT(C11), ""',"")),
IF(D11="""", ""NULL,"", CONCATENATE(""'"", TO_TEXT(D11), ""',"")),
IF("&amp;"E11="""", ""NULL,"", CONCATENATE(""'"", TO_TEXT(E11), ""');""))
)
"),"Insert Into proj_Person Values ('Labriola','Hermokrates','(385) 130-3457','C');")</f>
        <v>Insert Into proj_Person Values ('Labriola','Hermokrates','(385) 130-3457','C');</v>
      </c>
    </row>
    <row r="12">
      <c r="A12" s="1" t="s">
        <v>39</v>
      </c>
      <c r="B12" s="1" t="s">
        <v>51</v>
      </c>
      <c r="C12" s="1" t="s">
        <v>52</v>
      </c>
      <c r="D12" s="1" t="s">
        <v>53</v>
      </c>
      <c r="E12" s="1" t="s">
        <v>54</v>
      </c>
      <c r="G12" s="1" t="str">
        <f>IFERROR(__xludf.DUMMYFUNCTION("CONCATENATE(""Insert Into proj_Person Values ("", 
IF(B12="""", ""NULL,"", CONCATENATE(""'"", TO_TEXT(B12), ""',"")),
IF(C12="""", ""NULL,"", CONCATENATE(""'"", TO_TEXT(C12), ""',"")),
IF(D12="""", ""NULL,"", CONCATENATE(""'"", TO_TEXT(D12), ""',"")),
IF("&amp;"E12="""", ""NULL,"", CONCATENATE(""'"", TO_TEXT(E12), ""');""))
)
"),"Insert Into proj_Person Values ('Arrigucci','Tihana','(813) 160-8076','C');")</f>
        <v>Insert Into proj_Person Values ('Arrigucci','Tihana','(813) 160-8076','C');</v>
      </c>
    </row>
    <row r="13">
      <c r="A13" s="1" t="s">
        <v>145</v>
      </c>
      <c r="B13" s="1" t="s">
        <v>354</v>
      </c>
      <c r="C13" s="1" t="s">
        <v>355</v>
      </c>
      <c r="D13" s="1" t="s">
        <v>356</v>
      </c>
      <c r="E13" s="1" t="s">
        <v>54</v>
      </c>
      <c r="G13" s="1" t="str">
        <f>IFERROR(__xludf.DUMMYFUNCTION("CONCATENATE(""Insert Into proj_Person Values ("", 
IF(B13="""", ""NULL,"", CONCATENATE(""'"", TO_TEXT(B13), ""',"")),
IF(C13="""", ""NULL,"", CONCATENATE(""'"", TO_TEXT(C13), ""',"")),
IF(D13="""", ""NULL,"", CONCATENATE(""'"", TO_TEXT(D13), ""',"")),
IF("&amp;"E13="""", ""NULL,"", CONCATENATE(""'"", TO_TEXT(E13), ""');""))
)
"),"Insert Into proj_Person Values ('Samson','Pentti','(119) 497-7779','C');")</f>
        <v>Insert Into proj_Person Values ('Samson','Pentti','(119) 497-7779','C');</v>
      </c>
    </row>
    <row r="14">
      <c r="A14" s="1" t="s">
        <v>147</v>
      </c>
      <c r="B14" s="1" t="s">
        <v>357</v>
      </c>
      <c r="C14" s="1" t="s">
        <v>358</v>
      </c>
      <c r="D14" s="1" t="s">
        <v>359</v>
      </c>
      <c r="E14" s="1" t="s">
        <v>54</v>
      </c>
      <c r="G14" s="1" t="str">
        <f>IFERROR(__xludf.DUMMYFUNCTION("CONCATENATE(""Insert Into proj_Person Values ("", 
IF(B14="""", ""NULL,"", CONCATENATE(""'"", TO_TEXT(B14), ""',"")),
IF(C14="""", ""NULL,"", CONCATENATE(""'"", TO_TEXT(C14), ""',"")),
IF(D14="""", ""NULL,"", CONCATENATE(""'"", TO_TEXT(D14), ""',"")),
IF("&amp;"E14="""", ""NULL,"", CONCATENATE(""'"", TO_TEXT(E14), ""');""))
)
"),"Insert Into proj_Person Values ('Mateu','Stephanus','(116) 114-3821','C');")</f>
        <v>Insert Into proj_Person Values ('Mateu','Stephanus','(116) 114-3821','C');</v>
      </c>
    </row>
    <row r="15">
      <c r="A15" s="1" t="s">
        <v>151</v>
      </c>
      <c r="B15" s="1" t="s">
        <v>366</v>
      </c>
      <c r="C15" s="1" t="s">
        <v>368</v>
      </c>
      <c r="D15" s="1" t="s">
        <v>370</v>
      </c>
      <c r="E15" s="1" t="s">
        <v>199</v>
      </c>
      <c r="G15" s="1" t="str">
        <f>IFERROR(__xludf.DUMMYFUNCTION("CONCATENATE(""Insert Into proj_Person Values ("", 
IF(B15="""", ""NULL,"", CONCATENATE(""'"", TO_TEXT(B15), ""',"")),
IF(C15="""", ""NULL,"", CONCATENATE(""'"", TO_TEXT(C15), ""',"")),
IF(D15="""", ""NULL,"", CONCATENATE(""'"", TO_TEXT(D15), ""',"")),
IF("&amp;"E15="""", ""NULL,"", CONCATENATE(""'"", TO_TEXT(E15), ""');""))
)
"),"Insert Into proj_Person Values ('Ferreira','Lucija','(552) 714-3000','D');")</f>
        <v>Insert Into proj_Person Values ('Ferreira','Lucija','(552) 714-3000','D');</v>
      </c>
    </row>
    <row r="16">
      <c r="A16" s="1" t="s">
        <v>131</v>
      </c>
      <c r="B16" s="1" t="s">
        <v>374</v>
      </c>
      <c r="C16" s="1" t="s">
        <v>375</v>
      </c>
      <c r="D16" s="1" t="s">
        <v>376</v>
      </c>
      <c r="E16" s="1" t="s">
        <v>320</v>
      </c>
      <c r="G16" s="1" t="str">
        <f>IFERROR(__xludf.DUMMYFUNCTION("CONCATENATE(""Insert Into proj_Person Values ("", 
IF(B16="""", ""NULL,"", CONCATENATE(""'"", TO_TEXT(B16), ""',"")),
IF(C16="""", ""NULL,"", CONCATENATE(""'"", TO_TEXT(C16), ""',"")),
IF(D16="""", ""NULL,"", CONCATENATE(""'"", TO_TEXT(D16), ""',"")),
IF("&amp;"E16="""", ""NULL,"", CONCATENATE(""'"", TO_TEXT(E16), ""');""))
)
"),"Insert Into proj_Person Values ('Cavey','Katelijn','(565) 951-4287','E');")</f>
        <v>Insert Into proj_Person Values ('Cavey','Katelijn','(565) 951-4287','E');</v>
      </c>
    </row>
    <row r="17">
      <c r="A17" s="1" t="s">
        <v>165</v>
      </c>
      <c r="B17" s="1" t="s">
        <v>377</v>
      </c>
      <c r="C17" s="1" t="s">
        <v>378</v>
      </c>
      <c r="D17" s="1" t="s">
        <v>379</v>
      </c>
      <c r="E17" s="1" t="s">
        <v>54</v>
      </c>
      <c r="G17" s="1" t="str">
        <f>IFERROR(__xludf.DUMMYFUNCTION("CONCATENATE(""Insert Into proj_Person Values ("", 
IF(B17="""", ""NULL,"", CONCATENATE(""'"", TO_TEXT(B17), ""',"")),
IF(C17="""", ""NULL,"", CONCATENATE(""'"", TO_TEXT(C17), ""',"")),
IF(D17="""", ""NULL,"", CONCATENATE(""'"", TO_TEXT(D17), ""',"")),
IF("&amp;"E17="""", ""NULL,"", CONCATENATE(""'"", TO_TEXT(E17), ""');""))
)
"),"Insert Into proj_Person Values ('Nagi','Carbrey','(827) 157-6056','C');")</f>
        <v>Insert Into proj_Person Values ('Nagi','Carbrey','(827) 157-6056','C');</v>
      </c>
    </row>
    <row r="18">
      <c r="A18" s="1" t="s">
        <v>81</v>
      </c>
      <c r="B18" s="1" t="s">
        <v>386</v>
      </c>
      <c r="C18" s="1" t="s">
        <v>388</v>
      </c>
      <c r="D18" s="1" t="s">
        <v>390</v>
      </c>
      <c r="E18" s="1" t="s">
        <v>54</v>
      </c>
      <c r="G18" s="1" t="str">
        <f>IFERROR(__xludf.DUMMYFUNCTION("CONCATENATE(""Insert Into proj_Person Values ("", 
IF(B18="""", ""NULL,"", CONCATENATE(""'"", TO_TEXT(B18), ""',"")),
IF(C18="""", ""NULL,"", CONCATENATE(""'"", TO_TEXT(C18), ""',"")),
IF(D18="""", ""NULL,"", CONCATENATE(""'"", TO_TEXT(D18), ""',"")),
IF("&amp;"E18="""", ""NULL,"", CONCATENATE(""'"", TO_TEXT(E18), ""');""))
)
"),"Insert Into proj_Person Values ('Waterman','Naziha','(135) 436-6704','C');")</f>
        <v>Insert Into proj_Person Values ('Waterman','Naziha','(135) 436-6704','C');</v>
      </c>
    </row>
    <row r="19">
      <c r="A19" s="1" t="s">
        <v>123</v>
      </c>
      <c r="B19" s="1" t="s">
        <v>135</v>
      </c>
      <c r="C19" s="1" t="s">
        <v>136</v>
      </c>
      <c r="D19" s="1" t="s">
        <v>137</v>
      </c>
      <c r="E19" s="1" t="s">
        <v>54</v>
      </c>
      <c r="G19" s="1" t="str">
        <f>IFERROR(__xludf.DUMMYFUNCTION("CONCATENATE(""Insert Into proj_Person Values ("", 
IF(B19="""", ""NULL,"", CONCATENATE(""'"", TO_TEXT(B19), ""',"")),
IF(C19="""", ""NULL,"", CONCATENATE(""'"", TO_TEXT(C19), ""',"")),
IF(D19="""", ""NULL,"", CONCATENATE(""'"", TO_TEXT(D19), ""',"")),
IF("&amp;"E19="""", ""NULL,"", CONCATENATE(""'"", TO_TEXT(E19), ""');""))
)
"),"Insert Into proj_Person Values ('Stasiuk','Makhmud','(476) 717-8655','C');")</f>
        <v>Insert Into proj_Person Values ('Stasiuk','Makhmud','(476) 717-8655','C');</v>
      </c>
    </row>
    <row r="20">
      <c r="A20" s="1" t="s">
        <v>186</v>
      </c>
      <c r="B20" s="1" t="s">
        <v>279</v>
      </c>
      <c r="C20" s="1" t="s">
        <v>280</v>
      </c>
      <c r="D20" s="1" t="s">
        <v>281</v>
      </c>
      <c r="E20" s="1" t="s">
        <v>199</v>
      </c>
      <c r="G20" s="1" t="str">
        <f>IFERROR(__xludf.DUMMYFUNCTION("CONCATENATE(""Insert Into proj_Person Values ("", 
IF(B20="""", ""NULL,"", CONCATENATE(""'"", TO_TEXT(B20), ""',"")),
IF(C20="""", ""NULL,"", CONCATENATE(""'"", TO_TEXT(C20), ""',"")),
IF(D20="""", ""NULL,"", CONCATENATE(""'"", TO_TEXT(D20), ""',"")),
IF("&amp;"E20="""", ""NULL,"", CONCATENATE(""'"", TO_TEXT(E20), ""');""))
)
"),"Insert Into proj_Person Values ('Dickman','Asenath','(661) 840-1967','D');")</f>
        <v>Insert Into proj_Person Values ('Dickman','Asenath','(661) 840-1967','D');</v>
      </c>
    </row>
    <row r="21" ht="15.75" customHeight="1">
      <c r="A21" s="1" t="s">
        <v>193</v>
      </c>
      <c r="B21" s="1" t="s">
        <v>371</v>
      </c>
      <c r="C21" s="1" t="s">
        <v>372</v>
      </c>
      <c r="D21" s="1" t="s">
        <v>373</v>
      </c>
      <c r="E21" s="1" t="s">
        <v>54</v>
      </c>
      <c r="G21" s="1" t="str">
        <f>IFERROR(__xludf.DUMMYFUNCTION("CONCATENATE(""Insert Into proj_Person Values ("", 
IF(B21="""", ""NULL,"", CONCATENATE(""'"", TO_TEXT(B21), ""',"")),
IF(C21="""", ""NULL,"", CONCATENATE(""'"", TO_TEXT(C21), ""',"")),
IF(D21="""", ""NULL,"", CONCATENATE(""'"", TO_TEXT(D21), ""',"")),
IF("&amp;"E21="""", ""NULL,"", CONCATENATE(""'"", TO_TEXT(E21), ""');""))
)
"),"Insert Into proj_Person Values ('Andres','Belenus','(563) 936-5034','C');")</f>
        <v>Insert Into proj_Person Values ('Andres','Belenus','(563) 936-5034','C');</v>
      </c>
    </row>
    <row r="22" ht="15.75" customHeight="1">
      <c r="A22" s="1" t="s">
        <v>174</v>
      </c>
      <c r="B22" s="1" t="s">
        <v>243</v>
      </c>
      <c r="C22" s="1" t="s">
        <v>244</v>
      </c>
      <c r="D22" s="1" t="s">
        <v>245</v>
      </c>
      <c r="E22" s="1" t="s">
        <v>54</v>
      </c>
      <c r="G22" s="1" t="str">
        <f>IFERROR(__xludf.DUMMYFUNCTION("CONCATENATE(""Insert Into proj_Person Values ("", 
IF(B22="""", ""NULL,"", CONCATENATE(""'"", TO_TEXT(B22), ""',"")),
IF(C22="""", ""NULL,"", CONCATENATE(""'"", TO_TEXT(C22), ""',"")),
IF(D22="""", ""NULL,"", CONCATENATE(""'"", TO_TEXT(D22), ""',"")),
IF("&amp;"E22="""", ""NULL,"", CONCATENATE(""'"", TO_TEXT(E22), ""');""))
)
"),"Insert Into proj_Person Values ('Lange','Vilhelm','(122) 742-9479','C');")</f>
        <v>Insert Into proj_Person Values ('Lange','Vilhelm','(122) 742-9479','C');</v>
      </c>
    </row>
    <row r="23" ht="15.75" customHeight="1">
      <c r="A23" s="1" t="s">
        <v>203</v>
      </c>
      <c r="B23" s="1" t="s">
        <v>402</v>
      </c>
      <c r="C23" s="1" t="s">
        <v>403</v>
      </c>
      <c r="D23" s="1" t="s">
        <v>404</v>
      </c>
      <c r="E23" s="1" t="s">
        <v>54</v>
      </c>
      <c r="G23" s="1" t="str">
        <f>IFERROR(__xludf.DUMMYFUNCTION("CONCATENATE(""Insert Into proj_Person Values ("", 
IF(B23="""", ""NULL,"", CONCATENATE(""'"", TO_TEXT(B23), ""',"")),
IF(C23="""", ""NULL,"", CONCATENATE(""'"", TO_TEXT(C23), ""',"")),
IF(D23="""", ""NULL,"", CONCATENATE(""'"", TO_TEXT(D23), ""',"")),
IF("&amp;"E23="""", ""NULL,"", CONCATENATE(""'"", TO_TEXT(E23), ""');""))
)
"),"Insert Into proj_Person Values ('Accardi','Rosario','(823) 284-7292','C');")</f>
        <v>Insert Into proj_Person Values ('Accardi','Rosario','(823) 284-7292','C');</v>
      </c>
    </row>
    <row r="24" ht="15.75" customHeight="1">
      <c r="A24" s="1" t="s">
        <v>206</v>
      </c>
      <c r="B24" s="1" t="s">
        <v>265</v>
      </c>
      <c r="C24" s="1" t="s">
        <v>266</v>
      </c>
      <c r="D24" s="1" t="s">
        <v>267</v>
      </c>
      <c r="E24" s="1" t="s">
        <v>54</v>
      </c>
      <c r="G24" s="1" t="str">
        <f>IFERROR(__xludf.DUMMYFUNCTION("CONCATENATE(""Insert Into proj_Person Values ("", 
IF(B24="""", ""NULL,"", CONCATENATE(""'"", TO_TEXT(B24), ""',"")),
IF(C24="""", ""NULL,"", CONCATENATE(""'"", TO_TEXT(C24), ""',"")),
IF(D24="""", ""NULL,"", CONCATENATE(""'"", TO_TEXT(D24), ""',"")),
IF("&amp;"E24="""", ""NULL,"", CONCATENATE(""'"", TO_TEXT(E24), ""');""))
)
"),"Insert Into proj_Person Values ('Starrett','Camilla','(726) 289-6571','C');")</f>
        <v>Insert Into proj_Person Values ('Starrett','Camilla','(726) 289-6571','C');</v>
      </c>
    </row>
    <row r="25" ht="15.75" customHeight="1">
      <c r="A25" s="1" t="s">
        <v>100</v>
      </c>
      <c r="B25" s="1" t="s">
        <v>109</v>
      </c>
      <c r="C25" s="1" t="s">
        <v>110</v>
      </c>
      <c r="D25" s="1" t="s">
        <v>111</v>
      </c>
      <c r="E25" s="1" t="s">
        <v>54</v>
      </c>
      <c r="G25" s="1" t="str">
        <f>IFERROR(__xludf.DUMMYFUNCTION("CONCATENATE(""Insert Into proj_Person Values ("", 
IF(B25="""", ""NULL,"", CONCATENATE(""'"", TO_TEXT(B25), ""',"")),
IF(C25="""", ""NULL,"", CONCATENATE(""'"", TO_TEXT(C25), ""',"")),
IF(D25="""", ""NULL,"", CONCATENATE(""'"", TO_TEXT(D25), ""',"")),
IF("&amp;"E25="""", ""NULL,"", CONCATENATE(""'"", TO_TEXT(E25), ""');""))
)
"),"Insert Into proj_Person Values ('Samuel','Ibrahima','(339) 131-7062','C');")</f>
        <v>Insert Into proj_Person Values ('Samuel','Ibrahima','(339) 131-7062','C');</v>
      </c>
    </row>
    <row r="26" ht="15.75" customHeight="1">
      <c r="A26" s="1" t="s">
        <v>42</v>
      </c>
      <c r="B26" s="1" t="s">
        <v>412</v>
      </c>
      <c r="C26" s="1" t="s">
        <v>413</v>
      </c>
      <c r="D26" s="1" t="s">
        <v>414</v>
      </c>
      <c r="E26" s="1" t="s">
        <v>54</v>
      </c>
      <c r="G26" s="1" t="str">
        <f>IFERROR(__xludf.DUMMYFUNCTION("CONCATENATE(""Insert Into proj_Person Values ("", 
IF(B26="""", ""NULL,"", CONCATENATE(""'"", TO_TEXT(B26), ""',"")),
IF(C26="""", ""NULL,"", CONCATENATE(""'"", TO_TEXT(C26), ""',"")),
IF(D26="""", ""NULL,"", CONCATENATE(""'"", TO_TEXT(D26), ""',"")),
IF("&amp;"E26="""", ""NULL,"", CONCATENATE(""'"", TO_TEXT(E26), ""');""))
)
"),"Insert Into proj_Person Values ('Alinari','Faivish','(254) 779-8964','C');")</f>
        <v>Insert Into proj_Person Values ('Alinari','Faivish','(254) 779-8964','C');</v>
      </c>
    </row>
    <row r="27" ht="15.75" customHeight="1">
      <c r="A27" s="1" t="s">
        <v>102</v>
      </c>
      <c r="B27" s="1" t="s">
        <v>162</v>
      </c>
      <c r="C27" s="1" t="s">
        <v>163</v>
      </c>
      <c r="D27" s="1" t="s">
        <v>164</v>
      </c>
      <c r="E27" s="1" t="s">
        <v>54</v>
      </c>
      <c r="G27" s="1" t="str">
        <f>IFERROR(__xludf.DUMMYFUNCTION("CONCATENATE(""Insert Into proj_Person Values ("", 
IF(B27="""", ""NULL,"", CONCATENATE(""'"", TO_TEXT(B27), ""',"")),
IF(C27="""", ""NULL,"", CONCATENATE(""'"", TO_TEXT(C27), ""',"")),
IF(D27="""", ""NULL,"", CONCATENATE(""'"", TO_TEXT(D27), ""',"")),
IF("&amp;"E27="""", ""NULL,"", CONCATENATE(""'"", TO_TEXT(E27), ""');""))
)
"),"Insert Into proj_Person Values ('Ventura','Holger','(774) 898-9193','C');")</f>
        <v>Insert Into proj_Person Values ('Ventura','Holger','(774) 898-9193','C');</v>
      </c>
    </row>
    <row r="28" ht="15.75" customHeight="1">
      <c r="A28" s="1" t="s">
        <v>222</v>
      </c>
      <c r="B28" s="1" t="s">
        <v>415</v>
      </c>
      <c r="C28" s="1" t="s">
        <v>416</v>
      </c>
      <c r="D28" s="1" t="s">
        <v>417</v>
      </c>
      <c r="E28" s="1" t="s">
        <v>54</v>
      </c>
      <c r="G28" s="1" t="str">
        <f>IFERROR(__xludf.DUMMYFUNCTION("CONCATENATE(""Insert Into proj_Person Values ("", 
IF(B28="""", ""NULL,"", CONCATENATE(""'"", TO_TEXT(B28), ""',"")),
IF(C28="""", ""NULL,"", CONCATENATE(""'"", TO_TEXT(C28), ""',"")),
IF(D28="""", ""NULL,"", CONCATENATE(""'"", TO_TEXT(D28), ""',"")),
IF("&amp;"E28="""", ""NULL,"", CONCATENATE(""'"", TO_TEXT(E28), ""');""))
)
"),"Insert Into proj_Person Values ('Grahn','Anfisa','(960) 622-7174','C');")</f>
        <v>Insert Into proj_Person Values ('Grahn','Anfisa','(960) 622-7174','C');</v>
      </c>
    </row>
    <row r="29" ht="15.75" customHeight="1">
      <c r="A29" s="1" t="s">
        <v>228</v>
      </c>
      <c r="B29" s="1" t="s">
        <v>421</v>
      </c>
      <c r="C29" s="1" t="s">
        <v>422</v>
      </c>
      <c r="D29" s="1" t="s">
        <v>423</v>
      </c>
      <c r="E29" s="1" t="s">
        <v>54</v>
      </c>
      <c r="G29" s="1" t="str">
        <f>IFERROR(__xludf.DUMMYFUNCTION("CONCATENATE(""Insert Into proj_Person Values ("", 
IF(B29="""", ""NULL,"", CONCATENATE(""'"", TO_TEXT(B29), ""',"")),
IF(C29="""", ""NULL,"", CONCATENATE(""'"", TO_TEXT(C29), ""',"")),
IF(D29="""", ""NULL,"", CONCATENATE(""'"", TO_TEXT(D29), ""',"")),
IF("&amp;"E29="""", ""NULL,"", CONCATENATE(""'"", TO_TEXT(E29), ""');""))
)
"),"Insert Into proj_Person Values ('Sarka','Bambang','(410) 501-9449','C');")</f>
        <v>Insert Into proj_Person Values ('Sarka','Bambang','(410) 501-9449','C');</v>
      </c>
    </row>
    <row r="30" ht="15.75" customHeight="1">
      <c r="A30" s="1" t="s">
        <v>63</v>
      </c>
      <c r="B30" s="1" t="s">
        <v>73</v>
      </c>
      <c r="C30" s="1" t="s">
        <v>74</v>
      </c>
      <c r="D30" s="1" t="s">
        <v>75</v>
      </c>
      <c r="E30" s="1" t="s">
        <v>54</v>
      </c>
      <c r="G30" s="1" t="str">
        <f>IFERROR(__xludf.DUMMYFUNCTION("CONCATENATE(""Insert Into proj_Person Values ("", 
IF(B30="""", ""NULL,"", CONCATENATE(""'"", TO_TEXT(B30), ""',"")),
IF(C30="""", ""NULL,"", CONCATENATE(""'"", TO_TEXT(C30), ""',"")),
IF(D30="""", ""NULL,"", CONCATENATE(""'"", TO_TEXT(D30), ""',"")),
IF("&amp;"E30="""", ""NULL,"", CONCATENATE(""'"", TO_TEXT(E30), ""');""))
)
"),"Insert Into proj_Person Values ('Medved','Hale','(312) 460-9967','C');")</f>
        <v>Insert Into proj_Person Values ('Medved','Hale','(312) 460-9967','C');</v>
      </c>
    </row>
    <row r="31" ht="15.75" customHeight="1">
      <c r="A31" s="1" t="s">
        <v>125</v>
      </c>
      <c r="B31" s="1" t="s">
        <v>424</v>
      </c>
      <c r="C31" s="1" t="s">
        <v>425</v>
      </c>
      <c r="D31" s="1" t="s">
        <v>426</v>
      </c>
      <c r="E31" s="1" t="s">
        <v>199</v>
      </c>
      <c r="G31" s="1" t="str">
        <f>IFERROR(__xludf.DUMMYFUNCTION("CONCATENATE(""Insert Into proj_Person Values ("", 
IF(B31="""", ""NULL,"", CONCATENATE(""'"", TO_TEXT(B31), ""',"")),
IF(C31="""", ""NULL,"", CONCATENATE(""'"", TO_TEXT(C31), ""',"")),
IF(D31="""", ""NULL,"", CONCATENATE(""'"", TO_TEXT(D31), ""',"")),
IF("&amp;"E31="""", ""NULL,"", CONCATENATE(""'"", TO_TEXT(E31), ""');""))
)
"),"Insert Into proj_Person Values ('Campbell','Alda','(991) 667-8767','D');")</f>
        <v>Insert Into proj_Person Values ('Campbell','Alda','(991) 667-8767','D');</v>
      </c>
    </row>
    <row r="32" ht="15.75" customHeight="1">
      <c r="A32" s="1" t="s">
        <v>246</v>
      </c>
      <c r="B32" s="1" t="s">
        <v>430</v>
      </c>
      <c r="C32" s="1" t="s">
        <v>431</v>
      </c>
      <c r="D32" s="1" t="s">
        <v>432</v>
      </c>
      <c r="E32" s="1" t="s">
        <v>199</v>
      </c>
      <c r="G32" s="1" t="str">
        <f>IFERROR(__xludf.DUMMYFUNCTION("CONCATENATE(""Insert Into proj_Person Values ("", 
IF(B32="""", ""NULL,"", CONCATENATE(""'"", TO_TEXT(B32), ""',"")),
IF(C32="""", ""NULL,"", CONCATENATE(""'"", TO_TEXT(C32), ""',"")),
IF(D32="""", ""NULL,"", CONCATENATE(""'"", TO_TEXT(D32), ""',"")),
IF("&amp;"E32="""", ""NULL,"", CONCATENATE(""'"", TO_TEXT(E32), ""');""))
)
"),"Insert Into proj_Person Values ('Lupo','Henning','(760) 515-6427','D');")</f>
        <v>Insert Into proj_Person Values ('Lupo','Henning','(760) 515-6427','D');</v>
      </c>
    </row>
    <row r="33" ht="15.75" customHeight="1">
      <c r="A33" s="1" t="s">
        <v>66</v>
      </c>
      <c r="B33" s="1" t="s">
        <v>433</v>
      </c>
      <c r="C33" s="1" t="s">
        <v>434</v>
      </c>
      <c r="D33" s="1" t="s">
        <v>435</v>
      </c>
      <c r="E33" s="1" t="s">
        <v>199</v>
      </c>
      <c r="G33" s="1" t="str">
        <f>IFERROR(__xludf.DUMMYFUNCTION("CONCATENATE(""Insert Into proj_Person Values ("", 
IF(B33="""", ""NULL,"", CONCATENATE(""'"", TO_TEXT(B33), ""',"")),
IF(C33="""", ""NULL,"", CONCATENATE(""'"", TO_TEXT(C33), ""',"")),
IF(D33="""", ""NULL,"", CONCATENATE(""'"", TO_TEXT(D33), ""',"")),
IF("&amp;"E33="""", ""NULL,"", CONCATENATE(""'"", TO_TEXT(E33), ""');""))
)
"),"Insert Into proj_Person Values ('Admiraal','Finees','(217) 627-3683','D');")</f>
        <v>Insert Into proj_Person Values ('Admiraal','Finees','(217) 627-3683','D');</v>
      </c>
    </row>
    <row r="34" ht="15.75" customHeight="1">
      <c r="A34" s="1" t="s">
        <v>215</v>
      </c>
      <c r="B34" s="1" t="s">
        <v>391</v>
      </c>
      <c r="C34" s="1" t="s">
        <v>392</v>
      </c>
      <c r="D34" s="1" t="s">
        <v>393</v>
      </c>
      <c r="E34" s="1" t="s">
        <v>54</v>
      </c>
      <c r="G34" s="1" t="str">
        <f>IFERROR(__xludf.DUMMYFUNCTION("CONCATENATE(""Insert Into proj_Person Values ("", 
IF(B34="""", ""NULL,"", CONCATENATE(""'"", TO_TEXT(B34), ""',"")),
IF(C34="""", ""NULL,"", CONCATENATE(""'"", TO_TEXT(C34), ""',"")),
IF(D34="""", ""NULL,"", CONCATENATE(""'"", TO_TEXT(D34), ""',"")),
IF("&amp;"E34="""", ""NULL,"", CONCATENATE(""'"", TO_TEXT(E34), ""');""))
)
"),"Insert Into proj_Person Values ('Koenigsmann','Vjera','(704) 935-8988','C');")</f>
        <v>Insert Into proj_Person Values ('Koenigsmann','Vjera','(704) 935-8988','C');</v>
      </c>
    </row>
    <row r="35" ht="15.75" customHeight="1">
      <c r="A35" s="1" t="s">
        <v>79</v>
      </c>
      <c r="B35" s="1" t="s">
        <v>89</v>
      </c>
      <c r="C35" s="1" t="s">
        <v>90</v>
      </c>
      <c r="D35" s="1" t="s">
        <v>91</v>
      </c>
      <c r="E35" s="1" t="s">
        <v>54</v>
      </c>
      <c r="G35" s="1" t="str">
        <f>IFERROR(__xludf.DUMMYFUNCTION("CONCATENATE(""Insert Into proj_Person Values ("", 
IF(B35="""", ""NULL,"", CONCATENATE(""'"", TO_TEXT(B35), ""',"")),
IF(C35="""", ""NULL,"", CONCATENATE(""'"", TO_TEXT(C35), ""',"")),
IF(D35="""", ""NULL,"", CONCATENATE(""'"", TO_TEXT(D35), ""',"")),
IF("&amp;"E35="""", ""NULL,"", CONCATENATE(""'"", TO_TEXT(E35), ""');""))
)
"),"Insert Into proj_Person Values ('Comtois','Jeetendra','(828) 863-0901','C');")</f>
        <v>Insert Into proj_Person Values ('Comtois','Jeetendra','(828) 863-0901','C');</v>
      </c>
    </row>
    <row r="36" ht="15.75" customHeight="1">
      <c r="A36" s="1" t="s">
        <v>274</v>
      </c>
      <c r="B36" s="1" t="s">
        <v>439</v>
      </c>
      <c r="C36" s="1" t="s">
        <v>440</v>
      </c>
      <c r="D36" s="1" t="s">
        <v>441</v>
      </c>
      <c r="E36" s="1" t="s">
        <v>54</v>
      </c>
      <c r="G36" s="1" t="str">
        <f>IFERROR(__xludf.DUMMYFUNCTION("CONCATENATE(""Insert Into proj_Person Values ("", 
IF(B36="""", ""NULL,"", CONCATENATE(""'"", TO_TEXT(B36), ""',"")),
IF(C36="""", ""NULL,"", CONCATENATE(""'"", TO_TEXT(C36), ""',"")),
IF(D36="""", ""NULL,"", CONCATENATE(""'"", TO_TEXT(D36), ""',"")),
IF("&amp;"E36="""", ""NULL,"", CONCATENATE(""'"", TO_TEXT(E36), ""');""))
)
"),"Insert Into proj_Person Values ('Holub','Ruslana','(359) 269-4430','C');")</f>
        <v>Insert Into proj_Person Values ('Holub','Ruslana','(359) 269-4430','C');</v>
      </c>
    </row>
    <row r="37" ht="15.75" customHeight="1">
      <c r="A37" s="1" t="s">
        <v>282</v>
      </c>
      <c r="B37" s="1" t="s">
        <v>442</v>
      </c>
      <c r="C37" s="1" t="s">
        <v>443</v>
      </c>
      <c r="D37" s="1" t="s">
        <v>445</v>
      </c>
      <c r="E37" s="1" t="s">
        <v>54</v>
      </c>
      <c r="G37" s="1" t="str">
        <f>IFERROR(__xludf.DUMMYFUNCTION("CONCATENATE(""Insert Into proj_Person Values ("", 
IF(B37="""", ""NULL,"", CONCATENATE(""'"", TO_TEXT(B37), ""',"")),
IF(C37="""", ""NULL,"", CONCATENATE(""'"", TO_TEXT(C37), ""',"")),
IF(D37="""", ""NULL,"", CONCATENATE(""'"", TO_TEXT(D37), ""',"")),
IF("&amp;"E37="""", ""NULL,"", CONCATENATE(""'"", TO_TEXT(E37), ""');""))
)
"),"Insert Into proj_Person Values ('Watkins','Abu','(487) 707-3414','C');")</f>
        <v>Insert Into proj_Person Values ('Watkins','Abu','(487) 707-3414','C');</v>
      </c>
    </row>
    <row r="38" ht="15.75" customHeight="1">
      <c r="A38" s="1" t="s">
        <v>227</v>
      </c>
      <c r="B38" s="1" t="s">
        <v>231</v>
      </c>
      <c r="C38" s="1" t="s">
        <v>232</v>
      </c>
      <c r="D38" s="1" t="s">
        <v>233</v>
      </c>
      <c r="E38" s="1" t="s">
        <v>54</v>
      </c>
      <c r="G38" s="1" t="str">
        <f>IFERROR(__xludf.DUMMYFUNCTION("CONCATENATE(""Insert Into proj_Person Values ("", 
IF(B38="""", ""NULL,"", CONCATENATE(""'"", TO_TEXT(B38), ""',"")),
IF(C38="""", ""NULL,"", CONCATENATE(""'"", TO_TEXT(C38), ""',"")),
IF(D38="""", ""NULL,"", CONCATENATE(""'"", TO_TEXT(D38), ""',"")),
IF("&amp;"E38="""", ""NULL,"", CONCATENATE(""'"", TO_TEXT(E38), ""');""))
)
"),"Insert Into proj_Person Values ('Dunai','Hefina','(643) 719-1131','C');")</f>
        <v>Insert Into proj_Person Values ('Dunai','Hefina','(643) 719-1131','C');</v>
      </c>
    </row>
    <row r="39" ht="15.75" customHeight="1">
      <c r="A39" s="1" t="s">
        <v>287</v>
      </c>
      <c r="B39" s="1" t="s">
        <v>449</v>
      </c>
      <c r="C39" s="1" t="s">
        <v>450</v>
      </c>
      <c r="D39" s="1" t="s">
        <v>451</v>
      </c>
      <c r="E39" s="1" t="s">
        <v>54</v>
      </c>
      <c r="G39" s="1" t="str">
        <f>IFERROR(__xludf.DUMMYFUNCTION("CONCATENATE(""Insert Into proj_Person Values ("", 
IF(B39="""", ""NULL,"", CONCATENATE(""'"", TO_TEXT(B39), ""',"")),
IF(C39="""", ""NULL,"", CONCATENATE(""'"", TO_TEXT(C39), ""',"")),
IF(D39="""", ""NULL,"", CONCATENATE(""'"", TO_TEXT(D39), ""',"")),
IF("&amp;"E39="""", ""NULL,"", CONCATENATE(""'"", TO_TEXT(E39), ""');""))
)
"),"Insert Into proj_Person Values ('Mann','Thea','(205) 524-1965','C');")</f>
        <v>Insert Into proj_Person Values ('Mann','Thea','(205) 524-1965','C');</v>
      </c>
    </row>
    <row r="40" ht="15.75" customHeight="1">
      <c r="A40" s="1" t="s">
        <v>293</v>
      </c>
      <c r="B40" s="1" t="s">
        <v>453</v>
      </c>
      <c r="C40" s="1" t="s">
        <v>454</v>
      </c>
      <c r="D40" s="1" t="s">
        <v>455</v>
      </c>
      <c r="E40" s="1" t="s">
        <v>54</v>
      </c>
      <c r="G40" s="1" t="str">
        <f>IFERROR(__xludf.DUMMYFUNCTION("CONCATENATE(""Insert Into proj_Person Values ("", 
IF(B40="""", ""NULL,"", CONCATENATE(""'"", TO_TEXT(B40), ""',"")),
IF(C40="""", ""NULL,"", CONCATENATE(""'"", TO_TEXT(C40), ""',"")),
IF(D40="""", ""NULL,"", CONCATENATE(""'"", TO_TEXT(D40), ""',"")),
IF("&amp;"E40="""", ""NULL,"", CONCATENATE(""'"", TO_TEXT(E40), ""');""))
)
"),"Insert Into proj_Person Values ('Gladwyn','Sieghild','(405) 247-9199','C');")</f>
        <v>Insert Into proj_Person Values ('Gladwyn','Sieghild','(405) 247-9199','C');</v>
      </c>
    </row>
    <row r="41" ht="15.75" customHeight="1">
      <c r="A41" s="1" t="s">
        <v>259</v>
      </c>
      <c r="B41" s="1" t="s">
        <v>456</v>
      </c>
      <c r="C41" s="1" t="s">
        <v>457</v>
      </c>
      <c r="D41" s="1" t="s">
        <v>458</v>
      </c>
      <c r="E41" s="1" t="s">
        <v>54</v>
      </c>
      <c r="G41" s="1" t="str">
        <f>IFERROR(__xludf.DUMMYFUNCTION("CONCATENATE(""Insert Into proj_Person Values ("", 
IF(B41="""", ""NULL,"", CONCATENATE(""'"", TO_TEXT(B41), ""',"")),
IF(C41="""", ""NULL,"", CONCATENATE(""'"", TO_TEXT(C41), ""',"")),
IF(D41="""", ""NULL,"", CONCATENATE(""'"", TO_TEXT(D41), ""',"")),
IF("&amp;"E41="""", ""NULL,"", CONCATENATE(""'"", TO_TEXT(E41), ""');""))
)
"),"Insert Into proj_Person Values ('Wolter','Anna','(436) 138-1973','C');")</f>
        <v>Insert Into proj_Person Values ('Wolter','Anna','(436) 138-1973','C');</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2019-11-24T02:23:04Z</dcterms:created>
  <dc:creator>Dana Edberg</dc:creator>
</cp:coreProperties>
</file>