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9CB53295-C9E6-4DDB-AB21-1C2A6D5696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rse" sheetId="1" r:id="rId1"/>
    <sheet name="Sampl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E5" i="1"/>
  <c r="E24" i="1" s="1"/>
  <c r="E6" i="1" l="1"/>
  <c r="E8" i="1" l="1"/>
  <c r="E11" i="1"/>
  <c r="E23" i="1" s="1"/>
  <c r="J10" i="1" l="1"/>
  <c r="H10" i="1"/>
  <c r="E19" i="1" s="1"/>
  <c r="O10" i="1"/>
  <c r="I10" i="1"/>
  <c r="K10" i="1"/>
  <c r="L10" i="1"/>
  <c r="M10" i="1"/>
  <c r="N10" i="1"/>
  <c r="E13" i="1" l="1"/>
  <c r="E21" i="1" s="1"/>
  <c r="E12" i="1"/>
  <c r="E22" i="1" s="1"/>
  <c r="E14" i="1"/>
  <c r="E20" i="1" s="1"/>
</calcChain>
</file>

<file path=xl/sharedStrings.xml><?xml version="1.0" encoding="utf-8"?>
<sst xmlns="http://schemas.openxmlformats.org/spreadsheetml/2006/main" count="37" uniqueCount="28">
  <si>
    <t>Input Received Data</t>
  </si>
  <si>
    <t>Residue:</t>
  </si>
  <si>
    <t>B7</t>
  </si>
  <si>
    <t>B6</t>
  </si>
  <si>
    <t>B5</t>
  </si>
  <si>
    <t>B(4-2)</t>
  </si>
  <si>
    <t>B(1-0)</t>
  </si>
  <si>
    <t>Antenna Deployment Status</t>
  </si>
  <si>
    <t>OBC Temperature Sign</t>
  </si>
  <si>
    <t>Battery Temperature Sign</t>
  </si>
  <si>
    <t>Battery Voltage</t>
  </si>
  <si>
    <t>HEX</t>
  </si>
  <si>
    <t>Charging Current</t>
  </si>
  <si>
    <t>Battery Temperature</t>
  </si>
  <si>
    <t>OBC Temperature</t>
  </si>
  <si>
    <t>Antenna Deployment Status:</t>
  </si>
  <si>
    <t>DEC</t>
  </si>
  <si>
    <t>mA</t>
  </si>
  <si>
    <t>mV</t>
  </si>
  <si>
    <t>Morse Decoder for Nepal-PQ1</t>
  </si>
  <si>
    <t>Celsius</t>
  </si>
  <si>
    <t>Length of Current</t>
  </si>
  <si>
    <t>Length of Bat Temp</t>
  </si>
  <si>
    <t>am9npq252404186?3a</t>
  </si>
  <si>
    <t>am9npq222103686?38</t>
  </si>
  <si>
    <t>Call Sign Splitted</t>
  </si>
  <si>
    <t>Data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</si>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</sst>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9"/>
      <color rgb="FF141414"/>
      <name val="Segoe UI"/>
      <family val="2"/>
    </font>
    <font>
      <b/>
      <sz val="11"/>
      <color rgb="FF000000"/>
      <name val="Bookman Old Style"/>
      <family val="1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414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3" borderId="2" applyNumberFormat="0" applyAlignment="0" applyProtection="0"/>
    <xf numFmtId="0" fontId="6" fillId="3" borderId="1" applyNumberFormat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/>
    </xf>
    <xf numFmtId="0" fontId="3" fillId="4" borderId="3" xfId="3" applyFill="1" applyBorder="1" applyAlignment="1">
      <alignment horizontal="center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0" fontId="3" fillId="5" borderId="3" xfId="3" applyFill="1" applyBorder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/>
    </xf>
    <xf numFmtId="0" fontId="3" fillId="6" borderId="3" xfId="3" applyFill="1" applyBorder="1" applyAlignment="1">
      <alignment horizontal="center"/>
    </xf>
    <xf numFmtId="0" fontId="3" fillId="7" borderId="3" xfId="3" applyFill="1" applyBorder="1" applyAlignment="1">
      <alignment horizontal="center"/>
    </xf>
    <xf numFmtId="0" fontId="3" fillId="8" borderId="3" xfId="3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7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3" xfId="0" applyBorder="1" applyAlignment="1"/>
    <xf numFmtId="0" fontId="7" fillId="9" borderId="3" xfId="0" applyFont="1" applyFill="1" applyBorder="1" applyAlignment="1">
      <alignment horizontal="left"/>
    </xf>
    <xf numFmtId="0" fontId="1" fillId="9" borderId="3" xfId="1" applyFill="1" applyBorder="1" applyAlignment="1">
      <alignment horizontal="right"/>
    </xf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horizontal="right"/>
    </xf>
    <xf numFmtId="0" fontId="6" fillId="9" borderId="3" xfId="4" applyFill="1" applyBorder="1" applyAlignment="1">
      <alignment horizontal="right"/>
    </xf>
    <xf numFmtId="0" fontId="7" fillId="4" borderId="3" xfId="0" applyFont="1" applyFill="1" applyBorder="1" applyAlignment="1">
      <alignment horizontal="left" vertical="center"/>
    </xf>
    <xf numFmtId="0" fontId="3" fillId="4" borderId="3" xfId="3" applyFill="1" applyBorder="1" applyAlignment="1">
      <alignment horizontal="right" vertical="center"/>
    </xf>
    <xf numFmtId="0" fontId="0" fillId="4" borderId="3" xfId="0" applyFill="1" applyBorder="1" applyAlignment="1">
      <alignment horizontal="center" vertical="center"/>
    </xf>
    <xf numFmtId="0" fontId="7" fillId="4" borderId="3" xfId="0" applyFont="1" applyFill="1" applyBorder="1" applyAlignment="1">
      <alignment horizontal="left"/>
    </xf>
    <xf numFmtId="0" fontId="3" fillId="4" borderId="3" xfId="3" applyFill="1" applyBorder="1" applyAlignment="1">
      <alignment horizontal="right"/>
    </xf>
    <xf numFmtId="0" fontId="7" fillId="5" borderId="3" xfId="0" applyFont="1" applyFill="1" applyBorder="1" applyAlignment="1">
      <alignment horizontal="left"/>
    </xf>
    <xf numFmtId="0" fontId="3" fillId="5" borderId="3" xfId="3" applyFill="1" applyBorder="1" applyAlignment="1">
      <alignment horizontal="right"/>
    </xf>
    <xf numFmtId="0" fontId="10" fillId="5" borderId="3" xfId="2" applyFont="1" applyFill="1" applyBorder="1" applyAlignment="1">
      <alignment horizontal="left"/>
    </xf>
    <xf numFmtId="0" fontId="0" fillId="5" borderId="3" xfId="0" applyFill="1" applyBorder="1" applyAlignment="1">
      <alignment horizontal="right"/>
    </xf>
  </cellXfs>
  <cellStyles count="5">
    <cellStyle name="Calculation" xfId="4" builtinId="22"/>
    <cellStyle name="Input" xfId="1" builtinId="20"/>
    <cellStyle name="Normal" xfId="0" builtinId="0"/>
    <cellStyle name="Output" xfId="3" builtinId="21"/>
    <cellStyle name="Warning Text" xfId="2" builtinId="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4"/>
  <sheetViews>
    <sheetView tabSelected="1" workbookViewId="0">
      <selection activeCell="H14" sqref="H14"/>
    </sheetView>
  </sheetViews>
  <sheetFormatPr defaultRowHeight="14.4" x14ac:dyDescent="0.3"/>
  <cols>
    <col min="1" max="3" width="8.88671875" style="1"/>
    <col min="4" max="4" width="24.44140625" style="1" bestFit="1" customWidth="1"/>
    <col min="5" max="5" width="25.21875" style="1" customWidth="1"/>
    <col min="6" max="6" width="9.33203125" style="1" customWidth="1"/>
    <col min="7" max="7" width="15.33203125" style="1" customWidth="1"/>
    <col min="8" max="10" width="15.6640625" style="1" customWidth="1"/>
    <col min="11" max="14" width="8.88671875" style="1"/>
    <col min="15" max="15" width="14.6640625" style="1" customWidth="1"/>
    <col min="16" max="16384" width="8.88671875" style="1"/>
  </cols>
  <sheetData>
    <row r="2" spans="1:15" ht="21" x14ac:dyDescent="0.4">
      <c r="D2" s="25" t="s">
        <v>19</v>
      </c>
      <c r="E2" s="25"/>
      <c r="F2" s="25"/>
      <c r="G2" s="25"/>
      <c r="H2" s="25"/>
      <c r="I2" s="25"/>
      <c r="J2" s="25"/>
      <c r="K2" s="25"/>
      <c r="L2" s="25"/>
    </row>
    <row r="4" spans="1:15" x14ac:dyDescent="0.3">
      <c r="D4" s="30" t="s">
        <v>0</v>
      </c>
      <c r="E4" s="31" t="s">
        <v>24</v>
      </c>
      <c r="F4" s="32"/>
      <c r="H4" s="16"/>
    </row>
    <row r="5" spans="1:15" x14ac:dyDescent="0.3">
      <c r="B5" s="16"/>
      <c r="D5" s="30" t="s">
        <v>25</v>
      </c>
      <c r="E5" s="33" t="str">
        <f>RIGHT(E4,LEN(E4)-6)</f>
        <v>222103686?38</v>
      </c>
      <c r="F5" s="32"/>
      <c r="I5" s="15"/>
    </row>
    <row r="6" spans="1:15" x14ac:dyDescent="0.3">
      <c r="A6" s="17"/>
      <c r="D6" s="30" t="s">
        <v>26</v>
      </c>
      <c r="E6" s="34" t="str">
        <f>LEFT(E5,FIND("?",E5)-1)</f>
        <v>222103686</v>
      </c>
      <c r="F6" s="32"/>
    </row>
    <row r="7" spans="1:15" x14ac:dyDescent="0.3">
      <c r="A7" s="18"/>
      <c r="D7" s="26"/>
      <c r="E7" s="28"/>
      <c r="F7" s="27"/>
    </row>
    <row r="8" spans="1:15" ht="43.2" x14ac:dyDescent="0.3">
      <c r="D8" s="35" t="s">
        <v>1</v>
      </c>
      <c r="E8" s="36" t="str">
        <f>RIGHT(LEFT(E5,FIND("?",E5)-1),2)</f>
        <v>86</v>
      </c>
      <c r="F8" s="37" t="s">
        <v>11</v>
      </c>
      <c r="G8" s="23" t="str">
        <f>HEX2BIN(E8,8)</f>
        <v>10000110</v>
      </c>
      <c r="H8" s="2" t="s">
        <v>7</v>
      </c>
      <c r="I8" s="5" t="s">
        <v>8</v>
      </c>
      <c r="J8" s="8" t="s">
        <v>9</v>
      </c>
      <c r="K8" s="22" t="s">
        <v>21</v>
      </c>
      <c r="L8" s="22"/>
      <c r="M8" s="22"/>
      <c r="N8" s="21" t="s">
        <v>22</v>
      </c>
      <c r="O8" s="21"/>
    </row>
    <row r="9" spans="1:15" x14ac:dyDescent="0.3">
      <c r="D9" s="35"/>
      <c r="E9" s="36"/>
      <c r="F9" s="37"/>
      <c r="G9" s="23"/>
      <c r="H9" s="3" t="s">
        <v>2</v>
      </c>
      <c r="I9" s="6" t="s">
        <v>3</v>
      </c>
      <c r="J9" s="9" t="s">
        <v>4</v>
      </c>
      <c r="K9" s="19" t="s">
        <v>5</v>
      </c>
      <c r="L9" s="19"/>
      <c r="M9" s="19"/>
      <c r="N9" s="20" t="s">
        <v>6</v>
      </c>
      <c r="O9" s="20"/>
    </row>
    <row r="10" spans="1:15" x14ac:dyDescent="0.3">
      <c r="D10" s="35"/>
      <c r="E10" s="36"/>
      <c r="F10" s="37"/>
      <c r="G10" s="23"/>
      <c r="H10" s="4" t="str">
        <f>LEFT(G8,1)</f>
        <v>1</v>
      </c>
      <c r="I10" s="7" t="str">
        <f>LEFT(RIGHT(G8,7))</f>
        <v>0</v>
      </c>
      <c r="J10" s="10" t="str">
        <f>LEFT(RIGHT(G8,6))</f>
        <v>0</v>
      </c>
      <c r="K10" s="11" t="str">
        <f>LEFT(RIGHT(G8,5))</f>
        <v>0</v>
      </c>
      <c r="L10" s="11" t="str">
        <f>LEFT(RIGHT(G8,4))</f>
        <v>0</v>
      </c>
      <c r="M10" s="11" t="str">
        <f>LEFT(RIGHT(G8,3))</f>
        <v>1</v>
      </c>
      <c r="N10" s="12" t="str">
        <f>LEFT(RIGHT(G8,2))</f>
        <v>1</v>
      </c>
      <c r="O10" s="12" t="str">
        <f>RIGHT(G8,1)</f>
        <v>0</v>
      </c>
    </row>
    <row r="11" spans="1:15" x14ac:dyDescent="0.3">
      <c r="D11" s="38" t="s">
        <v>10</v>
      </c>
      <c r="E11" s="39" t="str">
        <f>LEFT(RIGHT(E6,4),2)</f>
        <v>36</v>
      </c>
      <c r="F11" s="3" t="s">
        <v>16</v>
      </c>
    </row>
    <row r="12" spans="1:15" x14ac:dyDescent="0.3">
      <c r="D12" s="38" t="s">
        <v>12</v>
      </c>
      <c r="E12" s="39" t="str">
        <f>LEFT(RIGHT(E6,4+BIN2DEC(K10&amp;""&amp;L10&amp;""&amp;M10)),BIN2DEC(K10&amp;""&amp;L10&amp;""&amp;M10))</f>
        <v>0</v>
      </c>
      <c r="F12" s="3" t="s">
        <v>16</v>
      </c>
    </row>
    <row r="13" spans="1:15" x14ac:dyDescent="0.3">
      <c r="D13" s="38" t="s">
        <v>13</v>
      </c>
      <c r="E13" s="39">
        <f>1*LEFT(RIGHT(E6,4+BIN2DEC(K10&amp;""&amp;L10&amp;""&amp;M10)+BIN2DEC(N10&amp;""&amp;O10)),BIN2DEC(N10&amp;""&amp;O10))</f>
        <v>21</v>
      </c>
      <c r="F13" s="3" t="s">
        <v>16</v>
      </c>
    </row>
    <row r="14" spans="1:15" x14ac:dyDescent="0.3">
      <c r="D14" s="38" t="s">
        <v>14</v>
      </c>
      <c r="E14" s="39" t="str">
        <f>LEFT(E6,LEN(E6)-4-BIN2DEC(K10&amp;""&amp;L10&amp;""&amp;M10)-BIN2DEC(N10&amp;""&amp;O10))</f>
        <v>22</v>
      </c>
      <c r="F14" s="3" t="s">
        <v>16</v>
      </c>
    </row>
    <row r="15" spans="1:15" x14ac:dyDescent="0.3">
      <c r="D15" s="26"/>
      <c r="E15" s="28"/>
      <c r="F15" s="27"/>
    </row>
    <row r="16" spans="1:15" x14ac:dyDescent="0.3">
      <c r="D16" s="26"/>
      <c r="E16" s="28"/>
      <c r="F16" s="27"/>
      <c r="J16" s="14"/>
    </row>
    <row r="17" spans="4:9" x14ac:dyDescent="0.3">
      <c r="D17" s="26"/>
      <c r="E17" s="28"/>
      <c r="F17" s="29"/>
      <c r="G17" s="13"/>
      <c r="H17" s="13"/>
      <c r="I17" s="13"/>
    </row>
    <row r="18" spans="4:9" x14ac:dyDescent="0.3">
      <c r="D18" s="26"/>
      <c r="E18" s="28"/>
      <c r="F18" s="27"/>
    </row>
    <row r="19" spans="4:9" x14ac:dyDescent="0.3">
      <c r="D19" s="40" t="s">
        <v>15</v>
      </c>
      <c r="E19" s="41" t="str">
        <f>IF(H10="1","Deployed","Not Deployed")</f>
        <v>Deployed</v>
      </c>
      <c r="F19" s="6"/>
    </row>
    <row r="20" spans="4:9" x14ac:dyDescent="0.3">
      <c r="D20" s="40" t="s">
        <v>14</v>
      </c>
      <c r="E20" s="41" t="str">
        <f>IF(I10="1",-1*E14,E14)</f>
        <v>22</v>
      </c>
      <c r="F20" s="6" t="s">
        <v>20</v>
      </c>
    </row>
    <row r="21" spans="4:9" x14ac:dyDescent="0.3">
      <c r="D21" s="40" t="s">
        <v>13</v>
      </c>
      <c r="E21" s="41">
        <f>IF(J10="1",-1*E13,E13)</f>
        <v>21</v>
      </c>
      <c r="F21" s="6" t="s">
        <v>20</v>
      </c>
    </row>
    <row r="22" spans="4:9" x14ac:dyDescent="0.3">
      <c r="D22" s="40" t="s">
        <v>12</v>
      </c>
      <c r="E22" s="41" t="str">
        <f>E12</f>
        <v>0</v>
      </c>
      <c r="F22" s="6" t="s">
        <v>17</v>
      </c>
    </row>
    <row r="23" spans="4:9" x14ac:dyDescent="0.3">
      <c r="D23" s="40" t="s">
        <v>10</v>
      </c>
      <c r="E23" s="41">
        <f>E11*100</f>
        <v>3600</v>
      </c>
      <c r="F23" s="6" t="s">
        <v>18</v>
      </c>
    </row>
    <row r="24" spans="4:9" x14ac:dyDescent="0.3">
      <c r="D24" s="42" t="s">
        <v>27</v>
      </c>
      <c r="E24" s="43" t="str">
        <f>RIGHT(E5,SEARCH("?",E5,2)-0)</f>
        <v>38</v>
      </c>
      <c r="F24" s="6"/>
    </row>
  </sheetData>
  <mergeCells count="9">
    <mergeCell ref="K9:M9"/>
    <mergeCell ref="N9:O9"/>
    <mergeCell ref="N8:O8"/>
    <mergeCell ref="K8:M8"/>
    <mergeCell ref="D2:L2"/>
    <mergeCell ref="D8:D10"/>
    <mergeCell ref="E8:E10"/>
    <mergeCell ref="F8:F10"/>
    <mergeCell ref="G8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C045-7C7F-46DF-85ED-7364D77DB8DF}">
  <dimension ref="B2:B3"/>
  <sheetViews>
    <sheetView workbookViewId="0">
      <selection activeCell="B2" sqref="B2"/>
    </sheetView>
  </sheetViews>
  <sheetFormatPr defaultRowHeight="14.4" x14ac:dyDescent="0.3"/>
  <cols>
    <col min="2" max="2" width="19.6640625" bestFit="1" customWidth="1"/>
  </cols>
  <sheetData>
    <row r="2" spans="2:2" x14ac:dyDescent="0.3">
      <c r="B2" s="24" t="s">
        <v>24</v>
      </c>
    </row>
    <row r="3" spans="2:2" x14ac:dyDescent="0.3">
      <c r="B3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Morse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2022-01-05T11:46:03Z</dcterms:modified>
</cp:coreProperties>
</file>