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ORNL Gian\Analysis\"/>
    </mc:Choice>
  </mc:AlternateContent>
  <bookViews>
    <workbookView xWindow="0" yWindow="0" windowWidth="24000" windowHeight="9510"/>
  </bookViews>
  <sheets>
    <sheet name="Structure factor calculation" sheetId="1" r:id="rId1"/>
    <sheet name="Structure factor fundamental" sheetId="2" r:id="rId2"/>
    <sheet name="Debye temperatures" sheetId="3" r:id="rId3"/>
    <sheet name="Scattering values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B21" i="1" l="1"/>
  <c r="B2" i="1"/>
  <c r="I22" i="1" l="1"/>
  <c r="I23" i="1"/>
  <c r="I24" i="1"/>
  <c r="I25" i="1"/>
  <c r="I20" i="1"/>
  <c r="I2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C2" i="1"/>
  <c r="G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1" i="1"/>
  <c r="B8" i="1"/>
  <c r="F2" i="1"/>
  <c r="E2" i="1"/>
  <c r="D2" i="1"/>
  <c r="O35" i="1" l="1"/>
  <c r="B15" i="1" s="1"/>
  <c r="J22" i="1"/>
  <c r="F42" i="1" s="1"/>
  <c r="I42" i="1" l="1"/>
  <c r="J42" i="1" s="1"/>
  <c r="F28" i="1"/>
  <c r="F32" i="1"/>
  <c r="F36" i="1"/>
  <c r="F40" i="1"/>
  <c r="F45" i="1"/>
  <c r="F29" i="1"/>
  <c r="F33" i="1"/>
  <c r="F37" i="1"/>
  <c r="F41" i="1"/>
  <c r="F46" i="1"/>
  <c r="F30" i="1"/>
  <c r="F34" i="1"/>
  <c r="I34" i="1" s="1"/>
  <c r="J34" i="1" s="1"/>
  <c r="F38" i="1"/>
  <c r="F43" i="1"/>
  <c r="F27" i="1"/>
  <c r="F31" i="1"/>
  <c r="I31" i="1" s="1"/>
  <c r="J31" i="1" s="1"/>
  <c r="F35" i="1"/>
  <c r="F39" i="1"/>
  <c r="F44" i="1"/>
  <c r="H27" i="1"/>
  <c r="I44" i="1"/>
  <c r="J44" i="1" s="1"/>
  <c r="I40" i="1"/>
  <c r="J40" i="1" s="1"/>
  <c r="I45" i="1"/>
  <c r="J45" i="1" s="1"/>
  <c r="I38" i="1"/>
  <c r="J38" i="1" s="1"/>
  <c r="I30" i="1" l="1"/>
  <c r="J30" i="1" s="1"/>
  <c r="I39" i="1"/>
  <c r="J39" i="1" s="1"/>
  <c r="I36" i="1"/>
  <c r="J36" i="1" s="1"/>
  <c r="I41" i="1"/>
  <c r="J41" i="1" s="1"/>
  <c r="I35" i="1"/>
  <c r="J35" i="1" s="1"/>
  <c r="I28" i="1"/>
  <c r="J28" i="1" s="1"/>
  <c r="I37" i="1"/>
  <c r="J37" i="1" s="1"/>
  <c r="I27" i="1"/>
  <c r="J27" i="1" s="1"/>
  <c r="I33" i="1"/>
  <c r="J33" i="1" s="1"/>
  <c r="I32" i="1"/>
  <c r="J32" i="1" s="1"/>
  <c r="I29" i="1"/>
  <c r="J29" i="1" s="1"/>
  <c r="I43" i="1"/>
  <c r="J43" i="1" s="1"/>
</calcChain>
</file>

<file path=xl/sharedStrings.xml><?xml version="1.0" encoding="utf-8"?>
<sst xmlns="http://schemas.openxmlformats.org/spreadsheetml/2006/main" count="36" uniqueCount="34">
  <si>
    <t>element</t>
  </si>
  <si>
    <t>Ni</t>
  </si>
  <si>
    <t>Atomic mass (g/mol)</t>
  </si>
  <si>
    <t>Avogardro Number (mol-1)</t>
  </si>
  <si>
    <t>h-Planck constant (A2Kgs-1)</t>
  </si>
  <si>
    <t>kb-Bolzmann constant (A2Kgs-2K-1)</t>
  </si>
  <si>
    <t>T-temperature of medium</t>
  </si>
  <si>
    <t>theta-debye temperature</t>
  </si>
  <si>
    <t>Mass of nucleus (Kg)</t>
  </si>
  <si>
    <t>Lattice parameter (A)</t>
  </si>
  <si>
    <t>hkl (FCC)</t>
  </si>
  <si>
    <t>d spacing</t>
  </si>
  <si>
    <t>Al</t>
  </si>
  <si>
    <t>hkl plane</t>
  </si>
  <si>
    <t>h</t>
  </si>
  <si>
    <t>k</t>
  </si>
  <si>
    <t>l</t>
  </si>
  <si>
    <t>On (occupancy, 1 for solid solution)</t>
  </si>
  <si>
    <t>Bn</t>
  </si>
  <si>
    <t>Bn (scattering length for element)</t>
  </si>
  <si>
    <t>exp component</t>
  </si>
  <si>
    <t>Debye-Waller factor</t>
  </si>
  <si>
    <t>F</t>
  </si>
  <si>
    <t>Cr</t>
  </si>
  <si>
    <t>Fe</t>
  </si>
  <si>
    <t>Mo</t>
  </si>
  <si>
    <t>Nb</t>
  </si>
  <si>
    <t>Sum</t>
  </si>
  <si>
    <t>Varley F. Sears (1992) Neutron scattering lengths and cross sections,</t>
  </si>
  <si>
    <t>Neutron News, 3:3, 26-37, DOI: 10.1080/10448639208218770</t>
  </si>
  <si>
    <t>To link to this article: http://dx.doi.org/10.1080/10448639208218770</t>
  </si>
  <si>
    <t>1 barn = 100 fm^2</t>
  </si>
  <si>
    <t>composition in atomic %</t>
  </si>
  <si>
    <t>F^2 (Fm^2)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</si>
</sst>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Relationship Id="rId4" Type="http://schemas.openxmlformats.org/officeDocument/2006/relationships/image" Target="../media/image14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409575</xdr:colOff>
          <xdr:row>2</xdr:row>
          <xdr:rowOff>47625</xdr:rowOff>
        </xdr:from>
        <xdr:to>
          <xdr:col>1</xdr:col>
          <xdr:colOff>1276350</xdr:colOff>
          <xdr:row>7</xdr:row>
          <xdr:rowOff>38100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390525</xdr:colOff>
          <xdr:row>8</xdr:row>
          <xdr:rowOff>85725</xdr:rowOff>
        </xdr:from>
        <xdr:to>
          <xdr:col>4</xdr:col>
          <xdr:colOff>619125</xdr:colOff>
          <xdr:row>14</xdr:row>
          <xdr:rowOff>19050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495300</xdr:colOff>
      <xdr:row>15</xdr:row>
      <xdr:rowOff>114300</xdr:rowOff>
    </xdr:from>
    <xdr:to>
      <xdr:col>2</xdr:col>
      <xdr:colOff>762938</xdr:colOff>
      <xdr:row>20</xdr:row>
      <xdr:rowOff>38101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" y="3067050"/>
          <a:ext cx="2182163" cy="87630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66675</xdr:colOff>
          <xdr:row>0</xdr:row>
          <xdr:rowOff>104775</xdr:rowOff>
        </xdr:from>
        <xdr:to>
          <xdr:col>20</xdr:col>
          <xdr:colOff>504825</xdr:colOff>
          <xdr:row>4</xdr:row>
          <xdr:rowOff>76200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20</xdr:row>
          <xdr:rowOff>133350</xdr:rowOff>
        </xdr:from>
        <xdr:to>
          <xdr:col>4</xdr:col>
          <xdr:colOff>1133475</xdr:colOff>
          <xdr:row>25</xdr:row>
          <xdr:rowOff>47625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7</xdr:col>
      <xdr:colOff>1047750</xdr:colOff>
      <xdr:row>7</xdr:row>
      <xdr:rowOff>38100</xdr:rowOff>
    </xdr:from>
    <xdr:to>
      <xdr:col>8</xdr:col>
      <xdr:colOff>1247775</xdr:colOff>
      <xdr:row>10</xdr:row>
      <xdr:rowOff>117382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3067" t="18723" r="45681" b="65810"/>
        <a:stretch/>
      </xdr:blipFill>
      <xdr:spPr>
        <a:xfrm>
          <a:off x="11525250" y="1371600"/>
          <a:ext cx="1809750" cy="7079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333375</xdr:colOff>
      <xdr:row>1</xdr:row>
      <xdr:rowOff>104775</xdr:rowOff>
    </xdr:from>
    <xdr:to>
      <xdr:col>14</xdr:col>
      <xdr:colOff>361950</xdr:colOff>
      <xdr:row>29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295275"/>
          <a:ext cx="7953375" cy="541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76200</xdr:colOff>
      <xdr:row>8</xdr:row>
      <xdr:rowOff>0</xdr:rowOff>
    </xdr:from>
    <xdr:to>
      <xdr:col>23</xdr:col>
      <xdr:colOff>219075</xdr:colOff>
      <xdr:row>22</xdr:row>
      <xdr:rowOff>47625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1524000"/>
          <a:ext cx="5019675" cy="2714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552450</xdr:colOff>
      <xdr:row>30</xdr:row>
      <xdr:rowOff>171450</xdr:rowOff>
    </xdr:from>
    <xdr:to>
      <xdr:col>14</xdr:col>
      <xdr:colOff>276225</xdr:colOff>
      <xdr:row>61</xdr:row>
      <xdr:rowOff>142875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5886450"/>
          <a:ext cx="7648575" cy="5876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2</xdr:row>
      <xdr:rowOff>57150</xdr:rowOff>
    </xdr:from>
    <xdr:to>
      <xdr:col>15</xdr:col>
      <xdr:colOff>320079</xdr:colOff>
      <xdr:row>36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" y="438150"/>
          <a:ext cx="8711604" cy="6419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876300</xdr:colOff>
      <xdr:row>3</xdr:row>
      <xdr:rowOff>38100</xdr:rowOff>
    </xdr:from>
    <xdr:to>
      <xdr:col>12</xdr:col>
      <xdr:colOff>28575</xdr:colOff>
      <xdr:row>39</xdr:row>
      <xdr:rowOff>95250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3100" y="638175"/>
          <a:ext cx="5133975" cy="6915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</xdr:row>
      <xdr:rowOff>47625</xdr:rowOff>
    </xdr:from>
    <xdr:to>
      <xdr:col>8</xdr:col>
      <xdr:colOff>923925</xdr:colOff>
      <xdr:row>37</xdr:row>
      <xdr:rowOff>180975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647700"/>
          <a:ext cx="5133975" cy="661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409575</xdr:colOff>
      <xdr:row>4</xdr:row>
      <xdr:rowOff>19050</xdr:rowOff>
    </xdr:from>
    <xdr:to>
      <xdr:col>20</xdr:col>
      <xdr:colOff>57150</xdr:colOff>
      <xdr:row>36</xdr:row>
      <xdr:rowOff>142875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809625"/>
          <a:ext cx="5133975" cy="6219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409575</xdr:colOff>
      <xdr:row>3</xdr:row>
      <xdr:rowOff>66675</xdr:rowOff>
    </xdr:from>
    <xdr:to>
      <xdr:col>28</xdr:col>
      <xdr:colOff>57150</xdr:colOff>
      <xdr:row>36</xdr:row>
      <xdr:rowOff>152400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35275" y="666750"/>
          <a:ext cx="5133975" cy="6372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5" Type="http://schemas.openxmlformats.org/officeDocument/2006/relationships/image" Target="../media/image1.w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6"/>
  <sheetViews>
    <sheetView tabSelected="1" topLeftCell="A19" workbookViewId="0">
      <selection activeCell="J45" sqref="J45"/>
    </sheetView>
  </sheetViews>
  <sheetFormatPr defaultRowHeight="15" x14ac:dyDescent="0.25"/>
  <cols>
    <col min="2" max="2" width="19.5703125" bestFit="1" customWidth="1"/>
    <col min="3" max="3" width="19.5703125" customWidth="1"/>
    <col min="4" max="4" width="25.28515625" bestFit="1" customWidth="1"/>
    <col min="5" max="5" width="26" bestFit="1" customWidth="1"/>
    <col min="6" max="6" width="33" bestFit="1" customWidth="1"/>
    <col min="7" max="7" width="24.5703125" bestFit="1" customWidth="1"/>
    <col min="8" max="8" width="24.140625" bestFit="1" customWidth="1"/>
    <col min="9" max="9" width="20" bestFit="1" customWidth="1"/>
  </cols>
  <sheetData>
    <row r="1" spans="1:15" x14ac:dyDescent="0.25">
      <c r="A1" s="5" t="s">
        <v>0</v>
      </c>
      <c r="B1" s="5" t="s">
        <v>2</v>
      </c>
      <c r="C1" t="s">
        <v>8</v>
      </c>
      <c r="D1" s="1" t="s">
        <v>3</v>
      </c>
      <c r="E1" s="1" t="s">
        <v>4</v>
      </c>
      <c r="F1" s="1" t="s">
        <v>5</v>
      </c>
      <c r="G1" s="5" t="s">
        <v>6</v>
      </c>
      <c r="H1" s="5" t="s">
        <v>7</v>
      </c>
      <c r="I1" s="5" t="s">
        <v>9</v>
      </c>
      <c r="J1" s="1" t="s">
        <v>10</v>
      </c>
      <c r="K1" s="1"/>
      <c r="L1" s="1"/>
      <c r="M1" s="1" t="s">
        <v>11</v>
      </c>
      <c r="N1">
        <v>1</v>
      </c>
      <c r="O1">
        <f>1/(EXP(N1/0.6993)*N1^2)</f>
        <v>0.23930858003189823</v>
      </c>
    </row>
    <row r="2" spans="1:15" x14ac:dyDescent="0.25">
      <c r="A2" s="5" t="s">
        <v>1</v>
      </c>
      <c r="B2" s="5">
        <f>G5</f>
        <v>58.693399999999997</v>
      </c>
      <c r="C2">
        <f>B2/D2*10^-3</f>
        <v>9.7497342192691035E-26</v>
      </c>
      <c r="D2" s="1">
        <f>6.02E+23</f>
        <v>6.02E+23</v>
      </c>
      <c r="E2" s="1">
        <f>6.62607004*10^(-34)*10^20</f>
        <v>6.6260700400000013E-14</v>
      </c>
      <c r="F2" s="2">
        <f>1.38064852E-23*10^20</f>
        <v>1.3806485199999998E-3</v>
      </c>
      <c r="G2" s="5">
        <v>300</v>
      </c>
      <c r="H2" s="5">
        <v>450</v>
      </c>
      <c r="I2" s="5">
        <v>3.5238</v>
      </c>
      <c r="J2">
        <v>1</v>
      </c>
      <c r="K2">
        <v>1</v>
      </c>
      <c r="L2">
        <v>1</v>
      </c>
      <c r="M2">
        <f>$I$2/((J2^2+K2^2+L2^2)^(1/2))</f>
        <v>2.0344668785704032</v>
      </c>
      <c r="N2">
        <v>2</v>
      </c>
      <c r="O2">
        <f t="shared" ref="O2:O34" si="0">1/(EXP(N2/0.6993)*N2^2)</f>
        <v>1.431714911922086E-2</v>
      </c>
    </row>
    <row r="3" spans="1:15" x14ac:dyDescent="0.25">
      <c r="J3">
        <v>2</v>
      </c>
      <c r="K3">
        <v>0</v>
      </c>
      <c r="L3">
        <v>0</v>
      </c>
      <c r="M3">
        <f t="shared" ref="M3:M20" si="1">$I$2/((J3^2+K3^2+L3^2)^(1/2))</f>
        <v>1.7619</v>
      </c>
      <c r="N3">
        <v>3</v>
      </c>
      <c r="O3">
        <f t="shared" si="0"/>
        <v>1.5227629448114159E-3</v>
      </c>
    </row>
    <row r="4" spans="1:15" x14ac:dyDescent="0.25">
      <c r="J4">
        <v>2</v>
      </c>
      <c r="K4">
        <v>2</v>
      </c>
      <c r="L4">
        <v>0</v>
      </c>
      <c r="M4">
        <f t="shared" si="1"/>
        <v>1.245851437772578</v>
      </c>
      <c r="N4">
        <v>4</v>
      </c>
      <c r="O4">
        <f t="shared" si="0"/>
        <v>2.0498075890200662E-4</v>
      </c>
    </row>
    <row r="5" spans="1:15" x14ac:dyDescent="0.25">
      <c r="F5" s="5" t="s">
        <v>1</v>
      </c>
      <c r="G5" s="5">
        <f>58.6934</f>
        <v>58.693399999999997</v>
      </c>
      <c r="J5">
        <v>3</v>
      </c>
      <c r="K5">
        <v>1</v>
      </c>
      <c r="L5">
        <v>1</v>
      </c>
      <c r="M5">
        <f t="shared" si="1"/>
        <v>1.0624656760231235</v>
      </c>
      <c r="N5">
        <v>5</v>
      </c>
      <c r="O5">
        <f t="shared" si="0"/>
        <v>3.1394338781888052E-5</v>
      </c>
    </row>
    <row r="6" spans="1:15" x14ac:dyDescent="0.25">
      <c r="J6">
        <v>2</v>
      </c>
      <c r="K6">
        <v>2</v>
      </c>
      <c r="L6">
        <v>2</v>
      </c>
      <c r="M6">
        <f t="shared" si="1"/>
        <v>1.0172334392852016</v>
      </c>
      <c r="N6">
        <v>6</v>
      </c>
      <c r="O6">
        <f t="shared" si="0"/>
        <v>5.2173157187041551E-6</v>
      </c>
    </row>
    <row r="7" spans="1:15" x14ac:dyDescent="0.25">
      <c r="J7">
        <v>4</v>
      </c>
      <c r="K7">
        <v>0</v>
      </c>
      <c r="L7">
        <v>0</v>
      </c>
      <c r="M7">
        <f t="shared" si="1"/>
        <v>0.88095000000000001</v>
      </c>
      <c r="N7">
        <v>7</v>
      </c>
      <c r="O7">
        <f t="shared" si="0"/>
        <v>9.1730087722373348E-7</v>
      </c>
    </row>
    <row r="8" spans="1:15" ht="18.75" x14ac:dyDescent="0.3">
      <c r="B8" s="3">
        <f>G2/H2</f>
        <v>0.66666666666666663</v>
      </c>
      <c r="J8">
        <v>3</v>
      </c>
      <c r="K8">
        <v>3</v>
      </c>
      <c r="L8">
        <v>1</v>
      </c>
      <c r="M8">
        <f t="shared" si="1"/>
        <v>0.80841516301308547</v>
      </c>
      <c r="N8">
        <v>8</v>
      </c>
      <c r="O8">
        <f t="shared" si="0"/>
        <v>1.6806844608017026E-7</v>
      </c>
    </row>
    <row r="9" spans="1:15" ht="15.75" x14ac:dyDescent="0.25">
      <c r="F9" s="7" t="s">
        <v>31</v>
      </c>
      <c r="J9">
        <v>4</v>
      </c>
      <c r="K9">
        <v>2</v>
      </c>
      <c r="L9">
        <v>0</v>
      </c>
      <c r="M9">
        <f t="shared" si="1"/>
        <v>0.78794563391137584</v>
      </c>
      <c r="N9">
        <v>9</v>
      </c>
      <c r="O9">
        <f t="shared" si="0"/>
        <v>3.1778940191299291E-8</v>
      </c>
    </row>
    <row r="10" spans="1:15" x14ac:dyDescent="0.25">
      <c r="J10">
        <v>4</v>
      </c>
      <c r="K10">
        <v>2</v>
      </c>
      <c r="L10">
        <v>2</v>
      </c>
      <c r="M10">
        <f t="shared" si="1"/>
        <v>0.71929266296828032</v>
      </c>
      <c r="N10">
        <v>10</v>
      </c>
      <c r="O10">
        <f t="shared" si="0"/>
        <v>6.160028172199751E-9</v>
      </c>
    </row>
    <row r="11" spans="1:15" x14ac:dyDescent="0.25">
      <c r="J11">
        <v>5</v>
      </c>
      <c r="K11">
        <v>1</v>
      </c>
      <c r="L11">
        <v>1</v>
      </c>
      <c r="M11">
        <f t="shared" si="1"/>
        <v>0.67815562619013436</v>
      </c>
      <c r="N11">
        <v>11</v>
      </c>
      <c r="O11">
        <f t="shared" si="0"/>
        <v>1.2183037973930669E-9</v>
      </c>
    </row>
    <row r="12" spans="1:15" x14ac:dyDescent="0.25">
      <c r="J12">
        <v>3</v>
      </c>
      <c r="K12">
        <v>3</v>
      </c>
      <c r="L12">
        <v>3</v>
      </c>
      <c r="M12">
        <f t="shared" si="1"/>
        <v>0.67815562619013436</v>
      </c>
      <c r="N12">
        <v>12</v>
      </c>
      <c r="O12">
        <f t="shared" si="0"/>
        <v>2.4498344977773707E-10</v>
      </c>
    </row>
    <row r="13" spans="1:15" x14ac:dyDescent="0.25">
      <c r="J13">
        <v>4</v>
      </c>
      <c r="K13">
        <v>4</v>
      </c>
      <c r="L13">
        <v>0</v>
      </c>
      <c r="M13">
        <f t="shared" si="1"/>
        <v>0.622925718886289</v>
      </c>
      <c r="N13">
        <v>13</v>
      </c>
      <c r="O13">
        <f t="shared" si="0"/>
        <v>4.9954061394427037E-11</v>
      </c>
    </row>
    <row r="14" spans="1:15" x14ac:dyDescent="0.25">
      <c r="J14">
        <v>5</v>
      </c>
      <c r="K14">
        <v>3</v>
      </c>
      <c r="L14">
        <v>1</v>
      </c>
      <c r="M14">
        <f t="shared" si="1"/>
        <v>0.59563091256246936</v>
      </c>
      <c r="N14">
        <v>14</v>
      </c>
      <c r="O14">
        <f t="shared" si="0"/>
        <v>1.0307651017104029E-11</v>
      </c>
    </row>
    <row r="15" spans="1:15" ht="18.75" x14ac:dyDescent="0.3">
      <c r="B15" s="3">
        <f>1/2+2*(B8*LN(1-EXP(-1/B8))+B8^2*((PI()^2)/6-O35))</f>
        <v>1.3985059281032435</v>
      </c>
      <c r="J15">
        <v>4</v>
      </c>
      <c r="K15">
        <v>4</v>
      </c>
      <c r="L15">
        <v>2</v>
      </c>
      <c r="M15">
        <f t="shared" si="1"/>
        <v>0.58730000000000004</v>
      </c>
      <c r="N15">
        <v>15</v>
      </c>
      <c r="O15">
        <f t="shared" si="0"/>
        <v>2.1487779038223718E-12</v>
      </c>
    </row>
    <row r="16" spans="1:15" x14ac:dyDescent="0.25">
      <c r="J16">
        <v>6</v>
      </c>
      <c r="K16">
        <v>0</v>
      </c>
      <c r="L16">
        <v>0</v>
      </c>
      <c r="M16">
        <f t="shared" si="1"/>
        <v>0.58730000000000004</v>
      </c>
      <c r="N16">
        <v>16</v>
      </c>
      <c r="O16">
        <f t="shared" si="0"/>
        <v>4.5195204108484959E-13</v>
      </c>
    </row>
    <row r="17" spans="1:15" x14ac:dyDescent="0.25">
      <c r="J17">
        <v>5</v>
      </c>
      <c r="K17">
        <v>3</v>
      </c>
      <c r="L17">
        <v>3</v>
      </c>
      <c r="M17">
        <f t="shared" si="1"/>
        <v>0.5373744621380323</v>
      </c>
      <c r="N17">
        <v>17</v>
      </c>
      <c r="O17">
        <f t="shared" si="0"/>
        <v>9.580600797854842E-14</v>
      </c>
    </row>
    <row r="18" spans="1:15" x14ac:dyDescent="0.25">
      <c r="J18">
        <v>6</v>
      </c>
      <c r="K18">
        <v>2</v>
      </c>
      <c r="L18">
        <v>2</v>
      </c>
      <c r="M18">
        <f t="shared" si="1"/>
        <v>0.53123283801156174</v>
      </c>
      <c r="N18">
        <v>18</v>
      </c>
      <c r="O18">
        <f t="shared" si="0"/>
        <v>2.0450496053564087E-14</v>
      </c>
    </row>
    <row r="19" spans="1:15" x14ac:dyDescent="0.25">
      <c r="G19" t="s">
        <v>18</v>
      </c>
      <c r="H19" t="s">
        <v>32</v>
      </c>
      <c r="J19">
        <v>4</v>
      </c>
      <c r="K19">
        <v>4</v>
      </c>
      <c r="L19">
        <v>4</v>
      </c>
      <c r="M19">
        <f t="shared" si="1"/>
        <v>0.5086167196426008</v>
      </c>
      <c r="N19">
        <v>19</v>
      </c>
      <c r="O19">
        <f t="shared" si="0"/>
        <v>4.3923801982674293E-15</v>
      </c>
    </row>
    <row r="20" spans="1:15" x14ac:dyDescent="0.25">
      <c r="F20" t="s">
        <v>26</v>
      </c>
      <c r="G20">
        <v>7.0540000000000003</v>
      </c>
      <c r="H20">
        <v>0</v>
      </c>
      <c r="I20">
        <f>H20*G20</f>
        <v>0</v>
      </c>
      <c r="J20">
        <v>5</v>
      </c>
      <c r="K20">
        <v>5</v>
      </c>
      <c r="L20">
        <v>1</v>
      </c>
      <c r="M20">
        <f t="shared" si="1"/>
        <v>0.49343069600979006</v>
      </c>
      <c r="N20">
        <v>20</v>
      </c>
      <c r="O20">
        <f>1/(EXP(N20/0.6993)*N20^2)</f>
        <v>9.486486770573654E-16</v>
      </c>
    </row>
    <row r="21" spans="1:15" ht="18.75" x14ac:dyDescent="0.3">
      <c r="B21" s="4">
        <f>(3*E2^2*B15)/(C2*F2*H2)</f>
        <v>0.3040949363107246</v>
      </c>
      <c r="F21" s="5" t="s">
        <v>1</v>
      </c>
      <c r="G21" s="5">
        <v>10.3</v>
      </c>
      <c r="H21">
        <v>1</v>
      </c>
      <c r="I21">
        <f t="shared" ref="I21:I25" si="2">H21*G21</f>
        <v>10.3</v>
      </c>
      <c r="J21" s="5" t="s">
        <v>27</v>
      </c>
      <c r="N21">
        <v>21</v>
      </c>
      <c r="O21">
        <f t="shared" si="0"/>
        <v>2.0591362163785605E-16</v>
      </c>
    </row>
    <row r="22" spans="1:15" x14ac:dyDescent="0.25">
      <c r="F22" s="5" t="s">
        <v>12</v>
      </c>
      <c r="G22" s="5">
        <v>3.49</v>
      </c>
      <c r="H22">
        <v>0</v>
      </c>
      <c r="I22">
        <f t="shared" si="2"/>
        <v>0</v>
      </c>
      <c r="J22" s="5">
        <f>SUM(I20:I25)</f>
        <v>10.3</v>
      </c>
      <c r="N22">
        <v>22</v>
      </c>
      <c r="O22">
        <f t="shared" si="0"/>
        <v>4.4898990317956585E-17</v>
      </c>
    </row>
    <row r="23" spans="1:15" x14ac:dyDescent="0.25">
      <c r="F23" t="s">
        <v>23</v>
      </c>
      <c r="G23">
        <v>3.6349999999999998</v>
      </c>
      <c r="H23">
        <v>0</v>
      </c>
      <c r="I23">
        <f t="shared" si="2"/>
        <v>0</v>
      </c>
      <c r="N23">
        <v>23</v>
      </c>
      <c r="O23">
        <f t="shared" si="0"/>
        <v>9.8307020624619235E-18</v>
      </c>
    </row>
    <row r="24" spans="1:15" x14ac:dyDescent="0.25">
      <c r="F24" t="s">
        <v>24</v>
      </c>
      <c r="G24">
        <v>9.4499999999999993</v>
      </c>
      <c r="H24">
        <v>0</v>
      </c>
      <c r="I24">
        <f t="shared" si="2"/>
        <v>0</v>
      </c>
      <c r="N24">
        <v>24</v>
      </c>
      <c r="O24">
        <f t="shared" si="0"/>
        <v>2.160608063940037E-18</v>
      </c>
    </row>
    <row r="25" spans="1:15" x14ac:dyDescent="0.25">
      <c r="F25" t="s">
        <v>25</v>
      </c>
      <c r="G25">
        <v>6.1749999999999998</v>
      </c>
      <c r="H25">
        <v>0</v>
      </c>
      <c r="I25">
        <f t="shared" si="2"/>
        <v>0</v>
      </c>
      <c r="N25">
        <v>25</v>
      </c>
      <c r="O25">
        <f t="shared" si="0"/>
        <v>4.765151672404603E-19</v>
      </c>
    </row>
    <row r="26" spans="1:15" x14ac:dyDescent="0.25">
      <c r="B26" t="s">
        <v>14</v>
      </c>
      <c r="C26" t="s">
        <v>15</v>
      </c>
      <c r="D26" t="s">
        <v>16</v>
      </c>
      <c r="E26" t="s">
        <v>17</v>
      </c>
      <c r="F26" t="s">
        <v>19</v>
      </c>
      <c r="G26" t="s">
        <v>20</v>
      </c>
      <c r="H26" t="s">
        <v>21</v>
      </c>
      <c r="I26" t="s">
        <v>22</v>
      </c>
      <c r="J26" t="s">
        <v>33</v>
      </c>
      <c r="N26">
        <v>26</v>
      </c>
      <c r="O26">
        <f t="shared" si="0"/>
        <v>1.0543099855397332E-19</v>
      </c>
    </row>
    <row r="27" spans="1:15" x14ac:dyDescent="0.25">
      <c r="A27" t="s">
        <v>13</v>
      </c>
      <c r="B27">
        <v>1</v>
      </c>
      <c r="C27">
        <v>1</v>
      </c>
      <c r="D27">
        <v>1</v>
      </c>
      <c r="E27">
        <v>1</v>
      </c>
      <c r="F27">
        <f>$J$22</f>
        <v>10.3</v>
      </c>
      <c r="G27">
        <v>4</v>
      </c>
      <c r="H27">
        <f>EXP(-$B$21/(4*M2^2))</f>
        <v>0.98180024165514879</v>
      </c>
      <c r="I27">
        <f>E27*F27*G27*H27</f>
        <v>40.450169956192134</v>
      </c>
      <c r="J27">
        <f>I27^2</f>
        <v>1636.2162494848287</v>
      </c>
      <c r="N27">
        <v>27</v>
      </c>
      <c r="O27">
        <f t="shared" si="0"/>
        <v>2.3396223274870187E-20</v>
      </c>
    </row>
    <row r="28" spans="1:15" x14ac:dyDescent="0.25">
      <c r="B28">
        <v>2</v>
      </c>
      <c r="C28">
        <v>0</v>
      </c>
      <c r="D28">
        <v>0</v>
      </c>
      <c r="E28">
        <v>1</v>
      </c>
      <c r="F28">
        <f t="shared" ref="F28:F46" si="3">$J$22</f>
        <v>10.3</v>
      </c>
      <c r="G28">
        <v>4</v>
      </c>
      <c r="H28">
        <f t="shared" ref="H28:H46" si="4">EXP(-$B$21/(4*M3^2))</f>
        <v>0.97580756244923295</v>
      </c>
      <c r="I28">
        <f t="shared" ref="I28:I46" si="5">E28*F28*G28*H28</f>
        <v>40.203271572908399</v>
      </c>
      <c r="J28">
        <f t="shared" ref="J28:J46" si="6">I28^2</f>
        <v>1616.3030451650245</v>
      </c>
      <c r="N28">
        <v>28</v>
      </c>
      <c r="O28">
        <f t="shared" si="0"/>
        <v>5.2061358050298808E-21</v>
      </c>
    </row>
    <row r="29" spans="1:15" x14ac:dyDescent="0.25">
      <c r="B29">
        <v>2</v>
      </c>
      <c r="C29">
        <v>2</v>
      </c>
      <c r="D29">
        <v>0</v>
      </c>
      <c r="E29">
        <v>1</v>
      </c>
      <c r="F29">
        <f t="shared" si="3"/>
        <v>10.3</v>
      </c>
      <c r="G29">
        <v>4</v>
      </c>
      <c r="H29">
        <f t="shared" si="4"/>
        <v>0.9522003989331137</v>
      </c>
      <c r="I29">
        <f t="shared" si="5"/>
        <v>39.230656436044285</v>
      </c>
      <c r="J29">
        <f t="shared" si="6"/>
        <v>1539.044404402943</v>
      </c>
      <c r="N29">
        <v>29</v>
      </c>
      <c r="O29">
        <f t="shared" si="0"/>
        <v>1.1614321118818845E-21</v>
      </c>
    </row>
    <row r="30" spans="1:15" x14ac:dyDescent="0.25">
      <c r="B30">
        <v>3</v>
      </c>
      <c r="C30">
        <v>1</v>
      </c>
      <c r="D30">
        <v>1</v>
      </c>
      <c r="E30">
        <v>1</v>
      </c>
      <c r="F30">
        <f t="shared" si="3"/>
        <v>10.3</v>
      </c>
      <c r="G30">
        <v>4</v>
      </c>
      <c r="H30">
        <f t="shared" si="4"/>
        <v>0.93487058177666016</v>
      </c>
      <c r="I30">
        <f t="shared" si="5"/>
        <v>38.516667969198402</v>
      </c>
      <c r="J30">
        <f t="shared" si="6"/>
        <v>1483.5337114494741</v>
      </c>
      <c r="N30">
        <v>30</v>
      </c>
      <c r="O30">
        <f>1/(EXP(N30/0.6993)*N30^2)</f>
        <v>2.5972011449748379E-22</v>
      </c>
    </row>
    <row r="31" spans="1:15" x14ac:dyDescent="0.25">
      <c r="B31">
        <v>2</v>
      </c>
      <c r="C31">
        <v>2</v>
      </c>
      <c r="D31">
        <v>2</v>
      </c>
      <c r="E31">
        <v>1</v>
      </c>
      <c r="F31">
        <f t="shared" si="3"/>
        <v>10.3</v>
      </c>
      <c r="G31">
        <v>4</v>
      </c>
      <c r="H31">
        <f t="shared" si="4"/>
        <v>0.92916435024610899</v>
      </c>
      <c r="I31">
        <f t="shared" si="5"/>
        <v>38.28157123013969</v>
      </c>
      <c r="J31">
        <f t="shared" si="6"/>
        <v>1465.4786958482589</v>
      </c>
      <c r="N31">
        <v>31</v>
      </c>
      <c r="O31">
        <f t="shared" si="0"/>
        <v>5.8208040193031457E-23</v>
      </c>
    </row>
    <row r="32" spans="1:15" x14ac:dyDescent="0.25">
      <c r="B32">
        <v>4</v>
      </c>
      <c r="C32">
        <v>0</v>
      </c>
      <c r="D32">
        <v>0</v>
      </c>
      <c r="E32">
        <v>1</v>
      </c>
      <c r="F32">
        <f t="shared" si="3"/>
        <v>10.3</v>
      </c>
      <c r="G32">
        <v>4</v>
      </c>
      <c r="H32">
        <f t="shared" si="4"/>
        <v>0.90668559972838092</v>
      </c>
      <c r="I32">
        <f t="shared" si="5"/>
        <v>37.355446708809296</v>
      </c>
      <c r="J32">
        <f t="shared" si="6"/>
        <v>1395.4293988146912</v>
      </c>
      <c r="N32">
        <v>32</v>
      </c>
      <c r="O32">
        <f t="shared" si="0"/>
        <v>1.3072681436208739E-23</v>
      </c>
    </row>
    <row r="33" spans="2:15" x14ac:dyDescent="0.25">
      <c r="B33">
        <v>3</v>
      </c>
      <c r="C33">
        <v>3</v>
      </c>
      <c r="D33">
        <v>1</v>
      </c>
      <c r="E33">
        <v>1</v>
      </c>
      <c r="F33">
        <f t="shared" si="3"/>
        <v>10.3</v>
      </c>
      <c r="G33">
        <v>4</v>
      </c>
      <c r="H33">
        <f t="shared" si="4"/>
        <v>0.8901841409185679</v>
      </c>
      <c r="I33">
        <f t="shared" si="5"/>
        <v>36.675586605844998</v>
      </c>
      <c r="J33">
        <f t="shared" si="6"/>
        <v>1345.0986528828371</v>
      </c>
      <c r="N33">
        <v>33</v>
      </c>
      <c r="O33">
        <f t="shared" si="0"/>
        <v>2.9416772705872026E-24</v>
      </c>
    </row>
    <row r="34" spans="2:15" x14ac:dyDescent="0.25">
      <c r="B34">
        <v>4</v>
      </c>
      <c r="C34">
        <v>2</v>
      </c>
      <c r="D34">
        <v>0</v>
      </c>
      <c r="E34">
        <v>1</v>
      </c>
      <c r="F34">
        <f t="shared" si="3"/>
        <v>10.3</v>
      </c>
      <c r="G34">
        <v>4</v>
      </c>
      <c r="H34">
        <f t="shared" si="4"/>
        <v>0.88475066497877242</v>
      </c>
      <c r="I34">
        <f t="shared" si="5"/>
        <v>36.451727397125424</v>
      </c>
      <c r="J34">
        <f t="shared" si="6"/>
        <v>1328.7284302343442</v>
      </c>
      <c r="N34">
        <v>34</v>
      </c>
      <c r="O34">
        <f t="shared" si="0"/>
        <v>6.6316766165576577E-25</v>
      </c>
    </row>
    <row r="35" spans="2:15" x14ac:dyDescent="0.25">
      <c r="B35">
        <v>4</v>
      </c>
      <c r="C35">
        <v>2</v>
      </c>
      <c r="D35">
        <v>2</v>
      </c>
      <c r="E35">
        <v>1</v>
      </c>
      <c r="F35">
        <f t="shared" si="3"/>
        <v>10.3</v>
      </c>
      <c r="G35">
        <v>4</v>
      </c>
      <c r="H35">
        <f t="shared" si="4"/>
        <v>0.86334638976827383</v>
      </c>
      <c r="I35">
        <f t="shared" si="5"/>
        <v>35.569871258452885</v>
      </c>
      <c r="J35">
        <f t="shared" si="6"/>
        <v>1265.2157413429127</v>
      </c>
      <c r="O35" s="1">
        <f>SUM(O1:O34)</f>
        <v>0.25539120934389631</v>
      </c>
    </row>
    <row r="36" spans="2:15" x14ac:dyDescent="0.25">
      <c r="B36">
        <v>5</v>
      </c>
      <c r="C36">
        <v>1</v>
      </c>
      <c r="D36">
        <v>1</v>
      </c>
      <c r="E36">
        <v>1</v>
      </c>
      <c r="F36">
        <f t="shared" si="3"/>
        <v>10.3</v>
      </c>
      <c r="G36">
        <v>4</v>
      </c>
      <c r="H36">
        <f t="shared" si="4"/>
        <v>0.84763369410659151</v>
      </c>
      <c r="I36">
        <f t="shared" si="5"/>
        <v>34.922508197191576</v>
      </c>
      <c r="J36">
        <f t="shared" si="6"/>
        <v>1219.5815787829129</v>
      </c>
    </row>
    <row r="37" spans="2:15" x14ac:dyDescent="0.25">
      <c r="B37">
        <v>3</v>
      </c>
      <c r="C37">
        <v>3</v>
      </c>
      <c r="D37">
        <v>3</v>
      </c>
      <c r="E37">
        <v>1</v>
      </c>
      <c r="F37">
        <f t="shared" si="3"/>
        <v>10.3</v>
      </c>
      <c r="G37">
        <v>4</v>
      </c>
      <c r="H37">
        <f t="shared" si="4"/>
        <v>0.84763369410659151</v>
      </c>
      <c r="I37">
        <f t="shared" si="5"/>
        <v>34.922508197191576</v>
      </c>
      <c r="J37">
        <f t="shared" si="6"/>
        <v>1219.5815787829129</v>
      </c>
    </row>
    <row r="38" spans="2:15" x14ac:dyDescent="0.25">
      <c r="B38">
        <v>4</v>
      </c>
      <c r="C38">
        <v>4</v>
      </c>
      <c r="D38">
        <v>0</v>
      </c>
      <c r="E38">
        <v>1</v>
      </c>
      <c r="F38">
        <f t="shared" si="3"/>
        <v>10.3</v>
      </c>
      <c r="G38">
        <v>4</v>
      </c>
      <c r="H38">
        <f t="shared" si="4"/>
        <v>0.82207877675481389</v>
      </c>
      <c r="I38">
        <f t="shared" si="5"/>
        <v>33.869645602298334</v>
      </c>
      <c r="J38">
        <f t="shared" si="6"/>
        <v>1147.1528932252868</v>
      </c>
    </row>
    <row r="39" spans="2:15" x14ac:dyDescent="0.25">
      <c r="B39">
        <v>5</v>
      </c>
      <c r="C39">
        <v>3</v>
      </c>
      <c r="D39">
        <v>1</v>
      </c>
      <c r="E39">
        <v>1</v>
      </c>
      <c r="F39">
        <f t="shared" si="3"/>
        <v>10.3</v>
      </c>
      <c r="G39">
        <v>4</v>
      </c>
      <c r="H39">
        <f t="shared" si="4"/>
        <v>0.80711714167744542</v>
      </c>
      <c r="I39">
        <f t="shared" si="5"/>
        <v>33.253226237110752</v>
      </c>
      <c r="J39">
        <f t="shared" si="6"/>
        <v>1105.7770551764709</v>
      </c>
    </row>
    <row r="40" spans="2:15" x14ac:dyDescent="0.25">
      <c r="B40">
        <v>4</v>
      </c>
      <c r="C40">
        <v>4</v>
      </c>
      <c r="D40">
        <v>2</v>
      </c>
      <c r="E40">
        <v>1</v>
      </c>
      <c r="F40">
        <f t="shared" si="3"/>
        <v>10.3</v>
      </c>
      <c r="G40">
        <v>4</v>
      </c>
      <c r="H40">
        <f t="shared" si="4"/>
        <v>0.80219068728636211</v>
      </c>
      <c r="I40">
        <f t="shared" si="5"/>
        <v>33.050256316198123</v>
      </c>
      <c r="J40">
        <f t="shared" si="6"/>
        <v>1092.3194425663939</v>
      </c>
    </row>
    <row r="41" spans="2:15" x14ac:dyDescent="0.25">
      <c r="B41">
        <v>6</v>
      </c>
      <c r="C41">
        <v>0</v>
      </c>
      <c r="D41">
        <v>0</v>
      </c>
      <c r="E41">
        <v>1</v>
      </c>
      <c r="F41">
        <f t="shared" si="3"/>
        <v>10.3</v>
      </c>
      <c r="G41">
        <v>4</v>
      </c>
      <c r="H41">
        <f t="shared" si="4"/>
        <v>0.80219068728636211</v>
      </c>
      <c r="I41">
        <f t="shared" si="5"/>
        <v>33.050256316198123</v>
      </c>
      <c r="J41">
        <f t="shared" si="6"/>
        <v>1092.3194425663939</v>
      </c>
    </row>
    <row r="42" spans="2:15" x14ac:dyDescent="0.25">
      <c r="B42">
        <v>6</v>
      </c>
      <c r="C42">
        <v>2</v>
      </c>
      <c r="D42">
        <v>0</v>
      </c>
      <c r="E42">
        <v>1</v>
      </c>
      <c r="F42">
        <f t="shared" si="3"/>
        <v>10.3</v>
      </c>
      <c r="G42">
        <v>4</v>
      </c>
      <c r="H42">
        <f t="shared" si="4"/>
        <v>0.76853726429101799</v>
      </c>
      <c r="I42">
        <f t="shared" si="5"/>
        <v>31.663735288789944</v>
      </c>
      <c r="J42">
        <f t="shared" si="6"/>
        <v>1002.5921324385616</v>
      </c>
    </row>
    <row r="43" spans="2:15" x14ac:dyDescent="0.25">
      <c r="B43">
        <v>5</v>
      </c>
      <c r="C43">
        <v>3</v>
      </c>
      <c r="D43">
        <v>3</v>
      </c>
      <c r="E43">
        <v>1</v>
      </c>
      <c r="F43">
        <f t="shared" si="3"/>
        <v>10.3</v>
      </c>
      <c r="G43">
        <v>4</v>
      </c>
      <c r="H43">
        <f t="shared" si="4"/>
        <v>0.76384629245450264</v>
      </c>
      <c r="I43">
        <f t="shared" si="5"/>
        <v>31.470467249125512</v>
      </c>
      <c r="J43">
        <f t="shared" si="6"/>
        <v>990.39030887828153</v>
      </c>
    </row>
    <row r="44" spans="2:15" x14ac:dyDescent="0.25">
      <c r="B44">
        <v>6</v>
      </c>
      <c r="C44">
        <v>2</v>
      </c>
      <c r="D44">
        <v>2</v>
      </c>
      <c r="E44">
        <v>1</v>
      </c>
      <c r="F44">
        <f t="shared" si="3"/>
        <v>10.3</v>
      </c>
      <c r="G44">
        <v>4</v>
      </c>
      <c r="H44">
        <f t="shared" si="4"/>
        <v>0.74536698872591223</v>
      </c>
      <c r="I44">
        <f t="shared" si="5"/>
        <v>30.709119935507587</v>
      </c>
      <c r="J44">
        <f t="shared" si="6"/>
        <v>943.05004721338946</v>
      </c>
    </row>
    <row r="45" spans="2:15" x14ac:dyDescent="0.25">
      <c r="B45">
        <v>4</v>
      </c>
      <c r="C45">
        <v>4</v>
      </c>
      <c r="D45">
        <v>4</v>
      </c>
      <c r="E45">
        <v>1</v>
      </c>
      <c r="F45">
        <f t="shared" si="3"/>
        <v>10.3</v>
      </c>
      <c r="G45">
        <v>4</v>
      </c>
      <c r="H45">
        <f t="shared" si="4"/>
        <v>0.73180148965287117</v>
      </c>
      <c r="I45">
        <f t="shared" si="5"/>
        <v>30.150221373698294</v>
      </c>
      <c r="J45">
        <f t="shared" si="6"/>
        <v>909.03584888301339</v>
      </c>
    </row>
    <row r="46" spans="2:15" x14ac:dyDescent="0.25">
      <c r="B46">
        <v>5</v>
      </c>
      <c r="C46">
        <v>5</v>
      </c>
      <c r="D46">
        <v>1</v>
      </c>
      <c r="E46">
        <v>1</v>
      </c>
      <c r="F46">
        <f t="shared" si="3"/>
        <v>10.3</v>
      </c>
      <c r="G46">
        <v>4</v>
      </c>
    </row>
  </sheetData>
  <conditionalFormatting sqref="J27:J42">
    <cfRule type="top10" dxfId="0" priority="1" percent="1" rank="10"/>
  </conditionalFormatting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0</xdr:col>
                <xdr:colOff>409575</xdr:colOff>
                <xdr:row>2</xdr:row>
                <xdr:rowOff>47625</xdr:rowOff>
              </from>
              <to>
                <xdr:col>1</xdr:col>
                <xdr:colOff>1276350</xdr:colOff>
                <xdr:row>7</xdr:row>
                <xdr:rowOff>38100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 sizeWithCells="1">
              <from>
                <xdr:col>0</xdr:col>
                <xdr:colOff>390525</xdr:colOff>
                <xdr:row>8</xdr:row>
                <xdr:rowOff>85725</xdr:rowOff>
              </from>
              <to>
                <xdr:col>4</xdr:col>
                <xdr:colOff>619125</xdr:colOff>
                <xdr:row>14</xdr:row>
                <xdr:rowOff>19050</xdr:rowOff>
              </to>
            </anchor>
          </objectPr>
        </oleObject>
      </mc:Choice>
      <mc:Fallback>
        <oleObject progId="Equation.3" shapeId="1026" r:id="rId6"/>
      </mc:Fallback>
    </mc:AlternateContent>
    <mc:AlternateContent xmlns:mc="http://schemas.openxmlformats.org/markup-compatibility/2006">
      <mc:Choice Requires="x14">
        <oleObject progId="Equation.3" shapeId="1027" r:id="rId8">
          <objectPr defaultSize="0" autoPict="0" r:id="rId9">
            <anchor moveWithCells="1" sizeWithCells="1">
              <from>
                <xdr:col>15</xdr:col>
                <xdr:colOff>66675</xdr:colOff>
                <xdr:row>0</xdr:row>
                <xdr:rowOff>104775</xdr:rowOff>
              </from>
              <to>
                <xdr:col>20</xdr:col>
                <xdr:colOff>504825</xdr:colOff>
                <xdr:row>4</xdr:row>
                <xdr:rowOff>76200</xdr:rowOff>
              </to>
            </anchor>
          </objectPr>
        </oleObject>
      </mc:Choice>
      <mc:Fallback>
        <oleObject progId="Equation.3" shapeId="1027" r:id="rId8"/>
      </mc:Fallback>
    </mc:AlternateContent>
    <mc:AlternateContent xmlns:mc="http://schemas.openxmlformats.org/markup-compatibility/2006">
      <mc:Choice Requires="x14">
        <oleObject progId="Equation.3" shapeId="1028" r:id="rId10">
          <objectPr defaultSize="0" autoPict="0" r:id="rId11">
            <anchor moveWithCells="1" sizeWithCells="1">
              <from>
                <xdr:col>0</xdr:col>
                <xdr:colOff>247650</xdr:colOff>
                <xdr:row>20</xdr:row>
                <xdr:rowOff>133350</xdr:rowOff>
              </from>
              <to>
                <xdr:col>4</xdr:col>
                <xdr:colOff>1133475</xdr:colOff>
                <xdr:row>25</xdr:row>
                <xdr:rowOff>47625</xdr:rowOff>
              </to>
            </anchor>
          </objectPr>
        </oleObject>
      </mc:Choice>
      <mc:Fallback>
        <oleObject progId="Equation.3" shapeId="1028" r:id="rId1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6" workbookViewId="0">
      <selection activeCell="U28" sqref="U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26" sqref="R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3"/>
  <sheetViews>
    <sheetView workbookViewId="0">
      <selection activeCell="D6" sqref="D6"/>
    </sheetView>
  </sheetViews>
  <sheetFormatPr defaultRowHeight="15" x14ac:dyDescent="0.25"/>
  <cols>
    <col min="9" max="9" width="62.28515625" bestFit="1" customWidth="1"/>
  </cols>
  <sheetData>
    <row r="1" spans="2:2" ht="15.75" x14ac:dyDescent="0.25">
      <c r="B1" s="6" t="s">
        <v>28</v>
      </c>
    </row>
    <row r="2" spans="2:2" ht="15.75" x14ac:dyDescent="0.25">
      <c r="B2" s="6" t="s">
        <v>29</v>
      </c>
    </row>
    <row r="3" spans="2:2" ht="15.75" x14ac:dyDescent="0.25">
      <c r="B3" s="6" t="s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Structure factor calculation</vt:lpstr>
      <vt:lpstr>Structure factor fundamental</vt:lpstr>
      <vt:lpstr>Debye temperatures</vt:lpstr>
      <vt:lpstr>Scattering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Song, Gian</dc:creator>
  <cp:lastModifiedBy>Song, Gian</cp:lastModifiedBy>
  <dcterms:created xsi:type="dcterms:W3CDTF">2016-09-22T14:44:17Z</dcterms:created>
  <dcterms:modified xsi:type="dcterms:W3CDTF">2016-10-07T20:40:41Z</dcterms:modified>
</cp:coreProperties>
</file>