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xr:revisionPtr revIDLastSave="0" documentId="13_ncr:1_{8C197A7C-0C35-4E07-BF65-1F4C816A5C8F}" xr6:coauthVersionLast="45" xr6:coauthVersionMax="45" xr10:uidLastSave="{00000000-0000-0000-0000-000000000000}"/>
  <bookViews>
    <workbookView xWindow="-120" yWindow="-120" windowWidth="29040" windowHeight="15840" xr2:uid="{00000000-000D-0000-FFFF-FFFF00000000}"/>
  </bookViews>
  <sheets>
    <sheet name="Average-Max Method" sheetId="3" r:id="rId1"/>
    <sheet name="Normal Distribution Method" sheetId="4" r:id="rId2"/>
  </sheet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3" l="1"/>
  <c r="D19" i="4" l="1"/>
  <c r="D16" i="4"/>
  <c r="I3" i="4"/>
  <c r="I4" i="4"/>
  <c r="I5" i="4"/>
  <c r="I6" i="4"/>
  <c r="I7" i="4"/>
  <c r="I8" i="4"/>
  <c r="I9" i="4"/>
  <c r="I10" i="4"/>
  <c r="I11" i="4"/>
  <c r="I12" i="4"/>
  <c r="D20" i="4"/>
  <c r="D15" i="4"/>
  <c r="D17" i="4" s="1"/>
  <c r="H13" i="4"/>
  <c r="H15" i="4"/>
  <c r="C15" i="3"/>
  <c r="C17" i="3" s="1"/>
  <c r="F14" i="3"/>
  <c r="F13" i="3"/>
  <c r="H14" i="4"/>
  <c r="D133" i="4"/>
  <c r="D111" i="4"/>
  <c r="D112" i="4"/>
  <c r="D113" i="4"/>
  <c r="D114" i="4"/>
  <c r="D115" i="4"/>
  <c r="D116" i="4"/>
  <c r="D117" i="4"/>
  <c r="D118" i="4"/>
  <c r="D119" i="4"/>
  <c r="D120" i="4"/>
  <c r="D121" i="4"/>
  <c r="D122" i="4"/>
  <c r="D123" i="4"/>
  <c r="D124" i="4"/>
  <c r="D125" i="4"/>
  <c r="D126" i="4"/>
  <c r="D127" i="4"/>
  <c r="D128" i="4"/>
  <c r="D129" i="4"/>
  <c r="D130" i="4"/>
  <c r="D131" i="4"/>
  <c r="D132"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81" i="4"/>
  <c r="D82" i="4"/>
  <c r="D83" i="4"/>
  <c r="D75" i="4"/>
  <c r="D76" i="4"/>
  <c r="D77" i="4"/>
  <c r="D78" i="4"/>
  <c r="D79" i="4"/>
  <c r="D80" i="4"/>
  <c r="D69" i="4"/>
  <c r="D70" i="4"/>
  <c r="D71" i="4"/>
  <c r="D72" i="4"/>
  <c r="D73" i="4"/>
  <c r="D74" i="4"/>
  <c r="D54" i="4"/>
  <c r="D55" i="4"/>
  <c r="D56" i="4"/>
  <c r="D57" i="4"/>
  <c r="D58" i="4"/>
  <c r="D59" i="4"/>
  <c r="D60" i="4"/>
  <c r="D61" i="4"/>
  <c r="D62" i="4"/>
  <c r="D63" i="4"/>
  <c r="D64" i="4"/>
  <c r="D65" i="4"/>
  <c r="D66" i="4"/>
  <c r="D67" i="4"/>
  <c r="D68" i="4"/>
  <c r="D33" i="4"/>
  <c r="D35" i="4"/>
  <c r="D36" i="4"/>
  <c r="D37" i="4"/>
  <c r="D38" i="4"/>
  <c r="D39" i="4"/>
  <c r="D40" i="4"/>
  <c r="D41" i="4"/>
  <c r="D42" i="4"/>
  <c r="D43" i="4"/>
  <c r="D44" i="4"/>
  <c r="D45" i="4"/>
  <c r="D46" i="4"/>
  <c r="D47" i="4"/>
  <c r="D48" i="4"/>
  <c r="D49" i="4"/>
  <c r="D50" i="4"/>
  <c r="D51" i="4"/>
  <c r="D52" i="4"/>
  <c r="D53" i="4"/>
  <c r="D34" i="4"/>
  <c r="C16" i="3"/>
  <c r="H20" i="3" l="1"/>
  <c r="H21" i="3" s="1"/>
  <c r="I15" i="4"/>
  <c r="I13" i="4"/>
  <c r="C27" i="4" s="1"/>
  <c r="I14" i="4"/>
  <c r="K27" i="4" l="1"/>
  <c r="K28" i="4" s="1"/>
  <c r="O27" i="4"/>
  <c r="G27" i="4"/>
  <c r="G28" i="4" s="1"/>
  <c r="C28" i="4"/>
  <c r="O28" i="4" l="1"/>
</calcChain>
</file>

<file path=xl/sharedStrings.xml><?xml version="1.0" encoding="utf-8"?>
<sst xmlns="http://schemas.openxmlformats.org/spreadsheetml/2006/main" count="80" uniqueCount="60">
  <si>
    <t>sept</t>
  </si>
  <si>
    <t>oct</t>
  </si>
  <si>
    <t>nov</t>
  </si>
  <si>
    <t>TOTAL</t>
  </si>
  <si>
    <t>Z = Coefficient service</t>
  </si>
  <si>
    <t>Z  =Coeff service</t>
  </si>
  <si>
    <t>=1,28 x 1000 * 0,14</t>
  </si>
  <si>
    <t>Month</t>
  </si>
  <si>
    <t>Sales</t>
  </si>
  <si>
    <t>Average /  Month</t>
  </si>
  <si>
    <t>Average / Day</t>
  </si>
  <si>
    <t>Delivery</t>
  </si>
  <si>
    <t>Lead Time (Day)</t>
  </si>
  <si>
    <t>Average Lead Time</t>
  </si>
  <si>
    <t>MAX Lead Time</t>
  </si>
  <si>
    <t>METHOD 2</t>
  </si>
  <si>
    <t>Safety Stock = (Max Lead Time * Max Sale) - (Average Lead Time * Average Sale)</t>
  </si>
  <si>
    <t>Sale MAX</t>
  </si>
  <si>
    <t>Reorder Point = SS + average sale (or forecast) * Average Lead Time</t>
  </si>
  <si>
    <t>Limits</t>
  </si>
  <si>
    <t>Tips</t>
  </si>
  <si>
    <t>A delay or an extreme sale can have a significant impact on the calculation</t>
  </si>
  <si>
    <t>No consideration of the target service rate</t>
  </si>
  <si>
    <t>Capping deadlines / max sales</t>
  </si>
  <si>
    <t>jan</t>
  </si>
  <si>
    <t>feb</t>
  </si>
  <si>
    <t>mar</t>
  </si>
  <si>
    <t>apr</t>
  </si>
  <si>
    <t>may</t>
  </si>
  <si>
    <t>june</t>
  </si>
  <si>
    <t>july</t>
  </si>
  <si>
    <t>aug</t>
  </si>
  <si>
    <t>dec</t>
  </si>
  <si>
    <t>Lead time (Days)</t>
  </si>
  <si>
    <t>Lead time (Month)</t>
  </si>
  <si>
    <t>Targeted Service Rate</t>
  </si>
  <si>
    <t>Demand Standard Deviation</t>
  </si>
  <si>
    <t>Max Lead Time</t>
  </si>
  <si>
    <t>Lead Time Standard Deviation</t>
  </si>
  <si>
    <t xml:space="preserve">"Be careful, unlike our video on safety stock, it is important to use the average time in months and not in number of days because we use the standard deviation of sales per month.
You have 3 options: Either you use all your data in DAY, WEEK or MONTH. It is essential to always remain constant with the units of time in your calculations."		
		</t>
  </si>
  <si>
    <t xml:space="preserve">*You can replace average sale by future forecast on the average time if your forecasts are reliable		
		</t>
  </si>
  <si>
    <t>METHOD 4</t>
  </si>
  <si>
    <t>METHOD 5</t>
  </si>
  <si>
    <t>METHOD 6</t>
  </si>
  <si>
    <t>Safety Stock Formula</t>
  </si>
  <si>
    <t>Safety Stock</t>
  </si>
  <si>
    <t>Reorder Point</t>
  </si>
  <si>
    <t>METHOD 3</t>
  </si>
  <si>
    <t>Recommended</t>
  </si>
  <si>
    <t>Uncertainty only on demand</t>
  </si>
  <si>
    <t>Uncertainty only on Lead Time</t>
  </si>
  <si>
    <t>Z *Demand Standard Deviation*  sqrt (Average LT)</t>
  </si>
  <si>
    <t>Z * Average Sale *  Lead Time Standard Deviation</t>
  </si>
  <si>
    <t>=1,28 x 141,4 x sqrt(1,15)</t>
  </si>
  <si>
    <r>
      <t>Z * sqrt( (Average LT * (Demand Standard Deviation)</t>
    </r>
    <r>
      <rPr>
        <b/>
        <sz val="11"/>
        <color theme="1"/>
        <rFont val="Calibri"/>
        <family val="2"/>
      </rPr>
      <t>² + (Average Sale *Lead Time Standard Deviation)²)</t>
    </r>
  </si>
  <si>
    <t>Z * Demand Standard Deviation  * Sqrt (Average LT) + Z * Average Sale  * Lead Time Standard Deviation</t>
  </si>
  <si>
    <t>Normal Distribution</t>
  </si>
  <si>
    <t>Service Rate</t>
  </si>
  <si>
    <t>Uncertainty on demand and Lead Time independent</t>
  </si>
  <si>
    <t>Uncertainty on demand and Lead Time dependent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</si>
</sst>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 #,##0.00\ _€_-;\-* #,##0.00\ _€_-;_-* &quot;-&quot;??\ _€_-;_-@_-"/>
    <numFmt numFmtId="177" formatCode="0.0%"/>
    <numFmt numFmtId="178" formatCode="_-* #,##0\ _€_-;\-* #,##0\ _€_-;_-* &quot;-&quot;??\ _€_-;_-@_-"/>
    <numFmt numFmtId="179" formatCode="0.0"/>
    <numFmt numFmtId="180" formatCode="_-* #,##0\ _€_-;\-* #,##0\ _€_-;_-* &quot;-&quot;?\ _€_-;_-@_-"/>
  </numFmts>
  <fonts count="12" x14ac:knownFonts="1">
    <font>
      <sz val="11"/>
      <color theme="1"/>
      <name val="新細明體"/>
      <family val="2"/>
      <scheme val="minor"/>
    </font>
    <font>
      <sz val="11"/>
      <color theme="1"/>
      <name val="新細明體"/>
      <family val="2"/>
      <scheme val="minor"/>
    </font>
    <font>
      <u/>
      <sz val="11"/>
      <color theme="10"/>
      <name val="新細明體"/>
      <family val="2"/>
      <scheme val="minor"/>
    </font>
    <font>
      <b/>
      <sz val="11"/>
      <color theme="1"/>
      <name val="新細明體"/>
      <family val="2"/>
      <scheme val="minor"/>
    </font>
    <font>
      <sz val="12"/>
      <color theme="1"/>
      <name val="新細明體"/>
      <family val="2"/>
      <scheme val="minor"/>
    </font>
    <font>
      <b/>
      <sz val="11"/>
      <color theme="1"/>
      <name val="Calibri"/>
      <family val="2"/>
    </font>
    <font>
      <sz val="10"/>
      <color indexed="8"/>
      <name val="Arial"/>
      <family val="2"/>
    </font>
    <font>
      <i/>
      <sz val="11"/>
      <color theme="1"/>
      <name val="新細明體"/>
      <family val="2"/>
      <scheme val="minor"/>
    </font>
    <font>
      <sz val="11"/>
      <color rgb="FFFF0000"/>
      <name val="新細明體"/>
      <family val="2"/>
      <scheme val="minor"/>
    </font>
    <font>
      <b/>
      <sz val="11"/>
      <color rgb="FFFF0000"/>
      <name val="新細明體"/>
      <family val="2"/>
      <scheme val="minor"/>
    </font>
    <font>
      <u/>
      <sz val="11"/>
      <color theme="10"/>
      <name val="Calibri"/>
      <family val="2"/>
    </font>
    <font>
      <sz val="9"/>
      <name val="新細明體"/>
      <family val="3"/>
      <charset val="136"/>
      <scheme val="minor"/>
    </font>
  </fonts>
  <fills count="8">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indexed="35"/>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auto="1"/>
      </right>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8">
    <xf numFmtId="0" fontId="0" fillId="0" borderId="0"/>
    <xf numFmtId="176" fontId="1" fillId="0" borderId="0" applyFont="0" applyFill="0" applyBorder="0" applyAlignment="0" applyProtection="0"/>
    <xf numFmtId="9" fontId="1" fillId="0" borderId="0" applyFont="0" applyFill="0" applyBorder="0" applyAlignment="0" applyProtection="0"/>
    <xf numFmtId="0" fontId="4" fillId="0" borderId="0"/>
    <xf numFmtId="4" fontId="6" fillId="7" borderId="21" applyNumberFormat="0" applyProtection="0">
      <alignment horizontal="right" vertical="center"/>
    </xf>
    <xf numFmtId="0" fontId="1" fillId="0" borderId="0"/>
    <xf numFmtId="0" fontId="2" fillId="0" borderId="0" applyNumberFormat="0" applyFill="0" applyBorder="0" applyAlignment="0" applyProtection="0"/>
    <xf numFmtId="0" fontId="10" fillId="0" borderId="0" applyNumberFormat="0" applyFill="0" applyBorder="0" applyAlignment="0" applyProtection="0"/>
  </cellStyleXfs>
  <cellXfs count="117">
    <xf numFmtId="0" fontId="0" fillId="0" borderId="0" xfId="0"/>
    <xf numFmtId="0" fontId="3" fillId="0" borderId="0" xfId="0" applyFont="1"/>
    <xf numFmtId="0" fontId="3" fillId="0" borderId="2" xfId="0" applyFont="1" applyBorder="1" applyAlignment="1">
      <alignment horizontal="center"/>
    </xf>
    <xf numFmtId="179" fontId="3" fillId="0" borderId="6" xfId="0" applyNumberFormat="1" applyFon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10" xfId="0" applyBorder="1"/>
    <xf numFmtId="0" fontId="0" fillId="0" borderId="0" xfId="0" applyBorder="1"/>
    <xf numFmtId="0" fontId="0" fillId="0" borderId="11" xfId="0" applyBorder="1"/>
    <xf numFmtId="0" fontId="3" fillId="0" borderId="0" xfId="0" applyFont="1" applyBorder="1" applyAlignment="1">
      <alignment horizontal="center"/>
    </xf>
    <xf numFmtId="0" fontId="0" fillId="0" borderId="0" xfId="0" applyFill="1" applyBorder="1" applyAlignment="1">
      <alignment horizontal="right"/>
    </xf>
    <xf numFmtId="179" fontId="3" fillId="0" borderId="4" xfId="0" applyNumberFormat="1" applyFont="1" applyBorder="1" applyAlignment="1">
      <alignment horizontal="center"/>
    </xf>
    <xf numFmtId="0" fontId="3" fillId="0" borderId="6" xfId="0" applyFont="1" applyBorder="1" applyAlignment="1">
      <alignment horizontal="center"/>
    </xf>
    <xf numFmtId="178" fontId="0" fillId="0" borderId="4" xfId="1" applyNumberFormat="1" applyFont="1" applyBorder="1"/>
    <xf numFmtId="178" fontId="3" fillId="0" borderId="4" xfId="1" applyNumberFormat="1" applyFont="1" applyBorder="1"/>
    <xf numFmtId="0" fontId="3" fillId="3" borderId="1" xfId="0" applyFont="1" applyFill="1" applyBorder="1"/>
    <xf numFmtId="0" fontId="3" fillId="3" borderId="3" xfId="0" applyFont="1" applyFill="1" applyBorder="1"/>
    <xf numFmtId="0" fontId="3" fillId="3" borderId="5" xfId="0" applyFont="1" applyFill="1" applyBorder="1"/>
    <xf numFmtId="0" fontId="3" fillId="0" borderId="0" xfId="0" applyFont="1" applyAlignment="1">
      <alignment horizontal="left"/>
    </xf>
    <xf numFmtId="178" fontId="0" fillId="0" borderId="0" xfId="1" applyNumberFormat="1" applyFont="1" applyAlignment="1">
      <alignment horizontal="left"/>
    </xf>
    <xf numFmtId="2" fontId="0" fillId="0" borderId="4" xfId="0" applyNumberFormat="1" applyBorder="1"/>
    <xf numFmtId="0" fontId="3" fillId="3" borderId="15" xfId="0" applyFont="1" applyFill="1" applyBorder="1"/>
    <xf numFmtId="0" fontId="3" fillId="5" borderId="1" xfId="0" applyFont="1" applyFill="1" applyBorder="1" applyAlignment="1">
      <alignment horizontal="center"/>
    </xf>
    <xf numFmtId="0" fontId="0" fillId="5" borderId="3" xfId="0" applyFill="1" applyBorder="1" applyAlignment="1">
      <alignment horizontal="center"/>
    </xf>
    <xf numFmtId="0" fontId="0" fillId="5" borderId="5" xfId="0" applyFill="1" applyBorder="1" applyAlignment="1">
      <alignment horizontal="center"/>
    </xf>
    <xf numFmtId="0" fontId="3" fillId="5" borderId="1" xfId="0" applyFont="1" applyFill="1" applyBorder="1"/>
    <xf numFmtId="0" fontId="0" fillId="5" borderId="3" xfId="0" applyFill="1" applyBorder="1"/>
    <xf numFmtId="0" fontId="3" fillId="5" borderId="3" xfId="0" applyFont="1" applyFill="1" applyBorder="1"/>
    <xf numFmtId="0" fontId="3" fillId="5" borderId="5" xfId="0" applyFont="1" applyFill="1" applyBorder="1"/>
    <xf numFmtId="0" fontId="3" fillId="5" borderId="15" xfId="0" applyFont="1" applyFill="1" applyBorder="1"/>
    <xf numFmtId="178" fontId="3" fillId="0" borderId="16" xfId="1" applyNumberFormat="1" applyFont="1" applyBorder="1"/>
    <xf numFmtId="0" fontId="0" fillId="5" borderId="5" xfId="0" applyFill="1" applyBorder="1"/>
    <xf numFmtId="178" fontId="0" fillId="0" borderId="6" xfId="1" applyNumberFormat="1" applyFont="1" applyBorder="1"/>
    <xf numFmtId="0" fontId="3" fillId="0" borderId="0" xfId="0" applyFont="1" applyBorder="1"/>
    <xf numFmtId="0" fontId="0" fillId="0" borderId="18" xfId="0" applyBorder="1"/>
    <xf numFmtId="0" fontId="3" fillId="0" borderId="10" xfId="0" applyFont="1" applyBorder="1"/>
    <xf numFmtId="178" fontId="0" fillId="0" borderId="0" xfId="1" applyNumberFormat="1" applyFont="1" applyBorder="1"/>
    <xf numFmtId="178" fontId="3" fillId="0" borderId="0" xfId="1" applyNumberFormat="1" applyFont="1" applyBorder="1"/>
    <xf numFmtId="179" fontId="3" fillId="0" borderId="0" xfId="0" applyNumberFormat="1" applyFont="1" applyBorder="1" applyAlignment="1">
      <alignment horizontal="center"/>
    </xf>
    <xf numFmtId="2" fontId="0" fillId="0" borderId="0" xfId="0" applyNumberFormat="1" applyBorder="1"/>
    <xf numFmtId="0" fontId="3" fillId="0" borderId="11" xfId="0" applyFont="1" applyBorder="1"/>
    <xf numFmtId="0" fontId="3" fillId="0" borderId="7" xfId="0" applyFont="1" applyBorder="1" applyAlignment="1">
      <alignment horizontal="left"/>
    </xf>
    <xf numFmtId="0" fontId="3" fillId="0" borderId="8" xfId="0" applyFont="1" applyBorder="1"/>
    <xf numFmtId="178" fontId="0" fillId="2" borderId="9" xfId="1" applyNumberFormat="1" applyFont="1" applyFill="1" applyBorder="1"/>
    <xf numFmtId="180" fontId="0" fillId="2" borderId="14" xfId="0" applyNumberFormat="1" applyFill="1" applyBorder="1"/>
    <xf numFmtId="0" fontId="3" fillId="0" borderId="7" xfId="0" applyFont="1" applyBorder="1"/>
    <xf numFmtId="0" fontId="3" fillId="0" borderId="12" xfId="0" applyFont="1" applyBorder="1"/>
    <xf numFmtId="177" fontId="0" fillId="4" borderId="3" xfId="2" applyNumberFormat="1" applyFont="1" applyFill="1" applyBorder="1" applyAlignment="1">
      <alignment horizontal="center"/>
    </xf>
    <xf numFmtId="9" fontId="0" fillId="4" borderId="3" xfId="0" applyNumberFormat="1" applyFill="1" applyBorder="1" applyAlignment="1">
      <alignment horizontal="center"/>
    </xf>
    <xf numFmtId="9" fontId="0" fillId="4" borderId="5" xfId="0" applyNumberFormat="1" applyFill="1" applyBorder="1" applyAlignment="1">
      <alignment horizontal="center"/>
    </xf>
    <xf numFmtId="2" fontId="0" fillId="0" borderId="6" xfId="0" applyNumberFormat="1" applyFill="1" applyBorder="1"/>
    <xf numFmtId="0" fontId="0" fillId="0" borderId="13" xfId="0" applyBorder="1" applyAlignment="1">
      <alignment horizontal="left"/>
    </xf>
    <xf numFmtId="0" fontId="0" fillId="0" borderId="14"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3" fillId="4" borderId="1" xfId="0" applyFont="1" applyFill="1" applyBorder="1" applyAlignment="1">
      <alignment horizontal="center"/>
    </xf>
    <xf numFmtId="0" fontId="3" fillId="0" borderId="2" xfId="0" applyFont="1" applyBorder="1"/>
    <xf numFmtId="0" fontId="3" fillId="0" borderId="4" xfId="0" applyFont="1" applyBorder="1" applyAlignment="1">
      <alignment horizontal="center"/>
    </xf>
    <xf numFmtId="9" fontId="0" fillId="2" borderId="2" xfId="0" applyNumberFormat="1" applyFill="1" applyBorder="1"/>
    <xf numFmtId="179" fontId="0" fillId="0" borderId="6" xfId="0" applyNumberFormat="1" applyBorder="1"/>
    <xf numFmtId="0" fontId="0" fillId="0" borderId="24" xfId="0" applyFill="1" applyBorder="1" applyAlignment="1">
      <alignment horizontal="center"/>
    </xf>
    <xf numFmtId="0" fontId="0" fillId="0" borderId="24" xfId="0" applyFont="1" applyFill="1" applyBorder="1" applyAlignment="1">
      <alignment horizontal="center"/>
    </xf>
    <xf numFmtId="0" fontId="3" fillId="0" borderId="26" xfId="0" applyFont="1" applyBorder="1" applyAlignment="1">
      <alignment horizontal="center"/>
    </xf>
    <xf numFmtId="2" fontId="0" fillId="0" borderId="27" xfId="0" applyNumberFormat="1" applyFill="1" applyBorder="1" applyAlignment="1">
      <alignment horizontal="center"/>
    </xf>
    <xf numFmtId="0" fontId="0" fillId="0" borderId="25" xfId="0" applyFill="1" applyBorder="1" applyAlignment="1">
      <alignment horizontal="center"/>
    </xf>
    <xf numFmtId="0" fontId="0" fillId="0" borderId="27" xfId="0" applyFill="1" applyBorder="1" applyAlignment="1">
      <alignment horizontal="center"/>
    </xf>
    <xf numFmtId="0" fontId="9" fillId="0" borderId="2" xfId="0" applyFont="1" applyFill="1" applyBorder="1" applyAlignment="1">
      <alignment horizontal="center"/>
    </xf>
    <xf numFmtId="179" fontId="8" fillId="0" borderId="4" xfId="0" applyNumberFormat="1" applyFont="1" applyBorder="1" applyAlignment="1">
      <alignment horizontal="center"/>
    </xf>
    <xf numFmtId="179" fontId="8" fillId="0" borderId="6" xfId="0" applyNumberFormat="1" applyFont="1" applyBorder="1" applyAlignment="1">
      <alignment horizontal="center"/>
    </xf>
    <xf numFmtId="2" fontId="8" fillId="0" borderId="6" xfId="0" applyNumberFormat="1" applyFont="1" applyFill="1" applyBorder="1" applyAlignment="1">
      <alignment horizontal="center"/>
    </xf>
    <xf numFmtId="2" fontId="8" fillId="0" borderId="16" xfId="0" applyNumberFormat="1" applyFont="1" applyFill="1" applyBorder="1" applyAlignment="1">
      <alignment horizontal="center"/>
    </xf>
    <xf numFmtId="2" fontId="8" fillId="0" borderId="4" xfId="0" applyNumberFormat="1" applyFont="1" applyFill="1" applyBorder="1" applyAlignment="1">
      <alignment horizontal="center"/>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3" fillId="3" borderId="17" xfId="0" applyFont="1" applyFill="1" applyBorder="1" applyAlignment="1">
      <alignment horizontal="center" vertical="center"/>
    </xf>
    <xf numFmtId="0" fontId="0" fillId="0" borderId="10" xfId="0" applyBorder="1" applyAlignment="1"/>
    <xf numFmtId="0" fontId="3" fillId="3" borderId="17" xfId="0" applyFont="1" applyFill="1" applyBorder="1" applyAlignment="1">
      <alignment horizontal="center"/>
    </xf>
    <xf numFmtId="0" fontId="3" fillId="0" borderId="12" xfId="0" applyFont="1" applyBorder="1" applyAlignment="1">
      <alignment horizontal="left"/>
    </xf>
    <xf numFmtId="0" fontId="3" fillId="0" borderId="13" xfId="0" applyFont="1" applyBorder="1" applyAlignment="1">
      <alignment horizontal="left"/>
    </xf>
    <xf numFmtId="0" fontId="3" fillId="6" borderId="7" xfId="0" applyFont="1" applyFill="1" applyBorder="1" applyAlignment="1">
      <alignment horizontal="center"/>
    </xf>
    <xf numFmtId="0" fontId="3" fillId="6" borderId="8" xfId="0" applyFont="1" applyFill="1" applyBorder="1" applyAlignment="1">
      <alignment horizontal="center"/>
    </xf>
    <xf numFmtId="0" fontId="3" fillId="6" borderId="9" xfId="0" applyFont="1" applyFill="1" applyBorder="1" applyAlignment="1">
      <alignment horizontal="center"/>
    </xf>
    <xf numFmtId="0" fontId="7" fillId="0" borderId="28" xfId="0" applyFont="1" applyBorder="1" applyAlignment="1">
      <alignment horizontal="center" wrapText="1"/>
    </xf>
    <xf numFmtId="0" fontId="7" fillId="0" borderId="29" xfId="0" applyFont="1" applyBorder="1" applyAlignment="1">
      <alignment horizontal="center" wrapText="1"/>
    </xf>
    <xf numFmtId="0" fontId="7" fillId="0" borderId="30" xfId="0" applyFont="1" applyBorder="1" applyAlignment="1">
      <alignment horizontal="center" wrapText="1"/>
    </xf>
    <xf numFmtId="0" fontId="7" fillId="0" borderId="31" xfId="0" applyFont="1" applyBorder="1" applyAlignment="1">
      <alignment horizontal="center" wrapText="1"/>
    </xf>
    <xf numFmtId="0" fontId="7" fillId="0" borderId="0" xfId="0" applyFont="1" applyBorder="1" applyAlignment="1">
      <alignment horizontal="center" wrapText="1"/>
    </xf>
    <xf numFmtId="0" fontId="7" fillId="0" borderId="32" xfId="0" applyFont="1" applyBorder="1" applyAlignment="1">
      <alignment horizontal="center" wrapText="1"/>
    </xf>
    <xf numFmtId="0" fontId="7" fillId="0" borderId="33" xfId="0" applyFont="1" applyBorder="1" applyAlignment="1">
      <alignment horizontal="center" wrapText="1"/>
    </xf>
    <xf numFmtId="0" fontId="7" fillId="0" borderId="34" xfId="0" applyFont="1" applyBorder="1" applyAlignment="1">
      <alignment horizontal="center" wrapText="1"/>
    </xf>
    <xf numFmtId="0" fontId="7" fillId="0" borderId="35" xfId="0" applyFont="1" applyBorder="1" applyAlignment="1">
      <alignment horizontal="center" wrapText="1"/>
    </xf>
    <xf numFmtId="0" fontId="3" fillId="0" borderId="10" xfId="0" applyFont="1" applyBorder="1" applyAlignment="1">
      <alignment horizontal="center" vertical="center"/>
    </xf>
    <xf numFmtId="0" fontId="3" fillId="0" borderId="0" xfId="0" applyFont="1" applyBorder="1" applyAlignment="1">
      <alignment horizontal="center" vertical="center"/>
    </xf>
    <xf numFmtId="0" fontId="3" fillId="0" borderId="11" xfId="0" applyFont="1" applyBorder="1" applyAlignment="1">
      <alignment horizontal="center" vertical="center"/>
    </xf>
    <xf numFmtId="0" fontId="3" fillId="0" borderId="20" xfId="0" applyFont="1" applyBorder="1" applyAlignment="1">
      <alignment horizontal="center"/>
    </xf>
    <xf numFmtId="0" fontId="3" fillId="0" borderId="19" xfId="0" applyFont="1"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3" fillId="0" borderId="10"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3" fontId="0" fillId="2" borderId="20" xfId="1" applyNumberFormat="1" applyFont="1" applyFill="1" applyBorder="1" applyAlignment="1">
      <alignment horizontal="center"/>
    </xf>
    <xf numFmtId="3" fontId="0" fillId="2" borderId="18" xfId="1" applyNumberFormat="1" applyFont="1" applyFill="1" applyBorder="1" applyAlignment="1">
      <alignment horizontal="center"/>
    </xf>
    <xf numFmtId="3" fontId="0" fillId="2" borderId="19" xfId="1" applyNumberFormat="1" applyFont="1" applyFill="1" applyBorder="1" applyAlignment="1">
      <alignment horizontal="center"/>
    </xf>
    <xf numFmtId="0" fontId="8" fillId="0" borderId="24" xfId="0" applyFont="1" applyBorder="1" applyAlignment="1">
      <alignment horizontal="center" vertical="center" wrapText="1"/>
    </xf>
    <xf numFmtId="0" fontId="3" fillId="3" borderId="22" xfId="0" applyFont="1" applyFill="1" applyBorder="1" applyAlignment="1">
      <alignment horizontal="center" vertical="center"/>
    </xf>
    <xf numFmtId="0" fontId="3" fillId="3" borderId="23" xfId="0" applyFont="1" applyFill="1" applyBorder="1" applyAlignment="1">
      <alignment horizontal="center" vertical="center"/>
    </xf>
    <xf numFmtId="0" fontId="0" fillId="0" borderId="12" xfId="0" quotePrefix="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7" fillId="0" borderId="13" xfId="0" applyFont="1" applyBorder="1" applyAlignment="1">
      <alignment horizontal="center"/>
    </xf>
  </cellXfs>
  <cellStyles count="8">
    <cellStyle name="Lien hypertexte 2" xfId="6" xr:uid="{4E3D99EA-03A4-44F8-94CE-C10342763113}"/>
    <cellStyle name="Lien hypertexte 3" xfId="7" xr:uid="{D92E1605-D3B8-4421-AA84-F0C971280591}"/>
    <cellStyle name="Normal 2" xfId="3" xr:uid="{00000000-0005-0000-0000-000003000000}"/>
    <cellStyle name="Normal 2 2" xfId="5" xr:uid="{E9509500-77DD-49A2-9E57-D391232C1244}"/>
    <cellStyle name="SAPBEXstdData" xfId="4" xr:uid="{00000000-0005-0000-0000-000005000000}"/>
    <cellStyle name="一般" xfId="0" builtinId="0"/>
    <cellStyle name="千分位" xfId="1" builtinId="3"/>
    <cellStyle name="百分比" xfId="2" builtinId="5"/>
  </cellStyles>
  <dxfs count="1">
    <dxf>
      <fill>
        <patternFill>
          <bgColor rgb="FFFFFF00"/>
        </patternFill>
      </fill>
    </dxf>
  </dxfs>
  <tableStyles count="0" defaultTableStyle="TableStyleMedium2" defaultPivotStyle="PivotStyleLight16"/>
  <colors>
    <mruColors>
      <color rgb="FF44546A"/>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000" b="1"/>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spPr>
            <a:ln w="28575" cap="rnd">
              <a:solidFill>
                <a:schemeClr val="accent1"/>
              </a:solidFill>
              <a:round/>
            </a:ln>
            <a:effectLst/>
          </c:spPr>
          <c:marker>
            <c:symbol val="none"/>
          </c:marker>
          <c:val>
            <c:numRef>
              <c:f>'Average-Max Method'!$C$3:$C$14</c:f>
              <c:numCache>
                <c:formatCode>_-* #,##0\ _€_-;\-* #,##0\ _€_-;_-* "-"??\ _€_-;_-@_-</c:formatCode>
                <c:ptCount val="12"/>
                <c:pt idx="0">
                  <c:v>900</c:v>
                </c:pt>
                <c:pt idx="1">
                  <c:v>1000</c:v>
                </c:pt>
                <c:pt idx="2">
                  <c:v>800</c:v>
                </c:pt>
                <c:pt idx="3">
                  <c:v>1100</c:v>
                </c:pt>
                <c:pt idx="4">
                  <c:v>900</c:v>
                </c:pt>
                <c:pt idx="5">
                  <c:v>1200</c:v>
                </c:pt>
                <c:pt idx="6">
                  <c:v>900</c:v>
                </c:pt>
                <c:pt idx="7">
                  <c:v>1100</c:v>
                </c:pt>
                <c:pt idx="8">
                  <c:v>1100</c:v>
                </c:pt>
                <c:pt idx="9">
                  <c:v>1000</c:v>
                </c:pt>
                <c:pt idx="10">
                  <c:v>800</c:v>
                </c:pt>
                <c:pt idx="11">
                  <c:v>1200</c:v>
                </c:pt>
              </c:numCache>
            </c:numRef>
          </c:val>
          <c:smooth val="0"/>
          <c:extLst>
            <c:ext xmlns:c16="http://schemas.microsoft.com/office/drawing/2014/chart" uri="{C3380CC4-5D6E-409C-BE32-E72D297353CC}">
              <c16:uniqueId val="{00000000-58B9-45C1-8EBE-FA3EC75051FE}"/>
            </c:ext>
          </c:extLst>
        </c:ser>
        <c:dLbls>
          <c:showLegendKey val="0"/>
          <c:showVal val="0"/>
          <c:showCatName val="0"/>
          <c:showSerName val="0"/>
          <c:showPercent val="0"/>
          <c:showBubbleSize val="0"/>
        </c:dLbls>
        <c:smooth val="0"/>
        <c:axId val="863486480"/>
        <c:axId val="824093344"/>
      </c:lineChart>
      <c:catAx>
        <c:axId val="863486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24093344"/>
        <c:crosses val="autoZero"/>
        <c:auto val="1"/>
        <c:lblAlgn val="ctr"/>
        <c:lblOffset val="100"/>
        <c:noMultiLvlLbl val="0"/>
      </c:catAx>
      <c:valAx>
        <c:axId val="824093344"/>
        <c:scaling>
          <c:orientation val="minMax"/>
        </c:scaling>
        <c:delete val="0"/>
        <c:axPos val="l"/>
        <c:majorGridlines>
          <c:spPr>
            <a:ln w="9525" cap="flat" cmpd="sng" algn="ctr">
              <a:solidFill>
                <a:schemeClr val="tx1">
                  <a:lumMod val="15000"/>
                  <a:lumOff val="85000"/>
                </a:schemeClr>
              </a:solidFill>
              <a:round/>
            </a:ln>
            <a:effectLst/>
          </c:spPr>
        </c:majorGridlines>
        <c:numFmt formatCode="_-* #,##0\ _€_-;\-*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6348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2000" b="1"/>
              <a:t>Lead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spPr>
            <a:ln w="28575" cap="rnd">
              <a:solidFill>
                <a:schemeClr val="accent1"/>
              </a:solidFill>
              <a:round/>
            </a:ln>
            <a:effectLst/>
          </c:spPr>
          <c:marker>
            <c:symbol val="none"/>
          </c:marker>
          <c:val>
            <c:numRef>
              <c:f>'Average-Max Method'!$F$3:$F$12</c:f>
              <c:numCache>
                <c:formatCode>General</c:formatCode>
                <c:ptCount val="10"/>
                <c:pt idx="0">
                  <c:v>38</c:v>
                </c:pt>
                <c:pt idx="1">
                  <c:v>37</c:v>
                </c:pt>
                <c:pt idx="2">
                  <c:v>38</c:v>
                </c:pt>
                <c:pt idx="3">
                  <c:v>40</c:v>
                </c:pt>
                <c:pt idx="4">
                  <c:v>33</c:v>
                </c:pt>
                <c:pt idx="5">
                  <c:v>28</c:v>
                </c:pt>
                <c:pt idx="6">
                  <c:v>37</c:v>
                </c:pt>
                <c:pt idx="7">
                  <c:v>36</c:v>
                </c:pt>
                <c:pt idx="8">
                  <c:v>36</c:v>
                </c:pt>
                <c:pt idx="9">
                  <c:v>27</c:v>
                </c:pt>
              </c:numCache>
            </c:numRef>
          </c:val>
          <c:smooth val="0"/>
          <c:extLst>
            <c:ext xmlns:c16="http://schemas.microsoft.com/office/drawing/2014/chart" uri="{C3380CC4-5D6E-409C-BE32-E72D297353CC}">
              <c16:uniqueId val="{00000000-9AEF-4038-944B-CD4AD92F5893}"/>
            </c:ext>
          </c:extLst>
        </c:ser>
        <c:dLbls>
          <c:showLegendKey val="0"/>
          <c:showVal val="0"/>
          <c:showCatName val="0"/>
          <c:showSerName val="0"/>
          <c:showPercent val="0"/>
          <c:showBubbleSize val="0"/>
        </c:dLbls>
        <c:smooth val="0"/>
        <c:axId val="828134480"/>
        <c:axId val="828269792"/>
      </c:lineChart>
      <c:catAx>
        <c:axId val="828134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28269792"/>
        <c:crosses val="autoZero"/>
        <c:auto val="1"/>
        <c:lblAlgn val="ctr"/>
        <c:lblOffset val="100"/>
        <c:noMultiLvlLbl val="0"/>
      </c:catAx>
      <c:valAx>
        <c:axId val="82826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2813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6</xdr:col>
      <xdr:colOff>454818</xdr:colOff>
      <xdr:row>0</xdr:row>
      <xdr:rowOff>147637</xdr:rowOff>
    </xdr:from>
    <xdr:to>
      <xdr:col>9</xdr:col>
      <xdr:colOff>195262</xdr:colOff>
      <xdr:row>14</xdr:row>
      <xdr:rowOff>19050</xdr:rowOff>
    </xdr:to>
    <xdr:graphicFrame macro="">
      <xdr:nvGraphicFramePr>
        <xdr:cNvPr id="2" name="Graphique 1">
          <a:extLst>
            <a:ext uri="{FF2B5EF4-FFF2-40B4-BE49-F238E27FC236}">
              <a16:creationId xmlns:a16="http://schemas.microsoft.com/office/drawing/2014/main" id="{DE09AAC5-C528-4F22-9D71-28E9DDE91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319087</xdr:colOff>
      <xdr:row>0</xdr:row>
      <xdr:rowOff>152401</xdr:rowOff>
    </xdr:from>
    <xdr:to>
      <xdr:col>13</xdr:col>
      <xdr:colOff>669131</xdr:colOff>
      <xdr:row>14</xdr:row>
      <xdr:rowOff>23814</xdr:rowOff>
    </xdr:to>
    <xdr:graphicFrame macro="">
      <xdr:nvGraphicFramePr>
        <xdr:cNvPr id="4" name="Graphique 3">
          <a:extLst>
            <a:ext uri="{FF2B5EF4-FFF2-40B4-BE49-F238E27FC236}">
              <a16:creationId xmlns:a16="http://schemas.microsoft.com/office/drawing/2014/main" id="{F3570B36-F976-4888-8F5C-EC5658F12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358588</xdr:colOff>
      <xdr:row>31</xdr:row>
      <xdr:rowOff>104588</xdr:rowOff>
    </xdr:from>
    <xdr:to>
      <xdr:col>14</xdr:col>
      <xdr:colOff>972840</xdr:colOff>
      <xdr:row>56</xdr:row>
      <xdr:rowOff>0</xdr:rowOff>
    </xdr:to>
    <xdr:pic>
      <xdr:nvPicPr>
        <xdr:cNvPr id="3" name="Image 2">
          <a:extLst>
            <a:ext uri="{FF2B5EF4-FFF2-40B4-BE49-F238E27FC236}">
              <a16:creationId xmlns:a16="http://schemas.microsoft.com/office/drawing/2014/main" id="{BC02ADB3-3DC5-9E43-B078-8C5C2E99336C}"/>
            </a:ext>
          </a:extLst>
        </xdr:cNvPr>
        <xdr:cNvPicPr>
          <a:picLocks noChangeAspect="1"/>
        </xdr:cNvPicPr>
      </xdr:nvPicPr>
      <xdr:blipFill>
        <a:blip xmlns:r="http://schemas.openxmlformats.org/officeDocument/2006/relationships" r:embed="rId1"/>
        <a:stretch>
          <a:fillRect/>
        </a:stretch>
      </xdr:blipFill>
      <xdr:spPr>
        <a:xfrm>
          <a:off x="6051176" y="6290235"/>
          <a:ext cx="9026135" cy="47512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B1:H25"/>
  <sheetViews>
    <sheetView showGridLines="0" tabSelected="1" zoomScaleNormal="100" workbookViewId="0">
      <selection activeCell="H21" sqref="H21"/>
    </sheetView>
  </sheetViews>
  <sheetFormatPr defaultColWidth="11.42578125" defaultRowHeight="15.75" x14ac:dyDescent="0.25"/>
  <cols>
    <col min="2" max="2" width="15.42578125" bestFit="1" customWidth="1"/>
    <col min="3" max="3" width="14.28515625" bestFit="1" customWidth="1"/>
    <col min="4" max="4" width="6.140625" customWidth="1"/>
    <col min="5" max="5" width="20.5703125" customWidth="1"/>
    <col min="6" max="6" width="18.85546875" customWidth="1"/>
    <col min="7" max="7" width="52.28515625" customWidth="1"/>
    <col min="8" max="8" width="24.28515625" customWidth="1"/>
  </cols>
  <sheetData>
    <row r="1" spans="2:6" ht="16.5" thickBot="1" x14ac:dyDescent="0.3"/>
    <row r="2" spans="2:6" x14ac:dyDescent="0.25">
      <c r="B2" s="25" t="s">
        <v>7</v>
      </c>
      <c r="C2" s="2" t="s">
        <v>8</v>
      </c>
      <c r="E2" s="22" t="s">
        <v>11</v>
      </c>
      <c r="F2" s="2" t="s">
        <v>12</v>
      </c>
    </row>
    <row r="3" spans="2:6" x14ac:dyDescent="0.25">
      <c r="B3" s="26" t="s">
        <v>24</v>
      </c>
      <c r="C3" s="13">
        <v>900</v>
      </c>
      <c r="E3" s="23">
        <v>1</v>
      </c>
      <c r="F3" s="4">
        <v>38</v>
      </c>
    </row>
    <row r="4" spans="2:6" x14ac:dyDescent="0.25">
      <c r="B4" s="26" t="s">
        <v>25</v>
      </c>
      <c r="C4" s="13">
        <v>1000</v>
      </c>
      <c r="E4" s="23">
        <v>2</v>
      </c>
      <c r="F4" s="4">
        <v>37</v>
      </c>
    </row>
    <row r="5" spans="2:6" x14ac:dyDescent="0.25">
      <c r="B5" s="26" t="s">
        <v>26</v>
      </c>
      <c r="C5" s="13">
        <v>800</v>
      </c>
      <c r="E5" s="23">
        <v>3</v>
      </c>
      <c r="F5" s="4">
        <v>38</v>
      </c>
    </row>
    <row r="6" spans="2:6" x14ac:dyDescent="0.25">
      <c r="B6" s="26" t="s">
        <v>27</v>
      </c>
      <c r="C6" s="13">
        <v>1100</v>
      </c>
      <c r="E6" s="23">
        <v>4</v>
      </c>
      <c r="F6" s="4">
        <v>40</v>
      </c>
    </row>
    <row r="7" spans="2:6" x14ac:dyDescent="0.25">
      <c r="B7" s="26" t="s">
        <v>28</v>
      </c>
      <c r="C7" s="13">
        <v>900</v>
      </c>
      <c r="E7" s="23">
        <v>5</v>
      </c>
      <c r="F7" s="4">
        <v>33</v>
      </c>
    </row>
    <row r="8" spans="2:6" x14ac:dyDescent="0.25">
      <c r="B8" s="26" t="s">
        <v>29</v>
      </c>
      <c r="C8" s="13">
        <v>1200</v>
      </c>
      <c r="E8" s="23">
        <v>6</v>
      </c>
      <c r="F8" s="4">
        <v>28</v>
      </c>
    </row>
    <row r="9" spans="2:6" x14ac:dyDescent="0.25">
      <c r="B9" s="26" t="s">
        <v>30</v>
      </c>
      <c r="C9" s="13">
        <v>900</v>
      </c>
      <c r="E9" s="23">
        <v>7</v>
      </c>
      <c r="F9" s="4">
        <v>37</v>
      </c>
    </row>
    <row r="10" spans="2:6" x14ac:dyDescent="0.25">
      <c r="B10" s="26" t="s">
        <v>31</v>
      </c>
      <c r="C10" s="13">
        <v>1100</v>
      </c>
      <c r="E10" s="23">
        <v>8</v>
      </c>
      <c r="F10" s="4">
        <v>36</v>
      </c>
    </row>
    <row r="11" spans="2:6" x14ac:dyDescent="0.25">
      <c r="B11" s="26" t="s">
        <v>0</v>
      </c>
      <c r="C11" s="13">
        <v>1100</v>
      </c>
      <c r="E11" s="23">
        <v>9</v>
      </c>
      <c r="F11" s="4">
        <v>36</v>
      </c>
    </row>
    <row r="12" spans="2:6" ht="16.5" thickBot="1" x14ac:dyDescent="0.3">
      <c r="B12" s="26" t="s">
        <v>1</v>
      </c>
      <c r="C12" s="13">
        <v>1000</v>
      </c>
      <c r="E12" s="24">
        <v>10</v>
      </c>
      <c r="F12" s="5">
        <v>27</v>
      </c>
    </row>
    <row r="13" spans="2:6" x14ac:dyDescent="0.25">
      <c r="B13" s="26" t="s">
        <v>2</v>
      </c>
      <c r="C13" s="13">
        <v>800</v>
      </c>
      <c r="E13" s="27" t="s">
        <v>13</v>
      </c>
      <c r="F13" s="58">
        <f>AVERAGE(F3:F12)</f>
        <v>35</v>
      </c>
    </row>
    <row r="14" spans="2:6" ht="16.5" thickBot="1" x14ac:dyDescent="0.3">
      <c r="B14" s="31" t="s">
        <v>32</v>
      </c>
      <c r="C14" s="32">
        <v>1200</v>
      </c>
      <c r="E14" s="28" t="s">
        <v>14</v>
      </c>
      <c r="F14" s="12">
        <f>MAX(F3:F12)</f>
        <v>40</v>
      </c>
    </row>
    <row r="15" spans="2:6" x14ac:dyDescent="0.25">
      <c r="B15" s="29" t="s">
        <v>3</v>
      </c>
      <c r="C15" s="30">
        <f>SUM(C3:C14)</f>
        <v>12000</v>
      </c>
    </row>
    <row r="16" spans="2:6" x14ac:dyDescent="0.25">
      <c r="B16" s="27" t="s">
        <v>9</v>
      </c>
      <c r="C16" s="14">
        <f>AVERAGE(C3:C14)</f>
        <v>1000</v>
      </c>
    </row>
    <row r="17" spans="2:8" x14ac:dyDescent="0.25">
      <c r="B17" s="27" t="s">
        <v>10</v>
      </c>
      <c r="C17" s="11">
        <f>C15/365</f>
        <v>32.876712328767127</v>
      </c>
    </row>
    <row r="18" spans="2:8" ht="16.5" thickBot="1" x14ac:dyDescent="0.3">
      <c r="B18" s="28" t="s">
        <v>17</v>
      </c>
      <c r="C18" s="3">
        <f>MAX(C3:C14)/(365/12)</f>
        <v>39.452054794520549</v>
      </c>
    </row>
    <row r="19" spans="2:8" ht="16.5" thickBot="1" x14ac:dyDescent="0.3">
      <c r="E19" s="81" t="s">
        <v>15</v>
      </c>
      <c r="F19" s="82"/>
      <c r="G19" s="82"/>
      <c r="H19" s="83"/>
    </row>
    <row r="20" spans="2:8" x14ac:dyDescent="0.25">
      <c r="D20" s="18"/>
      <c r="E20" s="41" t="s">
        <v>16</v>
      </c>
      <c r="F20" s="42"/>
      <c r="G20" s="42"/>
      <c r="H20" s="43">
        <f>(C18*F14)-(C17*F13)</f>
        <v>427.39726027397273</v>
      </c>
    </row>
    <row r="21" spans="2:8" ht="16.5" thickBot="1" x14ac:dyDescent="0.3">
      <c r="E21" s="79" t="s">
        <v>18</v>
      </c>
      <c r="F21" s="80"/>
      <c r="G21" s="80"/>
      <c r="H21" s="44">
        <f>H20+C17*F13</f>
        <v>1578.0821917808221</v>
      </c>
    </row>
    <row r="22" spans="2:8" ht="16.5" thickBot="1" x14ac:dyDescent="0.3"/>
    <row r="23" spans="2:8" x14ac:dyDescent="0.25">
      <c r="E23" s="45" t="s">
        <v>19</v>
      </c>
      <c r="F23" s="53" t="s">
        <v>21</v>
      </c>
      <c r="G23" s="54"/>
      <c r="H23" s="55"/>
    </row>
    <row r="24" spans="2:8" ht="16.5" thickBot="1" x14ac:dyDescent="0.3">
      <c r="E24" s="6"/>
      <c r="F24" s="73" t="s">
        <v>22</v>
      </c>
      <c r="G24" s="51"/>
      <c r="H24" s="52"/>
    </row>
    <row r="25" spans="2:8" ht="16.5" thickBot="1" x14ac:dyDescent="0.3">
      <c r="E25" s="46" t="s">
        <v>20</v>
      </c>
      <c r="F25" s="73" t="s">
        <v>23</v>
      </c>
      <c r="G25" s="74"/>
      <c r="H25" s="75"/>
    </row>
  </sheetData>
  <mergeCells count="2">
    <mergeCell ref="E21:G21"/>
    <mergeCell ref="E19:H19"/>
  </mergeCells>
  <phoneticPr fontId="1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B1:Q133"/>
  <sheetViews>
    <sheetView showGridLines="0" topLeftCell="A19" zoomScale="91" zoomScaleNormal="85" workbookViewId="0">
      <pane xSplit="2" topLeftCell="C1" activePane="topRight" state="frozen"/>
      <selection pane="topRight" activeCell="G28" sqref="G28:I28"/>
    </sheetView>
  </sheetViews>
  <sheetFormatPr defaultColWidth="11.42578125" defaultRowHeight="15.75" x14ac:dyDescent="0.25"/>
  <cols>
    <col min="1" max="1" width="6.28515625" customWidth="1"/>
    <col min="2" max="2" width="23.42578125" customWidth="1"/>
    <col min="3" max="3" width="25.7109375" customWidth="1"/>
    <col min="4" max="4" width="13.85546875" bestFit="1" customWidth="1"/>
    <col min="5" max="5" width="5.28515625" customWidth="1"/>
    <col min="6" max="6" width="5.140625" customWidth="1"/>
    <col min="7" max="7" width="23.7109375" customWidth="1"/>
    <col min="8" max="8" width="15.140625" customWidth="1"/>
    <col min="9" max="9" width="17.42578125" customWidth="1"/>
    <col min="10" max="10" width="4.140625" customWidth="1"/>
    <col min="12" max="12" width="12.140625" customWidth="1"/>
    <col min="13" max="13" width="17.140625" customWidth="1"/>
    <col min="14" max="14" width="4.7109375" customWidth="1"/>
    <col min="15" max="15" width="14.140625" customWidth="1"/>
    <col min="17" max="17" width="15.42578125" customWidth="1"/>
  </cols>
  <sheetData>
    <row r="1" spans="3:13" ht="16.5" thickBot="1" x14ac:dyDescent="0.3"/>
    <row r="2" spans="3:13" ht="14.85" customHeight="1" x14ac:dyDescent="0.25">
      <c r="C2" s="25" t="s">
        <v>7</v>
      </c>
      <c r="D2" s="2" t="s">
        <v>8</v>
      </c>
      <c r="E2" s="9"/>
      <c r="G2" s="22" t="s">
        <v>11</v>
      </c>
      <c r="H2" s="63" t="s">
        <v>33</v>
      </c>
      <c r="I2" s="67" t="s">
        <v>34</v>
      </c>
      <c r="K2" s="110" t="s">
        <v>39</v>
      </c>
      <c r="L2" s="110"/>
      <c r="M2" s="110"/>
    </row>
    <row r="3" spans="3:13" x14ac:dyDescent="0.25">
      <c r="C3" s="26" t="s">
        <v>24</v>
      </c>
      <c r="D3" s="13">
        <v>900</v>
      </c>
      <c r="E3" s="36"/>
      <c r="F3" s="19"/>
      <c r="G3" s="23">
        <v>1</v>
      </c>
      <c r="H3" s="61">
        <v>38</v>
      </c>
      <c r="I3" s="68">
        <f>H3/30.5</f>
        <v>1.2459016393442623</v>
      </c>
      <c r="K3" s="110"/>
      <c r="L3" s="110"/>
      <c r="M3" s="110"/>
    </row>
    <row r="4" spans="3:13" x14ac:dyDescent="0.25">
      <c r="C4" s="26" t="s">
        <v>25</v>
      </c>
      <c r="D4" s="13">
        <v>1000</v>
      </c>
      <c r="E4" s="36"/>
      <c r="F4" s="19"/>
      <c r="G4" s="23">
        <v>2</v>
      </c>
      <c r="H4" s="61">
        <v>37</v>
      </c>
      <c r="I4" s="68">
        <f t="shared" ref="I4:I12" si="0">H4/30.5</f>
        <v>1.2131147540983607</v>
      </c>
      <c r="K4" s="110"/>
      <c r="L4" s="110"/>
      <c r="M4" s="110"/>
    </row>
    <row r="5" spans="3:13" x14ac:dyDescent="0.25">
      <c r="C5" s="26" t="s">
        <v>26</v>
      </c>
      <c r="D5" s="13">
        <v>800</v>
      </c>
      <c r="E5" s="36"/>
      <c r="F5" s="19"/>
      <c r="G5" s="23">
        <v>3</v>
      </c>
      <c r="H5" s="61">
        <v>38</v>
      </c>
      <c r="I5" s="68">
        <f t="shared" si="0"/>
        <v>1.2459016393442623</v>
      </c>
      <c r="K5" s="110"/>
      <c r="L5" s="110"/>
      <c r="M5" s="110"/>
    </row>
    <row r="6" spans="3:13" x14ac:dyDescent="0.25">
      <c r="C6" s="26" t="s">
        <v>27</v>
      </c>
      <c r="D6" s="13">
        <v>1100</v>
      </c>
      <c r="E6" s="36"/>
      <c r="F6" s="19"/>
      <c r="G6" s="23">
        <v>4</v>
      </c>
      <c r="H6" s="61">
        <v>40</v>
      </c>
      <c r="I6" s="68">
        <f t="shared" si="0"/>
        <v>1.3114754098360655</v>
      </c>
      <c r="K6" s="110"/>
      <c r="L6" s="110"/>
      <c r="M6" s="110"/>
    </row>
    <row r="7" spans="3:13" x14ac:dyDescent="0.25">
      <c r="C7" s="26" t="s">
        <v>28</v>
      </c>
      <c r="D7" s="13">
        <v>900</v>
      </c>
      <c r="E7" s="36"/>
      <c r="F7" s="19"/>
      <c r="G7" s="23">
        <v>5</v>
      </c>
      <c r="H7" s="61">
        <v>33</v>
      </c>
      <c r="I7" s="68">
        <f t="shared" si="0"/>
        <v>1.0819672131147542</v>
      </c>
      <c r="K7" s="110"/>
      <c r="L7" s="110"/>
      <c r="M7" s="110"/>
    </row>
    <row r="8" spans="3:13" ht="14.25" customHeight="1" x14ac:dyDescent="0.25">
      <c r="C8" s="26" t="s">
        <v>29</v>
      </c>
      <c r="D8" s="13">
        <v>1200</v>
      </c>
      <c r="E8" s="36"/>
      <c r="F8" s="19"/>
      <c r="G8" s="23">
        <v>6</v>
      </c>
      <c r="H8" s="61">
        <v>28</v>
      </c>
      <c r="I8" s="68">
        <f t="shared" si="0"/>
        <v>0.91803278688524592</v>
      </c>
      <c r="K8" s="110"/>
      <c r="L8" s="110"/>
      <c r="M8" s="110"/>
    </row>
    <row r="9" spans="3:13" x14ac:dyDescent="0.25">
      <c r="C9" s="26" t="s">
        <v>30</v>
      </c>
      <c r="D9" s="13">
        <v>900</v>
      </c>
      <c r="E9" s="36"/>
      <c r="F9" s="19"/>
      <c r="G9" s="23">
        <v>7</v>
      </c>
      <c r="H9" s="61">
        <v>37</v>
      </c>
      <c r="I9" s="68">
        <f t="shared" si="0"/>
        <v>1.2131147540983607</v>
      </c>
      <c r="K9" s="110"/>
      <c r="L9" s="110"/>
      <c r="M9" s="110"/>
    </row>
    <row r="10" spans="3:13" x14ac:dyDescent="0.25">
      <c r="C10" s="26" t="s">
        <v>31</v>
      </c>
      <c r="D10" s="13">
        <v>1100</v>
      </c>
      <c r="E10" s="36"/>
      <c r="F10" s="19"/>
      <c r="G10" s="23">
        <v>8</v>
      </c>
      <c r="H10" s="61">
        <v>36</v>
      </c>
      <c r="I10" s="68">
        <f t="shared" si="0"/>
        <v>1.180327868852459</v>
      </c>
      <c r="K10" s="110"/>
      <c r="L10" s="110"/>
      <c r="M10" s="110"/>
    </row>
    <row r="11" spans="3:13" x14ac:dyDescent="0.25">
      <c r="C11" s="26" t="s">
        <v>0</v>
      </c>
      <c r="D11" s="13">
        <v>1100</v>
      </c>
      <c r="E11" s="36"/>
      <c r="F11" s="19"/>
      <c r="G11" s="23">
        <v>9</v>
      </c>
      <c r="H11" s="61">
        <v>36</v>
      </c>
      <c r="I11" s="68">
        <f t="shared" si="0"/>
        <v>1.180327868852459</v>
      </c>
      <c r="K11" s="110"/>
      <c r="L11" s="110"/>
      <c r="M11" s="110"/>
    </row>
    <row r="12" spans="3:13" ht="16.5" thickBot="1" x14ac:dyDescent="0.3">
      <c r="C12" s="26" t="s">
        <v>1</v>
      </c>
      <c r="D12" s="13">
        <v>1000</v>
      </c>
      <c r="E12" s="36"/>
      <c r="F12" s="19"/>
      <c r="G12" s="24">
        <v>10</v>
      </c>
      <c r="H12" s="66">
        <v>27</v>
      </c>
      <c r="I12" s="69">
        <f t="shared" si="0"/>
        <v>0.88524590163934425</v>
      </c>
      <c r="K12" s="110"/>
      <c r="L12" s="110"/>
      <c r="M12" s="110"/>
    </row>
    <row r="13" spans="3:13" x14ac:dyDescent="0.25">
      <c r="C13" s="26" t="s">
        <v>2</v>
      </c>
      <c r="D13" s="13">
        <v>800</v>
      </c>
      <c r="E13" s="36"/>
      <c r="F13" s="19"/>
      <c r="G13" s="21" t="s">
        <v>13</v>
      </c>
      <c r="H13" s="65">
        <f>AVERAGE(H3:H12)</f>
        <v>35</v>
      </c>
      <c r="I13" s="71">
        <f>AVERAGE(I3:I12)</f>
        <v>1.1475409836065573</v>
      </c>
      <c r="K13" s="110"/>
      <c r="L13" s="110"/>
      <c r="M13" s="110"/>
    </row>
    <row r="14" spans="3:13" ht="16.5" thickBot="1" x14ac:dyDescent="0.3">
      <c r="C14" s="31" t="s">
        <v>32</v>
      </c>
      <c r="D14" s="32">
        <v>1200</v>
      </c>
      <c r="E14" s="36"/>
      <c r="F14" s="19"/>
      <c r="G14" s="16" t="s">
        <v>37</v>
      </c>
      <c r="H14" s="62">
        <f>MAX(H3:H12)</f>
        <v>40</v>
      </c>
      <c r="I14" s="72">
        <f>MAX(I3:I12)</f>
        <v>1.3114754098360655</v>
      </c>
      <c r="K14" s="110"/>
      <c r="L14" s="110"/>
      <c r="M14" s="110"/>
    </row>
    <row r="15" spans="3:13" ht="16.5" thickBot="1" x14ac:dyDescent="0.3">
      <c r="C15" s="29" t="s">
        <v>3</v>
      </c>
      <c r="D15" s="30">
        <f>SUM(D3:D14)</f>
        <v>12000</v>
      </c>
      <c r="E15" s="37"/>
      <c r="F15" s="19"/>
      <c r="G15" s="17" t="s">
        <v>38</v>
      </c>
      <c r="H15" s="64">
        <f>STDEV(H3:H12)</f>
        <v>4.3461349368017661</v>
      </c>
      <c r="I15" s="70">
        <f>STDEV(I3:I12)</f>
        <v>0.14249622743612503</v>
      </c>
      <c r="K15" s="110"/>
      <c r="L15" s="110"/>
      <c r="M15" s="110"/>
    </row>
    <row r="16" spans="3:13" x14ac:dyDescent="0.25">
      <c r="C16" s="27" t="s">
        <v>9</v>
      </c>
      <c r="D16" s="14">
        <f>AVERAGE(D3:D14)</f>
        <v>1000</v>
      </c>
      <c r="E16" s="37"/>
      <c r="F16" s="19"/>
    </row>
    <row r="17" spans="2:17" ht="16.5" thickBot="1" x14ac:dyDescent="0.3">
      <c r="C17" s="27" t="s">
        <v>10</v>
      </c>
      <c r="D17" s="11">
        <f>D15/365</f>
        <v>32.876712328767127</v>
      </c>
      <c r="E17" s="38"/>
      <c r="F17" s="19"/>
      <c r="K17" s="84" t="s">
        <v>40</v>
      </c>
      <c r="L17" s="85"/>
      <c r="M17" s="86"/>
    </row>
    <row r="18" spans="2:17" x14ac:dyDescent="0.25">
      <c r="C18" s="15" t="s">
        <v>35</v>
      </c>
      <c r="D18" s="59">
        <v>0.9</v>
      </c>
      <c r="E18" s="19"/>
      <c r="K18" s="87"/>
      <c r="L18" s="88"/>
      <c r="M18" s="89"/>
    </row>
    <row r="19" spans="2:17" x14ac:dyDescent="0.25">
      <c r="C19" s="16" t="s">
        <v>4</v>
      </c>
      <c r="D19" s="20">
        <f>NORMSINV(D18)</f>
        <v>1.2815515655446006</v>
      </c>
      <c r="E19" s="39"/>
      <c r="H19" s="10"/>
      <c r="K19" s="90"/>
      <c r="L19" s="91"/>
      <c r="M19" s="92"/>
    </row>
    <row r="20" spans="2:17" ht="16.5" thickBot="1" x14ac:dyDescent="0.3">
      <c r="C20" s="17" t="s">
        <v>36</v>
      </c>
      <c r="D20" s="60">
        <f>STDEV(D3:D14)</f>
        <v>141.42135623730951</v>
      </c>
      <c r="E20" s="39"/>
    </row>
    <row r="21" spans="2:17" x14ac:dyDescent="0.25">
      <c r="G21" s="1"/>
      <c r="H21" s="1"/>
      <c r="O21" s="1"/>
    </row>
    <row r="22" spans="2:17" ht="16.5" thickBot="1" x14ac:dyDescent="0.3">
      <c r="C22" s="116" t="s">
        <v>48</v>
      </c>
      <c r="D22" s="116"/>
      <c r="E22" s="116"/>
      <c r="G22" s="1"/>
      <c r="H22" s="1"/>
      <c r="J22" s="1"/>
      <c r="K22" s="116" t="s">
        <v>48</v>
      </c>
      <c r="L22" s="116"/>
      <c r="M22" s="116"/>
    </row>
    <row r="23" spans="2:17" x14ac:dyDescent="0.25">
      <c r="C23" s="81" t="s">
        <v>47</v>
      </c>
      <c r="D23" s="82"/>
      <c r="E23" s="83"/>
      <c r="F23" s="1"/>
      <c r="G23" s="81" t="s">
        <v>41</v>
      </c>
      <c r="H23" s="82"/>
      <c r="I23" s="83"/>
      <c r="J23" s="1"/>
      <c r="K23" s="81" t="s">
        <v>42</v>
      </c>
      <c r="L23" s="82"/>
      <c r="M23" s="83"/>
      <c r="O23" s="81" t="s">
        <v>43</v>
      </c>
      <c r="P23" s="82"/>
      <c r="Q23" s="83"/>
    </row>
    <row r="24" spans="2:17" ht="16.5" thickBot="1" x14ac:dyDescent="0.3">
      <c r="C24" s="98" t="s">
        <v>49</v>
      </c>
      <c r="D24" s="99"/>
      <c r="E24" s="100"/>
      <c r="F24" s="1"/>
      <c r="G24" s="98" t="s">
        <v>50</v>
      </c>
      <c r="H24" s="99"/>
      <c r="I24" s="100"/>
      <c r="J24" s="1"/>
      <c r="K24" s="77" t="s">
        <v>58</v>
      </c>
      <c r="L24" s="7"/>
      <c r="M24" s="8"/>
      <c r="O24" s="77" t="s">
        <v>59</v>
      </c>
      <c r="P24" s="7"/>
      <c r="Q24" s="8"/>
    </row>
    <row r="25" spans="2:17" x14ac:dyDescent="0.25">
      <c r="B25" s="111" t="s">
        <v>44</v>
      </c>
      <c r="C25" s="35" t="s">
        <v>51</v>
      </c>
      <c r="D25" s="33"/>
      <c r="E25" s="40"/>
      <c r="F25" s="1"/>
      <c r="G25" s="93" t="s">
        <v>52</v>
      </c>
      <c r="H25" s="94"/>
      <c r="I25" s="95"/>
      <c r="J25" s="1"/>
      <c r="K25" s="101" t="s">
        <v>54</v>
      </c>
      <c r="L25" s="102"/>
      <c r="M25" s="103"/>
      <c r="O25" s="101" t="s">
        <v>55</v>
      </c>
      <c r="P25" s="102"/>
      <c r="Q25" s="103"/>
    </row>
    <row r="26" spans="2:17" ht="16.5" thickBot="1" x14ac:dyDescent="0.3">
      <c r="B26" s="112"/>
      <c r="C26" s="113" t="s">
        <v>53</v>
      </c>
      <c r="D26" s="114"/>
      <c r="E26" s="115"/>
      <c r="F26" s="1"/>
      <c r="G26" s="113" t="s">
        <v>6</v>
      </c>
      <c r="H26" s="114"/>
      <c r="I26" s="115"/>
      <c r="J26" s="1"/>
      <c r="K26" s="104"/>
      <c r="L26" s="105"/>
      <c r="M26" s="106"/>
      <c r="O26" s="104"/>
      <c r="P26" s="105"/>
      <c r="Q26" s="106"/>
    </row>
    <row r="27" spans="2:17" ht="16.5" thickBot="1" x14ac:dyDescent="0.3">
      <c r="B27" s="76" t="s">
        <v>45</v>
      </c>
      <c r="C27" s="107">
        <f>D19*D20*SQRT(I13)</f>
        <v>194.14901245235654</v>
      </c>
      <c r="D27" s="108"/>
      <c r="E27" s="109"/>
      <c r="F27" s="34"/>
      <c r="G27" s="107">
        <f>D19*D16*I15</f>
        <v>182.6162633549655</v>
      </c>
      <c r="H27" s="108"/>
      <c r="I27" s="109"/>
      <c r="J27" s="34"/>
      <c r="K27" s="107">
        <f>D19*SQRT((I13*D20^2)+(D16*I15)^2)</f>
        <v>266.53806234373997</v>
      </c>
      <c r="L27" s="108"/>
      <c r="M27" s="109"/>
      <c r="N27" s="34"/>
      <c r="O27" s="107">
        <f>C27+G27</f>
        <v>376.76527580732204</v>
      </c>
      <c r="P27" s="108"/>
      <c r="Q27" s="109"/>
    </row>
    <row r="28" spans="2:17" ht="16.5" thickBot="1" x14ac:dyDescent="0.3">
      <c r="B28" s="78" t="s">
        <v>46</v>
      </c>
      <c r="C28" s="107">
        <f>C27+$D$17*$H$13</f>
        <v>1344.833943959206</v>
      </c>
      <c r="D28" s="108"/>
      <c r="E28" s="109"/>
      <c r="F28" s="34"/>
      <c r="G28" s="107">
        <f>G27+$D$17*$H$13</f>
        <v>1333.3011948618148</v>
      </c>
      <c r="H28" s="108"/>
      <c r="I28" s="109"/>
      <c r="J28" s="34"/>
      <c r="K28" s="107">
        <f>K27+$D$17*$H$13</f>
        <v>1417.2229938505893</v>
      </c>
      <c r="L28" s="108"/>
      <c r="M28" s="109"/>
      <c r="N28" s="34"/>
      <c r="O28" s="107">
        <f>O27+$D$17*$H$13</f>
        <v>1527.4502073141714</v>
      </c>
      <c r="P28" s="108"/>
      <c r="Q28" s="109"/>
    </row>
    <row r="30" spans="2:17" ht="16.5" thickBot="1" x14ac:dyDescent="0.3"/>
    <row r="31" spans="2:17" ht="16.5" thickBot="1" x14ac:dyDescent="0.3">
      <c r="C31" s="96" t="s">
        <v>56</v>
      </c>
      <c r="D31" s="97"/>
    </row>
    <row r="32" spans="2:17" x14ac:dyDescent="0.25">
      <c r="C32" s="56" t="s">
        <v>57</v>
      </c>
      <c r="D32" s="57" t="s">
        <v>5</v>
      </c>
    </row>
    <row r="33" spans="3:4" x14ac:dyDescent="0.25">
      <c r="C33" s="47">
        <v>0.999</v>
      </c>
      <c r="D33" s="20">
        <f t="shared" ref="D33:D64" si="1">NORMSINV(C33)</f>
        <v>3.0902323061678132</v>
      </c>
    </row>
    <row r="34" spans="3:4" x14ac:dyDescent="0.25">
      <c r="C34" s="48">
        <v>0.99</v>
      </c>
      <c r="D34" s="20">
        <f t="shared" si="1"/>
        <v>2.3263478740408408</v>
      </c>
    </row>
    <row r="35" spans="3:4" x14ac:dyDescent="0.25">
      <c r="C35" s="48">
        <v>0.98</v>
      </c>
      <c r="D35" s="20">
        <f t="shared" si="1"/>
        <v>2.0537489106318221</v>
      </c>
    </row>
    <row r="36" spans="3:4" x14ac:dyDescent="0.25">
      <c r="C36" s="48">
        <v>0.97</v>
      </c>
      <c r="D36" s="20">
        <f t="shared" si="1"/>
        <v>1.8807936081512504</v>
      </c>
    </row>
    <row r="37" spans="3:4" x14ac:dyDescent="0.25">
      <c r="C37" s="48">
        <v>0.96</v>
      </c>
      <c r="D37" s="20">
        <f t="shared" si="1"/>
        <v>1.7506860712521695</v>
      </c>
    </row>
    <row r="38" spans="3:4" x14ac:dyDescent="0.25">
      <c r="C38" s="48">
        <v>0.95</v>
      </c>
      <c r="D38" s="20">
        <f t="shared" si="1"/>
        <v>1.6448536269514715</v>
      </c>
    </row>
    <row r="39" spans="3:4" x14ac:dyDescent="0.25">
      <c r="C39" s="48">
        <v>0.94</v>
      </c>
      <c r="D39" s="20">
        <f t="shared" si="1"/>
        <v>1.5547735945968528</v>
      </c>
    </row>
    <row r="40" spans="3:4" x14ac:dyDescent="0.25">
      <c r="C40" s="48">
        <v>0.93</v>
      </c>
      <c r="D40" s="20">
        <f t="shared" si="1"/>
        <v>1.4757910281791713</v>
      </c>
    </row>
    <row r="41" spans="3:4" x14ac:dyDescent="0.25">
      <c r="C41" s="48">
        <v>0.92</v>
      </c>
      <c r="D41" s="20">
        <f t="shared" si="1"/>
        <v>1.4050715603096329</v>
      </c>
    </row>
    <row r="42" spans="3:4" x14ac:dyDescent="0.25">
      <c r="C42" s="48">
        <v>0.91</v>
      </c>
      <c r="D42" s="20">
        <f t="shared" si="1"/>
        <v>1.3407550336902161</v>
      </c>
    </row>
    <row r="43" spans="3:4" x14ac:dyDescent="0.25">
      <c r="C43" s="48">
        <v>0.9</v>
      </c>
      <c r="D43" s="20">
        <f t="shared" si="1"/>
        <v>1.2815515655446006</v>
      </c>
    </row>
    <row r="44" spans="3:4" x14ac:dyDescent="0.25">
      <c r="C44" s="48">
        <v>0.89</v>
      </c>
      <c r="D44" s="20">
        <f t="shared" si="1"/>
        <v>1.2265281200366105</v>
      </c>
    </row>
    <row r="45" spans="3:4" x14ac:dyDescent="0.25">
      <c r="C45" s="48">
        <v>0.88</v>
      </c>
      <c r="D45" s="20">
        <f t="shared" si="1"/>
        <v>1.1749867920660904</v>
      </c>
    </row>
    <row r="46" spans="3:4" x14ac:dyDescent="0.25">
      <c r="C46" s="48">
        <v>0.87</v>
      </c>
      <c r="D46" s="20">
        <f t="shared" si="1"/>
        <v>1.1263911290388013</v>
      </c>
    </row>
    <row r="47" spans="3:4" x14ac:dyDescent="0.25">
      <c r="C47" s="48">
        <v>0.86</v>
      </c>
      <c r="D47" s="20">
        <f t="shared" si="1"/>
        <v>1.0803193408149565</v>
      </c>
    </row>
    <row r="48" spans="3:4" x14ac:dyDescent="0.25">
      <c r="C48" s="48">
        <v>0.85</v>
      </c>
      <c r="D48" s="20">
        <f t="shared" si="1"/>
        <v>1.0364333894937898</v>
      </c>
    </row>
    <row r="49" spans="3:4" x14ac:dyDescent="0.25">
      <c r="C49" s="48">
        <v>0.84</v>
      </c>
      <c r="D49" s="20">
        <f t="shared" si="1"/>
        <v>0.9944578832097497</v>
      </c>
    </row>
    <row r="50" spans="3:4" x14ac:dyDescent="0.25">
      <c r="C50" s="48">
        <v>0.83</v>
      </c>
      <c r="D50" s="20">
        <f t="shared" si="1"/>
        <v>0.95416525314619549</v>
      </c>
    </row>
    <row r="51" spans="3:4" x14ac:dyDescent="0.25">
      <c r="C51" s="48">
        <v>0.82</v>
      </c>
      <c r="D51" s="20">
        <f t="shared" si="1"/>
        <v>0.91536508784281256</v>
      </c>
    </row>
    <row r="52" spans="3:4" x14ac:dyDescent="0.25">
      <c r="C52" s="48">
        <v>0.81</v>
      </c>
      <c r="D52" s="20">
        <f t="shared" si="1"/>
        <v>0.87789629505122857</v>
      </c>
    </row>
    <row r="53" spans="3:4" x14ac:dyDescent="0.25">
      <c r="C53" s="48">
        <v>0.8</v>
      </c>
      <c r="D53" s="20">
        <f t="shared" si="1"/>
        <v>0.84162123357291474</v>
      </c>
    </row>
    <row r="54" spans="3:4" x14ac:dyDescent="0.25">
      <c r="C54" s="48">
        <v>0.79</v>
      </c>
      <c r="D54" s="20">
        <f t="shared" si="1"/>
        <v>0.80642124701824058</v>
      </c>
    </row>
    <row r="55" spans="3:4" x14ac:dyDescent="0.25">
      <c r="C55" s="48">
        <v>0.78</v>
      </c>
      <c r="D55" s="20">
        <f t="shared" si="1"/>
        <v>0.77219321418868503</v>
      </c>
    </row>
    <row r="56" spans="3:4" x14ac:dyDescent="0.25">
      <c r="C56" s="48">
        <v>0.77</v>
      </c>
      <c r="D56" s="20">
        <f t="shared" si="1"/>
        <v>0.73884684918521393</v>
      </c>
    </row>
    <row r="57" spans="3:4" x14ac:dyDescent="0.25">
      <c r="C57" s="48">
        <v>0.76</v>
      </c>
      <c r="D57" s="20">
        <f t="shared" si="1"/>
        <v>0.7063025628400873</v>
      </c>
    </row>
    <row r="58" spans="3:4" x14ac:dyDescent="0.25">
      <c r="C58" s="48">
        <v>0.75</v>
      </c>
      <c r="D58" s="20">
        <f t="shared" si="1"/>
        <v>0.67448975019608193</v>
      </c>
    </row>
    <row r="59" spans="3:4" x14ac:dyDescent="0.25">
      <c r="C59" s="48">
        <v>0.74</v>
      </c>
      <c r="D59" s="20">
        <f t="shared" si="1"/>
        <v>0.64334540539291696</v>
      </c>
    </row>
    <row r="60" spans="3:4" x14ac:dyDescent="0.25">
      <c r="C60" s="48">
        <v>0.73</v>
      </c>
      <c r="D60" s="20">
        <f t="shared" si="1"/>
        <v>0.61281299101662734</v>
      </c>
    </row>
    <row r="61" spans="3:4" x14ac:dyDescent="0.25">
      <c r="C61" s="48">
        <v>0.72</v>
      </c>
      <c r="D61" s="20">
        <f t="shared" si="1"/>
        <v>0.58284150727121631</v>
      </c>
    </row>
    <row r="62" spans="3:4" x14ac:dyDescent="0.25">
      <c r="C62" s="48">
        <v>0.71</v>
      </c>
      <c r="D62" s="20">
        <f t="shared" si="1"/>
        <v>0.5533847195556727</v>
      </c>
    </row>
    <row r="63" spans="3:4" x14ac:dyDescent="0.25">
      <c r="C63" s="48">
        <v>0.7</v>
      </c>
      <c r="D63" s="20">
        <f t="shared" si="1"/>
        <v>0.52440051270804078</v>
      </c>
    </row>
    <row r="64" spans="3:4" x14ac:dyDescent="0.25">
      <c r="C64" s="48">
        <v>0.69</v>
      </c>
      <c r="D64" s="20">
        <f t="shared" si="1"/>
        <v>0.49585034734745331</v>
      </c>
    </row>
    <row r="65" spans="3:4" x14ac:dyDescent="0.25">
      <c r="C65" s="48">
        <v>0.68</v>
      </c>
      <c r="D65" s="20">
        <f t="shared" ref="D65:D96" si="2">NORMSINV(C65)</f>
        <v>0.46769879911450835</v>
      </c>
    </row>
    <row r="66" spans="3:4" x14ac:dyDescent="0.25">
      <c r="C66" s="48">
        <v>0.67</v>
      </c>
      <c r="D66" s="20">
        <f t="shared" si="2"/>
        <v>0.43991316567323396</v>
      </c>
    </row>
    <row r="67" spans="3:4" x14ac:dyDescent="0.25">
      <c r="C67" s="48">
        <v>0.66</v>
      </c>
      <c r="D67" s="20">
        <f t="shared" si="2"/>
        <v>0.41246312944140473</v>
      </c>
    </row>
    <row r="68" spans="3:4" x14ac:dyDescent="0.25">
      <c r="C68" s="48">
        <v>0.65</v>
      </c>
      <c r="D68" s="20">
        <f t="shared" si="2"/>
        <v>0.38532046640756784</v>
      </c>
    </row>
    <row r="69" spans="3:4" x14ac:dyDescent="0.25">
      <c r="C69" s="48">
        <v>0.64</v>
      </c>
      <c r="D69" s="20">
        <f t="shared" si="2"/>
        <v>0.35845879325119384</v>
      </c>
    </row>
    <row r="70" spans="3:4" x14ac:dyDescent="0.25">
      <c r="C70" s="48">
        <v>0.63</v>
      </c>
      <c r="D70" s="20">
        <f t="shared" si="2"/>
        <v>0.33185334643681658</v>
      </c>
    </row>
    <row r="71" spans="3:4" x14ac:dyDescent="0.25">
      <c r="C71" s="48">
        <v>0.62</v>
      </c>
      <c r="D71" s="20">
        <f t="shared" si="2"/>
        <v>0.30548078809939727</v>
      </c>
    </row>
    <row r="72" spans="3:4" x14ac:dyDescent="0.25">
      <c r="C72" s="48">
        <v>0.61</v>
      </c>
      <c r="D72" s="20">
        <f t="shared" si="2"/>
        <v>0.27931903444745415</v>
      </c>
    </row>
    <row r="73" spans="3:4" x14ac:dyDescent="0.25">
      <c r="C73" s="48">
        <v>0.6</v>
      </c>
      <c r="D73" s="20">
        <f t="shared" si="2"/>
        <v>0.25334710313579978</v>
      </c>
    </row>
    <row r="74" spans="3:4" x14ac:dyDescent="0.25">
      <c r="C74" s="48">
        <v>0.59</v>
      </c>
      <c r="D74" s="20">
        <f t="shared" si="2"/>
        <v>0.22754497664114934</v>
      </c>
    </row>
    <row r="75" spans="3:4" x14ac:dyDescent="0.25">
      <c r="C75" s="48">
        <v>0.57999999999999996</v>
      </c>
      <c r="D75" s="20">
        <f t="shared" si="2"/>
        <v>0.20189347914185077</v>
      </c>
    </row>
    <row r="76" spans="3:4" x14ac:dyDescent="0.25">
      <c r="C76" s="48">
        <v>0.56999999999999995</v>
      </c>
      <c r="D76" s="20">
        <f t="shared" si="2"/>
        <v>0.17637416478086121</v>
      </c>
    </row>
    <row r="77" spans="3:4" x14ac:dyDescent="0.25">
      <c r="C77" s="48">
        <v>0.56000000000000005</v>
      </c>
      <c r="D77" s="20">
        <f t="shared" si="2"/>
        <v>0.15096921549677741</v>
      </c>
    </row>
    <row r="78" spans="3:4" x14ac:dyDescent="0.25">
      <c r="C78" s="48">
        <v>0.55000000000000004</v>
      </c>
      <c r="D78" s="20">
        <f t="shared" si="2"/>
        <v>0.12566134685507416</v>
      </c>
    </row>
    <row r="79" spans="3:4" x14ac:dyDescent="0.25">
      <c r="C79" s="48">
        <v>0.54</v>
      </c>
      <c r="D79" s="20">
        <f t="shared" si="2"/>
        <v>0.10043372051146988</v>
      </c>
    </row>
    <row r="80" spans="3:4" x14ac:dyDescent="0.25">
      <c r="C80" s="48">
        <v>0.53</v>
      </c>
      <c r="D80" s="20">
        <f t="shared" si="2"/>
        <v>7.5269862099829901E-2</v>
      </c>
    </row>
    <row r="81" spans="3:4" x14ac:dyDescent="0.25">
      <c r="C81" s="48">
        <v>0.52</v>
      </c>
      <c r="D81" s="20">
        <f t="shared" si="2"/>
        <v>5.0153583464733656E-2</v>
      </c>
    </row>
    <row r="82" spans="3:4" x14ac:dyDescent="0.25">
      <c r="C82" s="48">
        <v>0.51</v>
      </c>
      <c r="D82" s="20">
        <f t="shared" si="2"/>
        <v>2.506890825871106E-2</v>
      </c>
    </row>
    <row r="83" spans="3:4" x14ac:dyDescent="0.25">
      <c r="C83" s="48">
        <v>0.5</v>
      </c>
      <c r="D83" s="20">
        <f t="shared" si="2"/>
        <v>0</v>
      </c>
    </row>
    <row r="84" spans="3:4" x14ac:dyDescent="0.25">
      <c r="C84" s="48">
        <v>0.49</v>
      </c>
      <c r="D84" s="20">
        <f t="shared" si="2"/>
        <v>-2.506890825871106E-2</v>
      </c>
    </row>
    <row r="85" spans="3:4" x14ac:dyDescent="0.25">
      <c r="C85" s="48">
        <v>0.48</v>
      </c>
      <c r="D85" s="20">
        <f t="shared" si="2"/>
        <v>-5.0153583464733656E-2</v>
      </c>
    </row>
    <row r="86" spans="3:4" x14ac:dyDescent="0.25">
      <c r="C86" s="48">
        <v>0.47</v>
      </c>
      <c r="D86" s="20">
        <f t="shared" si="2"/>
        <v>-7.5269862099829901E-2</v>
      </c>
    </row>
    <row r="87" spans="3:4" x14ac:dyDescent="0.25">
      <c r="C87" s="48">
        <v>0.46</v>
      </c>
      <c r="D87" s="20">
        <f t="shared" si="2"/>
        <v>-0.10043372051146976</v>
      </c>
    </row>
    <row r="88" spans="3:4" x14ac:dyDescent="0.25">
      <c r="C88" s="48">
        <v>0.45</v>
      </c>
      <c r="D88" s="20">
        <f t="shared" si="2"/>
        <v>-0.12566134685507402</v>
      </c>
    </row>
    <row r="89" spans="3:4" x14ac:dyDescent="0.25">
      <c r="C89" s="48">
        <v>0.44</v>
      </c>
      <c r="D89" s="20">
        <f t="shared" si="2"/>
        <v>-0.15096921549677725</v>
      </c>
    </row>
    <row r="90" spans="3:4" x14ac:dyDescent="0.25">
      <c r="C90" s="48">
        <v>0.43</v>
      </c>
      <c r="D90" s="20">
        <f t="shared" si="2"/>
        <v>-0.17637416478086138</v>
      </c>
    </row>
    <row r="91" spans="3:4" x14ac:dyDescent="0.25">
      <c r="C91" s="48">
        <v>0.42</v>
      </c>
      <c r="D91" s="20">
        <f t="shared" si="2"/>
        <v>-0.20189347914185088</v>
      </c>
    </row>
    <row r="92" spans="3:4" x14ac:dyDescent="0.25">
      <c r="C92" s="48">
        <v>0.41</v>
      </c>
      <c r="D92" s="20">
        <f t="shared" si="2"/>
        <v>-0.2275449766411495</v>
      </c>
    </row>
    <row r="93" spans="3:4" x14ac:dyDescent="0.25">
      <c r="C93" s="48">
        <v>0.4</v>
      </c>
      <c r="D93" s="20">
        <f t="shared" si="2"/>
        <v>-0.25334710313579978</v>
      </c>
    </row>
    <row r="94" spans="3:4" x14ac:dyDescent="0.25">
      <c r="C94" s="48">
        <v>0.39</v>
      </c>
      <c r="D94" s="20">
        <f t="shared" si="2"/>
        <v>-0.27931903444745415</v>
      </c>
    </row>
    <row r="95" spans="3:4" x14ac:dyDescent="0.25">
      <c r="C95" s="48">
        <v>0.38</v>
      </c>
      <c r="D95" s="20">
        <f t="shared" si="2"/>
        <v>-0.30548078809939727</v>
      </c>
    </row>
    <row r="96" spans="3:4" x14ac:dyDescent="0.25">
      <c r="C96" s="48">
        <v>0.37</v>
      </c>
      <c r="D96" s="20">
        <f t="shared" si="2"/>
        <v>-0.33185334643681658</v>
      </c>
    </row>
    <row r="97" spans="3:4" x14ac:dyDescent="0.25">
      <c r="C97" s="48">
        <v>0.36</v>
      </c>
      <c r="D97" s="20">
        <f t="shared" ref="D97:D128" si="3">NORMSINV(C97)</f>
        <v>-0.35845879325119384</v>
      </c>
    </row>
    <row r="98" spans="3:4" x14ac:dyDescent="0.25">
      <c r="C98" s="48">
        <v>0.35</v>
      </c>
      <c r="D98" s="20">
        <f t="shared" si="3"/>
        <v>-0.38532046640756784</v>
      </c>
    </row>
    <row r="99" spans="3:4" x14ac:dyDescent="0.25">
      <c r="C99" s="48">
        <v>0.34</v>
      </c>
      <c r="D99" s="20">
        <f t="shared" si="3"/>
        <v>-0.41246312944140484</v>
      </c>
    </row>
    <row r="100" spans="3:4" x14ac:dyDescent="0.25">
      <c r="C100" s="48">
        <v>0.33</v>
      </c>
      <c r="D100" s="20">
        <f t="shared" si="3"/>
        <v>-0.43991316567323374</v>
      </c>
    </row>
    <row r="101" spans="3:4" x14ac:dyDescent="0.25">
      <c r="C101" s="48">
        <v>0.32</v>
      </c>
      <c r="D101" s="20">
        <f t="shared" si="3"/>
        <v>-0.46769879911450829</v>
      </c>
    </row>
    <row r="102" spans="3:4" x14ac:dyDescent="0.25">
      <c r="C102" s="48">
        <v>0.31</v>
      </c>
      <c r="D102" s="20">
        <f t="shared" si="3"/>
        <v>-0.49585034734745354</v>
      </c>
    </row>
    <row r="103" spans="3:4" x14ac:dyDescent="0.25">
      <c r="C103" s="48">
        <v>0.3</v>
      </c>
      <c r="D103" s="20">
        <f t="shared" si="3"/>
        <v>-0.52440051270804089</v>
      </c>
    </row>
    <row r="104" spans="3:4" x14ac:dyDescent="0.25">
      <c r="C104" s="48">
        <v>0.28999999999999998</v>
      </c>
      <c r="D104" s="20">
        <f t="shared" si="3"/>
        <v>-0.55338471955567303</v>
      </c>
    </row>
    <row r="105" spans="3:4" x14ac:dyDescent="0.25">
      <c r="C105" s="48">
        <v>0.28000000000000003</v>
      </c>
      <c r="D105" s="20">
        <f t="shared" si="3"/>
        <v>-0.58284150727121631</v>
      </c>
    </row>
    <row r="106" spans="3:4" x14ac:dyDescent="0.25">
      <c r="C106" s="48">
        <v>0.27</v>
      </c>
      <c r="D106" s="20">
        <f t="shared" si="3"/>
        <v>-0.61281299101662734</v>
      </c>
    </row>
    <row r="107" spans="3:4" x14ac:dyDescent="0.25">
      <c r="C107" s="48">
        <v>0.26</v>
      </c>
      <c r="D107" s="20">
        <f t="shared" si="3"/>
        <v>-0.64334540539291696</v>
      </c>
    </row>
    <row r="108" spans="3:4" x14ac:dyDescent="0.25">
      <c r="C108" s="48">
        <v>0.25</v>
      </c>
      <c r="D108" s="20">
        <f t="shared" si="3"/>
        <v>-0.67448975019608193</v>
      </c>
    </row>
    <row r="109" spans="3:4" x14ac:dyDescent="0.25">
      <c r="C109" s="48">
        <v>0.24</v>
      </c>
      <c r="D109" s="20">
        <f t="shared" si="3"/>
        <v>-0.7063025628400873</v>
      </c>
    </row>
    <row r="110" spans="3:4" x14ac:dyDescent="0.25">
      <c r="C110" s="48">
        <v>0.23</v>
      </c>
      <c r="D110" s="20">
        <f t="shared" si="3"/>
        <v>-0.73884684918521393</v>
      </c>
    </row>
    <row r="111" spans="3:4" x14ac:dyDescent="0.25">
      <c r="C111" s="48">
        <v>0.22</v>
      </c>
      <c r="D111" s="20">
        <f t="shared" si="3"/>
        <v>-0.77219321418868503</v>
      </c>
    </row>
    <row r="112" spans="3:4" x14ac:dyDescent="0.25">
      <c r="C112" s="48">
        <v>0.21</v>
      </c>
      <c r="D112" s="20">
        <f t="shared" si="3"/>
        <v>-0.80642124701824058</v>
      </c>
    </row>
    <row r="113" spans="3:4" x14ac:dyDescent="0.25">
      <c r="C113" s="48">
        <v>0.2</v>
      </c>
      <c r="D113" s="20">
        <f t="shared" si="3"/>
        <v>-0.84162123357291452</v>
      </c>
    </row>
    <row r="114" spans="3:4" x14ac:dyDescent="0.25">
      <c r="C114" s="48">
        <v>0.19</v>
      </c>
      <c r="D114" s="20">
        <f t="shared" si="3"/>
        <v>-0.87789629505122846</v>
      </c>
    </row>
    <row r="115" spans="3:4" x14ac:dyDescent="0.25">
      <c r="C115" s="48">
        <v>0.18</v>
      </c>
      <c r="D115" s="20">
        <f t="shared" si="3"/>
        <v>-0.91536508784281501</v>
      </c>
    </row>
    <row r="116" spans="3:4" x14ac:dyDescent="0.25">
      <c r="C116" s="48">
        <v>0.17</v>
      </c>
      <c r="D116" s="20">
        <f t="shared" si="3"/>
        <v>-0.95416525314619549</v>
      </c>
    </row>
    <row r="117" spans="3:4" x14ac:dyDescent="0.25">
      <c r="C117" s="48">
        <v>0.16</v>
      </c>
      <c r="D117" s="20">
        <f t="shared" si="3"/>
        <v>-0.9944578832097497</v>
      </c>
    </row>
    <row r="118" spans="3:4" x14ac:dyDescent="0.25">
      <c r="C118" s="48">
        <v>0.15</v>
      </c>
      <c r="D118" s="20">
        <f t="shared" si="3"/>
        <v>-1.0364333894937898</v>
      </c>
    </row>
    <row r="119" spans="3:4" x14ac:dyDescent="0.25">
      <c r="C119" s="48">
        <v>0.14000000000000001</v>
      </c>
      <c r="D119" s="20">
        <f t="shared" si="3"/>
        <v>-1.0803193408149565</v>
      </c>
    </row>
    <row r="120" spans="3:4" x14ac:dyDescent="0.25">
      <c r="C120" s="48">
        <v>0.13</v>
      </c>
      <c r="D120" s="20">
        <f t="shared" si="3"/>
        <v>-1.1263911290388013</v>
      </c>
    </row>
    <row r="121" spans="3:4" x14ac:dyDescent="0.25">
      <c r="C121" s="48">
        <v>0.12</v>
      </c>
      <c r="D121" s="20">
        <f t="shared" si="3"/>
        <v>-1.1749867920660904</v>
      </c>
    </row>
    <row r="122" spans="3:4" x14ac:dyDescent="0.25">
      <c r="C122" s="48">
        <v>0.11</v>
      </c>
      <c r="D122" s="20">
        <f t="shared" si="3"/>
        <v>-1.2265281200366105</v>
      </c>
    </row>
    <row r="123" spans="3:4" x14ac:dyDescent="0.25">
      <c r="C123" s="48">
        <v>0.1</v>
      </c>
      <c r="D123" s="20">
        <f t="shared" si="3"/>
        <v>-1.2815515655446006</v>
      </c>
    </row>
    <row r="124" spans="3:4" x14ac:dyDescent="0.25">
      <c r="C124" s="48">
        <v>0.09</v>
      </c>
      <c r="D124" s="20">
        <f t="shared" si="3"/>
        <v>-1.3407550336902161</v>
      </c>
    </row>
    <row r="125" spans="3:4" x14ac:dyDescent="0.25">
      <c r="C125" s="48">
        <v>0.08</v>
      </c>
      <c r="D125" s="20">
        <f t="shared" si="3"/>
        <v>-1.4050715603096353</v>
      </c>
    </row>
    <row r="126" spans="3:4" x14ac:dyDescent="0.25">
      <c r="C126" s="48">
        <v>7.0000000000000007E-2</v>
      </c>
      <c r="D126" s="20">
        <f t="shared" si="3"/>
        <v>-1.4757910281791702</v>
      </c>
    </row>
    <row r="127" spans="3:4" x14ac:dyDescent="0.25">
      <c r="C127" s="48">
        <v>0.06</v>
      </c>
      <c r="D127" s="20">
        <f t="shared" si="3"/>
        <v>-1.554773594596853</v>
      </c>
    </row>
    <row r="128" spans="3:4" x14ac:dyDescent="0.25">
      <c r="C128" s="48">
        <v>0.05</v>
      </c>
      <c r="D128" s="20">
        <f t="shared" si="3"/>
        <v>-1.6448536269514726</v>
      </c>
    </row>
    <row r="129" spans="3:4" x14ac:dyDescent="0.25">
      <c r="C129" s="48">
        <v>0.04</v>
      </c>
      <c r="D129" s="20">
        <f>NORMSINV(C129)</f>
        <v>-1.7506860712521695</v>
      </c>
    </row>
    <row r="130" spans="3:4" x14ac:dyDescent="0.25">
      <c r="C130" s="48">
        <v>0.03</v>
      </c>
      <c r="D130" s="20">
        <f>NORMSINV(C130)</f>
        <v>-1.8807936081512509</v>
      </c>
    </row>
    <row r="131" spans="3:4" x14ac:dyDescent="0.25">
      <c r="C131" s="48">
        <v>0.02</v>
      </c>
      <c r="D131" s="20">
        <f>NORMSINV(C131)</f>
        <v>-2.0537489106318225</v>
      </c>
    </row>
    <row r="132" spans="3:4" x14ac:dyDescent="0.25">
      <c r="C132" s="48">
        <v>0.01</v>
      </c>
      <c r="D132" s="20">
        <f>NORMSINV(C132)</f>
        <v>-2.3263478740408408</v>
      </c>
    </row>
    <row r="133" spans="3:4" ht="16.5" thickBot="1" x14ac:dyDescent="0.3">
      <c r="C133" s="49">
        <v>1E-3</v>
      </c>
      <c r="D133" s="50">
        <f>NORMSINV(C133)</f>
        <v>-3.0902323061678132</v>
      </c>
    </row>
  </sheetData>
  <mergeCells count="25">
    <mergeCell ref="K2:M15"/>
    <mergeCell ref="B25:B26"/>
    <mergeCell ref="G27:I27"/>
    <mergeCell ref="G28:I28"/>
    <mergeCell ref="K27:M27"/>
    <mergeCell ref="K28:M28"/>
    <mergeCell ref="C26:E26"/>
    <mergeCell ref="G26:I26"/>
    <mergeCell ref="C22:E22"/>
    <mergeCell ref="K22:M22"/>
    <mergeCell ref="G23:I23"/>
    <mergeCell ref="C31:D31"/>
    <mergeCell ref="C24:E24"/>
    <mergeCell ref="G24:I24"/>
    <mergeCell ref="K25:M26"/>
    <mergeCell ref="O27:Q27"/>
    <mergeCell ref="O28:Q28"/>
    <mergeCell ref="C27:E27"/>
    <mergeCell ref="C28:E28"/>
    <mergeCell ref="O25:Q26"/>
    <mergeCell ref="O23:Q23"/>
    <mergeCell ref="K23:M23"/>
    <mergeCell ref="C23:E23"/>
    <mergeCell ref="K17:M19"/>
    <mergeCell ref="G25:I25"/>
  </mergeCells>
  <phoneticPr fontId="11" type="noConversion"/>
  <conditionalFormatting sqref="C33:D129">
    <cfRule type="expression" dxfId="0" priority="4">
      <formula>$C33=$D$18</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Average-Max Method</vt:lpstr>
      <vt:lpstr>Normal Distribution Method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2021-04-23T05:16:34Z</dcterms:modified>
</cp:coreProperties>
</file>