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-1320" yWindow="0" windowWidth="19440" windowHeight="7845"/>
  </bookViews>
  <sheets>
    <sheet name="L-C Filter Designer" sheetId="1" r:id="rId1"/>
    <sheet name="Calculations" sheetId="2" r:id="rId2"/>
    <sheet name="Dropdowns" sheetId="3" state="hidden" r:id="rId3"/>
    <sheet name="Authors" sheetId="4" state="hidden" r:id="rId4"/>
  </sheets>
  <definedNames>
    <definedName name="CAP_BTL">Calculations!$J$7</definedName>
    <definedName name="dd_ampmode">Dropdowns!$E$2:$E$6</definedName>
    <definedName name="dd_mode">Dropdowns!$A$2:$A$5</definedName>
    <definedName name="dd_outputconfig">Dropdowns!$C$2:$C$3</definedName>
    <definedName name="Devices">Dropdowns!$D$2:$D$6</definedName>
    <definedName name="INDC_BTL">Calculations!$J$6</definedName>
    <definedName name="LOAD1_BTL">'L-C Filter Designer'!$R$52</definedName>
    <definedName name="LOAD2_BTL">'L-C Filter Designer'!$R$53</definedName>
    <definedName name="LOAD3_BTL">'L-C Filter Designer'!$R$54</definedName>
    <definedName name="LOAD4_BTL">'L-C Filter Designer'!$R$55</definedName>
    <definedName name="LOAD5_BTL">'L-C Filter Designer'!$R$56</definedName>
    <definedName name="var_cutoff">'L-C Filter Designer'!$D$23</definedName>
    <definedName name="var_load">'L-C Filter Designer'!$D$21</definedName>
    <definedName name="var_loadfactor">'L-C Filter Designer'!$D$16</definedName>
    <definedName name="var_outputconfig">'L-C Filter Designer'!$D$14</definedName>
    <definedName name="var_q">'L-C Filter Designer'!$D$25</definedName>
    <definedName name="var_switchmode">'L-C Filter Designer'!$D$12</definedName>
  </definedNames>
  <calcPr calcId="145621"/>
</workbook>
</file>

<file path=xl/calcChain.xml><?xml version="1.0" encoding="utf-8"?>
<calcChain xmlns="http://schemas.openxmlformats.org/spreadsheetml/2006/main">
  <c r="D53" i="1" l="1"/>
  <c r="J7" i="2" s="1"/>
  <c r="D14" i="1" l="1"/>
  <c r="J6" i="2" l="1"/>
  <c r="C268" i="2"/>
  <c r="D268" i="2" s="1"/>
  <c r="B268" i="2"/>
  <c r="C267" i="2"/>
  <c r="A267" i="2"/>
  <c r="A268" i="2" s="1"/>
  <c r="A269" i="2" s="1"/>
  <c r="C269" i="2" s="1"/>
  <c r="B269" i="2" s="1"/>
  <c r="C266" i="2"/>
  <c r="D266" i="2" s="1"/>
  <c r="C207" i="2"/>
  <c r="A206" i="2"/>
  <c r="A207" i="2" s="1"/>
  <c r="A208" i="2" s="1"/>
  <c r="C208" i="2" s="1"/>
  <c r="A205" i="2"/>
  <c r="C205" i="2" s="1"/>
  <c r="A204" i="2"/>
  <c r="C204" i="2" s="1"/>
  <c r="C203" i="2"/>
  <c r="A203" i="2"/>
  <c r="C202" i="2"/>
  <c r="D141" i="2"/>
  <c r="A139" i="2"/>
  <c r="A140" i="2" s="1"/>
  <c r="A141" i="2" s="1"/>
  <c r="C141" i="2" s="1"/>
  <c r="B141" i="2" s="1"/>
  <c r="D138" i="2"/>
  <c r="C138" i="2"/>
  <c r="B138" i="2"/>
  <c r="A76" i="2"/>
  <c r="C75" i="2"/>
  <c r="D75" i="2" s="1"/>
  <c r="B75" i="2"/>
  <c r="A75" i="2"/>
  <c r="D74" i="2"/>
  <c r="C74" i="2"/>
  <c r="B74" i="2"/>
  <c r="A12" i="2"/>
  <c r="A13" i="2" s="1"/>
  <c r="A11" i="2"/>
  <c r="C11" i="2" s="1"/>
  <c r="C10" i="2"/>
  <c r="D10" i="2" s="1"/>
  <c r="C6" i="2"/>
  <c r="D6" i="2" s="1"/>
  <c r="A6" i="2"/>
  <c r="C5" i="2"/>
  <c r="D5" i="2" s="1"/>
  <c r="A5" i="2"/>
  <c r="D4" i="2"/>
  <c r="C4" i="2"/>
  <c r="A4" i="2"/>
  <c r="J3" i="2"/>
  <c r="C3" i="2"/>
  <c r="D3" i="2" s="1"/>
  <c r="A3" i="2"/>
  <c r="D2" i="2"/>
  <c r="C2" i="2"/>
  <c r="A2" i="2"/>
  <c r="F1" i="2"/>
  <c r="D16" i="1"/>
  <c r="T56" i="1" l="1"/>
  <c r="G4" i="2"/>
  <c r="T54" i="1"/>
  <c r="T55" i="1"/>
  <c r="T53" i="1"/>
  <c r="T52" i="1"/>
  <c r="D33" i="1"/>
  <c r="D39" i="1"/>
  <c r="J4" i="2"/>
  <c r="D11" i="2"/>
  <c r="B11" i="2"/>
  <c r="C13" i="2"/>
  <c r="A14" i="2"/>
  <c r="B207" i="2"/>
  <c r="D207" i="2"/>
  <c r="C12" i="2"/>
  <c r="B10" i="2"/>
  <c r="C76" i="2"/>
  <c r="A77" i="2"/>
  <c r="C139" i="2"/>
  <c r="B203" i="2"/>
  <c r="D203" i="2"/>
  <c r="A142" i="2"/>
  <c r="D204" i="2"/>
  <c r="B204" i="2"/>
  <c r="A209" i="2"/>
  <c r="C140" i="2"/>
  <c r="D205" i="2"/>
  <c r="B205" i="2"/>
  <c r="D208" i="2"/>
  <c r="B208" i="2"/>
  <c r="D202" i="2"/>
  <c r="B202" i="2"/>
  <c r="C206" i="2"/>
  <c r="D269" i="2"/>
  <c r="A270" i="2"/>
  <c r="D267" i="2"/>
  <c r="B267" i="2"/>
  <c r="B266" i="2"/>
  <c r="D37" i="1" l="1"/>
  <c r="D35" i="1" s="1"/>
  <c r="D12" i="2"/>
  <c r="B12" i="2"/>
  <c r="C270" i="2"/>
  <c r="A271" i="2"/>
  <c r="B139" i="2"/>
  <c r="D139" i="2"/>
  <c r="D140" i="2"/>
  <c r="B140" i="2"/>
  <c r="A15" i="2"/>
  <c r="C14" i="2"/>
  <c r="A78" i="2"/>
  <c r="C77" i="2"/>
  <c r="B13" i="2"/>
  <c r="D13" i="2"/>
  <c r="B76" i="2"/>
  <c r="D76" i="2"/>
  <c r="D206" i="2"/>
  <c r="B206" i="2"/>
  <c r="C209" i="2"/>
  <c r="A210" i="2"/>
  <c r="C142" i="2"/>
  <c r="A143" i="2"/>
  <c r="A211" i="2" l="1"/>
  <c r="C210" i="2"/>
  <c r="D77" i="2"/>
  <c r="B77" i="2"/>
  <c r="A272" i="2"/>
  <c r="C271" i="2"/>
  <c r="A79" i="2"/>
  <c r="C78" i="2"/>
  <c r="D270" i="2"/>
  <c r="B270" i="2"/>
  <c r="A16" i="2"/>
  <c r="C15" i="2"/>
  <c r="A144" i="2"/>
  <c r="C143" i="2"/>
  <c r="D142" i="2"/>
  <c r="B142" i="2"/>
  <c r="D209" i="2"/>
  <c r="B209" i="2"/>
  <c r="D14" i="2"/>
  <c r="B14" i="2"/>
  <c r="A80" i="2" l="1"/>
  <c r="C79" i="2"/>
  <c r="B143" i="2"/>
  <c r="D143" i="2"/>
  <c r="A145" i="2"/>
  <c r="C144" i="2"/>
  <c r="B78" i="2"/>
  <c r="D78" i="2"/>
  <c r="D271" i="2"/>
  <c r="B271" i="2"/>
  <c r="A273" i="2"/>
  <c r="C272" i="2"/>
  <c r="B15" i="2"/>
  <c r="D15" i="2"/>
  <c r="A17" i="2"/>
  <c r="C16" i="2"/>
  <c r="D210" i="2"/>
  <c r="B210" i="2"/>
  <c r="C211" i="2"/>
  <c r="A212" i="2"/>
  <c r="B16" i="2" l="1"/>
  <c r="D16" i="2"/>
  <c r="D144" i="2"/>
  <c r="B144" i="2"/>
  <c r="D272" i="2"/>
  <c r="B272" i="2"/>
  <c r="A18" i="2"/>
  <c r="C17" i="2"/>
  <c r="C145" i="2"/>
  <c r="A146" i="2"/>
  <c r="C212" i="2"/>
  <c r="A213" i="2"/>
  <c r="D211" i="2"/>
  <c r="B211" i="2"/>
  <c r="C273" i="2"/>
  <c r="A274" i="2"/>
  <c r="D79" i="2"/>
  <c r="B79" i="2"/>
  <c r="C80" i="2"/>
  <c r="A81" i="2"/>
  <c r="B145" i="2" l="1"/>
  <c r="D145" i="2"/>
  <c r="C274" i="2"/>
  <c r="A275" i="2"/>
  <c r="B17" i="2"/>
  <c r="D17" i="2"/>
  <c r="B273" i="2"/>
  <c r="D273" i="2"/>
  <c r="C18" i="2"/>
  <c r="A19" i="2"/>
  <c r="A82" i="2"/>
  <c r="C81" i="2"/>
  <c r="A214" i="2"/>
  <c r="C213" i="2"/>
  <c r="B80" i="2"/>
  <c r="D80" i="2"/>
  <c r="D212" i="2"/>
  <c r="B212" i="2"/>
  <c r="C146" i="2"/>
  <c r="A147" i="2"/>
  <c r="C19" i="2" l="1"/>
  <c r="A20" i="2"/>
  <c r="D213" i="2"/>
  <c r="B213" i="2"/>
  <c r="A215" i="2"/>
  <c r="C214" i="2"/>
  <c r="A148" i="2"/>
  <c r="C147" i="2"/>
  <c r="D81" i="2"/>
  <c r="B81" i="2"/>
  <c r="A276" i="2"/>
  <c r="C275" i="2"/>
  <c r="D146" i="2"/>
  <c r="B146" i="2"/>
  <c r="A83" i="2"/>
  <c r="C82" i="2"/>
  <c r="D274" i="2"/>
  <c r="B274" i="2"/>
  <c r="D18" i="2"/>
  <c r="B18" i="2"/>
  <c r="D82" i="2" l="1"/>
  <c r="B82" i="2"/>
  <c r="B147" i="2"/>
  <c r="D147" i="2"/>
  <c r="C83" i="2"/>
  <c r="A84" i="2"/>
  <c r="A149" i="2"/>
  <c r="C148" i="2"/>
  <c r="C215" i="2"/>
  <c r="A216" i="2"/>
  <c r="D275" i="2"/>
  <c r="B275" i="2"/>
  <c r="B214" i="2"/>
  <c r="D214" i="2"/>
  <c r="A277" i="2"/>
  <c r="C276" i="2"/>
  <c r="C20" i="2"/>
  <c r="A21" i="2"/>
  <c r="D19" i="2"/>
  <c r="B19" i="2"/>
  <c r="C84" i="2" l="1"/>
  <c r="A85" i="2"/>
  <c r="B83" i="2"/>
  <c r="D83" i="2"/>
  <c r="D20" i="2"/>
  <c r="B20" i="2"/>
  <c r="D215" i="2"/>
  <c r="B215" i="2"/>
  <c r="D276" i="2"/>
  <c r="B276" i="2"/>
  <c r="D148" i="2"/>
  <c r="B148" i="2"/>
  <c r="C277" i="2"/>
  <c r="A278" i="2"/>
  <c r="C149" i="2"/>
  <c r="A150" i="2"/>
  <c r="C21" i="2"/>
  <c r="A22" i="2"/>
  <c r="C216" i="2"/>
  <c r="A217" i="2"/>
  <c r="A218" i="2" l="1"/>
  <c r="C217" i="2"/>
  <c r="B216" i="2"/>
  <c r="D216" i="2"/>
  <c r="A23" i="2"/>
  <c r="C22" i="2"/>
  <c r="C85" i="2"/>
  <c r="A86" i="2"/>
  <c r="C150" i="2"/>
  <c r="A151" i="2"/>
  <c r="B149" i="2"/>
  <c r="D149" i="2"/>
  <c r="C278" i="2"/>
  <c r="A279" i="2"/>
  <c r="B277" i="2"/>
  <c r="D277" i="2"/>
  <c r="B21" i="2"/>
  <c r="D21" i="2"/>
  <c r="B84" i="2"/>
  <c r="D84" i="2"/>
  <c r="A87" i="2" l="1"/>
  <c r="C86" i="2"/>
  <c r="D85" i="2"/>
  <c r="B85" i="2"/>
  <c r="A219" i="2"/>
  <c r="C218" i="2"/>
  <c r="A280" i="2"/>
  <c r="C279" i="2"/>
  <c r="D22" i="2"/>
  <c r="B22" i="2"/>
  <c r="D278" i="2"/>
  <c r="B278" i="2"/>
  <c r="A24" i="2"/>
  <c r="C23" i="2"/>
  <c r="A152" i="2"/>
  <c r="C151" i="2"/>
  <c r="D217" i="2"/>
  <c r="B217" i="2"/>
  <c r="D150" i="2"/>
  <c r="B150" i="2"/>
  <c r="D151" i="2" l="1"/>
  <c r="B151" i="2"/>
  <c r="A153" i="2"/>
  <c r="C152" i="2"/>
  <c r="B218" i="2"/>
  <c r="D218" i="2"/>
  <c r="C219" i="2"/>
  <c r="A220" i="2"/>
  <c r="D279" i="2"/>
  <c r="B279" i="2"/>
  <c r="A281" i="2"/>
  <c r="C280" i="2"/>
  <c r="D23" i="2"/>
  <c r="B23" i="2"/>
  <c r="A25" i="2"/>
  <c r="C24" i="2"/>
  <c r="D86" i="2"/>
  <c r="B86" i="2"/>
  <c r="A88" i="2"/>
  <c r="C87" i="2"/>
  <c r="D24" i="2" l="1"/>
  <c r="B24" i="2"/>
  <c r="C220" i="2"/>
  <c r="A221" i="2"/>
  <c r="C25" i="2"/>
  <c r="A26" i="2"/>
  <c r="D219" i="2"/>
  <c r="B219" i="2"/>
  <c r="D152" i="2"/>
  <c r="B152" i="2"/>
  <c r="D280" i="2"/>
  <c r="B280" i="2"/>
  <c r="C88" i="2"/>
  <c r="A89" i="2"/>
  <c r="C281" i="2"/>
  <c r="A282" i="2"/>
  <c r="C153" i="2"/>
  <c r="A154" i="2"/>
  <c r="B87" i="2"/>
  <c r="D87" i="2"/>
  <c r="C282" i="2" l="1"/>
  <c r="A283" i="2"/>
  <c r="B281" i="2"/>
  <c r="D281" i="2"/>
  <c r="C89" i="2"/>
  <c r="A90" i="2"/>
  <c r="C26" i="2"/>
  <c r="A27" i="2"/>
  <c r="B88" i="2"/>
  <c r="D88" i="2"/>
  <c r="B25" i="2"/>
  <c r="D25" i="2"/>
  <c r="A222" i="2"/>
  <c r="C221" i="2"/>
  <c r="B153" i="2"/>
  <c r="D153" i="2"/>
  <c r="D220" i="2"/>
  <c r="B220" i="2"/>
  <c r="C154" i="2"/>
  <c r="A155" i="2"/>
  <c r="A156" i="2" l="1"/>
  <c r="C155" i="2"/>
  <c r="A28" i="2"/>
  <c r="C27" i="2"/>
  <c r="D26" i="2"/>
  <c r="B26" i="2"/>
  <c r="D221" i="2"/>
  <c r="B221" i="2"/>
  <c r="A91" i="2"/>
  <c r="C90" i="2"/>
  <c r="A223" i="2"/>
  <c r="C222" i="2"/>
  <c r="D89" i="2"/>
  <c r="B89" i="2"/>
  <c r="D154" i="2"/>
  <c r="B154" i="2"/>
  <c r="A284" i="2"/>
  <c r="C283" i="2"/>
  <c r="D282" i="2"/>
  <c r="B282" i="2"/>
  <c r="D27" i="2" l="1"/>
  <c r="B27" i="2"/>
  <c r="B222" i="2"/>
  <c r="D222" i="2"/>
  <c r="C223" i="2"/>
  <c r="A224" i="2"/>
  <c r="A29" i="2"/>
  <c r="C28" i="2"/>
  <c r="D283" i="2"/>
  <c r="B283" i="2"/>
  <c r="D90" i="2"/>
  <c r="B90" i="2"/>
  <c r="D155" i="2"/>
  <c r="B155" i="2"/>
  <c r="A285" i="2"/>
  <c r="C284" i="2"/>
  <c r="A92" i="2"/>
  <c r="C91" i="2"/>
  <c r="A157" i="2"/>
  <c r="C156" i="2"/>
  <c r="D284" i="2" l="1"/>
  <c r="B284" i="2"/>
  <c r="D28" i="2"/>
  <c r="B28" i="2"/>
  <c r="C285" i="2"/>
  <c r="A286" i="2"/>
  <c r="A30" i="2"/>
  <c r="C29" i="2"/>
  <c r="C224" i="2"/>
  <c r="A225" i="2"/>
  <c r="D223" i="2"/>
  <c r="B223" i="2"/>
  <c r="C92" i="2"/>
  <c r="A93" i="2"/>
  <c r="B156" i="2"/>
  <c r="D156" i="2"/>
  <c r="C157" i="2"/>
  <c r="A158" i="2"/>
  <c r="D91" i="2"/>
  <c r="B91" i="2"/>
  <c r="B29" i="2" l="1"/>
  <c r="D29" i="2"/>
  <c r="C30" i="2"/>
  <c r="A31" i="2"/>
  <c r="C93" i="2"/>
  <c r="A94" i="2"/>
  <c r="C286" i="2"/>
  <c r="A287" i="2"/>
  <c r="B157" i="2"/>
  <c r="D157" i="2"/>
  <c r="D224" i="2"/>
  <c r="B224" i="2"/>
  <c r="B92" i="2"/>
  <c r="D92" i="2"/>
  <c r="B285" i="2"/>
  <c r="D285" i="2"/>
  <c r="C158" i="2"/>
  <c r="A159" i="2"/>
  <c r="A226" i="2"/>
  <c r="C225" i="2"/>
  <c r="A227" i="2" l="1"/>
  <c r="C226" i="2"/>
  <c r="A160" i="2"/>
  <c r="C159" i="2"/>
  <c r="A95" i="2"/>
  <c r="C94" i="2"/>
  <c r="D158" i="2"/>
  <c r="B158" i="2"/>
  <c r="A288" i="2"/>
  <c r="C287" i="2"/>
  <c r="D286" i="2"/>
  <c r="B286" i="2"/>
  <c r="D93" i="2"/>
  <c r="B93" i="2"/>
  <c r="B225" i="2"/>
  <c r="D225" i="2"/>
  <c r="A32" i="2"/>
  <c r="C31" i="2"/>
  <c r="D30" i="2"/>
  <c r="B30" i="2"/>
  <c r="D94" i="2" l="1"/>
  <c r="B94" i="2"/>
  <c r="A96" i="2"/>
  <c r="C95" i="2"/>
  <c r="D159" i="2"/>
  <c r="B159" i="2"/>
  <c r="A161" i="2"/>
  <c r="C160" i="2"/>
  <c r="B31" i="2"/>
  <c r="D31" i="2"/>
  <c r="D287" i="2"/>
  <c r="B287" i="2"/>
  <c r="B226" i="2"/>
  <c r="D226" i="2"/>
  <c r="C32" i="2"/>
  <c r="A33" i="2"/>
  <c r="A289" i="2"/>
  <c r="C288" i="2"/>
  <c r="C227" i="2"/>
  <c r="A228" i="2"/>
  <c r="C96" i="2" l="1"/>
  <c r="A97" i="2"/>
  <c r="D288" i="2"/>
  <c r="B288" i="2"/>
  <c r="C289" i="2"/>
  <c r="A290" i="2"/>
  <c r="C33" i="2"/>
  <c r="A34" i="2"/>
  <c r="B160" i="2"/>
  <c r="D160" i="2"/>
  <c r="B32" i="2"/>
  <c r="D32" i="2"/>
  <c r="C161" i="2"/>
  <c r="A162" i="2"/>
  <c r="C228" i="2"/>
  <c r="A229" i="2"/>
  <c r="B95" i="2"/>
  <c r="D95" i="2"/>
  <c r="D227" i="2"/>
  <c r="B227" i="2"/>
  <c r="A230" i="2" l="1"/>
  <c r="C229" i="2"/>
  <c r="A35" i="2"/>
  <c r="C34" i="2"/>
  <c r="D228" i="2"/>
  <c r="B228" i="2"/>
  <c r="B33" i="2"/>
  <c r="D33" i="2"/>
  <c r="C162" i="2"/>
  <c r="A163" i="2"/>
  <c r="C290" i="2"/>
  <c r="A291" i="2"/>
  <c r="B161" i="2"/>
  <c r="D161" i="2"/>
  <c r="D289" i="2"/>
  <c r="B289" i="2"/>
  <c r="C97" i="2"/>
  <c r="A98" i="2"/>
  <c r="B96" i="2"/>
  <c r="D96" i="2"/>
  <c r="A36" i="2" l="1"/>
  <c r="C35" i="2"/>
  <c r="A292" i="2"/>
  <c r="C291" i="2"/>
  <c r="A164" i="2"/>
  <c r="C163" i="2"/>
  <c r="D34" i="2"/>
  <c r="B34" i="2"/>
  <c r="D290" i="2"/>
  <c r="B290" i="2"/>
  <c r="A99" i="2"/>
  <c r="C98" i="2"/>
  <c r="D229" i="2"/>
  <c r="B229" i="2"/>
  <c r="D97" i="2"/>
  <c r="B97" i="2"/>
  <c r="D162" i="2"/>
  <c r="B162" i="2"/>
  <c r="A231" i="2"/>
  <c r="C230" i="2"/>
  <c r="D163" i="2" l="1"/>
  <c r="B163" i="2"/>
  <c r="B230" i="2"/>
  <c r="D230" i="2"/>
  <c r="D98" i="2"/>
  <c r="B98" i="2"/>
  <c r="D291" i="2"/>
  <c r="B291" i="2"/>
  <c r="C231" i="2"/>
  <c r="A232" i="2"/>
  <c r="A100" i="2"/>
  <c r="C99" i="2"/>
  <c r="A293" i="2"/>
  <c r="C292" i="2"/>
  <c r="A165" i="2"/>
  <c r="C164" i="2"/>
  <c r="D35" i="2"/>
  <c r="B35" i="2"/>
  <c r="A37" i="2"/>
  <c r="C36" i="2"/>
  <c r="D231" i="2" l="1"/>
  <c r="B231" i="2"/>
  <c r="D164" i="2"/>
  <c r="B164" i="2"/>
  <c r="C165" i="2"/>
  <c r="A166" i="2"/>
  <c r="B292" i="2"/>
  <c r="D292" i="2"/>
  <c r="C293" i="2"/>
  <c r="A294" i="2"/>
  <c r="A38" i="2"/>
  <c r="C37" i="2"/>
  <c r="C100" i="2"/>
  <c r="A101" i="2"/>
  <c r="D36" i="2"/>
  <c r="B36" i="2"/>
  <c r="D99" i="2"/>
  <c r="B99" i="2"/>
  <c r="C232" i="2"/>
  <c r="A233" i="2"/>
  <c r="C101" i="2" l="1"/>
  <c r="A102" i="2"/>
  <c r="C166" i="2"/>
  <c r="A167" i="2"/>
  <c r="B100" i="2"/>
  <c r="D100" i="2"/>
  <c r="B165" i="2"/>
  <c r="D165" i="2"/>
  <c r="A234" i="2"/>
  <c r="C233" i="2"/>
  <c r="B37" i="2"/>
  <c r="D37" i="2"/>
  <c r="D232" i="2"/>
  <c r="B232" i="2"/>
  <c r="C38" i="2"/>
  <c r="A39" i="2"/>
  <c r="C294" i="2"/>
  <c r="A295" i="2"/>
  <c r="D293" i="2"/>
  <c r="B293" i="2"/>
  <c r="C39" i="2" l="1"/>
  <c r="A40" i="2"/>
  <c r="A168" i="2"/>
  <c r="C167" i="2"/>
  <c r="D38" i="2"/>
  <c r="B38" i="2"/>
  <c r="D166" i="2"/>
  <c r="B166" i="2"/>
  <c r="A296" i="2"/>
  <c r="C295" i="2"/>
  <c r="B233" i="2"/>
  <c r="D233" i="2"/>
  <c r="A103" i="2"/>
  <c r="C102" i="2"/>
  <c r="D294" i="2"/>
  <c r="B294" i="2"/>
  <c r="A235" i="2"/>
  <c r="C234" i="2"/>
  <c r="D101" i="2"/>
  <c r="B101" i="2"/>
  <c r="D102" i="2" l="1"/>
  <c r="B102" i="2"/>
  <c r="A104" i="2"/>
  <c r="C103" i="2"/>
  <c r="D167" i="2"/>
  <c r="B167" i="2"/>
  <c r="A169" i="2"/>
  <c r="C168" i="2"/>
  <c r="B234" i="2"/>
  <c r="D234" i="2"/>
  <c r="D295" i="2"/>
  <c r="B295" i="2"/>
  <c r="A41" i="2"/>
  <c r="C40" i="2"/>
  <c r="C235" i="2"/>
  <c r="A236" i="2"/>
  <c r="A297" i="2"/>
  <c r="C296" i="2"/>
  <c r="D39" i="2"/>
  <c r="B39" i="2"/>
  <c r="B296" i="2" l="1"/>
  <c r="D296" i="2"/>
  <c r="C297" i="2"/>
  <c r="A298" i="2"/>
  <c r="C236" i="2"/>
  <c r="A237" i="2"/>
  <c r="D168" i="2"/>
  <c r="B168" i="2"/>
  <c r="D235" i="2"/>
  <c r="B235" i="2"/>
  <c r="C169" i="2"/>
  <c r="A170" i="2"/>
  <c r="B103" i="2"/>
  <c r="D103" i="2"/>
  <c r="A42" i="2"/>
  <c r="C41" i="2"/>
  <c r="C104" i="2"/>
  <c r="A105" i="2"/>
  <c r="D40" i="2"/>
  <c r="B40" i="2"/>
  <c r="D236" i="2" l="1"/>
  <c r="B236" i="2"/>
  <c r="A238" i="2"/>
  <c r="C237" i="2"/>
  <c r="C170" i="2"/>
  <c r="A171" i="2"/>
  <c r="C298" i="2"/>
  <c r="A299" i="2"/>
  <c r="B169" i="2"/>
  <c r="D169" i="2"/>
  <c r="D297" i="2"/>
  <c r="B297" i="2"/>
  <c r="B41" i="2"/>
  <c r="D41" i="2"/>
  <c r="C42" i="2"/>
  <c r="A43" i="2"/>
  <c r="C105" i="2"/>
  <c r="A106" i="2"/>
  <c r="D104" i="2"/>
  <c r="B104" i="2"/>
  <c r="A172" i="2" l="1"/>
  <c r="C171" i="2"/>
  <c r="D170" i="2"/>
  <c r="B170" i="2"/>
  <c r="D237" i="2"/>
  <c r="B237" i="2"/>
  <c r="A239" i="2"/>
  <c r="C238" i="2"/>
  <c r="A44" i="2"/>
  <c r="C43" i="2"/>
  <c r="A300" i="2"/>
  <c r="C299" i="2"/>
  <c r="D42" i="2"/>
  <c r="B42" i="2"/>
  <c r="D298" i="2"/>
  <c r="B298" i="2"/>
  <c r="A107" i="2"/>
  <c r="C106" i="2"/>
  <c r="D105" i="2"/>
  <c r="B105" i="2"/>
  <c r="B238" i="2" l="1"/>
  <c r="D238" i="2"/>
  <c r="C239" i="2"/>
  <c r="A240" i="2"/>
  <c r="D299" i="2"/>
  <c r="B299" i="2"/>
  <c r="D106" i="2"/>
  <c r="B106" i="2"/>
  <c r="D171" i="2"/>
  <c r="B171" i="2"/>
  <c r="A301" i="2"/>
  <c r="C300" i="2"/>
  <c r="D43" i="2"/>
  <c r="B43" i="2"/>
  <c r="A108" i="2"/>
  <c r="C107" i="2"/>
  <c r="A45" i="2"/>
  <c r="C44" i="2"/>
  <c r="A173" i="2"/>
  <c r="C172" i="2"/>
  <c r="D172" i="2" l="1"/>
  <c r="B172" i="2"/>
  <c r="C240" i="2"/>
  <c r="A241" i="2"/>
  <c r="B300" i="2"/>
  <c r="D300" i="2"/>
  <c r="C173" i="2"/>
  <c r="A174" i="2"/>
  <c r="C301" i="2"/>
  <c r="A302" i="2"/>
  <c r="D239" i="2"/>
  <c r="B239" i="2"/>
  <c r="C45" i="2"/>
  <c r="A46" i="2"/>
  <c r="B107" i="2"/>
  <c r="D107" i="2"/>
  <c r="C108" i="2"/>
  <c r="A109" i="2"/>
  <c r="B44" i="2"/>
  <c r="D44" i="2"/>
  <c r="C174" i="2" l="1"/>
  <c r="A175" i="2"/>
  <c r="B173" i="2"/>
  <c r="D173" i="2"/>
  <c r="C46" i="2"/>
  <c r="A47" i="2"/>
  <c r="B45" i="2"/>
  <c r="D45" i="2"/>
  <c r="D240" i="2"/>
  <c r="B240" i="2"/>
  <c r="A242" i="2"/>
  <c r="C241" i="2"/>
  <c r="C109" i="2"/>
  <c r="A110" i="2"/>
  <c r="C302" i="2"/>
  <c r="A303" i="2"/>
  <c r="D108" i="2"/>
  <c r="B108" i="2"/>
  <c r="D301" i="2"/>
  <c r="B301" i="2"/>
  <c r="A304" i="2" l="1"/>
  <c r="C303" i="2"/>
  <c r="A48" i="2"/>
  <c r="C47" i="2"/>
  <c r="D109" i="2"/>
  <c r="B109" i="2"/>
  <c r="D46" i="2"/>
  <c r="B46" i="2"/>
  <c r="D302" i="2"/>
  <c r="B302" i="2"/>
  <c r="A111" i="2"/>
  <c r="C110" i="2"/>
  <c r="B241" i="2"/>
  <c r="D241" i="2"/>
  <c r="A243" i="2"/>
  <c r="C242" i="2"/>
  <c r="A176" i="2"/>
  <c r="C175" i="2"/>
  <c r="D174" i="2"/>
  <c r="B174" i="2"/>
  <c r="B242" i="2" l="1"/>
  <c r="D242" i="2"/>
  <c r="C243" i="2"/>
  <c r="A244" i="2"/>
  <c r="B110" i="2"/>
  <c r="D110" i="2"/>
  <c r="D47" i="2"/>
  <c r="B47" i="2"/>
  <c r="A49" i="2"/>
  <c r="C48" i="2"/>
  <c r="A112" i="2"/>
  <c r="C111" i="2"/>
  <c r="D175" i="2"/>
  <c r="B175" i="2"/>
  <c r="D303" i="2"/>
  <c r="B303" i="2"/>
  <c r="A177" i="2"/>
  <c r="C176" i="2"/>
  <c r="A305" i="2"/>
  <c r="C304" i="2"/>
  <c r="B111" i="2" l="1"/>
  <c r="D111" i="2"/>
  <c r="C244" i="2"/>
  <c r="A245" i="2"/>
  <c r="C112" i="2"/>
  <c r="A113" i="2"/>
  <c r="D243" i="2"/>
  <c r="B243" i="2"/>
  <c r="B304" i="2"/>
  <c r="D304" i="2"/>
  <c r="C305" i="2"/>
  <c r="A306" i="2"/>
  <c r="D176" i="2"/>
  <c r="B176" i="2"/>
  <c r="B48" i="2"/>
  <c r="D48" i="2"/>
  <c r="C177" i="2"/>
  <c r="A178" i="2"/>
  <c r="C49" i="2"/>
  <c r="A50" i="2"/>
  <c r="A114" i="2" l="1"/>
  <c r="C113" i="2"/>
  <c r="D112" i="2"/>
  <c r="B112" i="2"/>
  <c r="C50" i="2"/>
  <c r="A51" i="2"/>
  <c r="C306" i="2"/>
  <c r="A307" i="2"/>
  <c r="A246" i="2"/>
  <c r="C245" i="2"/>
  <c r="B49" i="2"/>
  <c r="D49" i="2"/>
  <c r="D305" i="2"/>
  <c r="B305" i="2"/>
  <c r="D244" i="2"/>
  <c r="B244" i="2"/>
  <c r="C178" i="2"/>
  <c r="A179" i="2"/>
  <c r="B177" i="2"/>
  <c r="D177" i="2"/>
  <c r="D306" i="2" l="1"/>
  <c r="B306" i="2"/>
  <c r="A52" i="2"/>
  <c r="C51" i="2"/>
  <c r="D50" i="2"/>
  <c r="B50" i="2"/>
  <c r="A308" i="2"/>
  <c r="C307" i="2"/>
  <c r="A180" i="2"/>
  <c r="C179" i="2"/>
  <c r="D245" i="2"/>
  <c r="B245" i="2"/>
  <c r="D113" i="2"/>
  <c r="B113" i="2"/>
  <c r="D178" i="2"/>
  <c r="B178" i="2"/>
  <c r="A247" i="2"/>
  <c r="C246" i="2"/>
  <c r="A115" i="2"/>
  <c r="C114" i="2"/>
  <c r="A309" i="2" l="1"/>
  <c r="C308" i="2"/>
  <c r="D114" i="2"/>
  <c r="B114" i="2"/>
  <c r="D51" i="2"/>
  <c r="B51" i="2"/>
  <c r="D307" i="2"/>
  <c r="B307" i="2"/>
  <c r="A53" i="2"/>
  <c r="C52" i="2"/>
  <c r="B246" i="2"/>
  <c r="D246" i="2"/>
  <c r="D179" i="2"/>
  <c r="B179" i="2"/>
  <c r="C115" i="2"/>
  <c r="A116" i="2"/>
  <c r="C247" i="2"/>
  <c r="A248" i="2"/>
  <c r="A181" i="2"/>
  <c r="C180" i="2"/>
  <c r="D180" i="2" l="1"/>
  <c r="B180" i="2"/>
  <c r="D52" i="2"/>
  <c r="B52" i="2"/>
  <c r="C116" i="2"/>
  <c r="A117" i="2"/>
  <c r="B115" i="2"/>
  <c r="D115" i="2"/>
  <c r="C181" i="2"/>
  <c r="A182" i="2"/>
  <c r="C248" i="2"/>
  <c r="A249" i="2"/>
  <c r="B308" i="2"/>
  <c r="D308" i="2"/>
  <c r="D247" i="2"/>
  <c r="B247" i="2"/>
  <c r="A54" i="2"/>
  <c r="C53" i="2"/>
  <c r="C309" i="2"/>
  <c r="A310" i="2"/>
  <c r="A118" i="2" l="1"/>
  <c r="C117" i="2"/>
  <c r="D116" i="2"/>
  <c r="B116" i="2"/>
  <c r="C310" i="2"/>
  <c r="A311" i="2"/>
  <c r="A250" i="2"/>
  <c r="C249" i="2"/>
  <c r="C54" i="2"/>
  <c r="A55" i="2"/>
  <c r="B181" i="2"/>
  <c r="D181" i="2"/>
  <c r="D309" i="2"/>
  <c r="B309" i="2"/>
  <c r="D248" i="2"/>
  <c r="B248" i="2"/>
  <c r="B53" i="2"/>
  <c r="D53" i="2"/>
  <c r="C182" i="2"/>
  <c r="A183" i="2"/>
  <c r="A251" i="2" l="1"/>
  <c r="C250" i="2"/>
  <c r="B249" i="2"/>
  <c r="D249" i="2"/>
  <c r="A312" i="2"/>
  <c r="C311" i="2"/>
  <c r="D310" i="2"/>
  <c r="B310" i="2"/>
  <c r="A184" i="2"/>
  <c r="C183" i="2"/>
  <c r="D182" i="2"/>
  <c r="B182" i="2"/>
  <c r="A56" i="2"/>
  <c r="C55" i="2"/>
  <c r="D117" i="2"/>
  <c r="B117" i="2"/>
  <c r="D54" i="2"/>
  <c r="B54" i="2"/>
  <c r="A119" i="2"/>
  <c r="C118" i="2"/>
  <c r="B55" i="2" l="1"/>
  <c r="D55" i="2"/>
  <c r="D311" i="2"/>
  <c r="B311" i="2"/>
  <c r="A57" i="2"/>
  <c r="C56" i="2"/>
  <c r="A313" i="2"/>
  <c r="C312" i="2"/>
  <c r="D118" i="2"/>
  <c r="B118" i="2"/>
  <c r="C119" i="2"/>
  <c r="A120" i="2"/>
  <c r="D183" i="2"/>
  <c r="B183" i="2"/>
  <c r="B250" i="2"/>
  <c r="D250" i="2"/>
  <c r="A185" i="2"/>
  <c r="C184" i="2"/>
  <c r="C251" i="2"/>
  <c r="A252" i="2"/>
  <c r="D56" i="2" l="1"/>
  <c r="B56" i="2"/>
  <c r="D251" i="2"/>
  <c r="B251" i="2"/>
  <c r="B119" i="2"/>
  <c r="D119" i="2"/>
  <c r="D184" i="2"/>
  <c r="B184" i="2"/>
  <c r="C185" i="2"/>
  <c r="A186" i="2"/>
  <c r="B312" i="2"/>
  <c r="D312" i="2"/>
  <c r="C313" i="2"/>
  <c r="A314" i="2"/>
  <c r="A58" i="2"/>
  <c r="C57" i="2"/>
  <c r="C252" i="2"/>
  <c r="A253" i="2"/>
  <c r="C120" i="2"/>
  <c r="A121" i="2"/>
  <c r="D313" i="2" l="1"/>
  <c r="B313" i="2"/>
  <c r="C314" i="2"/>
  <c r="A315" i="2"/>
  <c r="A122" i="2"/>
  <c r="C121" i="2"/>
  <c r="D120" i="2"/>
  <c r="B120" i="2"/>
  <c r="A254" i="2"/>
  <c r="C253" i="2"/>
  <c r="C186" i="2"/>
  <c r="A187" i="2"/>
  <c r="B57" i="2"/>
  <c r="D57" i="2"/>
  <c r="C58" i="2"/>
  <c r="A59" i="2"/>
  <c r="D252" i="2"/>
  <c r="B252" i="2"/>
  <c r="B185" i="2"/>
  <c r="D185" i="2"/>
  <c r="C59" i="2" l="1"/>
  <c r="A60" i="2"/>
  <c r="D58" i="2"/>
  <c r="B58" i="2"/>
  <c r="A123" i="2"/>
  <c r="C122" i="2"/>
  <c r="A188" i="2"/>
  <c r="C187" i="2"/>
  <c r="A316" i="2"/>
  <c r="C315" i="2"/>
  <c r="D186" i="2"/>
  <c r="B186" i="2"/>
  <c r="D314" i="2"/>
  <c r="B314" i="2"/>
  <c r="D121" i="2"/>
  <c r="B121" i="2"/>
  <c r="D253" i="2"/>
  <c r="B253" i="2"/>
  <c r="A255" i="2"/>
  <c r="C254" i="2"/>
  <c r="C123" i="2" l="1"/>
  <c r="A124" i="2"/>
  <c r="A189" i="2"/>
  <c r="C188" i="2"/>
  <c r="B122" i="2"/>
  <c r="D122" i="2"/>
  <c r="B254" i="2"/>
  <c r="D254" i="2"/>
  <c r="D315" i="2"/>
  <c r="B315" i="2"/>
  <c r="A61" i="2"/>
  <c r="C60" i="2"/>
  <c r="D187" i="2"/>
  <c r="B187" i="2"/>
  <c r="C255" i="2"/>
  <c r="A256" i="2"/>
  <c r="A317" i="2"/>
  <c r="C316" i="2"/>
  <c r="B59" i="2"/>
  <c r="D59" i="2"/>
  <c r="C256" i="2" l="1"/>
  <c r="A257" i="2"/>
  <c r="D60" i="2"/>
  <c r="B60" i="2"/>
  <c r="C61" i="2"/>
  <c r="A62" i="2"/>
  <c r="C189" i="2"/>
  <c r="A190" i="2"/>
  <c r="D188" i="2"/>
  <c r="B188" i="2"/>
  <c r="B316" i="2"/>
  <c r="D316" i="2"/>
  <c r="C124" i="2"/>
  <c r="A125" i="2"/>
  <c r="D255" i="2"/>
  <c r="B255" i="2"/>
  <c r="C317" i="2"/>
  <c r="A318" i="2"/>
  <c r="B123" i="2"/>
  <c r="D123" i="2"/>
  <c r="B189" i="2" l="1"/>
  <c r="D189" i="2"/>
  <c r="D317" i="2"/>
  <c r="B317" i="2"/>
  <c r="C190" i="2"/>
  <c r="A191" i="2"/>
  <c r="A126" i="2"/>
  <c r="C125" i="2"/>
  <c r="C62" i="2"/>
  <c r="A63" i="2"/>
  <c r="D124" i="2"/>
  <c r="B124" i="2"/>
  <c r="B61" i="2"/>
  <c r="D61" i="2"/>
  <c r="C318" i="2"/>
  <c r="A319" i="2"/>
  <c r="A258" i="2"/>
  <c r="C257" i="2"/>
  <c r="D256" i="2"/>
  <c r="B256" i="2"/>
  <c r="A320" i="2" l="1"/>
  <c r="C319" i="2"/>
  <c r="D125" i="2"/>
  <c r="B125" i="2"/>
  <c r="D318" i="2"/>
  <c r="B318" i="2"/>
  <c r="A127" i="2"/>
  <c r="C126" i="2"/>
  <c r="A192" i="2"/>
  <c r="C191" i="2"/>
  <c r="D190" i="2"/>
  <c r="B190" i="2"/>
  <c r="D257" i="2"/>
  <c r="B257" i="2"/>
  <c r="C63" i="2"/>
  <c r="A64" i="2"/>
  <c r="A259" i="2"/>
  <c r="C258" i="2"/>
  <c r="D62" i="2"/>
  <c r="B62" i="2"/>
  <c r="B126" i="2" l="1"/>
  <c r="D126" i="2"/>
  <c r="A65" i="2"/>
  <c r="C64" i="2"/>
  <c r="C127" i="2"/>
  <c r="A128" i="2"/>
  <c r="D191" i="2"/>
  <c r="B191" i="2"/>
  <c r="B63" i="2"/>
  <c r="D63" i="2"/>
  <c r="B258" i="2"/>
  <c r="D258" i="2"/>
  <c r="D319" i="2"/>
  <c r="B319" i="2"/>
  <c r="C259" i="2"/>
  <c r="A260" i="2"/>
  <c r="A193" i="2"/>
  <c r="C192" i="2"/>
  <c r="A321" i="2"/>
  <c r="C320" i="2"/>
  <c r="C128" i="2" l="1"/>
  <c r="A129" i="2"/>
  <c r="B127" i="2"/>
  <c r="D127" i="2"/>
  <c r="D64" i="2"/>
  <c r="B64" i="2"/>
  <c r="D192" i="2"/>
  <c r="B192" i="2"/>
  <c r="C260" i="2"/>
  <c r="A261" i="2"/>
  <c r="D259" i="2"/>
  <c r="B259" i="2"/>
  <c r="B320" i="2"/>
  <c r="D320" i="2"/>
  <c r="C321" i="2"/>
  <c r="A322" i="2"/>
  <c r="C65" i="2"/>
  <c r="A66" i="2"/>
  <c r="C193" i="2"/>
  <c r="A194" i="2"/>
  <c r="C322" i="2" l="1"/>
  <c r="A323" i="2"/>
  <c r="D321" i="2"/>
  <c r="B321" i="2"/>
  <c r="C194" i="2"/>
  <c r="A195" i="2"/>
  <c r="B193" i="2"/>
  <c r="D193" i="2"/>
  <c r="C66" i="2"/>
  <c r="A67" i="2"/>
  <c r="A262" i="2"/>
  <c r="C262" i="2" s="1"/>
  <c r="C261" i="2"/>
  <c r="A130" i="2"/>
  <c r="C129" i="2"/>
  <c r="B65" i="2"/>
  <c r="D65" i="2"/>
  <c r="D260" i="2"/>
  <c r="B260" i="2"/>
  <c r="D128" i="2"/>
  <c r="B128" i="2"/>
  <c r="A196" i="2" l="1"/>
  <c r="C195" i="2"/>
  <c r="D129" i="2"/>
  <c r="B129" i="2"/>
  <c r="A131" i="2"/>
  <c r="C130" i="2"/>
  <c r="D194" i="2"/>
  <c r="B194" i="2"/>
  <c r="B261" i="2"/>
  <c r="D261" i="2"/>
  <c r="B262" i="2"/>
  <c r="D262" i="2"/>
  <c r="C67" i="2"/>
  <c r="A68" i="2"/>
  <c r="A324" i="2"/>
  <c r="C323" i="2"/>
  <c r="D66" i="2"/>
  <c r="B66" i="2"/>
  <c r="D322" i="2"/>
  <c r="B322" i="2"/>
  <c r="D323" i="2" l="1"/>
  <c r="B323" i="2"/>
  <c r="A325" i="2"/>
  <c r="C324" i="2"/>
  <c r="A69" i="2"/>
  <c r="C68" i="2"/>
  <c r="D130" i="2"/>
  <c r="B130" i="2"/>
  <c r="B67" i="2"/>
  <c r="D67" i="2"/>
  <c r="C131" i="2"/>
  <c r="A132" i="2"/>
  <c r="D195" i="2"/>
  <c r="B195" i="2"/>
  <c r="A197" i="2"/>
  <c r="C196" i="2"/>
  <c r="D68" i="2" l="1"/>
  <c r="B68" i="2"/>
  <c r="C69" i="2"/>
  <c r="A70" i="2"/>
  <c r="C70" i="2" s="1"/>
  <c r="C132" i="2"/>
  <c r="A133" i="2"/>
  <c r="B324" i="2"/>
  <c r="D324" i="2"/>
  <c r="B131" i="2"/>
  <c r="D131" i="2"/>
  <c r="C325" i="2"/>
  <c r="A326" i="2"/>
  <c r="C326" i="2" s="1"/>
  <c r="D196" i="2"/>
  <c r="B196" i="2"/>
  <c r="C197" i="2"/>
  <c r="A198" i="2"/>
  <c r="C198" i="2" s="1"/>
  <c r="D132" i="2" l="1"/>
  <c r="B132" i="2"/>
  <c r="D198" i="2"/>
  <c r="B198" i="2"/>
  <c r="B197" i="2"/>
  <c r="D197" i="2"/>
  <c r="A134" i="2"/>
  <c r="C134" i="2" s="1"/>
  <c r="C133" i="2"/>
  <c r="D70" i="2"/>
  <c r="B70" i="2"/>
  <c r="D326" i="2"/>
  <c r="B326" i="2"/>
  <c r="D325" i="2"/>
  <c r="B325" i="2"/>
  <c r="B69" i="2"/>
  <c r="D69" i="2"/>
  <c r="D133" i="2" l="1"/>
  <c r="B133" i="2"/>
  <c r="B134" i="2"/>
  <c r="D134" i="2"/>
  <c r="D55" i="1"/>
  <c r="G3" i="2"/>
  <c r="G5" i="2"/>
  <c r="D57" i="1"/>
  <c r="J2" i="2"/>
  <c r="G6" i="2"/>
  <c r="G2" i="2"/>
  <c r="E78" i="2"/>
  <c r="F78" i="2" s="1"/>
  <c r="E277" i="2"/>
  <c r="F277" i="2" s="1"/>
  <c r="E223" i="2"/>
  <c r="F223" i="2" s="1"/>
  <c r="E290" i="2"/>
  <c r="F290" i="2" s="1"/>
  <c r="E103" i="2"/>
  <c r="F103" i="2" s="1"/>
  <c r="E110" i="2"/>
  <c r="F110" i="2" s="1"/>
  <c r="E116" i="2"/>
  <c r="F116" i="2" s="1"/>
  <c r="E257" i="2"/>
  <c r="F257" i="2" s="1"/>
  <c r="E12" i="2"/>
  <c r="F12" i="2" s="1"/>
  <c r="E215" i="2"/>
  <c r="F215" i="2" s="1"/>
  <c r="E26" i="2"/>
  <c r="F26" i="2" s="1"/>
  <c r="E33" i="2"/>
  <c r="F33" i="2" s="1"/>
  <c r="E167" i="2"/>
  <c r="F167" i="2" s="1"/>
  <c r="E240" i="2"/>
  <c r="F240" i="2" s="1"/>
  <c r="E308" i="2"/>
  <c r="F308" i="2" s="1"/>
  <c r="E314" i="2"/>
  <c r="F314" i="2" s="1"/>
  <c r="E5" i="2"/>
  <c r="F5" i="2" s="1"/>
  <c r="E273" i="2"/>
  <c r="F273" i="2" s="1"/>
  <c r="E279" i="2"/>
  <c r="F279" i="2" s="1"/>
  <c r="E30" i="2"/>
  <c r="F30" i="2" s="1"/>
  <c r="E292" i="2"/>
  <c r="F292" i="2" s="1"/>
  <c r="E42" i="2"/>
  <c r="F42" i="2" s="1"/>
  <c r="E244" i="2"/>
  <c r="F244" i="2" s="1"/>
  <c r="E55" i="2"/>
  <c r="F55" i="2" s="1"/>
  <c r="E125" i="2"/>
  <c r="F125" i="2" s="1"/>
  <c r="E205" i="2"/>
  <c r="F205" i="2" s="1"/>
  <c r="E146" i="2"/>
  <c r="F146" i="2" s="1"/>
  <c r="E24" i="2"/>
  <c r="F24" i="2" s="1"/>
  <c r="E287" i="2"/>
  <c r="F287" i="2" s="1"/>
  <c r="E165" i="2"/>
  <c r="F165" i="2" s="1"/>
  <c r="E43" i="2"/>
  <c r="F43" i="2" s="1"/>
  <c r="E50" i="2"/>
  <c r="F50" i="2" s="1"/>
  <c r="E251" i="2"/>
  <c r="F251" i="2" s="1"/>
  <c r="E126" i="2"/>
  <c r="F126" i="2" s="1"/>
  <c r="E138" i="2"/>
  <c r="F138" i="2" s="1"/>
  <c r="E188" i="2"/>
  <c r="F188" i="2" s="1"/>
  <c r="E196" i="2"/>
  <c r="F196" i="2" s="1"/>
  <c r="E326" i="2"/>
  <c r="F326" i="2" s="1"/>
  <c r="E6" i="2"/>
  <c r="F6" i="2" s="1"/>
  <c r="E211" i="2"/>
  <c r="F211" i="2" s="1"/>
  <c r="E218" i="2"/>
  <c r="F218" i="2" s="1"/>
  <c r="E92" i="2"/>
  <c r="F92" i="2" s="1"/>
  <c r="E231" i="2"/>
  <c r="F231" i="2" s="1"/>
  <c r="E298" i="2"/>
  <c r="F298" i="2" s="1"/>
  <c r="E304" i="2"/>
  <c r="F304" i="2" s="1"/>
  <c r="E183" i="2"/>
  <c r="F183" i="2" s="1"/>
  <c r="E128" i="2"/>
  <c r="F128" i="2" s="1"/>
  <c r="E15" i="2"/>
  <c r="F15" i="2" s="1"/>
  <c r="E21" i="2"/>
  <c r="F21" i="2" s="1"/>
  <c r="E284" i="2"/>
  <c r="F284" i="2" s="1"/>
  <c r="E229" i="2"/>
  <c r="F229" i="2" s="1"/>
  <c r="E169" i="2"/>
  <c r="F169" i="2" s="1"/>
  <c r="E303" i="2"/>
  <c r="F303" i="2" s="1"/>
  <c r="E309" i="2"/>
  <c r="F309" i="2" s="1"/>
  <c r="E124" i="2"/>
  <c r="F124" i="2" s="1"/>
  <c r="E202" i="2"/>
  <c r="F202" i="2" s="1"/>
  <c r="E274" i="2"/>
  <c r="F274" i="2" s="1"/>
  <c r="E220" i="2"/>
  <c r="F220" i="2" s="1"/>
  <c r="E159" i="2"/>
  <c r="F159" i="2" s="1"/>
  <c r="E294" i="2"/>
  <c r="F294" i="2" s="1"/>
  <c r="E172" i="2"/>
  <c r="F172" i="2" s="1"/>
  <c r="E113" i="2"/>
  <c r="F113" i="2" s="1"/>
  <c r="E252" i="2"/>
  <c r="F252" i="2" s="1"/>
  <c r="E191" i="2"/>
  <c r="F191" i="2" s="1"/>
  <c r="E206" i="2"/>
  <c r="F206" i="2" s="1"/>
  <c r="E275" i="2"/>
  <c r="F275" i="2" s="1"/>
  <c r="E89" i="2"/>
  <c r="F89" i="2" s="1"/>
  <c r="E208" i="2"/>
  <c r="F208" i="2" s="1"/>
  <c r="E213" i="2"/>
  <c r="F213" i="2" s="1"/>
  <c r="E219" i="2"/>
  <c r="F219" i="2" s="1"/>
  <c r="E94" i="2"/>
  <c r="F94" i="2" s="1"/>
  <c r="E100" i="2"/>
  <c r="F100" i="2" s="1"/>
  <c r="E107" i="2"/>
  <c r="F107" i="2" s="1"/>
  <c r="E178" i="2"/>
  <c r="F178" i="2" s="1"/>
  <c r="E312" i="2"/>
  <c r="F312" i="2" s="1"/>
  <c r="E141" i="2"/>
  <c r="F141" i="2" s="1"/>
  <c r="E80" i="2"/>
  <c r="F80" i="2" s="1"/>
  <c r="E151" i="2"/>
  <c r="F151" i="2" s="1"/>
  <c r="E29" i="2"/>
  <c r="F29" i="2" s="1"/>
  <c r="E99" i="2"/>
  <c r="F99" i="2" s="1"/>
  <c r="E237" i="2"/>
  <c r="F237" i="2" s="1"/>
  <c r="E112" i="2"/>
  <c r="F112" i="2" s="1"/>
  <c r="E118" i="2"/>
  <c r="F118" i="2" s="1"/>
  <c r="E321" i="2"/>
  <c r="F321" i="2" s="1"/>
  <c r="E270" i="2"/>
  <c r="F270" i="2" s="1"/>
  <c r="E83" i="2"/>
  <c r="F83" i="2" s="1"/>
  <c r="E154" i="2"/>
  <c r="F154" i="2" s="1"/>
  <c r="E161" i="2"/>
  <c r="F161" i="2" s="1"/>
  <c r="E234" i="2"/>
  <c r="F234" i="2" s="1"/>
  <c r="E302" i="2"/>
  <c r="F302" i="2" s="1"/>
  <c r="E115" i="2"/>
  <c r="F115" i="2" s="1"/>
  <c r="E58" i="2"/>
  <c r="F58" i="2" s="1"/>
  <c r="E65" i="2"/>
  <c r="F65" i="2" s="1"/>
  <c r="E210" i="2"/>
  <c r="F210" i="2" s="1"/>
  <c r="E84" i="2"/>
  <c r="F84" i="2" s="1"/>
  <c r="E222" i="2"/>
  <c r="F222" i="2" s="1"/>
  <c r="E97" i="2"/>
  <c r="F97" i="2" s="1"/>
  <c r="E296" i="2"/>
  <c r="F296" i="2" s="1"/>
  <c r="E242" i="2"/>
  <c r="F242" i="2" s="1"/>
  <c r="E248" i="2"/>
  <c r="F248" i="2" s="1"/>
  <c r="E315" i="2"/>
  <c r="F315" i="2" s="1"/>
  <c r="E121" i="2"/>
  <c r="F121" i="2" s="1"/>
  <c r="E68" i="2"/>
  <c r="F68" i="2" s="1"/>
  <c r="E324" i="2"/>
  <c r="F324" i="2" s="1"/>
  <c r="E316" i="2"/>
  <c r="F316" i="2" s="1"/>
  <c r="E132" i="2"/>
  <c r="F132" i="2" s="1"/>
  <c r="E139" i="2"/>
  <c r="F139" i="2" s="1"/>
  <c r="E148" i="2"/>
  <c r="F148" i="2" s="1"/>
  <c r="E221" i="2"/>
  <c r="F221" i="2" s="1"/>
  <c r="E32" i="2"/>
  <c r="F32" i="2" s="1"/>
  <c r="E102" i="2"/>
  <c r="F102" i="2" s="1"/>
  <c r="E45" i="2"/>
  <c r="F45" i="2" s="1"/>
  <c r="E52" i="2"/>
  <c r="F52" i="2" s="1"/>
  <c r="E122" i="2"/>
  <c r="F122" i="2" s="1"/>
  <c r="E203" i="2"/>
  <c r="F203" i="2" s="1"/>
  <c r="E18" i="2"/>
  <c r="F18" i="2" s="1"/>
  <c r="E153" i="2"/>
  <c r="F153" i="2" s="1"/>
  <c r="E31" i="2"/>
  <c r="F31" i="2" s="1"/>
  <c r="E37" i="2"/>
  <c r="F37" i="2" s="1"/>
  <c r="E300" i="2"/>
  <c r="F300" i="2" s="1"/>
  <c r="E245" i="2"/>
  <c r="F245" i="2" s="1"/>
  <c r="E57" i="2"/>
  <c r="F57" i="2" s="1"/>
  <c r="E266" i="2"/>
  <c r="F266" i="2" s="1"/>
  <c r="E271" i="2"/>
  <c r="F271" i="2" s="1"/>
  <c r="E150" i="2"/>
  <c r="F150" i="2" s="1"/>
  <c r="E28" i="2"/>
  <c r="F28" i="2" s="1"/>
  <c r="E34" i="2"/>
  <c r="F34" i="2" s="1"/>
  <c r="E236" i="2"/>
  <c r="F236" i="2" s="1"/>
  <c r="E47" i="2"/>
  <c r="F47" i="2" s="1"/>
  <c r="E182" i="2"/>
  <c r="F182" i="2" s="1"/>
  <c r="E123" i="2"/>
  <c r="F123" i="2" s="1"/>
  <c r="E75" i="2"/>
  <c r="F75" i="2" s="1"/>
  <c r="E16" i="2"/>
  <c r="F16" i="2" s="1"/>
  <c r="E86" i="2"/>
  <c r="F86" i="2" s="1"/>
  <c r="E224" i="2"/>
  <c r="F224" i="2" s="1"/>
  <c r="E98" i="2"/>
  <c r="F98" i="2" s="1"/>
  <c r="E170" i="2"/>
  <c r="F170" i="2" s="1"/>
  <c r="E243" i="2"/>
  <c r="F243" i="2" s="1"/>
  <c r="E250" i="2"/>
  <c r="F250" i="2" s="1"/>
  <c r="E317" i="2"/>
  <c r="F317" i="2" s="1"/>
  <c r="E262" i="2"/>
  <c r="F262" i="2" s="1"/>
  <c r="E3" i="2"/>
  <c r="F3" i="2" s="1"/>
  <c r="E66" i="2"/>
  <c r="F66" i="2" s="1"/>
  <c r="E194" i="2"/>
  <c r="F194" i="2" s="1"/>
  <c r="E325" i="2"/>
  <c r="F325" i="2" s="1"/>
  <c r="E142" i="2"/>
  <c r="F142" i="2" s="1"/>
  <c r="E20" i="2"/>
  <c r="F20" i="2" s="1"/>
  <c r="E19" i="2"/>
  <c r="F19" i="2" s="1"/>
  <c r="E163" i="2"/>
  <c r="F163" i="2" s="1"/>
  <c r="E108" i="2"/>
  <c r="F108" i="2" s="1"/>
  <c r="E62" i="2"/>
  <c r="F62" i="2" s="1"/>
  <c r="E297" i="2"/>
  <c r="F297" i="2" s="1"/>
  <c r="E117" i="2"/>
  <c r="F117" i="2" s="1"/>
  <c r="E77" i="2"/>
  <c r="F77" i="2" s="1"/>
  <c r="E27" i="2"/>
  <c r="F27" i="2" s="1"/>
  <c r="E40" i="2"/>
  <c r="F40" i="2" s="1"/>
  <c r="E53" i="2"/>
  <c r="F53" i="2" s="1"/>
  <c r="E207" i="2"/>
  <c r="F207" i="2" s="1"/>
  <c r="E152" i="2"/>
  <c r="F152" i="2" s="1"/>
  <c r="E232" i="2"/>
  <c r="F232" i="2" s="1"/>
  <c r="E306" i="2"/>
  <c r="F306" i="2" s="1"/>
  <c r="E318" i="2"/>
  <c r="F318" i="2" s="1"/>
  <c r="E147" i="2"/>
  <c r="F147" i="2" s="1"/>
  <c r="E226" i="2"/>
  <c r="F226" i="2" s="1"/>
  <c r="E239" i="2"/>
  <c r="F239" i="2" s="1"/>
  <c r="E313" i="2"/>
  <c r="F313" i="2" s="1"/>
  <c r="E59" i="2"/>
  <c r="F59" i="2" s="1"/>
  <c r="E70" i="2"/>
  <c r="F70" i="2" s="1"/>
  <c r="E217" i="2"/>
  <c r="F217" i="2" s="1"/>
  <c r="E36" i="2"/>
  <c r="F36" i="2" s="1"/>
  <c r="E305" i="2"/>
  <c r="F305" i="2" s="1"/>
  <c r="E261" i="2"/>
  <c r="F261" i="2" s="1"/>
  <c r="E85" i="2"/>
  <c r="F85" i="2" s="1"/>
  <c r="E291" i="2"/>
  <c r="F291" i="2" s="1"/>
  <c r="E48" i="2"/>
  <c r="F48" i="2" s="1"/>
  <c r="E63" i="2"/>
  <c r="F63" i="2" s="1"/>
  <c r="E214" i="2"/>
  <c r="F214" i="2" s="1"/>
  <c r="E160" i="2"/>
  <c r="F160" i="2" s="1"/>
  <c r="E301" i="2"/>
  <c r="F301" i="2" s="1"/>
  <c r="E186" i="2"/>
  <c r="F186" i="2" s="1"/>
  <c r="E14" i="2"/>
  <c r="F14" i="2" s="1"/>
  <c r="E90" i="2"/>
  <c r="F90" i="2" s="1"/>
  <c r="E295" i="2"/>
  <c r="F295" i="2" s="1"/>
  <c r="E180" i="2"/>
  <c r="F180" i="2" s="1"/>
  <c r="E268" i="2"/>
  <c r="F268" i="2" s="1"/>
  <c r="E195" i="2"/>
  <c r="F195" i="2" s="1"/>
  <c r="E192" i="2"/>
  <c r="F192" i="2" s="1"/>
  <c r="E227" i="2"/>
  <c r="F227" i="2" s="1"/>
  <c r="E44" i="2"/>
  <c r="F44" i="2" s="1"/>
  <c r="E269" i="2"/>
  <c r="F269" i="2" s="1"/>
  <c r="E272" i="2"/>
  <c r="F272" i="2" s="1"/>
  <c r="E288" i="2"/>
  <c r="F288" i="2" s="1"/>
  <c r="E253" i="2"/>
  <c r="F253" i="2" s="1"/>
  <c r="E320" i="2"/>
  <c r="F320" i="2" s="1"/>
  <c r="E280" i="2"/>
  <c r="F280" i="2" s="1"/>
  <c r="E111" i="2"/>
  <c r="F111" i="2" s="1"/>
  <c r="E64" i="2"/>
  <c r="F64" i="2" s="1"/>
  <c r="E216" i="2"/>
  <c r="F216" i="2" s="1"/>
  <c r="E96" i="2"/>
  <c r="F96" i="2" s="1"/>
  <c r="E174" i="2"/>
  <c r="F174" i="2" s="1"/>
  <c r="E255" i="2"/>
  <c r="F255" i="2" s="1"/>
  <c r="E81" i="2"/>
  <c r="F81" i="2" s="1"/>
  <c r="E286" i="2"/>
  <c r="F286" i="2" s="1"/>
  <c r="E299" i="2"/>
  <c r="F299" i="2" s="1"/>
  <c r="E56" i="2"/>
  <c r="F56" i="2" s="1"/>
  <c r="E204" i="2"/>
  <c r="F204" i="2" s="1"/>
  <c r="E88" i="2"/>
  <c r="F88" i="2" s="1"/>
  <c r="E101" i="2"/>
  <c r="F101" i="2" s="1"/>
  <c r="E114" i="2"/>
  <c r="F114" i="2" s="1"/>
  <c r="E258" i="2"/>
  <c r="F258" i="2" s="1"/>
  <c r="E319" i="2"/>
  <c r="F319" i="2" s="1"/>
  <c r="E197" i="2"/>
  <c r="F197" i="2" s="1"/>
  <c r="E225" i="2"/>
  <c r="F225" i="2" s="1"/>
  <c r="E171" i="2"/>
  <c r="F171" i="2" s="1"/>
  <c r="E184" i="2"/>
  <c r="F184" i="2" s="1"/>
  <c r="E144" i="2"/>
  <c r="F144" i="2" s="1"/>
  <c r="E285" i="2"/>
  <c r="F285" i="2" s="1"/>
  <c r="E41" i="2"/>
  <c r="F41" i="2" s="1"/>
  <c r="E249" i="2"/>
  <c r="F249" i="2" s="1"/>
  <c r="E13" i="2"/>
  <c r="F13" i="2" s="1"/>
  <c r="E282" i="2"/>
  <c r="F282" i="2" s="1"/>
  <c r="E38" i="2"/>
  <c r="F38" i="2" s="1"/>
  <c r="E179" i="2"/>
  <c r="F179" i="2" s="1"/>
  <c r="E127" i="2"/>
  <c r="F127" i="2" s="1"/>
  <c r="E276" i="2"/>
  <c r="F276" i="2" s="1"/>
  <c r="E228" i="2"/>
  <c r="F228" i="2" s="1"/>
  <c r="E241" i="2"/>
  <c r="F241" i="2" s="1"/>
  <c r="E254" i="2"/>
  <c r="F254" i="2" s="1"/>
  <c r="E322" i="2"/>
  <c r="F322" i="2" s="1"/>
  <c r="E185" i="2"/>
  <c r="F185" i="2" s="1"/>
  <c r="E281" i="2"/>
  <c r="F281" i="2" s="1"/>
  <c r="E166" i="2"/>
  <c r="F166" i="2" s="1"/>
  <c r="E246" i="2"/>
  <c r="F246" i="2" s="1"/>
  <c r="E2" i="2"/>
  <c r="F2" i="2" s="1"/>
  <c r="E87" i="2"/>
  <c r="F87" i="2" s="1"/>
  <c r="E293" i="2"/>
  <c r="F293" i="2" s="1"/>
  <c r="E49" i="2"/>
  <c r="F49" i="2" s="1"/>
  <c r="E67" i="2"/>
  <c r="F67" i="2" s="1"/>
  <c r="E149" i="2"/>
  <c r="F149" i="2" s="1"/>
  <c r="E162" i="2"/>
  <c r="F162" i="2" s="1"/>
  <c r="E109" i="2"/>
  <c r="F109" i="2" s="1"/>
  <c r="E187" i="2"/>
  <c r="F187" i="2" s="1"/>
  <c r="E143" i="2"/>
  <c r="F143" i="2" s="1"/>
  <c r="E91" i="2"/>
  <c r="F91" i="2" s="1"/>
  <c r="E104" i="2"/>
  <c r="F104" i="2" s="1"/>
  <c r="E310" i="2"/>
  <c r="F310" i="2" s="1"/>
  <c r="E61" i="2"/>
  <c r="F61" i="2" s="1"/>
  <c r="E134" i="2"/>
  <c r="F134" i="2" s="1"/>
  <c r="E69" i="2"/>
  <c r="F69" i="2" s="1"/>
  <c r="E289" i="2"/>
  <c r="F289" i="2" s="1"/>
  <c r="E46" i="2"/>
  <c r="F46" i="2" s="1"/>
  <c r="E256" i="2"/>
  <c r="F256" i="2" s="1"/>
  <c r="E82" i="2"/>
  <c r="F82" i="2" s="1"/>
  <c r="E95" i="2"/>
  <c r="F95" i="2" s="1"/>
  <c r="E173" i="2"/>
  <c r="F173" i="2" s="1"/>
  <c r="E120" i="2"/>
  <c r="F120" i="2" s="1"/>
  <c r="E79" i="2"/>
  <c r="F79" i="2" s="1"/>
  <c r="E157" i="2"/>
  <c r="F157" i="2" s="1"/>
  <c r="E105" i="2"/>
  <c r="F105" i="2" s="1"/>
  <c r="E54" i="2"/>
  <c r="F54" i="2" s="1"/>
  <c r="E4" i="2"/>
  <c r="F4" i="2" s="1"/>
  <c r="E23" i="2"/>
  <c r="F23" i="2" s="1"/>
  <c r="E164" i="2"/>
  <c r="F164" i="2" s="1"/>
  <c r="E177" i="2"/>
  <c r="F177" i="2" s="1"/>
  <c r="E190" i="2"/>
  <c r="F190" i="2" s="1"/>
  <c r="E323" i="2"/>
  <c r="F323" i="2" s="1"/>
  <c r="E130" i="2"/>
  <c r="F130" i="2" s="1"/>
  <c r="E10" i="2"/>
  <c r="F10" i="2" s="1"/>
  <c r="E307" i="2"/>
  <c r="F307" i="2" s="1"/>
  <c r="E145" i="2"/>
  <c r="F145" i="2" s="1"/>
  <c r="E119" i="2"/>
  <c r="F119" i="2" s="1"/>
  <c r="E181" i="2"/>
  <c r="F181" i="2" s="1"/>
  <c r="E175" i="2"/>
  <c r="F175" i="2" s="1"/>
  <c r="E155" i="2"/>
  <c r="F155" i="2" s="1"/>
  <c r="E25" i="2"/>
  <c r="F25" i="2" s="1"/>
  <c r="E22" i="2"/>
  <c r="F22" i="2" s="1"/>
  <c r="E17" i="2"/>
  <c r="F17" i="2" s="1"/>
  <c r="E193" i="2"/>
  <c r="F193" i="2" s="1"/>
  <c r="E76" i="2"/>
  <c r="F76" i="2" s="1"/>
  <c r="E39" i="2"/>
  <c r="F39" i="2" s="1"/>
  <c r="E131" i="2"/>
  <c r="F131" i="2" s="1"/>
  <c r="E106" i="2"/>
  <c r="F106" i="2" s="1"/>
  <c r="E35" i="2"/>
  <c r="F35" i="2" s="1"/>
  <c r="E158" i="2"/>
  <c r="F158" i="2" s="1"/>
  <c r="E198" i="2"/>
  <c r="F198" i="2" s="1"/>
  <c r="E168" i="2"/>
  <c r="F168" i="2" s="1"/>
  <c r="E259" i="2"/>
  <c r="F259" i="2" s="1"/>
  <c r="E140" i="2"/>
  <c r="F140" i="2" s="1"/>
  <c r="E74" i="2"/>
  <c r="F74" i="2" s="1"/>
  <c r="E189" i="2"/>
  <c r="F189" i="2" s="1"/>
  <c r="E311" i="2"/>
  <c r="F311" i="2" s="1"/>
  <c r="E212" i="2"/>
  <c r="F212" i="2" s="1"/>
  <c r="E209" i="2"/>
  <c r="F209" i="2" s="1"/>
  <c r="E129" i="2"/>
  <c r="F129" i="2" s="1"/>
  <c r="E60" i="2"/>
  <c r="F60" i="2" s="1"/>
  <c r="E235" i="2"/>
  <c r="F235" i="2" s="1"/>
  <c r="E233" i="2"/>
  <c r="F233" i="2" s="1"/>
  <c r="E230" i="2"/>
  <c r="F230" i="2" s="1"/>
  <c r="E267" i="2"/>
  <c r="F267" i="2" s="1"/>
  <c r="E260" i="2"/>
  <c r="F260" i="2" s="1"/>
  <c r="E93" i="2"/>
  <c r="F93" i="2" s="1"/>
  <c r="E283" i="2"/>
  <c r="F283" i="2" s="1"/>
  <c r="E278" i="2"/>
  <c r="F278" i="2" s="1"/>
  <c r="E133" i="2"/>
  <c r="F133" i="2" s="1"/>
  <c r="E247" i="2"/>
  <c r="F247" i="2" s="1"/>
  <c r="E51" i="2"/>
  <c r="F51" i="2" s="1"/>
  <c r="E176" i="2"/>
  <c r="F176" i="2" s="1"/>
  <c r="E238" i="2"/>
  <c r="F238" i="2" s="1"/>
  <c r="E11" i="2"/>
  <c r="F11" i="2" s="1"/>
  <c r="E156" i="2"/>
  <c r="F156" i="2" s="1"/>
</calcChain>
</file>

<file path=xl/sharedStrings.xml><?xml version="1.0" encoding="utf-8"?>
<sst xmlns="http://schemas.openxmlformats.org/spreadsheetml/2006/main" count="120" uniqueCount="67">
  <si>
    <t>f</t>
  </si>
  <si>
    <t>ω</t>
  </si>
  <si>
    <t>s=iω</t>
  </si>
  <si>
    <t>10^X</t>
  </si>
  <si>
    <t>H(s) 2R</t>
  </si>
  <si>
    <t>LM(s) 2R</t>
  </si>
  <si>
    <t>load</t>
  </si>
  <si>
    <t>Damping
factor</t>
  </si>
  <si>
    <t>Resonance freq. =</t>
  </si>
  <si>
    <t>Optimal damping factor =</t>
  </si>
  <si>
    <t>BTL</t>
  </si>
  <si>
    <t>AD</t>
  </si>
  <si>
    <t>Calculation - Load 1</t>
  </si>
  <si>
    <t>Calculation - Load 2</t>
  </si>
  <si>
    <t>Calculation - Load 3</t>
  </si>
  <si>
    <t>Calculation - Load 4</t>
  </si>
  <si>
    <t>Calculation - Load 5</t>
  </si>
  <si>
    <t>Mode</t>
  </si>
  <si>
    <t>Output Configuration</t>
  </si>
  <si>
    <t>SE</t>
  </si>
  <si>
    <t>uH</t>
  </si>
  <si>
    <t>INDC_BTL</t>
  </si>
  <si>
    <t>uF</t>
  </si>
  <si>
    <t xml:space="preserve">Ω </t>
  </si>
  <si>
    <t>Ω</t>
  </si>
  <si>
    <t>Load 1</t>
  </si>
  <si>
    <t>Load 2</t>
  </si>
  <si>
    <t>Load 4</t>
  </si>
  <si>
    <t>Load 3</t>
  </si>
  <si>
    <t>Load 5</t>
  </si>
  <si>
    <t>Gain vs Frequency</t>
  </si>
  <si>
    <t>Zoom (Gain vs Frequency)</t>
  </si>
  <si>
    <t>TPA3251</t>
  </si>
  <si>
    <t>TPA3244</t>
  </si>
  <si>
    <t>TPA3245</t>
  </si>
  <si>
    <t>TPA3250</t>
  </si>
  <si>
    <t>TPA3255</t>
  </si>
  <si>
    <t>Devices</t>
  </si>
  <si>
    <t>Load Factor</t>
  </si>
  <si>
    <t>Class-D LC Filter Designer</t>
  </si>
  <si>
    <t>Inductor (L)</t>
  </si>
  <si>
    <r>
      <t>Speaker Load (R</t>
    </r>
    <r>
      <rPr>
        <b/>
        <vertAlign val="subscript"/>
        <sz val="10"/>
        <rFont val="Calibri"/>
        <family val="2"/>
      </rPr>
      <t>Load</t>
    </r>
    <r>
      <rPr>
        <b/>
        <sz val="10"/>
        <rFont val="Calibri"/>
        <family val="2"/>
      </rPr>
      <t>)</t>
    </r>
  </si>
  <si>
    <t>Quality Factor (Q)</t>
  </si>
  <si>
    <t>Cutoff Frequency</t>
  </si>
  <si>
    <t>kHz</t>
  </si>
  <si>
    <t>C_Recommended</t>
  </si>
  <si>
    <r>
      <t>Capacitor (C</t>
    </r>
    <r>
      <rPr>
        <b/>
        <vertAlign val="subscript"/>
        <sz val="10"/>
        <rFont val="Calibri"/>
        <family val="2"/>
      </rPr>
      <t>BTL</t>
    </r>
    <r>
      <rPr>
        <b/>
        <sz val="10"/>
        <rFont val="Calibri"/>
        <family val="2"/>
      </rPr>
      <t>)</t>
    </r>
  </si>
  <si>
    <r>
      <t>Capacitor (C</t>
    </r>
    <r>
      <rPr>
        <b/>
        <vertAlign val="subscript"/>
        <sz val="10"/>
        <rFont val="Calibri"/>
        <family val="2"/>
      </rPr>
      <t xml:space="preserve">g </t>
    </r>
    <r>
      <rPr>
        <b/>
        <sz val="10"/>
        <rFont val="Calibri"/>
        <family val="2"/>
      </rPr>
      <t>)</t>
    </r>
  </si>
  <si>
    <r>
      <t>Capacitor (C</t>
    </r>
    <r>
      <rPr>
        <b/>
        <vertAlign val="subscript"/>
        <sz val="10"/>
        <rFont val="Calibri"/>
        <family val="2"/>
      </rPr>
      <t>g</t>
    </r>
    <r>
      <rPr>
        <b/>
        <sz val="10"/>
        <rFont val="Calibri"/>
        <family val="2"/>
      </rPr>
      <t xml:space="preserve"> )</t>
    </r>
  </si>
  <si>
    <t>Enter up to 5 different loads to graph.</t>
  </si>
  <si>
    <t>Filter</t>
  </si>
  <si>
    <t>Single-Ended</t>
  </si>
  <si>
    <t>Differential</t>
  </si>
  <si>
    <t>Common Mode</t>
  </si>
  <si>
    <t>Hybrid</t>
  </si>
  <si>
    <t>Filter Type</t>
  </si>
  <si>
    <t>Total Cap SE Equivalent</t>
  </si>
  <si>
    <t>Cut-Off Frequency</t>
  </si>
  <si>
    <t>Enter the speaker load, desired cutoff frequency, and quality factor.</t>
  </si>
  <si>
    <t>CAP_BTL</t>
  </si>
  <si>
    <t>Q</t>
  </si>
  <si>
    <t>The calculated LC filter component values are shown below.</t>
  </si>
  <si>
    <t>Enter standard inductor and capacitor values below to graph &amp; verify.</t>
  </si>
  <si>
    <t>Select the output configuration on the right.</t>
  </si>
  <si>
    <t>Authors</t>
  </si>
  <si>
    <t>Brian Burk</t>
  </si>
  <si>
    <t>Matthew Beardsworth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</si>
</sst>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E+00"/>
    <numFmt numFmtId="166" formatCode="0.0"/>
  </numFmts>
  <fonts count="16" x14ac:knownFonts="1">
    <font>
      <sz val="10"/>
      <name val="Arial"/>
    </font>
    <font>
      <sz val="8"/>
      <name val="Arial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libri"/>
      <family val="2"/>
    </font>
    <font>
      <b/>
      <u/>
      <sz val="10"/>
      <name val="Calibri"/>
      <family val="2"/>
    </font>
    <font>
      <sz val="10"/>
      <color theme="9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vertAlign val="subscript"/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Fill="1" applyBorder="1"/>
    <xf numFmtId="48" fontId="2" fillId="0" borderId="0" xfId="0" applyNumberFormat="1" applyFont="1" applyFill="1" applyBorder="1"/>
    <xf numFmtId="0" fontId="6" fillId="0" borderId="0" xfId="0" applyFont="1"/>
    <xf numFmtId="0" fontId="7" fillId="0" borderId="0" xfId="0" applyFont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4" borderId="0" xfId="0" applyFont="1" applyFill="1" applyBorder="1"/>
    <xf numFmtId="0" fontId="2" fillId="3" borderId="0" xfId="0" applyFont="1" applyFill="1" applyAlignment="1">
      <alignment horizontal="center"/>
    </xf>
    <xf numFmtId="0" fontId="3" fillId="4" borderId="7" xfId="0" applyFont="1" applyFill="1" applyBorder="1"/>
    <xf numFmtId="0" fontId="2" fillId="4" borderId="7" xfId="0" applyFont="1" applyFill="1" applyBorder="1"/>
    <xf numFmtId="0" fontId="2" fillId="0" borderId="0" xfId="0" applyFont="1" applyFill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8" fillId="4" borderId="0" xfId="0" applyFont="1" applyFill="1" applyBorder="1" applyAlignment="1"/>
    <xf numFmtId="0" fontId="2" fillId="4" borderId="5" xfId="0" applyFont="1" applyFill="1" applyBorder="1"/>
    <xf numFmtId="0" fontId="8" fillId="4" borderId="4" xfId="0" applyFont="1" applyFill="1" applyBorder="1" applyAlignment="1"/>
    <xf numFmtId="0" fontId="3" fillId="4" borderId="0" xfId="0" applyFont="1" applyFill="1" applyBorder="1"/>
    <xf numFmtId="0" fontId="12" fillId="4" borderId="0" xfId="0" applyFont="1" applyFill="1" applyBorder="1"/>
    <xf numFmtId="0" fontId="9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2" fillId="4" borderId="6" xfId="0" applyFont="1" applyFill="1" applyBorder="1"/>
    <xf numFmtId="0" fontId="2" fillId="4" borderId="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9" xfId="0" applyFont="1" applyFill="1" applyBorder="1" applyAlignment="1" applyProtection="1">
      <alignment horizontal="center"/>
      <protection locked="0"/>
    </xf>
    <xf numFmtId="2" fontId="2" fillId="0" borderId="9" xfId="0" applyNumberFormat="1" applyFont="1" applyBorder="1" applyAlignment="1" applyProtection="1">
      <alignment horizontal="center"/>
      <protection locked="0"/>
    </xf>
    <xf numFmtId="0" fontId="2" fillId="3" borderId="9" xfId="0" applyNumberFormat="1" applyFont="1" applyFill="1" applyBorder="1" applyAlignment="1" applyProtection="1">
      <alignment horizontal="center"/>
      <protection locked="0"/>
    </xf>
    <xf numFmtId="0" fontId="10" fillId="4" borderId="0" xfId="0" applyFont="1" applyFill="1" applyBorder="1" applyAlignment="1">
      <alignment horizontal="center"/>
    </xf>
    <xf numFmtId="2" fontId="10" fillId="3" borderId="9" xfId="0" applyNumberFormat="1" applyFont="1" applyFill="1" applyBorder="1" applyAlignment="1">
      <alignment horizontal="center"/>
    </xf>
    <xf numFmtId="0" fontId="14" fillId="3" borderId="9" xfId="0" applyFont="1" applyFill="1" applyBorder="1" applyAlignment="1" applyProtection="1">
      <alignment horizontal="center"/>
      <protection locked="0"/>
    </xf>
    <xf numFmtId="164" fontId="10" fillId="3" borderId="9" xfId="0" applyNumberFormat="1" applyFont="1" applyFill="1" applyBorder="1" applyAlignment="1">
      <alignment horizontal="center"/>
    </xf>
    <xf numFmtId="164" fontId="2" fillId="0" borderId="9" xfId="0" applyNumberFormat="1" applyFont="1" applyBorder="1" applyAlignment="1" applyProtection="1">
      <alignment horizontal="center"/>
      <protection locked="0"/>
    </xf>
    <xf numFmtId="0" fontId="2" fillId="4" borderId="0" xfId="0" applyFont="1" applyFill="1" applyAlignment="1"/>
    <xf numFmtId="0" fontId="10" fillId="0" borderId="9" xfId="0" applyFont="1" applyBorder="1" applyAlignment="1" applyProtection="1">
      <alignment horizontal="center"/>
    </xf>
    <xf numFmtId="166" fontId="10" fillId="3" borderId="9" xfId="0" applyNumberFormat="1" applyFont="1" applyFill="1" applyBorder="1" applyAlignment="1">
      <alignment horizontal="center"/>
    </xf>
    <xf numFmtId="166" fontId="10" fillId="4" borderId="0" xfId="0" applyNumberFormat="1" applyFont="1" applyFill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 applyProtection="1">
      <alignment horizontal="center"/>
    </xf>
    <xf numFmtId="0" fontId="15" fillId="0" borderId="0" xfId="0" applyFont="1"/>
    <xf numFmtId="166" fontId="15" fillId="3" borderId="0" xfId="0" applyNumberFormat="1" applyFont="1" applyFill="1" applyBorder="1" applyAlignment="1">
      <alignment horizontal="center"/>
    </xf>
    <xf numFmtId="164" fontId="15" fillId="0" borderId="0" xfId="0" applyNumberFormat="1" applyFont="1"/>
    <xf numFmtId="165" fontId="15" fillId="0" borderId="0" xfId="0" applyNumberFormat="1" applyFont="1"/>
    <xf numFmtId="0" fontId="2" fillId="4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left" vertical="top" wrapText="1"/>
    </xf>
    <xf numFmtId="0" fontId="11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02487327201793E-2"/>
          <c:y val="2.9076773922567113E-2"/>
          <c:w val="0.79298936712250312"/>
          <c:h val="0.863563742657438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Calculations!$A$2</c:f>
              <c:strCache>
                <c:ptCount val="1"/>
                <c:pt idx="0">
                  <c:v>2Ohm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Calculations!$B$10:$B$70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Calculations!$F$10:$F$70</c:f>
              <c:numCache>
                <c:formatCode>General</c:formatCode>
                <c:ptCount val="61"/>
                <c:pt idx="0">
                  <c:v>-3.161663902741647E-8</c:v>
                </c:pt>
                <c:pt idx="1">
                  <c:v>-5.0108994380867908E-8</c:v>
                </c:pt>
                <c:pt idx="2">
                  <c:v>-7.941740005877834E-8</c:v>
                </c:pt>
                <c:pt idx="3">
                  <c:v>-1.2586810673766708E-7</c:v>
                </c:pt>
                <c:pt idx="4">
                  <c:v>-1.9948749566983446E-7</c:v>
                </c:pt>
                <c:pt idx="5">
                  <c:v>-3.1616637327343783E-7</c:v>
                </c:pt>
                <c:pt idx="6">
                  <c:v>-5.0108992499444202E-7</c:v>
                </c:pt>
                <c:pt idx="7">
                  <c:v>-7.9417397829716362E-7</c:v>
                </c:pt>
                <c:pt idx="8">
                  <c:v>-1.2586808755861751E-6</c:v>
                </c:pt>
                <c:pt idx="9">
                  <c:v>-1.9948745823450491E-6</c:v>
                </c:pt>
                <c:pt idx="10">
                  <c:v>-3.1616627539782286E-6</c:v>
                </c:pt>
                <c:pt idx="11">
                  <c:v>-5.0108967908869047E-6</c:v>
                </c:pt>
                <c:pt idx="12">
                  <c:v>-7.9417337091295231E-6</c:v>
                </c:pt>
                <c:pt idx="13">
                  <c:v>-1.2586793443739482E-5</c:v>
                </c:pt>
                <c:pt idx="14">
                  <c:v>-1.9948707521087825E-5</c:v>
                </c:pt>
                <c:pt idx="15">
                  <c:v>-3.1616531231754567E-5</c:v>
                </c:pt>
                <c:pt idx="16">
                  <c:v>-5.0108725883870199E-5</c:v>
                </c:pt>
                <c:pt idx="17">
                  <c:v>-7.9416729266648819E-5</c:v>
                </c:pt>
                <c:pt idx="18">
                  <c:v>-1.2586640745780749E-4</c:v>
                </c:pt>
                <c:pt idx="19">
                  <c:v>-1.9948323963354985E-4</c:v>
                </c:pt>
                <c:pt idx="20">
                  <c:v>-3.1615567813623779E-4</c:v>
                </c:pt>
                <c:pt idx="21">
                  <c:v>-5.0106305960504925E-4</c:v>
                </c:pt>
                <c:pt idx="22">
                  <c:v>-7.941065098881516E-4</c:v>
                </c:pt>
                <c:pt idx="23">
                  <c:v>-1.2585114067075788E-3</c:v>
                </c:pt>
                <c:pt idx="24">
                  <c:v>-1.9944489576859139E-3</c:v>
                </c:pt>
                <c:pt idx="25">
                  <c:v>-3.1605938095320158E-3</c:v>
                </c:pt>
                <c:pt idx="26">
                  <c:v>-5.0082124464316752E-3</c:v>
                </c:pt>
                <c:pt idx="27">
                  <c:v>-7.9349938709755083E-3</c:v>
                </c:pt>
                <c:pt idx="28">
                  <c:v>-1.2569875319888865E-2</c:v>
                </c:pt>
                <c:pt idx="29">
                  <c:v>-1.9906257217241874E-2</c:v>
                </c:pt>
                <c:pt idx="30">
                  <c:v>-3.1510083878886735E-2</c:v>
                </c:pt>
                <c:pt idx="31">
                  <c:v>-4.9842067027163525E-2</c:v>
                </c:pt>
                <c:pt idx="32">
                  <c:v>-7.8749775390749996E-2</c:v>
                </c:pt>
                <c:pt idx="33">
                  <c:v>-0.12420235204089938</c:v>
                </c:pt>
                <c:pt idx="34">
                  <c:v>-0.1953472731413172</c:v>
                </c:pt>
                <c:pt idx="35">
                  <c:v>-0.30593634515079327</c:v>
                </c:pt>
                <c:pt idx="36">
                  <c:v>-0.47603802815741247</c:v>
                </c:pt>
                <c:pt idx="37">
                  <c:v>-0.73363568631275122</c:v>
                </c:pt>
                <c:pt idx="38">
                  <c:v>-1.1151570163119706</c:v>
                </c:pt>
                <c:pt idx="39">
                  <c:v>-1.6634139177265559</c:v>
                </c:pt>
                <c:pt idx="40">
                  <c:v>-2.4216759531009977</c:v>
                </c:pt>
                <c:pt idx="41">
                  <c:v>-3.4247441712712194</c:v>
                </c:pt>
                <c:pt idx="42">
                  <c:v>-4.6913767565052984</c:v>
                </c:pt>
                <c:pt idx="43">
                  <c:v>-6.2235517646474179</c:v>
                </c:pt>
                <c:pt idx="44">
                  <c:v>-8.0138370940205377</c:v>
                </c:pt>
                <c:pt idx="45">
                  <c:v>-10.055922961773941</c:v>
                </c:pt>
                <c:pt idx="46">
                  <c:v>-12.351244557124341</c:v>
                </c:pt>
                <c:pt idx="47">
                  <c:v>-14.907549427631583</c:v>
                </c:pt>
                <c:pt idx="48">
                  <c:v>-17.73028228454217</c:v>
                </c:pt>
                <c:pt idx="49">
                  <c:v>-20.812306049900073</c:v>
                </c:pt>
                <c:pt idx="50">
                  <c:v>-24.128971424684387</c:v>
                </c:pt>
                <c:pt idx="51">
                  <c:v>-27.641602394503874</c:v>
                </c:pt>
                <c:pt idx="52">
                  <c:v>-31.306180696425141</c:v>
                </c:pt>
                <c:pt idx="53">
                  <c:v>-35.0815794776423</c:v>
                </c:pt>
                <c:pt idx="54">
                  <c:v>-38.934136974570215</c:v>
                </c:pt>
                <c:pt idx="55">
                  <c:v>-42.838663484734489</c:v>
                </c:pt>
                <c:pt idx="56">
                  <c:v>-46.777406298959477</c:v>
                </c:pt>
                <c:pt idx="57">
                  <c:v>-50.738338674187851</c:v>
                </c:pt>
                <c:pt idx="58">
                  <c:v>-54.713519580194458</c:v>
                </c:pt>
                <c:pt idx="59">
                  <c:v>-58.697791678532582</c:v>
                </c:pt>
                <c:pt idx="60">
                  <c:v>-62.687840724530886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12C-4088-9467-CCE0FEC5DFB2}"/>
            </c:ext>
          </c:extLst>
        </c:ser>
        <c:ser>
          <c:idx val="1"/>
          <c:order val="1"/>
          <c:tx>
            <c:strRef>
              <c:f>Calculations!$A$3</c:f>
              <c:strCache>
                <c:ptCount val="1"/>
                <c:pt idx="0">
                  <c:v>3Ohm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Calculations!$B$74:$B$134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Calculations!$F$74:$F$134</c:f>
              <c:numCache>
                <c:formatCode>General</c:formatCode>
                <c:ptCount val="61"/>
                <c:pt idx="0">
                  <c:v>-7.489163831284665E-9</c:v>
                </c:pt>
                <c:pt idx="1">
                  <c:v>-1.1869529741875023E-8</c:v>
                </c:pt>
                <c:pt idx="2">
                  <c:v>-1.8811936302223698E-8</c:v>
                </c:pt>
                <c:pt idx="3">
                  <c:v>-2.9814914655051022E-8</c:v>
                </c:pt>
                <c:pt idx="4">
                  <c:v>-4.7253442335817986E-8</c:v>
                </c:pt>
                <c:pt idx="5">
                  <c:v>-7.489167042623275E-8</c:v>
                </c:pt>
                <c:pt idx="6">
                  <c:v>-1.1869529814865337E-7</c:v>
                </c:pt>
                <c:pt idx="7">
                  <c:v>-1.8811937064163559E-7</c:v>
                </c:pt>
                <c:pt idx="8">
                  <c:v>-2.981491174044265E-7</c:v>
                </c:pt>
                <c:pt idx="9">
                  <c:v>-4.7253450532227115E-7</c:v>
                </c:pt>
                <c:pt idx="10">
                  <c:v>-7.4891672464134914E-7</c:v>
                </c:pt>
                <c:pt idx="11">
                  <c:v>-1.1869530294043375E-6</c:v>
                </c:pt>
                <c:pt idx="12">
                  <c:v>-1.8811938135778781E-6</c:v>
                </c:pt>
                <c:pt idx="13">
                  <c:v>-2.9814913636060341E-6</c:v>
                </c:pt>
                <c:pt idx="14">
                  <c:v>-4.7253455919074622E-6</c:v>
                </c:pt>
                <c:pt idx="15">
                  <c:v>-7.489168641109597E-6</c:v>
                </c:pt>
                <c:pt idx="16">
                  <c:v>-1.1869533857272077E-5</c:v>
                </c:pt>
                <c:pt idx="17">
                  <c:v>-1.8811947078538803E-5</c:v>
                </c:pt>
                <c:pt idx="18">
                  <c:v>-2.981493606673326E-5</c:v>
                </c:pt>
                <c:pt idx="19">
                  <c:v>-4.7253512355650151E-5</c:v>
                </c:pt>
                <c:pt idx="20">
                  <c:v>-7.489182818486842E-5</c:v>
                </c:pt>
                <c:pt idx="21">
                  <c:v>-1.1869569469557263E-4</c:v>
                </c:pt>
                <c:pt idx="22">
                  <c:v>-1.8812036525454461E-4</c:v>
                </c:pt>
                <c:pt idx="23">
                  <c:v>-2.9815160745121885E-4</c:v>
                </c:pt>
                <c:pt idx="24">
                  <c:v>-4.7254076652050562E-4</c:v>
                </c:pt>
                <c:pt idx="25">
                  <c:v>-7.489324539877737E-4</c:v>
                </c:pt>
                <c:pt idx="26">
                  <c:v>-1.186992536241098E-3</c:v>
                </c:pt>
                <c:pt idx="27">
                  <c:v>-1.8812930117515923E-3</c:v>
                </c:pt>
                <c:pt idx="28">
                  <c:v>-2.9817403865073089E-3</c:v>
                </c:pt>
                <c:pt idx="29">
                  <c:v>-4.7259705223368313E-3</c:v>
                </c:pt>
                <c:pt idx="30">
                  <c:v>-7.4907360286042071E-3</c:v>
                </c:pt>
                <c:pt idx="31">
                  <c:v>-1.1873461537719612E-2</c:v>
                </c:pt>
                <c:pt idx="32">
                  <c:v>-1.8821775528671311E-2</c:v>
                </c:pt>
                <c:pt idx="33">
                  <c:v>-2.9839475378095771E-2</c:v>
                </c:pt>
                <c:pt idx="34">
                  <c:v>-4.7314562922536704E-2</c:v>
                </c:pt>
                <c:pt idx="35">
                  <c:v>-7.5042849008302548E-2</c:v>
                </c:pt>
                <c:pt idx="36">
                  <c:v>-0.11906585589826801</c:v>
                </c:pt>
                <c:pt idx="37">
                  <c:v>-0.18901419342849171</c:v>
                </c:pt>
                <c:pt idx="38">
                  <c:v>-0.3002572938136418</c:v>
                </c:pt>
                <c:pt idx="39">
                  <c:v>-0.47729753707004713</c:v>
                </c:pt>
                <c:pt idx="40">
                  <c:v>-0.75890044189878425</c:v>
                </c:pt>
                <c:pt idx="41">
                  <c:v>-1.2049689550773259</c:v>
                </c:pt>
                <c:pt idx="42">
                  <c:v>-1.9029323496231274</c:v>
                </c:pt>
                <c:pt idx="43">
                  <c:v>-2.9658963036221819</c:v>
                </c:pt>
                <c:pt idx="44">
                  <c:v>-4.5092465133291872</c:v>
                </c:pt>
                <c:pt idx="45">
                  <c:v>-6.6030038018397317</c:v>
                </c:pt>
                <c:pt idx="46">
                  <c:v>-9.231945437885221</c:v>
                </c:pt>
                <c:pt idx="47">
                  <c:v>-12.30494791831493</c:v>
                </c:pt>
                <c:pt idx="48">
                  <c:v>-15.703014595862644</c:v>
                </c:pt>
                <c:pt idx="49">
                  <c:v>-19.320393094751921</c:v>
                </c:pt>
                <c:pt idx="50">
                  <c:v>-23.079332025124039</c:v>
                </c:pt>
                <c:pt idx="51">
                  <c:v>-26.927844723851099</c:v>
                </c:pt>
                <c:pt idx="52">
                  <c:v>-30.832641906373528</c:v>
                </c:pt>
                <c:pt idx="53">
                  <c:v>-34.772760992214671</c:v>
                </c:pt>
                <c:pt idx="54">
                  <c:v>-38.735063328845641</c:v>
                </c:pt>
                <c:pt idx="55">
                  <c:v>-42.711313946334727</c:v>
                </c:pt>
                <c:pt idx="56">
                  <c:v>-46.696344175114966</c:v>
                </c:pt>
                <c:pt idx="57">
                  <c:v>-50.686905055398476</c:v>
                </c:pt>
                <c:pt idx="58">
                  <c:v>-54.680951870655754</c:v>
                </c:pt>
                <c:pt idx="59">
                  <c:v>-58.677196669733327</c:v>
                </c:pt>
                <c:pt idx="60">
                  <c:v>-62.674827700779375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12C-4088-9467-CCE0FEC5DFB2}"/>
            </c:ext>
          </c:extLst>
        </c:ser>
        <c:ser>
          <c:idx val="2"/>
          <c:order val="2"/>
          <c:tx>
            <c:strRef>
              <c:f>Calculations!$A$4</c:f>
              <c:strCache>
                <c:ptCount val="1"/>
                <c:pt idx="0">
                  <c:v>4Ohm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Calculations!$B$138:$B$198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Calculations!$F$138:$F$198</c:f>
              <c:numCache>
                <c:formatCode>General</c:formatCode>
                <c:ptCount val="61"/>
                <c:pt idx="0">
                  <c:v>9.5544601053378177E-10</c:v>
                </c:pt>
                <c:pt idx="1">
                  <c:v>1.514283420596628E-9</c:v>
                </c:pt>
                <c:pt idx="2">
                  <c:v>2.3999796253275922E-9</c:v>
                </c:pt>
                <c:pt idx="3">
                  <c:v>3.8037029015145976E-9</c:v>
                </c:pt>
                <c:pt idx="4">
                  <c:v>6.0284661538967742E-9</c:v>
                </c:pt>
                <c:pt idx="5">
                  <c:v>9.5544793871576799E-9</c:v>
                </c:pt>
                <c:pt idx="6">
                  <c:v>1.5142824550811737E-8</c:v>
                </c:pt>
                <c:pt idx="7">
                  <c:v>2.3999765364956081E-8</c:v>
                </c:pt>
                <c:pt idx="8">
                  <c:v>3.8037050155393284E-8</c:v>
                </c:pt>
                <c:pt idx="9">
                  <c:v>6.0284657493374576E-8</c:v>
                </c:pt>
                <c:pt idx="10">
                  <c:v>9.5544706609158996E-8</c:v>
                </c:pt>
                <c:pt idx="11">
                  <c:v>1.5142807845580822E-7</c:v>
                </c:pt>
                <c:pt idx="12">
                  <c:v>2.3999715885847461E-7</c:v>
                </c:pt>
                <c:pt idx="13">
                  <c:v>3.8036938893901052E-7</c:v>
                </c:pt>
                <c:pt idx="14">
                  <c:v>6.028436881957301E-7</c:v>
                </c:pt>
                <c:pt idx="15">
                  <c:v>9.5543993484821287E-7</c:v>
                </c:pt>
                <c:pt idx="16">
                  <c:v>1.5142629009220836E-6</c:v>
                </c:pt>
                <c:pt idx="17">
                  <c:v>2.399926501035699E-6</c:v>
                </c:pt>
                <c:pt idx="18">
                  <c:v>3.8035807995819212E-6</c:v>
                </c:pt>
                <c:pt idx="19">
                  <c:v>6.0281528429082327E-6</c:v>
                </c:pt>
                <c:pt idx="20">
                  <c:v>9.5536858430459872E-6</c:v>
                </c:pt>
                <c:pt idx="21">
                  <c:v>1.5140836752824375E-5</c:v>
                </c:pt>
                <c:pt idx="22">
                  <c:v>2.3994763147250262E-5</c:v>
                </c:pt>
                <c:pt idx="23">
                  <c:v>3.8024499895158851E-5</c:v>
                </c:pt>
                <c:pt idx="24">
                  <c:v>6.025312363688592E-5</c:v>
                </c:pt>
                <c:pt idx="25">
                  <c:v>9.5465508154544114E-5</c:v>
                </c:pt>
                <c:pt idx="26">
                  <c:v>1.5122914136630192E-4</c:v>
                </c:pt>
                <c:pt idx="27">
                  <c:v>2.3949742539110328E-4</c:v>
                </c:pt>
                <c:pt idx="28">
                  <c:v>3.7911409213323778E-4</c:v>
                </c:pt>
                <c:pt idx="29">
                  <c:v>5.9969036676553195E-4</c:v>
                </c:pt>
                <c:pt idx="30">
                  <c:v>9.4751850397758368E-4</c:v>
                </c:pt>
                <c:pt idx="31">
                  <c:v>1.4943626201638482E-3</c:v>
                </c:pt>
                <c:pt idx="32">
                  <c:v>2.3499291859969719E-3</c:v>
                </c:pt>
                <c:pt idx="33">
                  <c:v>3.6779535099193553E-3</c:v>
                </c:pt>
                <c:pt idx="34">
                  <c:v>5.7124357143655009E-3</c:v>
                </c:pt>
                <c:pt idx="35">
                  <c:v>8.760036407108587E-3</c:v>
                </c:pt>
                <c:pt idx="36">
                  <c:v>1.3144975555246474E-2</c:v>
                </c:pt>
                <c:pt idx="37">
                  <c:v>1.8972850007155716E-2</c:v>
                </c:pt>
                <c:pt idx="38">
                  <c:v>2.5380092007668453E-2</c:v>
                </c:pt>
                <c:pt idx="39">
                  <c:v>2.8398534046123469E-2</c:v>
                </c:pt>
                <c:pt idx="40">
                  <c:v>1.5244402463975017E-2</c:v>
                </c:pt>
                <c:pt idx="41">
                  <c:v>-5.0054725233606857E-2</c:v>
                </c:pt>
                <c:pt idx="42">
                  <c:v>-0.25895600794109735</c:v>
                </c:pt>
                <c:pt idx="43">
                  <c:v>-0.81188205654638024</c:v>
                </c:pt>
                <c:pt idx="44">
                  <c:v>-2.0344858942025859</c:v>
                </c:pt>
                <c:pt idx="45">
                  <c:v>-4.1988969107356198</c:v>
                </c:pt>
                <c:pt idx="46">
                  <c:v>-7.2405527732348594</c:v>
                </c:pt>
                <c:pt idx="47">
                  <c:v>-10.834156099106982</c:v>
                </c:pt>
                <c:pt idx="48">
                  <c:v>-14.689134454363842</c:v>
                </c:pt>
                <c:pt idx="49">
                  <c:v>-18.647827037071899</c:v>
                </c:pt>
                <c:pt idx="50">
                  <c:v>-22.642509821869567</c:v>
                </c:pt>
                <c:pt idx="51">
                  <c:v>-26.647470107441599</c:v>
                </c:pt>
                <c:pt idx="52">
                  <c:v>-30.65390179902046</c:v>
                </c:pt>
                <c:pt idx="53">
                  <c:v>-34.659268795123324</c:v>
                </c:pt>
                <c:pt idx="54">
                  <c:v>-38.663174234218424</c:v>
                </c:pt>
                <c:pt idx="55">
                  <c:v>-42.665844470668446</c:v>
                </c:pt>
                <c:pt idx="56">
                  <c:v>-46.667611153999346</c:v>
                </c:pt>
                <c:pt idx="57">
                  <c:v>-50.668758409642749</c:v>
                </c:pt>
                <c:pt idx="58">
                  <c:v>-54.669495227934831</c:v>
                </c:pt>
                <c:pt idx="59">
                  <c:v>-58.669965281090384</c:v>
                </c:pt>
                <c:pt idx="60">
                  <c:v>-62.67026391501048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12C-4088-9467-CCE0FEC5DFB2}"/>
            </c:ext>
          </c:extLst>
        </c:ser>
        <c:ser>
          <c:idx val="3"/>
          <c:order val="3"/>
          <c:tx>
            <c:strRef>
              <c:f>Calculations!$A$5</c:f>
              <c:strCache>
                <c:ptCount val="1"/>
                <c:pt idx="0">
                  <c:v>6Ohm</c:v>
                </c:pt>
              </c:strCache>
            </c:strRef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xVal>
            <c:numRef>
              <c:f>Calculations!$B$202:$B$262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Calculations!$F$202:$F$262</c:f>
              <c:numCache>
                <c:formatCode>General</c:formatCode>
                <c:ptCount val="61"/>
                <c:pt idx="0">
                  <c:v>6.9873258829962789E-9</c:v>
                </c:pt>
                <c:pt idx="1">
                  <c:v>1.1074128324105661E-8</c:v>
                </c:pt>
                <c:pt idx="2">
                  <c:v>1.7551336541362074E-8</c:v>
                </c:pt>
                <c:pt idx="3">
                  <c:v>2.7816964983139431E-8</c:v>
                </c:pt>
                <c:pt idx="4">
                  <c:v>4.4086957139672887E-8</c:v>
                </c:pt>
                <c:pt idx="5">
                  <c:v>6.9873166001585182E-8</c:v>
                </c:pt>
                <c:pt idx="6">
                  <c:v>1.1074146582791666E-7</c:v>
                </c:pt>
                <c:pt idx="7">
                  <c:v>1.7551347182234734E-7</c:v>
                </c:pt>
                <c:pt idx="8">
                  <c:v>2.7817001805295403E-7</c:v>
                </c:pt>
                <c:pt idx="9">
                  <c:v>4.4086979083690993E-7</c:v>
                </c:pt>
                <c:pt idx="10">
                  <c:v>6.9873150550189351E-7</c:v>
                </c:pt>
                <c:pt idx="11">
                  <c:v>1.1074148088240069E-6</c:v>
                </c:pt>
                <c:pt idx="12">
                  <c:v>1.7551341806122624E-6</c:v>
                </c:pt>
                <c:pt idx="13">
                  <c:v>2.7817000728009656E-6</c:v>
                </c:pt>
                <c:pt idx="14">
                  <c:v>4.4086972157645518E-6</c:v>
                </c:pt>
                <c:pt idx="15">
                  <c:v>6.9873132546433724E-6</c:v>
                </c:pt>
                <c:pt idx="16">
                  <c:v>1.1074143009499251E-5</c:v>
                </c:pt>
                <c:pt idx="17">
                  <c:v>1.7551328197684323E-5</c:v>
                </c:pt>
                <c:pt idx="18">
                  <c:v>2.7816966502775117E-5</c:v>
                </c:pt>
                <c:pt idx="19">
                  <c:v>4.4086885338984773E-5</c:v>
                </c:pt>
                <c:pt idx="20">
                  <c:v>6.9872915460476601E-5</c:v>
                </c:pt>
                <c:pt idx="21">
                  <c:v>1.1074088444085087E-4</c:v>
                </c:pt>
                <c:pt idx="22">
                  <c:v>1.7551191221238765E-4</c:v>
                </c:pt>
                <c:pt idx="23">
                  <c:v>2.7816622396144498E-4</c:v>
                </c:pt>
                <c:pt idx="24">
                  <c:v>4.4086021039335395E-4</c:v>
                </c:pt>
                <c:pt idx="25">
                  <c:v>6.9870744148724706E-4</c:v>
                </c:pt>
                <c:pt idx="26">
                  <c:v>1.1073542937719263E-3</c:v>
                </c:pt>
                <c:pt idx="27">
                  <c:v>1.7549820571774117E-3</c:v>
                </c:pt>
                <c:pt idx="28">
                  <c:v>2.7813177886160294E-3</c:v>
                </c:pt>
                <c:pt idx="29">
                  <c:v>4.4077362475751164E-3</c:v>
                </c:pt>
                <c:pt idx="30">
                  <c:v>6.9848969600731607E-3</c:v>
                </c:pt>
                <c:pt idx="31">
                  <c:v>1.1068063366592766E-2</c:v>
                </c:pt>
                <c:pt idx="32">
                  <c:v>1.7536016441409785E-2</c:v>
                </c:pt>
                <c:pt idx="33">
                  <c:v>2.7778343618288241E-2</c:v>
                </c:pt>
                <c:pt idx="34">
                  <c:v>4.3989224194441387E-2</c:v>
                </c:pt>
                <c:pt idx="35">
                  <c:v>6.9625020597404469E-2</c:v>
                </c:pt>
                <c:pt idx="36">
                  <c:v>0.11010783970806763</c:v>
                </c:pt>
                <c:pt idx="37">
                  <c:v>0.173879989683802</c:v>
                </c:pt>
                <c:pt idx="38">
                  <c:v>0.2738972801600052</c:v>
                </c:pt>
                <c:pt idx="39">
                  <c:v>0.42944016189953477</c:v>
                </c:pt>
                <c:pt idx="40">
                  <c:v>0.66711626551126413</c:v>
                </c:pt>
                <c:pt idx="41">
                  <c:v>1.015665589989091</c:v>
                </c:pt>
                <c:pt idx="42">
                  <c:v>1.4717413984471532</c:v>
                </c:pt>
                <c:pt idx="43">
                  <c:v>1.8533187410691407</c:v>
                </c:pt>
                <c:pt idx="44">
                  <c:v>1.4194502759830108</c:v>
                </c:pt>
                <c:pt idx="45">
                  <c:v>-0.93670671542510275</c:v>
                </c:pt>
                <c:pt idx="46">
                  <c:v>-4.908105041811953</c:v>
                </c:pt>
                <c:pt idx="47">
                  <c:v>-9.3595246014553304</c:v>
                </c:pt>
                <c:pt idx="48">
                  <c:v>-13.785629097653123</c:v>
                </c:pt>
                <c:pt idx="49">
                  <c:v>-18.094418644984515</c:v>
                </c:pt>
                <c:pt idx="50">
                  <c:v>-22.301195274752395</c:v>
                </c:pt>
                <c:pt idx="51">
                  <c:v>-26.435507211150696</c:v>
                </c:pt>
                <c:pt idx="52">
                  <c:v>-30.521570863994057</c:v>
                </c:pt>
                <c:pt idx="53">
                  <c:v>-34.576347822559498</c:v>
                </c:pt>
                <c:pt idx="54">
                  <c:v>-38.611086414473526</c:v>
                </c:pt>
                <c:pt idx="55">
                  <c:v>-42.633072319842782</c:v>
                </c:pt>
                <c:pt idx="56">
                  <c:v>-46.646970553850871</c:v>
                </c:pt>
                <c:pt idx="57">
                  <c:v>-50.655749939182961</c:v>
                </c:pt>
                <c:pt idx="58">
                  <c:v>-54.661293368527978</c:v>
                </c:pt>
                <c:pt idx="59">
                  <c:v>-58.664792621555044</c:v>
                </c:pt>
                <c:pt idx="60">
                  <c:v>-62.667001129293887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12C-4088-9467-CCE0FEC5DFB2}"/>
            </c:ext>
          </c:extLst>
        </c:ser>
        <c:ser>
          <c:idx val="4"/>
          <c:order val="4"/>
          <c:tx>
            <c:strRef>
              <c:f>Calculations!$A$6</c:f>
              <c:strCache>
                <c:ptCount val="1"/>
                <c:pt idx="0">
                  <c:v>8Ohm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Calculations!$B$266:$B$326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Calculations!$F$266:$F$326</c:f>
              <c:numCache>
                <c:formatCode>General</c:formatCode>
                <c:ptCount val="61"/>
                <c:pt idx="0">
                  <c:v>9.098470143918535E-9</c:v>
                </c:pt>
                <c:pt idx="1">
                  <c:v>1.4420132476092437E-8</c:v>
                </c:pt>
                <c:pt idx="2">
                  <c:v>2.285435263251289E-8</c:v>
                </c:pt>
                <c:pt idx="3">
                  <c:v>3.6221678634852718E-8</c:v>
                </c:pt>
                <c:pt idx="4">
                  <c:v>5.7407490083658728E-8</c:v>
                </c:pt>
                <c:pt idx="5">
                  <c:v>9.0984693295686538E-8</c:v>
                </c:pt>
                <c:pt idx="6">
                  <c:v>1.4420097845439697E-7</c:v>
                </c:pt>
                <c:pt idx="7">
                  <c:v>2.2854326325066835E-7</c:v>
                </c:pt>
                <c:pt idx="8">
                  <c:v>3.6221662333020124E-7</c:v>
                </c:pt>
                <c:pt idx="9">
                  <c:v>5.740745828924363E-7</c:v>
                </c:pt>
                <c:pt idx="10">
                  <c:v>9.09846980715731E-7</c:v>
                </c:pt>
                <c:pt idx="11">
                  <c:v>1.4420102419102882E-6</c:v>
                </c:pt>
                <c:pt idx="12">
                  <c:v>2.2854322481115918E-6</c:v>
                </c:pt>
                <c:pt idx="13">
                  <c:v>3.6221661340993947E-6</c:v>
                </c:pt>
                <c:pt idx="14">
                  <c:v>5.7407466422771097E-6</c:v>
                </c:pt>
                <c:pt idx="15">
                  <c:v>9.0984708915957714E-6</c:v>
                </c:pt>
                <c:pt idx="16">
                  <c:v>1.4420105985683565E-5</c:v>
                </c:pt>
                <c:pt idx="17">
                  <c:v>2.2854331251174651E-5</c:v>
                </c:pt>
                <c:pt idx="18">
                  <c:v>3.6221682784335314E-5</c:v>
                </c:pt>
                <c:pt idx="19">
                  <c:v>5.7407520530499388E-5</c:v>
                </c:pt>
                <c:pt idx="20">
                  <c:v>9.0984843744777125E-5</c:v>
                </c:pt>
                <c:pt idx="21">
                  <c:v>1.4420139828536801E-4</c:v>
                </c:pt>
                <c:pt idx="22">
                  <c:v>2.2854416335219208E-4</c:v>
                </c:pt>
                <c:pt idx="23">
                  <c:v>3.6221896461477015E-4</c:v>
                </c:pt>
                <c:pt idx="24">
                  <c:v>5.7408057140799138E-4</c:v>
                </c:pt>
                <c:pt idx="25">
                  <c:v>9.098619154204071E-4</c:v>
                </c:pt>
                <c:pt idx="26">
                  <c:v>1.4420478331624745E-3</c:v>
                </c:pt>
                <c:pt idx="27">
                  <c:v>2.2855266399039236E-3</c:v>
                </c:pt>
                <c:pt idx="28">
                  <c:v>3.6224030922765065E-3</c:v>
                </c:pt>
                <c:pt idx="29">
                  <c:v>5.7413415432569E-3</c:v>
                </c:pt>
                <c:pt idx="30">
                  <c:v>9.0999638075440533E-3</c:v>
                </c:pt>
                <c:pt idx="31">
                  <c:v>1.4423850805612943E-2</c:v>
                </c:pt>
                <c:pt idx="32">
                  <c:v>2.2863717137056504E-2</c:v>
                </c:pt>
                <c:pt idx="33">
                  <c:v>3.6245176084190284E-2</c:v>
                </c:pt>
                <c:pt idx="34">
                  <c:v>5.746620023209946E-2</c:v>
                </c:pt>
                <c:pt idx="35">
                  <c:v>9.1130900268843823E-2</c:v>
                </c:pt>
                <c:pt idx="36">
                  <c:v>0.14456283970635064</c:v>
                </c:pt>
                <c:pt idx="37">
                  <c:v>0.22942977526668717</c:v>
                </c:pt>
                <c:pt idx="38">
                  <c:v>0.36435057737069543</c:v>
                </c:pt>
                <c:pt idx="39">
                  <c:v>0.57903694124802374</c:v>
                </c:pt>
                <c:pt idx="40">
                  <c:v>0.92053625708153441</c:v>
                </c:pt>
                <c:pt idx="41">
                  <c:v>1.4604352209040916</c:v>
                </c:pt>
                <c:pt idx="42">
                  <c:v>2.2880829461839989</c:v>
                </c:pt>
                <c:pt idx="43">
                  <c:v>3.3808578036504073</c:v>
                </c:pt>
                <c:pt idx="44">
                  <c:v>3.8249287289723055</c:v>
                </c:pt>
                <c:pt idx="45">
                  <c:v>1.2228319913503101</c:v>
                </c:pt>
                <c:pt idx="46">
                  <c:v>-3.6654135040595377</c:v>
                </c:pt>
                <c:pt idx="47">
                  <c:v>-8.6968836731344616</c:v>
                </c:pt>
                <c:pt idx="48">
                  <c:v>-13.41905943392444</c:v>
                </c:pt>
                <c:pt idx="49">
                  <c:v>-17.882769021902252</c:v>
                </c:pt>
                <c:pt idx="50">
                  <c:v>-22.175102642940146</c:v>
                </c:pt>
                <c:pt idx="51">
                  <c:v>-26.358806653443182</c:v>
                </c:pt>
                <c:pt idx="52">
                  <c:v>-30.474285701500108</c:v>
                </c:pt>
                <c:pt idx="53">
                  <c:v>-34.54694735269522</c:v>
                </c:pt>
                <c:pt idx="54">
                  <c:v>-38.59270707664411</c:v>
                </c:pt>
                <c:pt idx="55">
                  <c:v>-42.621543391333475</c:v>
                </c:pt>
                <c:pt idx="56">
                  <c:v>-46.639723105552918</c:v>
                </c:pt>
                <c:pt idx="57">
                  <c:v>-50.651187753527964</c:v>
                </c:pt>
                <c:pt idx="58">
                  <c:v>-54.65841905439607</c:v>
                </c:pt>
                <c:pt idx="59">
                  <c:v>-58.662980734224305</c:v>
                </c:pt>
                <c:pt idx="60">
                  <c:v>-62.665858574931697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12C-4088-9467-CCE0FEC5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9424"/>
        <c:axId val="45409792"/>
      </c:scatterChart>
      <c:valAx>
        <c:axId val="4539942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b="1">
                    <a:latin typeface="+mn-lt"/>
                  </a:defRPr>
                </a:pPr>
                <a:r>
                  <a:rPr lang="en-US" b="1">
                    <a:latin typeface="+mn-lt"/>
                  </a:rPr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09792"/>
        <c:crossesAt val="-40"/>
        <c:crossBetween val="midCat"/>
      </c:valAx>
      <c:valAx>
        <c:axId val="45409792"/>
        <c:scaling>
          <c:orientation val="minMax"/>
          <c:max val="20"/>
          <c:min val="-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b="1">
                    <a:latin typeface="+mn-lt"/>
                  </a:defRPr>
                </a:pPr>
                <a:r>
                  <a:rPr lang="en-US" b="1">
                    <a:latin typeface="+mn-lt"/>
                  </a:rPr>
                  <a:t>Gain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99424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85452655841003E-2"/>
          <c:y val="5.0290182893139974E-2"/>
          <c:w val="0.74022987906744053"/>
          <c:h val="0.87040701161203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Calculations!$A$2</c:f>
              <c:strCache>
                <c:ptCount val="1"/>
                <c:pt idx="0">
                  <c:v>2Ohm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Calculations!$B$10:$B$70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Calculations!$F$10:$F$70</c:f>
              <c:numCache>
                <c:formatCode>General</c:formatCode>
                <c:ptCount val="61"/>
                <c:pt idx="0">
                  <c:v>-3.161663902741647E-8</c:v>
                </c:pt>
                <c:pt idx="1">
                  <c:v>-5.0108994380867908E-8</c:v>
                </c:pt>
                <c:pt idx="2">
                  <c:v>-7.941740005877834E-8</c:v>
                </c:pt>
                <c:pt idx="3">
                  <c:v>-1.2586810673766708E-7</c:v>
                </c:pt>
                <c:pt idx="4">
                  <c:v>-1.9948749566983446E-7</c:v>
                </c:pt>
                <c:pt idx="5">
                  <c:v>-3.1616637327343783E-7</c:v>
                </c:pt>
                <c:pt idx="6">
                  <c:v>-5.0108992499444202E-7</c:v>
                </c:pt>
                <c:pt idx="7">
                  <c:v>-7.9417397829716362E-7</c:v>
                </c:pt>
                <c:pt idx="8">
                  <c:v>-1.2586808755861751E-6</c:v>
                </c:pt>
                <c:pt idx="9">
                  <c:v>-1.9948745823450491E-6</c:v>
                </c:pt>
                <c:pt idx="10">
                  <c:v>-3.1616627539782286E-6</c:v>
                </c:pt>
                <c:pt idx="11">
                  <c:v>-5.0108967908869047E-6</c:v>
                </c:pt>
                <c:pt idx="12">
                  <c:v>-7.9417337091295231E-6</c:v>
                </c:pt>
                <c:pt idx="13">
                  <c:v>-1.2586793443739482E-5</c:v>
                </c:pt>
                <c:pt idx="14">
                  <c:v>-1.9948707521087825E-5</c:v>
                </c:pt>
                <c:pt idx="15">
                  <c:v>-3.1616531231754567E-5</c:v>
                </c:pt>
                <c:pt idx="16">
                  <c:v>-5.0108725883870199E-5</c:v>
                </c:pt>
                <c:pt idx="17">
                  <c:v>-7.9416729266648819E-5</c:v>
                </c:pt>
                <c:pt idx="18">
                  <c:v>-1.2586640745780749E-4</c:v>
                </c:pt>
                <c:pt idx="19">
                  <c:v>-1.9948323963354985E-4</c:v>
                </c:pt>
                <c:pt idx="20">
                  <c:v>-3.1615567813623779E-4</c:v>
                </c:pt>
                <c:pt idx="21">
                  <c:v>-5.0106305960504925E-4</c:v>
                </c:pt>
                <c:pt idx="22">
                  <c:v>-7.941065098881516E-4</c:v>
                </c:pt>
                <c:pt idx="23">
                  <c:v>-1.2585114067075788E-3</c:v>
                </c:pt>
                <c:pt idx="24">
                  <c:v>-1.9944489576859139E-3</c:v>
                </c:pt>
                <c:pt idx="25">
                  <c:v>-3.1605938095320158E-3</c:v>
                </c:pt>
                <c:pt idx="26">
                  <c:v>-5.0082124464316752E-3</c:v>
                </c:pt>
                <c:pt idx="27">
                  <c:v>-7.9349938709755083E-3</c:v>
                </c:pt>
                <c:pt idx="28">
                  <c:v>-1.2569875319888865E-2</c:v>
                </c:pt>
                <c:pt idx="29">
                  <c:v>-1.9906257217241874E-2</c:v>
                </c:pt>
                <c:pt idx="30">
                  <c:v>-3.1510083878886735E-2</c:v>
                </c:pt>
                <c:pt idx="31">
                  <c:v>-4.9842067027163525E-2</c:v>
                </c:pt>
                <c:pt idx="32">
                  <c:v>-7.8749775390749996E-2</c:v>
                </c:pt>
                <c:pt idx="33">
                  <c:v>-0.12420235204089938</c:v>
                </c:pt>
                <c:pt idx="34">
                  <c:v>-0.1953472731413172</c:v>
                </c:pt>
                <c:pt idx="35">
                  <c:v>-0.30593634515079327</c:v>
                </c:pt>
                <c:pt idx="36">
                  <c:v>-0.47603802815741247</c:v>
                </c:pt>
                <c:pt idx="37">
                  <c:v>-0.73363568631275122</c:v>
                </c:pt>
                <c:pt idx="38">
                  <c:v>-1.1151570163119706</c:v>
                </c:pt>
                <c:pt idx="39">
                  <c:v>-1.6634139177265559</c:v>
                </c:pt>
                <c:pt idx="40">
                  <c:v>-2.4216759531009977</c:v>
                </c:pt>
                <c:pt idx="41">
                  <c:v>-3.4247441712712194</c:v>
                </c:pt>
                <c:pt idx="42">
                  <c:v>-4.6913767565052984</c:v>
                </c:pt>
                <c:pt idx="43">
                  <c:v>-6.2235517646474179</c:v>
                </c:pt>
                <c:pt idx="44">
                  <c:v>-8.0138370940205377</c:v>
                </c:pt>
                <c:pt idx="45">
                  <c:v>-10.055922961773941</c:v>
                </c:pt>
                <c:pt idx="46">
                  <c:v>-12.351244557124341</c:v>
                </c:pt>
                <c:pt idx="47">
                  <c:v>-14.907549427631583</c:v>
                </c:pt>
                <c:pt idx="48">
                  <c:v>-17.73028228454217</c:v>
                </c:pt>
                <c:pt idx="49">
                  <c:v>-20.812306049900073</c:v>
                </c:pt>
                <c:pt idx="50">
                  <c:v>-24.128971424684387</c:v>
                </c:pt>
                <c:pt idx="51">
                  <c:v>-27.641602394503874</c:v>
                </c:pt>
                <c:pt idx="52">
                  <c:v>-31.306180696425141</c:v>
                </c:pt>
                <c:pt idx="53">
                  <c:v>-35.0815794776423</c:v>
                </c:pt>
                <c:pt idx="54">
                  <c:v>-38.934136974570215</c:v>
                </c:pt>
                <c:pt idx="55">
                  <c:v>-42.838663484734489</c:v>
                </c:pt>
                <c:pt idx="56">
                  <c:v>-46.777406298959477</c:v>
                </c:pt>
                <c:pt idx="57">
                  <c:v>-50.738338674187851</c:v>
                </c:pt>
                <c:pt idx="58">
                  <c:v>-54.713519580194458</c:v>
                </c:pt>
                <c:pt idx="59">
                  <c:v>-58.697791678532582</c:v>
                </c:pt>
                <c:pt idx="60">
                  <c:v>-62.687840724530886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81E-450D-950A-B3BCE53C495B}"/>
            </c:ext>
          </c:extLst>
        </c:ser>
        <c:ser>
          <c:idx val="1"/>
          <c:order val="1"/>
          <c:tx>
            <c:strRef>
              <c:f>Calculations!$A$3</c:f>
              <c:strCache>
                <c:ptCount val="1"/>
                <c:pt idx="0">
                  <c:v>3Ohm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Calculations!$B$74:$B$134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Calculations!$F$74:$F$134</c:f>
              <c:numCache>
                <c:formatCode>General</c:formatCode>
                <c:ptCount val="61"/>
                <c:pt idx="0">
                  <c:v>-7.489163831284665E-9</c:v>
                </c:pt>
                <c:pt idx="1">
                  <c:v>-1.1869529741875023E-8</c:v>
                </c:pt>
                <c:pt idx="2">
                  <c:v>-1.8811936302223698E-8</c:v>
                </c:pt>
                <c:pt idx="3">
                  <c:v>-2.9814914655051022E-8</c:v>
                </c:pt>
                <c:pt idx="4">
                  <c:v>-4.7253442335817986E-8</c:v>
                </c:pt>
                <c:pt idx="5">
                  <c:v>-7.489167042623275E-8</c:v>
                </c:pt>
                <c:pt idx="6">
                  <c:v>-1.1869529814865337E-7</c:v>
                </c:pt>
                <c:pt idx="7">
                  <c:v>-1.8811937064163559E-7</c:v>
                </c:pt>
                <c:pt idx="8">
                  <c:v>-2.981491174044265E-7</c:v>
                </c:pt>
                <c:pt idx="9">
                  <c:v>-4.7253450532227115E-7</c:v>
                </c:pt>
                <c:pt idx="10">
                  <c:v>-7.4891672464134914E-7</c:v>
                </c:pt>
                <c:pt idx="11">
                  <c:v>-1.1869530294043375E-6</c:v>
                </c:pt>
                <c:pt idx="12">
                  <c:v>-1.8811938135778781E-6</c:v>
                </c:pt>
                <c:pt idx="13">
                  <c:v>-2.9814913636060341E-6</c:v>
                </c:pt>
                <c:pt idx="14">
                  <c:v>-4.7253455919074622E-6</c:v>
                </c:pt>
                <c:pt idx="15">
                  <c:v>-7.489168641109597E-6</c:v>
                </c:pt>
                <c:pt idx="16">
                  <c:v>-1.1869533857272077E-5</c:v>
                </c:pt>
                <c:pt idx="17">
                  <c:v>-1.8811947078538803E-5</c:v>
                </c:pt>
                <c:pt idx="18">
                  <c:v>-2.981493606673326E-5</c:v>
                </c:pt>
                <c:pt idx="19">
                  <c:v>-4.7253512355650151E-5</c:v>
                </c:pt>
                <c:pt idx="20">
                  <c:v>-7.489182818486842E-5</c:v>
                </c:pt>
                <c:pt idx="21">
                  <c:v>-1.1869569469557263E-4</c:v>
                </c:pt>
                <c:pt idx="22">
                  <c:v>-1.8812036525454461E-4</c:v>
                </c:pt>
                <c:pt idx="23">
                  <c:v>-2.9815160745121885E-4</c:v>
                </c:pt>
                <c:pt idx="24">
                  <c:v>-4.7254076652050562E-4</c:v>
                </c:pt>
                <c:pt idx="25">
                  <c:v>-7.489324539877737E-4</c:v>
                </c:pt>
                <c:pt idx="26">
                  <c:v>-1.186992536241098E-3</c:v>
                </c:pt>
                <c:pt idx="27">
                  <c:v>-1.8812930117515923E-3</c:v>
                </c:pt>
                <c:pt idx="28">
                  <c:v>-2.9817403865073089E-3</c:v>
                </c:pt>
                <c:pt idx="29">
                  <c:v>-4.7259705223368313E-3</c:v>
                </c:pt>
                <c:pt idx="30">
                  <c:v>-7.4907360286042071E-3</c:v>
                </c:pt>
                <c:pt idx="31">
                  <c:v>-1.1873461537719612E-2</c:v>
                </c:pt>
                <c:pt idx="32">
                  <c:v>-1.8821775528671311E-2</c:v>
                </c:pt>
                <c:pt idx="33">
                  <c:v>-2.9839475378095771E-2</c:v>
                </c:pt>
                <c:pt idx="34">
                  <c:v>-4.7314562922536704E-2</c:v>
                </c:pt>
                <c:pt idx="35">
                  <c:v>-7.5042849008302548E-2</c:v>
                </c:pt>
                <c:pt idx="36">
                  <c:v>-0.11906585589826801</c:v>
                </c:pt>
                <c:pt idx="37">
                  <c:v>-0.18901419342849171</c:v>
                </c:pt>
                <c:pt idx="38">
                  <c:v>-0.3002572938136418</c:v>
                </c:pt>
                <c:pt idx="39">
                  <c:v>-0.47729753707004713</c:v>
                </c:pt>
                <c:pt idx="40">
                  <c:v>-0.75890044189878425</c:v>
                </c:pt>
                <c:pt idx="41">
                  <c:v>-1.2049689550773259</c:v>
                </c:pt>
                <c:pt idx="42">
                  <c:v>-1.9029323496231274</c:v>
                </c:pt>
                <c:pt idx="43">
                  <c:v>-2.9658963036221819</c:v>
                </c:pt>
                <c:pt idx="44">
                  <c:v>-4.5092465133291872</c:v>
                </c:pt>
                <c:pt idx="45">
                  <c:v>-6.6030038018397317</c:v>
                </c:pt>
                <c:pt idx="46">
                  <c:v>-9.231945437885221</c:v>
                </c:pt>
                <c:pt idx="47">
                  <c:v>-12.30494791831493</c:v>
                </c:pt>
                <c:pt idx="48">
                  <c:v>-15.703014595862644</c:v>
                </c:pt>
                <c:pt idx="49">
                  <c:v>-19.320393094751921</c:v>
                </c:pt>
                <c:pt idx="50">
                  <c:v>-23.079332025124039</c:v>
                </c:pt>
                <c:pt idx="51">
                  <c:v>-26.927844723851099</c:v>
                </c:pt>
                <c:pt idx="52">
                  <c:v>-30.832641906373528</c:v>
                </c:pt>
                <c:pt idx="53">
                  <c:v>-34.772760992214671</c:v>
                </c:pt>
                <c:pt idx="54">
                  <c:v>-38.735063328845641</c:v>
                </c:pt>
                <c:pt idx="55">
                  <c:v>-42.711313946334727</c:v>
                </c:pt>
                <c:pt idx="56">
                  <c:v>-46.696344175114966</c:v>
                </c:pt>
                <c:pt idx="57">
                  <c:v>-50.686905055398476</c:v>
                </c:pt>
                <c:pt idx="58">
                  <c:v>-54.680951870655754</c:v>
                </c:pt>
                <c:pt idx="59">
                  <c:v>-58.677196669733327</c:v>
                </c:pt>
                <c:pt idx="60">
                  <c:v>-62.674827700779375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1E-450D-950A-B3BCE53C495B}"/>
            </c:ext>
          </c:extLst>
        </c:ser>
        <c:ser>
          <c:idx val="2"/>
          <c:order val="2"/>
          <c:tx>
            <c:strRef>
              <c:f>Calculations!$A$4</c:f>
              <c:strCache>
                <c:ptCount val="1"/>
                <c:pt idx="0">
                  <c:v>4Ohm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Calculations!$B$138:$B$198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Calculations!$F$138:$F$198</c:f>
              <c:numCache>
                <c:formatCode>General</c:formatCode>
                <c:ptCount val="61"/>
                <c:pt idx="0">
                  <c:v>9.5544601053378177E-10</c:v>
                </c:pt>
                <c:pt idx="1">
                  <c:v>1.514283420596628E-9</c:v>
                </c:pt>
                <c:pt idx="2">
                  <c:v>2.3999796253275922E-9</c:v>
                </c:pt>
                <c:pt idx="3">
                  <c:v>3.8037029015145976E-9</c:v>
                </c:pt>
                <c:pt idx="4">
                  <c:v>6.0284661538967742E-9</c:v>
                </c:pt>
                <c:pt idx="5">
                  <c:v>9.5544793871576799E-9</c:v>
                </c:pt>
                <c:pt idx="6">
                  <c:v>1.5142824550811737E-8</c:v>
                </c:pt>
                <c:pt idx="7">
                  <c:v>2.3999765364956081E-8</c:v>
                </c:pt>
                <c:pt idx="8">
                  <c:v>3.8037050155393284E-8</c:v>
                </c:pt>
                <c:pt idx="9">
                  <c:v>6.0284657493374576E-8</c:v>
                </c:pt>
                <c:pt idx="10">
                  <c:v>9.5544706609158996E-8</c:v>
                </c:pt>
                <c:pt idx="11">
                  <c:v>1.5142807845580822E-7</c:v>
                </c:pt>
                <c:pt idx="12">
                  <c:v>2.3999715885847461E-7</c:v>
                </c:pt>
                <c:pt idx="13">
                  <c:v>3.8036938893901052E-7</c:v>
                </c:pt>
                <c:pt idx="14">
                  <c:v>6.028436881957301E-7</c:v>
                </c:pt>
                <c:pt idx="15">
                  <c:v>9.5543993484821287E-7</c:v>
                </c:pt>
                <c:pt idx="16">
                  <c:v>1.5142629009220836E-6</c:v>
                </c:pt>
                <c:pt idx="17">
                  <c:v>2.399926501035699E-6</c:v>
                </c:pt>
                <c:pt idx="18">
                  <c:v>3.8035807995819212E-6</c:v>
                </c:pt>
                <c:pt idx="19">
                  <c:v>6.0281528429082327E-6</c:v>
                </c:pt>
                <c:pt idx="20">
                  <c:v>9.5536858430459872E-6</c:v>
                </c:pt>
                <c:pt idx="21">
                  <c:v>1.5140836752824375E-5</c:v>
                </c:pt>
                <c:pt idx="22">
                  <c:v>2.3994763147250262E-5</c:v>
                </c:pt>
                <c:pt idx="23">
                  <c:v>3.8024499895158851E-5</c:v>
                </c:pt>
                <c:pt idx="24">
                  <c:v>6.025312363688592E-5</c:v>
                </c:pt>
                <c:pt idx="25">
                  <c:v>9.5465508154544114E-5</c:v>
                </c:pt>
                <c:pt idx="26">
                  <c:v>1.5122914136630192E-4</c:v>
                </c:pt>
                <c:pt idx="27">
                  <c:v>2.3949742539110328E-4</c:v>
                </c:pt>
                <c:pt idx="28">
                  <c:v>3.7911409213323778E-4</c:v>
                </c:pt>
                <c:pt idx="29">
                  <c:v>5.9969036676553195E-4</c:v>
                </c:pt>
                <c:pt idx="30">
                  <c:v>9.4751850397758368E-4</c:v>
                </c:pt>
                <c:pt idx="31">
                  <c:v>1.4943626201638482E-3</c:v>
                </c:pt>
                <c:pt idx="32">
                  <c:v>2.3499291859969719E-3</c:v>
                </c:pt>
                <c:pt idx="33">
                  <c:v>3.6779535099193553E-3</c:v>
                </c:pt>
                <c:pt idx="34">
                  <c:v>5.7124357143655009E-3</c:v>
                </c:pt>
                <c:pt idx="35">
                  <c:v>8.760036407108587E-3</c:v>
                </c:pt>
                <c:pt idx="36">
                  <c:v>1.3144975555246474E-2</c:v>
                </c:pt>
                <c:pt idx="37">
                  <c:v>1.8972850007155716E-2</c:v>
                </c:pt>
                <c:pt idx="38">
                  <c:v>2.5380092007668453E-2</c:v>
                </c:pt>
                <c:pt idx="39">
                  <c:v>2.8398534046123469E-2</c:v>
                </c:pt>
                <c:pt idx="40">
                  <c:v>1.5244402463975017E-2</c:v>
                </c:pt>
                <c:pt idx="41">
                  <c:v>-5.0054725233606857E-2</c:v>
                </c:pt>
                <c:pt idx="42">
                  <c:v>-0.25895600794109735</c:v>
                </c:pt>
                <c:pt idx="43">
                  <c:v>-0.81188205654638024</c:v>
                </c:pt>
                <c:pt idx="44">
                  <c:v>-2.0344858942025859</c:v>
                </c:pt>
                <c:pt idx="45">
                  <c:v>-4.1988969107356198</c:v>
                </c:pt>
                <c:pt idx="46">
                  <c:v>-7.2405527732348594</c:v>
                </c:pt>
                <c:pt idx="47">
                  <c:v>-10.834156099106982</c:v>
                </c:pt>
                <c:pt idx="48">
                  <c:v>-14.689134454363842</c:v>
                </c:pt>
                <c:pt idx="49">
                  <c:v>-18.647827037071899</c:v>
                </c:pt>
                <c:pt idx="50">
                  <c:v>-22.642509821869567</c:v>
                </c:pt>
                <c:pt idx="51">
                  <c:v>-26.647470107441599</c:v>
                </c:pt>
                <c:pt idx="52">
                  <c:v>-30.65390179902046</c:v>
                </c:pt>
                <c:pt idx="53">
                  <c:v>-34.659268795123324</c:v>
                </c:pt>
                <c:pt idx="54">
                  <c:v>-38.663174234218424</c:v>
                </c:pt>
                <c:pt idx="55">
                  <c:v>-42.665844470668446</c:v>
                </c:pt>
                <c:pt idx="56">
                  <c:v>-46.667611153999346</c:v>
                </c:pt>
                <c:pt idx="57">
                  <c:v>-50.668758409642749</c:v>
                </c:pt>
                <c:pt idx="58">
                  <c:v>-54.669495227934831</c:v>
                </c:pt>
                <c:pt idx="59">
                  <c:v>-58.669965281090384</c:v>
                </c:pt>
                <c:pt idx="60">
                  <c:v>-62.67026391501048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81E-450D-950A-B3BCE53C495B}"/>
            </c:ext>
          </c:extLst>
        </c:ser>
        <c:ser>
          <c:idx val="3"/>
          <c:order val="3"/>
          <c:tx>
            <c:strRef>
              <c:f>Calculations!$A$5</c:f>
              <c:strCache>
                <c:ptCount val="1"/>
                <c:pt idx="0">
                  <c:v>6Ohm</c:v>
                </c:pt>
              </c:strCache>
            </c:strRef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xVal>
            <c:numRef>
              <c:f>Calculations!$B$202:$B$262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Calculations!$F$202:$F$262</c:f>
              <c:numCache>
                <c:formatCode>General</c:formatCode>
                <c:ptCount val="61"/>
                <c:pt idx="0">
                  <c:v>6.9873258829962789E-9</c:v>
                </c:pt>
                <c:pt idx="1">
                  <c:v>1.1074128324105661E-8</c:v>
                </c:pt>
                <c:pt idx="2">
                  <c:v>1.7551336541362074E-8</c:v>
                </c:pt>
                <c:pt idx="3">
                  <c:v>2.7816964983139431E-8</c:v>
                </c:pt>
                <c:pt idx="4">
                  <c:v>4.4086957139672887E-8</c:v>
                </c:pt>
                <c:pt idx="5">
                  <c:v>6.9873166001585182E-8</c:v>
                </c:pt>
                <c:pt idx="6">
                  <c:v>1.1074146582791666E-7</c:v>
                </c:pt>
                <c:pt idx="7">
                  <c:v>1.7551347182234734E-7</c:v>
                </c:pt>
                <c:pt idx="8">
                  <c:v>2.7817001805295403E-7</c:v>
                </c:pt>
                <c:pt idx="9">
                  <c:v>4.4086979083690993E-7</c:v>
                </c:pt>
                <c:pt idx="10">
                  <c:v>6.9873150550189351E-7</c:v>
                </c:pt>
                <c:pt idx="11">
                  <c:v>1.1074148088240069E-6</c:v>
                </c:pt>
                <c:pt idx="12">
                  <c:v>1.7551341806122624E-6</c:v>
                </c:pt>
                <c:pt idx="13">
                  <c:v>2.7817000728009656E-6</c:v>
                </c:pt>
                <c:pt idx="14">
                  <c:v>4.4086972157645518E-6</c:v>
                </c:pt>
                <c:pt idx="15">
                  <c:v>6.9873132546433724E-6</c:v>
                </c:pt>
                <c:pt idx="16">
                  <c:v>1.1074143009499251E-5</c:v>
                </c:pt>
                <c:pt idx="17">
                  <c:v>1.7551328197684323E-5</c:v>
                </c:pt>
                <c:pt idx="18">
                  <c:v>2.7816966502775117E-5</c:v>
                </c:pt>
                <c:pt idx="19">
                  <c:v>4.4086885338984773E-5</c:v>
                </c:pt>
                <c:pt idx="20">
                  <c:v>6.9872915460476601E-5</c:v>
                </c:pt>
                <c:pt idx="21">
                  <c:v>1.1074088444085087E-4</c:v>
                </c:pt>
                <c:pt idx="22">
                  <c:v>1.7551191221238765E-4</c:v>
                </c:pt>
                <c:pt idx="23">
                  <c:v>2.7816622396144498E-4</c:v>
                </c:pt>
                <c:pt idx="24">
                  <c:v>4.4086021039335395E-4</c:v>
                </c:pt>
                <c:pt idx="25">
                  <c:v>6.9870744148724706E-4</c:v>
                </c:pt>
                <c:pt idx="26">
                  <c:v>1.1073542937719263E-3</c:v>
                </c:pt>
                <c:pt idx="27">
                  <c:v>1.7549820571774117E-3</c:v>
                </c:pt>
                <c:pt idx="28">
                  <c:v>2.7813177886160294E-3</c:v>
                </c:pt>
                <c:pt idx="29">
                  <c:v>4.4077362475751164E-3</c:v>
                </c:pt>
                <c:pt idx="30">
                  <c:v>6.9848969600731607E-3</c:v>
                </c:pt>
                <c:pt idx="31">
                  <c:v>1.1068063366592766E-2</c:v>
                </c:pt>
                <c:pt idx="32">
                  <c:v>1.7536016441409785E-2</c:v>
                </c:pt>
                <c:pt idx="33">
                  <c:v>2.7778343618288241E-2</c:v>
                </c:pt>
                <c:pt idx="34">
                  <c:v>4.3989224194441387E-2</c:v>
                </c:pt>
                <c:pt idx="35">
                  <c:v>6.9625020597404469E-2</c:v>
                </c:pt>
                <c:pt idx="36">
                  <c:v>0.11010783970806763</c:v>
                </c:pt>
                <c:pt idx="37">
                  <c:v>0.173879989683802</c:v>
                </c:pt>
                <c:pt idx="38">
                  <c:v>0.2738972801600052</c:v>
                </c:pt>
                <c:pt idx="39">
                  <c:v>0.42944016189953477</c:v>
                </c:pt>
                <c:pt idx="40">
                  <c:v>0.66711626551126413</c:v>
                </c:pt>
                <c:pt idx="41">
                  <c:v>1.015665589989091</c:v>
                </c:pt>
                <c:pt idx="42">
                  <c:v>1.4717413984471532</c:v>
                </c:pt>
                <c:pt idx="43">
                  <c:v>1.8533187410691407</c:v>
                </c:pt>
                <c:pt idx="44">
                  <c:v>1.4194502759830108</c:v>
                </c:pt>
                <c:pt idx="45">
                  <c:v>-0.93670671542510275</c:v>
                </c:pt>
                <c:pt idx="46">
                  <c:v>-4.908105041811953</c:v>
                </c:pt>
                <c:pt idx="47">
                  <c:v>-9.3595246014553304</c:v>
                </c:pt>
                <c:pt idx="48">
                  <c:v>-13.785629097653123</c:v>
                </c:pt>
                <c:pt idx="49">
                  <c:v>-18.094418644984515</c:v>
                </c:pt>
                <c:pt idx="50">
                  <c:v>-22.301195274752395</c:v>
                </c:pt>
                <c:pt idx="51">
                  <c:v>-26.435507211150696</c:v>
                </c:pt>
                <c:pt idx="52">
                  <c:v>-30.521570863994057</c:v>
                </c:pt>
                <c:pt idx="53">
                  <c:v>-34.576347822559498</c:v>
                </c:pt>
                <c:pt idx="54">
                  <c:v>-38.611086414473526</c:v>
                </c:pt>
                <c:pt idx="55">
                  <c:v>-42.633072319842782</c:v>
                </c:pt>
                <c:pt idx="56">
                  <c:v>-46.646970553850871</c:v>
                </c:pt>
                <c:pt idx="57">
                  <c:v>-50.655749939182961</c:v>
                </c:pt>
                <c:pt idx="58">
                  <c:v>-54.661293368527978</c:v>
                </c:pt>
                <c:pt idx="59">
                  <c:v>-58.664792621555044</c:v>
                </c:pt>
                <c:pt idx="60">
                  <c:v>-62.667001129293887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81E-450D-950A-B3BCE53C495B}"/>
            </c:ext>
          </c:extLst>
        </c:ser>
        <c:ser>
          <c:idx val="4"/>
          <c:order val="4"/>
          <c:tx>
            <c:strRef>
              <c:f>Calculations!$A$6</c:f>
              <c:strCache>
                <c:ptCount val="1"/>
                <c:pt idx="0">
                  <c:v>8Ohm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Calculations!$B$266:$B$326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Calculations!$F$266:$F$326</c:f>
              <c:numCache>
                <c:formatCode>General</c:formatCode>
                <c:ptCount val="61"/>
                <c:pt idx="0">
                  <c:v>9.098470143918535E-9</c:v>
                </c:pt>
                <c:pt idx="1">
                  <c:v>1.4420132476092437E-8</c:v>
                </c:pt>
                <c:pt idx="2">
                  <c:v>2.285435263251289E-8</c:v>
                </c:pt>
                <c:pt idx="3">
                  <c:v>3.6221678634852718E-8</c:v>
                </c:pt>
                <c:pt idx="4">
                  <c:v>5.7407490083658728E-8</c:v>
                </c:pt>
                <c:pt idx="5">
                  <c:v>9.0984693295686538E-8</c:v>
                </c:pt>
                <c:pt idx="6">
                  <c:v>1.4420097845439697E-7</c:v>
                </c:pt>
                <c:pt idx="7">
                  <c:v>2.2854326325066835E-7</c:v>
                </c:pt>
                <c:pt idx="8">
                  <c:v>3.6221662333020124E-7</c:v>
                </c:pt>
                <c:pt idx="9">
                  <c:v>5.740745828924363E-7</c:v>
                </c:pt>
                <c:pt idx="10">
                  <c:v>9.09846980715731E-7</c:v>
                </c:pt>
                <c:pt idx="11">
                  <c:v>1.4420102419102882E-6</c:v>
                </c:pt>
                <c:pt idx="12">
                  <c:v>2.2854322481115918E-6</c:v>
                </c:pt>
                <c:pt idx="13">
                  <c:v>3.6221661340993947E-6</c:v>
                </c:pt>
                <c:pt idx="14">
                  <c:v>5.7407466422771097E-6</c:v>
                </c:pt>
                <c:pt idx="15">
                  <c:v>9.0984708915957714E-6</c:v>
                </c:pt>
                <c:pt idx="16">
                  <c:v>1.4420105985683565E-5</c:v>
                </c:pt>
                <c:pt idx="17">
                  <c:v>2.2854331251174651E-5</c:v>
                </c:pt>
                <c:pt idx="18">
                  <c:v>3.6221682784335314E-5</c:v>
                </c:pt>
                <c:pt idx="19">
                  <c:v>5.7407520530499388E-5</c:v>
                </c:pt>
                <c:pt idx="20">
                  <c:v>9.0984843744777125E-5</c:v>
                </c:pt>
                <c:pt idx="21">
                  <c:v>1.4420139828536801E-4</c:v>
                </c:pt>
                <c:pt idx="22">
                  <c:v>2.2854416335219208E-4</c:v>
                </c:pt>
                <c:pt idx="23">
                  <c:v>3.6221896461477015E-4</c:v>
                </c:pt>
                <c:pt idx="24">
                  <c:v>5.7408057140799138E-4</c:v>
                </c:pt>
                <c:pt idx="25">
                  <c:v>9.098619154204071E-4</c:v>
                </c:pt>
                <c:pt idx="26">
                  <c:v>1.4420478331624745E-3</c:v>
                </c:pt>
                <c:pt idx="27">
                  <c:v>2.2855266399039236E-3</c:v>
                </c:pt>
                <c:pt idx="28">
                  <c:v>3.6224030922765065E-3</c:v>
                </c:pt>
                <c:pt idx="29">
                  <c:v>5.7413415432569E-3</c:v>
                </c:pt>
                <c:pt idx="30">
                  <c:v>9.0999638075440533E-3</c:v>
                </c:pt>
                <c:pt idx="31">
                  <c:v>1.4423850805612943E-2</c:v>
                </c:pt>
                <c:pt idx="32">
                  <c:v>2.2863717137056504E-2</c:v>
                </c:pt>
                <c:pt idx="33">
                  <c:v>3.6245176084190284E-2</c:v>
                </c:pt>
                <c:pt idx="34">
                  <c:v>5.746620023209946E-2</c:v>
                </c:pt>
                <c:pt idx="35">
                  <c:v>9.1130900268843823E-2</c:v>
                </c:pt>
                <c:pt idx="36">
                  <c:v>0.14456283970635064</c:v>
                </c:pt>
                <c:pt idx="37">
                  <c:v>0.22942977526668717</c:v>
                </c:pt>
                <c:pt idx="38">
                  <c:v>0.36435057737069543</c:v>
                </c:pt>
                <c:pt idx="39">
                  <c:v>0.57903694124802374</c:v>
                </c:pt>
                <c:pt idx="40">
                  <c:v>0.92053625708153441</c:v>
                </c:pt>
                <c:pt idx="41">
                  <c:v>1.4604352209040916</c:v>
                </c:pt>
                <c:pt idx="42">
                  <c:v>2.2880829461839989</c:v>
                </c:pt>
                <c:pt idx="43">
                  <c:v>3.3808578036504073</c:v>
                </c:pt>
                <c:pt idx="44">
                  <c:v>3.8249287289723055</c:v>
                </c:pt>
                <c:pt idx="45">
                  <c:v>1.2228319913503101</c:v>
                </c:pt>
                <c:pt idx="46">
                  <c:v>-3.6654135040595377</c:v>
                </c:pt>
                <c:pt idx="47">
                  <c:v>-8.6968836731344616</c:v>
                </c:pt>
                <c:pt idx="48">
                  <c:v>-13.41905943392444</c:v>
                </c:pt>
                <c:pt idx="49">
                  <c:v>-17.882769021902252</c:v>
                </c:pt>
                <c:pt idx="50">
                  <c:v>-22.175102642940146</c:v>
                </c:pt>
                <c:pt idx="51">
                  <c:v>-26.358806653443182</c:v>
                </c:pt>
                <c:pt idx="52">
                  <c:v>-30.474285701500108</c:v>
                </c:pt>
                <c:pt idx="53">
                  <c:v>-34.54694735269522</c:v>
                </c:pt>
                <c:pt idx="54">
                  <c:v>-38.59270707664411</c:v>
                </c:pt>
                <c:pt idx="55">
                  <c:v>-42.621543391333475</c:v>
                </c:pt>
                <c:pt idx="56">
                  <c:v>-46.639723105552918</c:v>
                </c:pt>
                <c:pt idx="57">
                  <c:v>-50.651187753527964</c:v>
                </c:pt>
                <c:pt idx="58">
                  <c:v>-54.65841905439607</c:v>
                </c:pt>
                <c:pt idx="59">
                  <c:v>-58.662980734224305</c:v>
                </c:pt>
                <c:pt idx="60">
                  <c:v>-62.665858574931697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81E-450D-950A-B3BCE53C4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3648"/>
        <c:axId val="46129920"/>
      </c:scatterChart>
      <c:valAx>
        <c:axId val="46123648"/>
        <c:scaling>
          <c:orientation val="minMax"/>
          <c:max val="1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b="1">
                    <a:latin typeface="+mn-lt"/>
                  </a:defRPr>
                </a:pPr>
                <a:r>
                  <a:rPr lang="en-US" b="1">
                    <a:latin typeface="+mn-lt"/>
                  </a:rPr>
                  <a:t>Frequency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29920"/>
        <c:crossesAt val="-40"/>
        <c:crossBetween val="midCat"/>
        <c:majorUnit val="10000"/>
        <c:minorUnit val="5000"/>
      </c:valAx>
      <c:valAx>
        <c:axId val="46129920"/>
        <c:scaling>
          <c:orientation val="minMax"/>
          <c:max val="1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b="1">
                    <a:latin typeface="+mn-lt"/>
                  </a:defRPr>
                </a:pPr>
                <a:r>
                  <a:rPr lang="en-US" b="1">
                    <a:latin typeface="+mn-lt"/>
                  </a:rPr>
                  <a:t>Gain</a:t>
                </a:r>
                <a:r>
                  <a:rPr lang="en-US" b="1" baseline="0">
                    <a:latin typeface="+mn-lt"/>
                  </a:rPr>
                  <a:t> (dB)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160145559800719E-3"/>
              <c:y val="0.43665447504931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23648"/>
        <c:crosses val="autoZero"/>
        <c:crossBetween val="midCat"/>
        <c:majorUnit val="0.5"/>
        <c:minorUnit val="0.1"/>
      </c:valAx>
      <c:spPr>
        <a:solidFill>
          <a:srgbClr val="FFFFFF"/>
        </a:solidFill>
        <a:ln w="12700" cmpd="dbl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7332438029943"/>
          <c:y val="0.39458459333120005"/>
          <c:w val="0.14705942321835105"/>
          <c:h val="0.18568685684115405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411788</xdr:colOff>
      <xdr:row>5</xdr:row>
      <xdr:rowOff>0</xdr:rowOff>
    </xdr:from>
    <xdr:to>
      <xdr:col>17</xdr:col>
      <xdr:colOff>168372</xdr:colOff>
      <xdr:row>17</xdr:row>
      <xdr:rowOff>116417</xdr:rowOff>
    </xdr:to>
    <xdr:sp macro="" textlink="">
      <xdr:nvSpPr>
        <xdr:cNvPr id="6" name="Rectangle 5"/>
        <xdr:cNvSpPr/>
      </xdr:nvSpPr>
      <xdr:spPr>
        <a:xfrm>
          <a:off x="3597371" y="762000"/>
          <a:ext cx="10107084" cy="2032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</xdr:colOff>
      <xdr:row>20</xdr:row>
      <xdr:rowOff>23176</xdr:rowOff>
    </xdr:from>
    <xdr:to>
      <xdr:col>11</xdr:col>
      <xdr:colOff>157415</xdr:colOff>
      <xdr:row>56</xdr:row>
      <xdr:rowOff>95250</xdr:rowOff>
    </xdr:to>
    <xdr:graphicFrame macro="">
      <xdr:nvGraphicFramePr>
        <xdr:cNvPr id="10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283511</xdr:colOff>
      <xdr:row>20</xdr:row>
      <xdr:rowOff>28015</xdr:rowOff>
    </xdr:from>
    <xdr:to>
      <xdr:col>20</xdr:col>
      <xdr:colOff>504264</xdr:colOff>
      <xdr:row>48</xdr:row>
      <xdr:rowOff>147204</xdr:rowOff>
    </xdr:to>
    <xdr:graphicFrame macro="">
      <xdr:nvGraphicFramePr>
        <xdr:cNvPr id="10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526675</xdr:colOff>
      <xdr:row>4</xdr:row>
      <xdr:rowOff>44824</xdr:rowOff>
    </xdr:from>
    <xdr:ext cx="2790265" cy="530658"/>
    <xdr:sp macro="" textlink="">
      <xdr:nvSpPr>
        <xdr:cNvPr id="2" name="TextBox 1"/>
        <xdr:cNvSpPr txBox="1"/>
      </xdr:nvSpPr>
      <xdr:spPr>
        <a:xfrm>
          <a:off x="1131793" y="672353"/>
          <a:ext cx="279026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800" b="1"/>
            <a:t>1 </a:t>
          </a:r>
          <a:r>
            <a:rPr lang="en-US" sz="1400" b="1"/>
            <a:t>Class-D</a:t>
          </a:r>
          <a:r>
            <a:rPr lang="en-US" sz="1400" b="1" baseline="0"/>
            <a:t> Configuration</a:t>
          </a:r>
          <a:endParaRPr lang="en-US" sz="2800" b="1"/>
        </a:p>
      </xdr:txBody>
    </xdr:sp>
    <xdr:clientData/>
  </xdr:oneCellAnchor>
  <xdr:oneCellAnchor>
    <xdr:from>
      <xdr:col>1</xdr:col>
      <xdr:colOff>533400</xdr:colOff>
      <xdr:row>39</xdr:row>
      <xdr:rowOff>50645</xdr:rowOff>
    </xdr:from>
    <xdr:ext cx="1561389" cy="530658"/>
    <xdr:sp macro="" textlink="">
      <xdr:nvSpPr>
        <xdr:cNvPr id="7" name="TextBox 6"/>
        <xdr:cNvSpPr txBox="1"/>
      </xdr:nvSpPr>
      <xdr:spPr>
        <a:xfrm>
          <a:off x="840317" y="6538228"/>
          <a:ext cx="156138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/>
            <a:t>3 </a:t>
          </a:r>
          <a:r>
            <a:rPr lang="en-US" sz="1400" b="1"/>
            <a:t>Graph</a:t>
          </a:r>
          <a:r>
            <a:rPr lang="en-US" sz="1400" b="1" baseline="0"/>
            <a:t> &amp; Verify</a:t>
          </a:r>
          <a:endParaRPr lang="en-US" sz="2800" b="1"/>
        </a:p>
      </xdr:txBody>
    </xdr:sp>
    <xdr:clientData/>
  </xdr:oneCellAnchor>
  <xdr:oneCellAnchor>
    <xdr:from>
      <xdr:col>12</xdr:col>
      <xdr:colOff>537579</xdr:colOff>
      <xdr:row>49</xdr:row>
      <xdr:rowOff>62853</xdr:rowOff>
    </xdr:from>
    <xdr:ext cx="1281826" cy="311496"/>
    <xdr:sp macro="" textlink="">
      <xdr:nvSpPr>
        <xdr:cNvPr id="8" name="TextBox 7"/>
        <xdr:cNvSpPr txBox="1"/>
      </xdr:nvSpPr>
      <xdr:spPr>
        <a:xfrm>
          <a:off x="10746647" y="8306308"/>
          <a:ext cx="128182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Graph</a:t>
          </a:r>
          <a:r>
            <a:rPr lang="en-US" sz="1400" b="1" baseline="0"/>
            <a:t> Settings</a:t>
          </a:r>
          <a:endParaRPr lang="en-US" sz="2800" b="1"/>
        </a:p>
      </xdr:txBody>
    </xdr:sp>
    <xdr:clientData/>
  </xdr:oneCellAnchor>
  <xdr:oneCellAnchor>
    <xdr:from>
      <xdr:col>5</xdr:col>
      <xdr:colOff>339334</xdr:colOff>
      <xdr:row>5</xdr:row>
      <xdr:rowOff>63264</xdr:rowOff>
    </xdr:from>
    <xdr:ext cx="1870640" cy="264560"/>
    <xdr:sp macro="" textlink="">
      <xdr:nvSpPr>
        <xdr:cNvPr id="15" name="TextBox 14"/>
        <xdr:cNvSpPr txBox="1"/>
      </xdr:nvSpPr>
      <xdr:spPr>
        <a:xfrm>
          <a:off x="3699061" y="842582"/>
          <a:ext cx="1870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/>
            <a:t>Single-Ended (SE) - AD or BD </a:t>
          </a:r>
          <a:endParaRPr lang="en-US" sz="1100" b="1"/>
        </a:p>
      </xdr:txBody>
    </xdr:sp>
    <xdr:clientData/>
  </xdr:oneCellAnchor>
  <xdr:oneCellAnchor>
    <xdr:from>
      <xdr:col>13</xdr:col>
      <xdr:colOff>226764</xdr:colOff>
      <xdr:row>5</xdr:row>
      <xdr:rowOff>63264</xdr:rowOff>
    </xdr:from>
    <xdr:ext cx="1551322" cy="264560"/>
    <xdr:sp macro="" textlink="">
      <xdr:nvSpPr>
        <xdr:cNvPr id="13" name="TextBox 12"/>
        <xdr:cNvSpPr txBox="1"/>
      </xdr:nvSpPr>
      <xdr:spPr>
        <a:xfrm>
          <a:off x="11041969" y="842582"/>
          <a:ext cx="15513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BTL - Hybrid </a:t>
          </a:r>
          <a:r>
            <a:rPr lang="en-US" sz="1100" b="1" baseline="0"/>
            <a:t>- AD Mode</a:t>
          </a:r>
          <a:endParaRPr lang="en-US" sz="1100" b="1"/>
        </a:p>
      </xdr:txBody>
    </xdr:sp>
    <xdr:clientData/>
  </xdr:oneCellAnchor>
  <xdr:oneCellAnchor>
    <xdr:from>
      <xdr:col>1</xdr:col>
      <xdr:colOff>516081</xdr:colOff>
      <xdr:row>25</xdr:row>
      <xdr:rowOff>26591</xdr:rowOff>
    </xdr:from>
    <xdr:ext cx="2216954" cy="530658"/>
    <xdr:sp macro="" textlink="">
      <xdr:nvSpPr>
        <xdr:cNvPr id="17" name="TextBox 16"/>
        <xdr:cNvSpPr txBox="1"/>
      </xdr:nvSpPr>
      <xdr:spPr>
        <a:xfrm>
          <a:off x="822998" y="3921258"/>
          <a:ext cx="221695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/>
            <a:t>2 </a:t>
          </a:r>
          <a:r>
            <a:rPr lang="en-US" sz="1400" b="1"/>
            <a:t>Calculated Components</a:t>
          </a:r>
          <a:endParaRPr lang="en-US" sz="2800" b="1"/>
        </a:p>
      </xdr:txBody>
    </xdr:sp>
    <xdr:clientData/>
  </xdr:oneCellAnchor>
  <xdr:oneCellAnchor>
    <xdr:from>
      <xdr:col>17</xdr:col>
      <xdr:colOff>341600</xdr:colOff>
      <xdr:row>12</xdr:row>
      <xdr:rowOff>138546</xdr:rowOff>
    </xdr:from>
    <xdr:ext cx="1776413" cy="752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598668" y="2078182"/>
              <a:ext cx="1776413" cy="7524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</m:t>
                        </m:r>
                        <m:r>
                          <a:rPr lang="en-US" sz="1100" b="0" i="1">
                            <a:latin typeface="Cambria Math"/>
                          </a:rPr>
                          <m:t>𝑠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∙</m:t>
                        </m:r>
                        <m:f>
                          <m:f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𝐿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𝐿𝑜𝑎𝑑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𝐿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𝐶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∙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598668" y="2078182"/>
              <a:ext cx="1776413" cy="7524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1/(1+𝑠</a:t>
              </a:r>
              <a:r>
                <a:rPr lang="en-US" sz="1100" b="0" i="0">
                  <a:latin typeface="Cambria Math"/>
                  <a:ea typeface="Cambria Math"/>
                </a:rPr>
                <a:t>∙𝐿/𝑅_𝐿𝑜𝑎𝑑 +𝐿∙𝐶∙𝑠^2 )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263238</xdr:colOff>
      <xdr:row>11</xdr:row>
      <xdr:rowOff>54552</xdr:rowOff>
    </xdr:from>
    <xdr:ext cx="1214371" cy="264560"/>
    <xdr:sp macro="" textlink="">
      <xdr:nvSpPr>
        <xdr:cNvPr id="5" name="TextBox 4"/>
        <xdr:cNvSpPr txBox="1"/>
      </xdr:nvSpPr>
      <xdr:spPr>
        <a:xfrm>
          <a:off x="13520306" y="1829666"/>
          <a:ext cx="1214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Transfer Function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6</xdr:row>
          <xdr:rowOff>57150</xdr:rowOff>
        </xdr:from>
        <xdr:to>
          <xdr:col>12</xdr:col>
          <xdr:colOff>257175</xdr:colOff>
          <xdr:row>16</xdr:row>
          <xdr:rowOff>66675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238125</xdr:colOff>
          <xdr:row>6</xdr:row>
          <xdr:rowOff>114300</xdr:rowOff>
        </xdr:from>
        <xdr:to>
          <xdr:col>16</xdr:col>
          <xdr:colOff>495300</xdr:colOff>
          <xdr:row>16</xdr:row>
          <xdr:rowOff>104775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9</xdr:col>
      <xdr:colOff>311728</xdr:colOff>
      <xdr:row>5</xdr:row>
      <xdr:rowOff>63264</xdr:rowOff>
    </xdr:from>
    <xdr:ext cx="2458302" cy="264560"/>
    <xdr:sp macro="" textlink="">
      <xdr:nvSpPr>
        <xdr:cNvPr id="3" name="TextBox 2"/>
        <xdr:cNvSpPr txBox="1"/>
      </xdr:nvSpPr>
      <xdr:spPr>
        <a:xfrm>
          <a:off x="8139546" y="842582"/>
          <a:ext cx="24583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BTL </a:t>
          </a:r>
          <a:r>
            <a:rPr lang="en-US" sz="1100" b="1" baseline="0"/>
            <a:t>- Common Mode  - BD or AD Mode</a:t>
          </a:r>
          <a:endParaRPr lang="en-US" sz="1100" b="1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409575</xdr:colOff>
          <xdr:row>7</xdr:row>
          <xdr:rowOff>114300</xdr:rowOff>
        </xdr:from>
        <xdr:to>
          <xdr:col>6</xdr:col>
          <xdr:colOff>1428750</xdr:colOff>
          <xdr:row>14</xdr:row>
          <xdr:rowOff>47625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6</xdr:col>
      <xdr:colOff>1537856</xdr:colOff>
      <xdr:row>5</xdr:row>
      <xdr:rowOff>63264</xdr:rowOff>
    </xdr:from>
    <xdr:ext cx="1827873" cy="264560"/>
    <xdr:sp macro="" textlink="">
      <xdr:nvSpPr>
        <xdr:cNvPr id="18" name="TextBox 17"/>
        <xdr:cNvSpPr txBox="1"/>
      </xdr:nvSpPr>
      <xdr:spPr>
        <a:xfrm>
          <a:off x="5884720" y="842582"/>
          <a:ext cx="18278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BTL - Differential -</a:t>
          </a:r>
          <a:r>
            <a:rPr lang="en-US" sz="1100" b="1" baseline="0"/>
            <a:t> AD Mode</a:t>
          </a:r>
          <a:endParaRPr lang="en-US" sz="1100" b="1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1600200</xdr:colOff>
          <xdr:row>7</xdr:row>
          <xdr:rowOff>38100</xdr:rowOff>
        </xdr:from>
        <xdr:to>
          <xdr:col>9</xdr:col>
          <xdr:colOff>66675</xdr:colOff>
          <xdr:row>15</xdr:row>
          <xdr:rowOff>114300</xdr:rowOff>
        </xdr:to>
        <xdr:sp macro="" textlink="">
          <xdr:nvSpPr>
            <xdr:cNvPr id="9" name="Object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0.09908</cdr:x>
      <cdr:y>0.91911</cdr:y>
    </cdr:from>
    <cdr:to>
      <cdr:x>0.83932</cdr:x>
      <cdr:y>0.91911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32068" y="4355491"/>
          <a:ext cx="397524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Y89"/>
  <sheetViews>
    <sheetView tabSelected="1" zoomScale="85" zoomScaleNormal="85" workbookViewId="0">
      <selection activeCell="D12" sqref="D12"/>
    </sheetView>
  </sheetViews>
  <sheetFormatPr defaultRowHeight="12.75" x14ac:dyDescent="0.2"/>
  <cols>
    <col min="1" max="1" width="4.5703125" style="1" customWidth="1"/>
    <col min="2" max="2" width="9.140625" style="1"/>
    <col min="3" max="3" width="20" style="1" customWidth="1"/>
    <col min="4" max="4" width="14" style="1" customWidth="1"/>
    <col min="5" max="5" width="6.42578125" style="1" customWidth="1"/>
    <col min="6" max="6" width="14.85546875" style="1" bestFit="1" customWidth="1"/>
    <col min="7" max="7" width="32.85546875" style="1" bestFit="1" customWidth="1"/>
    <col min="8" max="8" width="10.28515625" style="1" customWidth="1"/>
    <col min="9" max="10" width="9.140625" style="1"/>
    <col min="11" max="11" width="22.28515625" style="1" bestFit="1" customWidth="1"/>
    <col min="12" max="12" width="4.28515625" style="1" customWidth="1"/>
    <col min="13" max="13" width="9.140625" style="1"/>
    <col min="14" max="14" width="9" style="1" customWidth="1"/>
    <col min="15" max="15" width="9.85546875" style="1" customWidth="1"/>
    <col min="16" max="16" width="8.140625" style="1" customWidth="1"/>
    <col min="17" max="17" width="9.5703125" style="1" bestFit="1" customWidth="1"/>
    <col min="18" max="16384" width="9.140625" style="1"/>
  </cols>
  <sheetData>
    <row r="1" spans="1:25" ht="13.5" thickBo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5" x14ac:dyDescent="0.2">
      <c r="A2" s="15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  <c r="V2" s="15"/>
      <c r="W2" s="11"/>
      <c r="X2" s="12"/>
      <c r="Y2" s="2"/>
    </row>
    <row r="3" spans="1:25" ht="12.75" customHeight="1" x14ac:dyDescent="0.35">
      <c r="A3" s="15"/>
      <c r="B3" s="26"/>
      <c r="C3" s="61" t="s">
        <v>39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27"/>
      <c r="S3" s="18"/>
      <c r="T3" s="18"/>
      <c r="U3" s="28"/>
      <c r="V3" s="15"/>
    </row>
    <row r="4" spans="1:25" ht="9" customHeight="1" x14ac:dyDescent="0.35">
      <c r="A4" s="15"/>
      <c r="B4" s="29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27"/>
      <c r="S4" s="18"/>
      <c r="T4" s="18"/>
      <c r="U4" s="28"/>
      <c r="V4" s="15"/>
    </row>
    <row r="5" spans="1:25" x14ac:dyDescent="0.2">
      <c r="A5" s="15"/>
      <c r="B5" s="2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28"/>
      <c r="V5" s="15"/>
    </row>
    <row r="6" spans="1:25" x14ac:dyDescent="0.2">
      <c r="A6" s="15"/>
      <c r="B6" s="2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28"/>
      <c r="V6" s="15"/>
    </row>
    <row r="7" spans="1:25" ht="13.5" thickBot="1" x14ac:dyDescent="0.25">
      <c r="A7" s="15"/>
      <c r="B7" s="26"/>
      <c r="C7" s="21"/>
      <c r="D7" s="21"/>
      <c r="E7" s="18"/>
      <c r="F7" s="18"/>
      <c r="G7" s="18"/>
      <c r="H7" s="18"/>
      <c r="I7" s="18"/>
      <c r="J7" s="18"/>
      <c r="K7" s="18"/>
      <c r="L7" s="18"/>
      <c r="M7" s="18"/>
      <c r="N7" s="18"/>
      <c r="O7" s="17"/>
      <c r="P7" s="18"/>
      <c r="Q7" s="18"/>
      <c r="R7" s="18"/>
      <c r="S7" s="18"/>
      <c r="T7" s="18"/>
      <c r="U7" s="28"/>
      <c r="V7" s="15"/>
    </row>
    <row r="8" spans="1:25" x14ac:dyDescent="0.2">
      <c r="A8" s="15"/>
      <c r="B8" s="26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28"/>
      <c r="V8" s="15"/>
    </row>
    <row r="9" spans="1:25" ht="12.75" customHeight="1" x14ac:dyDescent="0.2">
      <c r="A9" s="15"/>
      <c r="B9" s="26"/>
      <c r="C9" s="62" t="s">
        <v>63</v>
      </c>
      <c r="D9" s="62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28"/>
      <c r="V9" s="15"/>
    </row>
    <row r="10" spans="1:25" ht="12.75" customHeight="1" x14ac:dyDescent="0.2">
      <c r="A10" s="15"/>
      <c r="B10" s="26"/>
      <c r="C10" s="62"/>
      <c r="D10" s="62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7"/>
      <c r="P10" s="17"/>
      <c r="Q10" s="17"/>
      <c r="R10" s="33"/>
      <c r="S10" s="18"/>
      <c r="T10" s="18"/>
      <c r="U10" s="28"/>
      <c r="V10" s="15"/>
    </row>
    <row r="11" spans="1:25" ht="12.75" customHeight="1" x14ac:dyDescent="0.2">
      <c r="A11" s="15"/>
      <c r="B11" s="26"/>
      <c r="C11" s="58"/>
      <c r="D11" s="5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7"/>
      <c r="P11" s="17"/>
      <c r="Q11" s="17"/>
      <c r="R11" s="33"/>
      <c r="S11" s="18"/>
      <c r="T11" s="18"/>
      <c r="U11" s="28"/>
      <c r="V11" s="15"/>
    </row>
    <row r="12" spans="1:25" x14ac:dyDescent="0.2">
      <c r="A12" s="15"/>
      <c r="B12" s="26"/>
      <c r="C12" s="30" t="s">
        <v>55</v>
      </c>
      <c r="D12" s="39" t="s">
        <v>52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33"/>
      <c r="Q12" s="33"/>
      <c r="R12" s="33"/>
      <c r="S12" s="18"/>
      <c r="T12" s="18"/>
      <c r="U12" s="28"/>
      <c r="V12" s="15"/>
    </row>
    <row r="13" spans="1:25" x14ac:dyDescent="0.2">
      <c r="A13" s="15"/>
      <c r="B13" s="2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7"/>
      <c r="Q13" s="47"/>
      <c r="R13" s="47"/>
      <c r="S13" s="18"/>
      <c r="T13" s="18"/>
      <c r="U13" s="28"/>
      <c r="V13" s="15"/>
    </row>
    <row r="14" spans="1:25" x14ac:dyDescent="0.2">
      <c r="A14" s="15"/>
      <c r="B14" s="26"/>
      <c r="C14" s="30" t="s">
        <v>18</v>
      </c>
      <c r="D14" s="48" t="str">
        <f ca="1">OFFSET(Dropdowns!A1,MATCH(var_switchmode,dd_mode,),1)</f>
        <v>BTL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47"/>
      <c r="Q14" s="47"/>
      <c r="R14" s="47"/>
      <c r="S14" s="18"/>
      <c r="T14" s="18"/>
      <c r="U14" s="28"/>
      <c r="V14" s="15"/>
    </row>
    <row r="15" spans="1:25" x14ac:dyDescent="0.2">
      <c r="A15" s="15"/>
      <c r="B15" s="2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47"/>
      <c r="Q15" s="47"/>
      <c r="R15" s="47"/>
      <c r="S15" s="18"/>
      <c r="T15" s="18"/>
      <c r="U15" s="28"/>
      <c r="V15" s="15"/>
    </row>
    <row r="16" spans="1:25" x14ac:dyDescent="0.2">
      <c r="A16" s="15"/>
      <c r="B16" s="26"/>
      <c r="C16" s="30" t="s">
        <v>38</v>
      </c>
      <c r="D16" s="37">
        <f ca="1">IF(D14="BTL",0.5,1)</f>
        <v>0.5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47"/>
      <c r="Q16" s="47"/>
      <c r="R16" s="47"/>
      <c r="S16" s="18"/>
      <c r="T16" s="18"/>
      <c r="U16" s="28"/>
      <c r="V16" s="15"/>
    </row>
    <row r="17" spans="1:22" x14ac:dyDescent="0.2">
      <c r="A17" s="15"/>
      <c r="B17" s="26"/>
      <c r="C17" s="30"/>
      <c r="D17" s="42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47"/>
      <c r="Q17" s="47"/>
      <c r="R17" s="47"/>
      <c r="S17" s="18"/>
      <c r="T17" s="18"/>
      <c r="U17" s="28"/>
      <c r="V17" s="15"/>
    </row>
    <row r="18" spans="1:22" x14ac:dyDescent="0.2">
      <c r="A18" s="15"/>
      <c r="B18" s="26"/>
      <c r="C18" s="62" t="s">
        <v>58</v>
      </c>
      <c r="D18" s="62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28"/>
      <c r="V18" s="15"/>
    </row>
    <row r="19" spans="1:22" x14ac:dyDescent="0.2">
      <c r="A19" s="15"/>
      <c r="B19" s="26"/>
      <c r="C19" s="62"/>
      <c r="D19" s="62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5"/>
    </row>
    <row r="20" spans="1:22" ht="16.5" customHeight="1" x14ac:dyDescent="0.3">
      <c r="A20" s="15"/>
      <c r="B20" s="26"/>
      <c r="C20" s="30"/>
      <c r="D20" s="42"/>
      <c r="E20" s="18"/>
      <c r="F20" s="60" t="s">
        <v>30</v>
      </c>
      <c r="G20" s="60"/>
      <c r="H20" s="60"/>
      <c r="I20" s="60"/>
      <c r="J20" s="60"/>
      <c r="K20" s="60"/>
      <c r="L20" s="18"/>
      <c r="M20" s="31" t="s">
        <v>31</v>
      </c>
      <c r="N20" s="18"/>
      <c r="O20" s="18"/>
      <c r="P20" s="18"/>
      <c r="Q20" s="18"/>
      <c r="R20" s="18"/>
      <c r="S20" s="18"/>
      <c r="T20" s="18"/>
      <c r="U20" s="28"/>
      <c r="V20" s="15"/>
    </row>
    <row r="21" spans="1:22" ht="14.25" x14ac:dyDescent="0.25">
      <c r="A21" s="15"/>
      <c r="B21" s="26"/>
      <c r="C21" s="30" t="s">
        <v>41</v>
      </c>
      <c r="D21" s="44">
        <v>4</v>
      </c>
      <c r="E21" s="18" t="s">
        <v>23</v>
      </c>
      <c r="F21" s="18"/>
      <c r="G21" s="18"/>
      <c r="H21" s="18"/>
      <c r="I21" s="18"/>
      <c r="J21" s="18"/>
      <c r="K21" s="18"/>
      <c r="L21" s="18"/>
      <c r="M21" s="17"/>
      <c r="N21" s="18"/>
      <c r="O21" s="18"/>
      <c r="P21" s="18"/>
      <c r="Q21" s="18"/>
      <c r="R21" s="18"/>
      <c r="S21" s="18"/>
      <c r="T21" s="18"/>
      <c r="U21" s="28"/>
      <c r="V21" s="15"/>
    </row>
    <row r="22" spans="1:22" ht="12.75" customHeight="1" x14ac:dyDescent="0.2">
      <c r="A22" s="15"/>
      <c r="B22" s="26"/>
      <c r="C22" s="30"/>
      <c r="D22" s="42"/>
      <c r="E22" s="18"/>
      <c r="F22" s="18"/>
      <c r="G22" s="18"/>
      <c r="H22" s="18"/>
      <c r="I22" s="18"/>
      <c r="J22" s="18"/>
      <c r="K22" s="18"/>
      <c r="L22" s="18"/>
      <c r="M22" s="17"/>
      <c r="N22" s="18"/>
      <c r="O22" s="18"/>
      <c r="P22" s="18"/>
      <c r="Q22" s="18"/>
      <c r="R22" s="18"/>
      <c r="S22" s="18"/>
      <c r="T22" s="18"/>
      <c r="U22" s="28"/>
      <c r="V22" s="15"/>
    </row>
    <row r="23" spans="1:22" x14ac:dyDescent="0.2">
      <c r="A23" s="15"/>
      <c r="B23" s="26"/>
      <c r="C23" s="30" t="s">
        <v>43</v>
      </c>
      <c r="D23" s="44">
        <v>40</v>
      </c>
      <c r="E23" s="18" t="s">
        <v>44</v>
      </c>
      <c r="F23" s="18"/>
      <c r="G23" s="18"/>
      <c r="H23" s="18"/>
      <c r="I23" s="18"/>
      <c r="J23" s="18"/>
      <c r="K23" s="18"/>
      <c r="L23" s="18"/>
      <c r="M23" s="17"/>
      <c r="N23" s="18"/>
      <c r="O23" s="18"/>
      <c r="P23" s="18"/>
      <c r="Q23" s="18"/>
      <c r="R23" s="18"/>
      <c r="S23" s="18"/>
      <c r="T23" s="18"/>
      <c r="U23" s="28"/>
      <c r="V23" s="15"/>
    </row>
    <row r="24" spans="1:22" x14ac:dyDescent="0.2">
      <c r="A24" s="15"/>
      <c r="B24" s="26"/>
      <c r="C24" s="30"/>
      <c r="D24" s="4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28"/>
      <c r="V24" s="15"/>
    </row>
    <row r="25" spans="1:22" x14ac:dyDescent="0.2">
      <c r="A25" s="15"/>
      <c r="B25" s="26"/>
      <c r="C25" s="30" t="s">
        <v>42</v>
      </c>
      <c r="D25" s="39">
        <v>0.70699999999999996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28"/>
      <c r="V25" s="15"/>
    </row>
    <row r="26" spans="1:22" x14ac:dyDescent="0.2">
      <c r="A26" s="15"/>
      <c r="B26" s="26"/>
      <c r="C26" s="17"/>
      <c r="D26" s="17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28"/>
      <c r="V26" s="15"/>
    </row>
    <row r="27" spans="1:22" x14ac:dyDescent="0.2">
      <c r="A27" s="15"/>
      <c r="B27" s="26"/>
      <c r="C27" s="17"/>
      <c r="D27" s="17"/>
      <c r="E27" s="1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8"/>
      <c r="V27" s="15"/>
    </row>
    <row r="28" spans="1:22" ht="13.5" thickBot="1" x14ac:dyDescent="0.25">
      <c r="A28" s="15"/>
      <c r="B28" s="26"/>
      <c r="C28" s="21"/>
      <c r="D28" s="21"/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28"/>
      <c r="V28" s="15"/>
    </row>
    <row r="29" spans="1:22" x14ac:dyDescent="0.2">
      <c r="A29" s="15"/>
      <c r="B29" s="26"/>
      <c r="C29" s="30"/>
      <c r="D29" s="42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28"/>
      <c r="V29" s="15"/>
    </row>
    <row r="30" spans="1:22" ht="12.75" customHeight="1" x14ac:dyDescent="0.2">
      <c r="A30" s="15"/>
      <c r="B30" s="26"/>
      <c r="C30" s="62" t="s">
        <v>61</v>
      </c>
      <c r="D30" s="62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28"/>
      <c r="V30" s="15"/>
    </row>
    <row r="31" spans="1:22" x14ac:dyDescent="0.2">
      <c r="A31" s="15"/>
      <c r="B31" s="26"/>
      <c r="C31" s="62"/>
      <c r="D31" s="62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28"/>
      <c r="V31" s="15"/>
    </row>
    <row r="32" spans="1:22" x14ac:dyDescent="0.2">
      <c r="A32" s="15"/>
      <c r="B32" s="26"/>
      <c r="C32" s="30"/>
      <c r="D32" s="42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28"/>
      <c r="V32" s="15"/>
    </row>
    <row r="33" spans="1:22" x14ac:dyDescent="0.2">
      <c r="A33" s="15"/>
      <c r="B33" s="26"/>
      <c r="C33" s="30" t="s">
        <v>40</v>
      </c>
      <c r="D33" s="43">
        <f ca="1">var_load*var_loadfactor/(2*PI()*var_cutoff*1000*var_q)*1000000</f>
        <v>11.255653684009571</v>
      </c>
      <c r="E33" s="18" t="s">
        <v>20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28"/>
      <c r="V33" s="15"/>
    </row>
    <row r="34" spans="1:22" x14ac:dyDescent="0.2">
      <c r="A34" s="15"/>
      <c r="B34" s="26"/>
      <c r="C34" s="30"/>
      <c r="D34" s="4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28"/>
      <c r="V34" s="15"/>
    </row>
    <row r="35" spans="1:22" ht="14.25" x14ac:dyDescent="0.25">
      <c r="A35" s="15"/>
      <c r="B35" s="26"/>
      <c r="C35" s="30" t="s">
        <v>47</v>
      </c>
      <c r="D35" s="45">
        <f ca="1">IF(var_switchmode="Hybrid",2*D37/10,D39)</f>
        <v>1.4065318095746249</v>
      </c>
      <c r="E35" s="18" t="s">
        <v>22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28"/>
      <c r="V35" s="15"/>
    </row>
    <row r="36" spans="1:22" x14ac:dyDescent="0.2">
      <c r="A36" s="15"/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28"/>
      <c r="V36" s="15"/>
    </row>
    <row r="37" spans="1:22" ht="14.25" x14ac:dyDescent="0.25">
      <c r="A37" s="15"/>
      <c r="B37" s="26"/>
      <c r="C37" s="30" t="s">
        <v>46</v>
      </c>
      <c r="D37" s="45">
        <f ca="1">IF(var_switchmode="Hybrid",D39/2.2,IF(var_switchmode="Differential",D39/2,D39))</f>
        <v>0.70326590478731243</v>
      </c>
      <c r="E37" s="18" t="s">
        <v>22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28"/>
      <c r="V37" s="15"/>
    </row>
    <row r="38" spans="1:22" x14ac:dyDescent="0.2">
      <c r="A38" s="15"/>
      <c r="B38" s="26"/>
      <c r="C38" s="30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28"/>
      <c r="V38" s="15"/>
    </row>
    <row r="39" spans="1:22" x14ac:dyDescent="0.2">
      <c r="A39" s="15"/>
      <c r="B39" s="26"/>
      <c r="C39" s="32" t="s">
        <v>56</v>
      </c>
      <c r="D39" s="45">
        <f ca="1">var_q/(2*PI()*var_cutoff*1000*var_load*var_loadfactor)*1000000</f>
        <v>1.4065318095746249</v>
      </c>
      <c r="E39" s="18" t="s">
        <v>22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28"/>
      <c r="V39" s="15"/>
    </row>
    <row r="40" spans="1:22" x14ac:dyDescent="0.2">
      <c r="A40" s="15"/>
      <c r="B40" s="26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28"/>
      <c r="V40" s="15"/>
    </row>
    <row r="41" spans="1:22" x14ac:dyDescent="0.2">
      <c r="A41" s="15"/>
      <c r="B41" s="26"/>
      <c r="C41" s="18"/>
      <c r="D41" s="18"/>
      <c r="E41" s="18"/>
      <c r="F41" s="17"/>
      <c r="G41" s="17"/>
      <c r="H41" s="17"/>
      <c r="I41" s="17"/>
      <c r="J41" s="17"/>
      <c r="K41" s="17"/>
      <c r="L41" s="18"/>
      <c r="M41" s="18"/>
      <c r="N41" s="18"/>
      <c r="O41" s="18"/>
      <c r="P41" s="18"/>
      <c r="Q41" s="18"/>
      <c r="R41" s="18"/>
      <c r="S41" s="18"/>
      <c r="T41" s="18"/>
      <c r="U41" s="28"/>
      <c r="V41" s="15"/>
    </row>
    <row r="42" spans="1:22" ht="13.5" thickBot="1" x14ac:dyDescent="0.25">
      <c r="A42" s="15"/>
      <c r="B42" s="26"/>
      <c r="C42" s="20"/>
      <c r="D42" s="2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28"/>
      <c r="V42" s="15"/>
    </row>
    <row r="43" spans="1:22" x14ac:dyDescent="0.2">
      <c r="A43" s="15"/>
      <c r="B43" s="26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8"/>
      <c r="V43" s="15"/>
    </row>
    <row r="44" spans="1:22" ht="15.75" customHeight="1" x14ac:dyDescent="0.2">
      <c r="A44" s="15"/>
      <c r="B44" s="26"/>
      <c r="C44" s="59" t="s">
        <v>62</v>
      </c>
      <c r="D44" s="59"/>
      <c r="E44" s="18"/>
      <c r="F44" s="18"/>
      <c r="G44" s="18"/>
      <c r="H44" s="18"/>
      <c r="I44" s="18"/>
      <c r="J44" s="18"/>
      <c r="K44" s="18"/>
      <c r="L44" s="18"/>
      <c r="M44" s="17"/>
      <c r="N44" s="18"/>
      <c r="O44" s="18"/>
      <c r="P44" s="18"/>
      <c r="Q44" s="18"/>
      <c r="R44" s="18"/>
      <c r="S44" s="18"/>
      <c r="T44" s="18"/>
      <c r="U44" s="28"/>
      <c r="V44" s="15"/>
    </row>
    <row r="45" spans="1:22" x14ac:dyDescent="0.2">
      <c r="A45" s="15"/>
      <c r="B45" s="26"/>
      <c r="C45" s="59"/>
      <c r="D45" s="59"/>
      <c r="E45" s="18"/>
      <c r="F45" s="18"/>
      <c r="G45" s="18"/>
      <c r="H45" s="18"/>
      <c r="I45" s="18"/>
      <c r="J45" s="18"/>
      <c r="K45" s="18"/>
      <c r="L45" s="18"/>
      <c r="M45" s="17"/>
      <c r="N45" s="18"/>
      <c r="O45" s="18"/>
      <c r="P45" s="18"/>
      <c r="Q45" s="18"/>
      <c r="R45" s="18"/>
      <c r="S45" s="18"/>
      <c r="T45" s="18"/>
      <c r="U45" s="28"/>
      <c r="V45" s="15"/>
    </row>
    <row r="46" spans="1:22" x14ac:dyDescent="0.2">
      <c r="A46" s="15"/>
      <c r="B46" s="26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30"/>
      <c r="N46" s="18"/>
      <c r="O46" s="18"/>
      <c r="P46" s="18"/>
      <c r="Q46" s="18"/>
      <c r="R46" s="18"/>
      <c r="S46" s="18"/>
      <c r="T46" s="18"/>
      <c r="U46" s="28"/>
      <c r="V46" s="15"/>
    </row>
    <row r="47" spans="1:22" x14ac:dyDescent="0.2">
      <c r="A47" s="15"/>
      <c r="B47" s="26"/>
      <c r="C47" s="30" t="s">
        <v>40</v>
      </c>
      <c r="D47" s="40">
        <v>10</v>
      </c>
      <c r="E47" s="18" t="s">
        <v>20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28"/>
      <c r="V47" s="15"/>
    </row>
    <row r="48" spans="1:22" x14ac:dyDescent="0.2">
      <c r="A48" s="15"/>
      <c r="B48" s="26"/>
      <c r="C48" s="30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28"/>
      <c r="V48" s="15"/>
    </row>
    <row r="49" spans="1:24" ht="14.25" x14ac:dyDescent="0.25">
      <c r="A49" s="15"/>
      <c r="B49" s="26"/>
      <c r="C49" s="30" t="s">
        <v>48</v>
      </c>
      <c r="D49" s="46">
        <v>0.70299999999999996</v>
      </c>
      <c r="E49" s="18" t="s">
        <v>22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28"/>
      <c r="V49" s="15"/>
    </row>
    <row r="50" spans="1:24" x14ac:dyDescent="0.2">
      <c r="A50" s="15"/>
      <c r="B50" s="26"/>
      <c r="C50" s="30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7"/>
      <c r="R50" s="17"/>
      <c r="S50" s="17"/>
      <c r="T50" s="18"/>
      <c r="U50" s="28"/>
      <c r="V50" s="15"/>
    </row>
    <row r="51" spans="1:24" ht="15" thickBot="1" x14ac:dyDescent="0.3">
      <c r="A51" s="15"/>
      <c r="B51" s="26"/>
      <c r="C51" s="30" t="s">
        <v>46</v>
      </c>
      <c r="D51" s="46">
        <v>0.68</v>
      </c>
      <c r="E51" s="18" t="s">
        <v>22</v>
      </c>
      <c r="F51" s="18"/>
      <c r="G51" s="18"/>
      <c r="H51" s="18"/>
      <c r="I51" s="18"/>
      <c r="J51" s="18"/>
      <c r="K51" s="18"/>
      <c r="L51" s="18"/>
      <c r="M51" s="18"/>
      <c r="N51" s="21"/>
      <c r="O51" s="21"/>
      <c r="P51" s="18"/>
      <c r="Q51" s="17"/>
      <c r="R51" s="17"/>
      <c r="S51" s="17"/>
      <c r="T51" s="52" t="s">
        <v>60</v>
      </c>
      <c r="U51" s="28"/>
      <c r="V51" s="15"/>
    </row>
    <row r="52" spans="1:24" ht="12.75" customHeight="1" x14ac:dyDescent="0.2">
      <c r="A52" s="15"/>
      <c r="B52" s="26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33"/>
      <c r="O52" s="33"/>
      <c r="P52" s="18"/>
      <c r="Q52" s="36" t="s">
        <v>25</v>
      </c>
      <c r="R52" s="41">
        <v>2</v>
      </c>
      <c r="S52" s="18" t="s">
        <v>23</v>
      </c>
      <c r="T52" s="45">
        <f ca="1">LOAD1_BTL*var_loadfactor*SQRT(CAP_BTL/($D$47*0.000001))</f>
        <v>0.36878177829171549</v>
      </c>
      <c r="U52" s="28"/>
      <c r="V52" s="15"/>
    </row>
    <row r="53" spans="1:24" ht="12.75" customHeight="1" x14ac:dyDescent="0.2">
      <c r="A53" s="15"/>
      <c r="B53" s="26"/>
      <c r="C53" s="32" t="s">
        <v>56</v>
      </c>
      <c r="D53" s="51">
        <f>IF(var_switchmode="Differential",D51*0.000001*2,IF(D12="Hybrid",IF(D14="BTL",D51*0.000001*2+D49*0.000001,D49*0.000001),D49*0.000001))*1000000</f>
        <v>1.36</v>
      </c>
      <c r="E53" s="18" t="s">
        <v>22</v>
      </c>
      <c r="F53" s="18"/>
      <c r="G53" s="18"/>
      <c r="H53" s="18"/>
      <c r="I53" s="18"/>
      <c r="J53" s="18"/>
      <c r="K53" s="18"/>
      <c r="L53" s="18"/>
      <c r="M53" s="18"/>
      <c r="N53" s="59" t="s">
        <v>49</v>
      </c>
      <c r="O53" s="59"/>
      <c r="P53" s="18"/>
      <c r="Q53" s="36" t="s">
        <v>26</v>
      </c>
      <c r="R53" s="39">
        <v>3</v>
      </c>
      <c r="S53" s="18" t="s">
        <v>23</v>
      </c>
      <c r="T53" s="45">
        <f ca="1">LOAD2_BTL*var_loadfactor*SQRT(CAP_BTL/($D$47*0.000001))</f>
        <v>0.55317266743757321</v>
      </c>
      <c r="U53" s="28"/>
      <c r="V53" s="15"/>
    </row>
    <row r="54" spans="1:24" x14ac:dyDescent="0.2">
      <c r="A54" s="15"/>
      <c r="B54" s="26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59"/>
      <c r="O54" s="59"/>
      <c r="P54" s="18"/>
      <c r="Q54" s="36" t="s">
        <v>28</v>
      </c>
      <c r="R54" s="39">
        <v>4</v>
      </c>
      <c r="S54" s="18" t="s">
        <v>23</v>
      </c>
      <c r="T54" s="45">
        <f ca="1">LOAD3_BTL*var_loadfactor*SQRT(CAP_BTL/($D$47*0.000001))</f>
        <v>0.73756355658343098</v>
      </c>
      <c r="U54" s="28"/>
      <c r="V54" s="15"/>
    </row>
    <row r="55" spans="1:24" x14ac:dyDescent="0.2">
      <c r="A55" s="15"/>
      <c r="B55" s="26"/>
      <c r="C55" s="32" t="s">
        <v>57</v>
      </c>
      <c r="D55" s="49">
        <f>1/(2*PI()*SQRT(CAP_BTL*D47))</f>
        <v>43.156943336283781</v>
      </c>
      <c r="E55" s="18" t="s">
        <v>44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36" t="s">
        <v>27</v>
      </c>
      <c r="R55" s="39">
        <v>6</v>
      </c>
      <c r="S55" s="18" t="s">
        <v>24</v>
      </c>
      <c r="T55" s="45">
        <f ca="1">LOAD4_BTL*var_loadfactor*SQRT(CAP_BTL/($D$47*0.000001))</f>
        <v>1.1063453348751464</v>
      </c>
      <c r="U55" s="28"/>
      <c r="V55" s="15"/>
    </row>
    <row r="56" spans="1:24" x14ac:dyDescent="0.2">
      <c r="A56" s="15"/>
      <c r="B56" s="26"/>
      <c r="C56" s="30"/>
      <c r="D56" s="50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36" t="s">
        <v>29</v>
      </c>
      <c r="R56" s="39">
        <v>8</v>
      </c>
      <c r="S56" s="18" t="s">
        <v>23</v>
      </c>
      <c r="T56" s="45">
        <f ca="1">LOAD5_BTL*var_loadfactor*SQRT(CAP_BTL/($D$47*0.000001))</f>
        <v>1.475127113166862</v>
      </c>
      <c r="U56" s="28"/>
      <c r="V56" s="15"/>
    </row>
    <row r="57" spans="1:24" x14ac:dyDescent="0.2">
      <c r="A57" s="15"/>
      <c r="B57" s="26"/>
      <c r="C57" s="32" t="s">
        <v>42</v>
      </c>
      <c r="D57" s="45">
        <f ca="1">var_load*var_loadfactor*SQRT(CAP_BTL/(D47*0.000001))</f>
        <v>0.73756355658343098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36"/>
      <c r="R57" s="53"/>
      <c r="S57" s="18"/>
      <c r="T57" s="18"/>
      <c r="U57" s="28"/>
      <c r="V57" s="15"/>
    </row>
    <row r="58" spans="1:24" ht="13.5" thickBot="1" x14ac:dyDescent="0.25">
      <c r="A58" s="15"/>
      <c r="B58" s="34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35"/>
      <c r="V58" s="19"/>
    </row>
    <row r="59" spans="1:24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9"/>
      <c r="V59" s="19"/>
    </row>
    <row r="60" spans="1:24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9"/>
      <c r="V60" s="19"/>
    </row>
    <row r="61" spans="1:24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9"/>
      <c r="V61" s="19"/>
    </row>
    <row r="62" spans="1:24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22"/>
      <c r="V62" s="22"/>
      <c r="W62" s="16"/>
    </row>
    <row r="63" spans="1:24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8"/>
      <c r="U63" s="38"/>
      <c r="V63" s="38"/>
      <c r="W63" s="11"/>
      <c r="X63" s="11"/>
    </row>
    <row r="64" spans="1:24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38"/>
      <c r="U64" s="38"/>
      <c r="V64" s="38"/>
      <c r="W64" s="11"/>
      <c r="X64" s="11"/>
    </row>
    <row r="65" spans="1:24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38"/>
      <c r="U65" s="38"/>
      <c r="V65" s="38"/>
      <c r="W65" s="11"/>
      <c r="X65" s="11"/>
    </row>
    <row r="66" spans="1:24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38"/>
      <c r="U66" s="38"/>
      <c r="V66" s="11"/>
      <c r="W66" s="11"/>
      <c r="X66" s="11"/>
    </row>
    <row r="67" spans="1:24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22"/>
      <c r="U67" s="22"/>
      <c r="V67" s="16"/>
      <c r="W67" s="16"/>
    </row>
    <row r="68" spans="1:24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22"/>
      <c r="U68" s="22"/>
      <c r="V68" s="16"/>
      <c r="W68" s="16"/>
    </row>
    <row r="69" spans="1:24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4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4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4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4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4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4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4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4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4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4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4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 x14ac:dyDescent="0.2">
      <c r="A87" s="16"/>
    </row>
    <row r="88" spans="1:20" x14ac:dyDescent="0.2">
      <c r="A88" s="16"/>
    </row>
    <row r="89" spans="1:20" x14ac:dyDescent="0.2">
      <c r="A89" s="16"/>
    </row>
  </sheetData>
  <sheetProtection sheet="1" objects="1" scenarios="1"/>
  <mergeCells count="7">
    <mergeCell ref="C44:D45"/>
    <mergeCell ref="N53:O54"/>
    <mergeCell ref="F20:K20"/>
    <mergeCell ref="C3:Q4"/>
    <mergeCell ref="C9:D10"/>
    <mergeCell ref="C18:D19"/>
    <mergeCell ref="C30:D31"/>
  </mergeCells>
  <phoneticPr fontId="1" type="noConversion"/>
  <conditionalFormatting sqref="D51">
    <cfRule type="expression" dxfId="4" priority="11">
      <formula>$D$12="Common Mode"</formula>
    </cfRule>
  </conditionalFormatting>
  <conditionalFormatting sqref="D37">
    <cfRule type="expression" dxfId="3" priority="12" stopIfTrue="1">
      <formula>$D$12="Common Mode"</formula>
    </cfRule>
  </conditionalFormatting>
  <conditionalFormatting sqref="D35 D49">
    <cfRule type="expression" dxfId="2" priority="13">
      <formula>$D$12="Differential"</formula>
    </cfRule>
  </conditionalFormatting>
  <dataValidations count="2">
    <dataValidation type="list" allowBlank="1" showInputMessage="1" showErrorMessage="1" sqref="D12">
      <formula1>dd_mode</formula1>
    </dataValidation>
    <dataValidation errorStyle="information" allowBlank="1" showInputMessage="1" showErrorMessage="1" promptTitle="Quality Factor (Q)" prompt="Quality Factor is typically set to 0.707 or 1/SQRT(2) for critically damped systems." sqref="D25"/>
  </dataValidations>
  <printOptions horizontalCentered="1" verticalCentered="1"/>
  <pageMargins left="0.25" right="0.25" top="0.75" bottom="0.75" header="0.3" footer="0.3"/>
  <pageSetup paperSize="9" scale="58" orientation="landscape" r:id="rId1"/>
  <headerFooter alignWithMargins="0">
    <oddFooter>&amp;L&amp;D&amp;R&amp;G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Visio" shapeId="1059" r:id="rId5">
          <objectPr defaultSize="0" autoPict="0" r:id="rId6">
            <anchor moveWithCells="1">
              <from>
                <xdr:col>10</xdr:col>
                <xdr:colOff>228600</xdr:colOff>
                <xdr:row>6</xdr:row>
                <xdr:rowOff>57150</xdr:rowOff>
              </from>
              <to>
                <xdr:col>12</xdr:col>
                <xdr:colOff>257175</xdr:colOff>
                <xdr:row>16</xdr:row>
                <xdr:rowOff>66675</xdr:rowOff>
              </to>
            </anchor>
          </objectPr>
        </oleObject>
      </mc:Choice>
      <mc:Fallback>
        <oleObject progId="Visio" shapeId="1059" r:id="rId5"/>
      </mc:Fallback>
    </mc:AlternateContent>
    <mc:AlternateContent xmlns:mc="http://schemas.openxmlformats.org/markup-compatibility/2006">
      <mc:Choice Requires="x14">
        <oleObject progId="Visio" shapeId="1060" r:id="rId7">
          <objectPr defaultSize="0" autoPict="0" r:id="rId8">
            <anchor moveWithCells="1">
              <from>
                <xdr:col>13</xdr:col>
                <xdr:colOff>238125</xdr:colOff>
                <xdr:row>6</xdr:row>
                <xdr:rowOff>114300</xdr:rowOff>
              </from>
              <to>
                <xdr:col>16</xdr:col>
                <xdr:colOff>495300</xdr:colOff>
                <xdr:row>16</xdr:row>
                <xdr:rowOff>104775</xdr:rowOff>
              </to>
            </anchor>
          </objectPr>
        </oleObject>
      </mc:Choice>
      <mc:Fallback>
        <oleObject progId="Visio" shapeId="1060" r:id="rId7"/>
      </mc:Fallback>
    </mc:AlternateContent>
    <mc:AlternateContent xmlns:mc="http://schemas.openxmlformats.org/markup-compatibility/2006">
      <mc:Choice Requires="x14">
        <oleObject progId="Visio" shapeId="1061" r:id="rId9">
          <objectPr defaultSize="0" autoPict="0" r:id="rId10">
            <anchor moveWithCells="1">
              <from>
                <xdr:col>5</xdr:col>
                <xdr:colOff>409575</xdr:colOff>
                <xdr:row>7</xdr:row>
                <xdr:rowOff>114300</xdr:rowOff>
              </from>
              <to>
                <xdr:col>6</xdr:col>
                <xdr:colOff>1428750</xdr:colOff>
                <xdr:row>14</xdr:row>
                <xdr:rowOff>47625</xdr:rowOff>
              </to>
            </anchor>
          </objectPr>
        </oleObject>
      </mc:Choice>
      <mc:Fallback>
        <oleObject progId="Visio" shapeId="1061" r:id="rId9"/>
      </mc:Fallback>
    </mc:AlternateContent>
    <mc:AlternateContent xmlns:mc="http://schemas.openxmlformats.org/markup-compatibility/2006">
      <mc:Choice Requires="x14">
        <oleObject progId="Visio" shapeId="9" r:id="rId11">
          <objectPr defaultSize="0" autoPict="0" r:id="rId12">
            <anchor moveWithCells="1">
              <from>
                <xdr:col>6</xdr:col>
                <xdr:colOff>1600200</xdr:colOff>
                <xdr:row>7</xdr:row>
                <xdr:rowOff>38100</xdr:rowOff>
              </from>
              <to>
                <xdr:col>9</xdr:col>
                <xdr:colOff>66675</xdr:colOff>
                <xdr:row>15</xdr:row>
                <xdr:rowOff>114300</xdr:rowOff>
              </to>
            </anchor>
          </objectPr>
        </oleObject>
      </mc:Choice>
      <mc:Fallback>
        <oleObject progId="Visio" shapeId="1072" r:id="rId11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4408C17-1E9C-4A8C-9C6E-5AB6508816AF}">
            <xm:f>$D$12=Dropdowns!$A$2</xm:f>
            <x14:dxf>
              <font>
                <color theme="0" tint="-0.499984740745262"/>
              </font>
              <fill>
                <patternFill>
                  <bgColor theme="0" tint="-0.499984740745262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expression" priority="2" id="{4AEC1F82-5C3D-4C6C-87F6-8F071ED4227B}">
            <xm:f>$D$12=Dropdowns!$A$2</xm:f>
            <x14:dxf>
              <font>
                <color theme="0" tint="-0.499984740745262"/>
              </font>
              <fill>
                <patternFill>
                  <bgColor theme="0" tint="-0.499984740745262"/>
                </patternFill>
              </fill>
            </x14:dxf>
          </x14:cfRule>
          <xm:sqref>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26"/>
  <sheetViews>
    <sheetView topLeftCell="A4" zoomScale="120" zoomScaleNormal="120" workbookViewId="0">
      <selection activeCell="E4" sqref="E4"/>
    </sheetView>
  </sheetViews>
  <sheetFormatPr defaultRowHeight="12.75" x14ac:dyDescent="0.2"/>
  <cols>
    <col min="9" max="9" width="21.5703125" bestFit="1" customWidth="1"/>
    <col min="10" max="10" width="11" bestFit="1" customWidth="1"/>
  </cols>
  <sheetData>
    <row r="1" spans="1:10" ht="25.5" x14ac:dyDescent="0.2">
      <c r="A1" s="9" t="s">
        <v>6</v>
      </c>
      <c r="B1" s="9" t="s">
        <v>0</v>
      </c>
      <c r="C1" s="9" t="s">
        <v>1</v>
      </c>
      <c r="D1" s="9" t="s">
        <v>2</v>
      </c>
      <c r="E1" s="9" t="s">
        <v>4</v>
      </c>
      <c r="F1" s="9" t="str">
        <f>CONCATENATE("LM(",B2/1000,"kHz)")</f>
        <v>LM(20kHz)</v>
      </c>
      <c r="G1" s="10" t="s">
        <v>7</v>
      </c>
      <c r="H1" s="1"/>
      <c r="I1" s="1"/>
      <c r="J1" s="1"/>
    </row>
    <row r="2" spans="1:10" x14ac:dyDescent="0.2">
      <c r="A2" s="5" t="str">
        <f>CONCATENATE(LOAD1_BTL,"Ohm")</f>
        <v>2Ohm</v>
      </c>
      <c r="B2" s="5">
        <v>20000</v>
      </c>
      <c r="C2" s="5">
        <f>2*PI()*B2</f>
        <v>125663.70614359173</v>
      </c>
      <c r="D2" s="5" t="str">
        <f>COMPLEX(0,C2)</f>
        <v>125663.706143592i</v>
      </c>
      <c r="E2" s="6" t="str">
        <f ca="1">IMDIV(1,IMSUM(IMSUM(IMSUM(
1,IMPRODUCT(
D2,INDC_BTL/(LOAD1_BTL*'L-C Filter Designer'!$D$16))),IMPRODUCT(IMPOWER(
D2,2),INDC_BTL*CAP_BTL))))</f>
        <v>0.357619471427791-0.572308294250727i</v>
      </c>
      <c r="F2" s="7">
        <f ca="1">20*LOG10(IMABS(E2))</f>
        <v>-3.4157982400009708</v>
      </c>
      <c r="G2" s="8">
        <f ca="1">INDC_BTL/(2*LOAD1_BTL*'L-C Filter Designer'!$D$16*SQRT(INDC_BTL*CAP_BTL))</f>
        <v>1.3558153613666009</v>
      </c>
      <c r="H2" s="1"/>
      <c r="I2" s="54" t="s">
        <v>8</v>
      </c>
      <c r="J2" s="54">
        <f>1/(2*PI()*SQRT(INDC_BTL*CAP_BTL))</f>
        <v>43156.943336283781</v>
      </c>
    </row>
    <row r="3" spans="1:10" x14ac:dyDescent="0.2">
      <c r="A3" s="5" t="str">
        <f>CONCATENATE(LOAD2_BTL,"Ohm")</f>
        <v>3Ohm</v>
      </c>
      <c r="B3" s="5">
        <v>20000</v>
      </c>
      <c r="C3" s="5">
        <f>2*PI()*B3</f>
        <v>125663.70614359173</v>
      </c>
      <c r="D3" s="5" t="str">
        <f>COMPLEX(0,C3)</f>
        <v>125663.706143592i</v>
      </c>
      <c r="E3" s="6" t="str">
        <f ca="1">IMDIV(1,IMSUM(IMSUM(IMSUM(
1,IMPRODUCT(
D3,INDC_BTL/(LOAD2_BTL*'L-C Filter Designer'!$D$16))),IMPRODUCT(IMPOWER(
D3,2),INDC_BTL*CAP_BTL))))</f>
        <v>0.595582353767122-0.635417901248364i</v>
      </c>
      <c r="F3" s="7">
        <f ca="1">20*LOG10(IMABS(E3))</f>
        <v>-1.2005915918433534</v>
      </c>
      <c r="G3" s="8">
        <f ca="1">INDC_BTL/(2*LOAD2_BTL*'L-C Filter Designer'!$D$16*SQRT(INDC_BTL*CAP_BTL))</f>
        <v>0.90387690757773387</v>
      </c>
      <c r="H3" s="1"/>
      <c r="I3" s="54" t="s">
        <v>9</v>
      </c>
      <c r="J3" s="54">
        <f>1/SQRT(2)</f>
        <v>0.70710678118654746</v>
      </c>
    </row>
    <row r="4" spans="1:10" x14ac:dyDescent="0.2">
      <c r="A4" s="5" t="str">
        <f>CONCATENATE(LOAD3_BTL,"Ohm")</f>
        <v>4Ohm</v>
      </c>
      <c r="B4" s="5">
        <v>20000</v>
      </c>
      <c r="C4" s="5">
        <f>2*PI()*B4</f>
        <v>125663.70614359173</v>
      </c>
      <c r="D4" s="5" t="str">
        <f>COMPLEX(0,C4)</f>
        <v>125663.706143592i</v>
      </c>
      <c r="E4" s="6" t="str">
        <f ca="1">IMDIV(1,IMSUM(IMSUM(IMSUM(
1,IMPRODUCT(
D4,INDC_BTL/(LOAD3_BTL*'L-C Filter Designer'!$D$16))),IMPRODUCT(IMPOWER(
D4,2),INDC_BTL*CAP_BTL))))</f>
        <v>0.776400446816498-0.621247514290859i</v>
      </c>
      <c r="F4" s="7">
        <f ca="1">20*LOG10(IMABS(E4))</f>
        <v>-4.9152042938675491E-2</v>
      </c>
      <c r="G4" s="8">
        <f ca="1">INDC_BTL/(2*LOAD3_BTL*'L-C Filter Designer'!$D$16*SQRT(INDC_BTL*CAP_BTL))</f>
        <v>0.67790768068330043</v>
      </c>
      <c r="H4" s="1"/>
      <c r="I4" s="54" t="s">
        <v>45</v>
      </c>
      <c r="J4" s="55">
        <f ca="1">1/(2*PI()*var_cutoff*1000*var_load*var_loadfactor*SQRT(2))*1000000</f>
        <v>1.406744243995478</v>
      </c>
    </row>
    <row r="5" spans="1:10" x14ac:dyDescent="0.2">
      <c r="A5" s="5" t="str">
        <f>CONCATENATE(LOAD4_BTL,"Ohm")</f>
        <v>6Ohm</v>
      </c>
      <c r="B5" s="5">
        <v>20000</v>
      </c>
      <c r="C5" s="5">
        <f>2*PI()*B5</f>
        <v>125663.70614359173</v>
      </c>
      <c r="D5" s="5" t="str">
        <f>COMPLEX(0,C5)</f>
        <v>125663.706143592i</v>
      </c>
      <c r="E5" s="6" t="str">
        <f ca="1">IMDIV(1,IMSUM(IMSUM(IMSUM(
1,IMPRODUCT(
D5,INDC_BTL/(LOAD4_BTL*'L-C Filter Designer'!$D$16))),IMPRODUCT(IMPOWER(
D5,2),INDC_BTL*CAP_BTL))))</f>
        <v>0.991389496934599-0.528849309820359i</v>
      </c>
      <c r="F5" s="7">
        <f ca="1">20*LOG10(IMABS(E5))</f>
        <v>1.0124333260724023</v>
      </c>
      <c r="G5" s="8">
        <f ca="1">INDC_BTL/(2*LOAD4_BTL*'L-C Filter Designer'!$D$16*SQRT(INDC_BTL*CAP_BTL))</f>
        <v>0.45193845378886693</v>
      </c>
      <c r="H5" s="1"/>
      <c r="I5" s="54"/>
      <c r="J5" s="56"/>
    </row>
    <row r="6" spans="1:10" x14ac:dyDescent="0.2">
      <c r="A6" s="5" t="str">
        <f>CONCATENATE(LOAD5_BTL,"Ohm")</f>
        <v>8Ohm</v>
      </c>
      <c r="B6" s="5">
        <v>20000</v>
      </c>
      <c r="C6" s="5">
        <f>2*PI()*B6</f>
        <v>125663.70614359173</v>
      </c>
      <c r="D6" s="5" t="str">
        <f>COMPLEX(0,C6)</f>
        <v>125663.706143592i</v>
      </c>
      <c r="E6" s="6" t="str">
        <f ca="1">IMDIV(1,IMSUM(IMSUM(IMSUM(
1,IMPRODUCT(
D6,INDC_BTL/(LOAD5_BTL*'L-C Filter Designer'!$D$16))),IMPRODUCT(IMPOWER(
D6,2),INDC_BTL*CAP_BTL))))</f>
        <v>1.09778300031902-0.439203096144108i</v>
      </c>
      <c r="F6" s="7">
        <f ca="1">20*LOG10(IMABS(E6))</f>
        <v>1.4551552029972874</v>
      </c>
      <c r="G6" s="8">
        <f ca="1">INDC_BTL/(2*LOAD5_BTL*'L-C Filter Designer'!$D$16*SQRT(INDC_BTL*CAP_BTL))</f>
        <v>0.33895384034165021</v>
      </c>
      <c r="H6" s="1"/>
      <c r="I6" s="54" t="s">
        <v>21</v>
      </c>
      <c r="J6" s="57">
        <f>'L-C Filter Designer'!D47*0.000001</f>
        <v>9.9999999999999991E-6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54" t="s">
        <v>59</v>
      </c>
      <c r="J7" s="54">
        <f>'L-C Filter Designer'!D53*0.000001</f>
        <v>1.3600000000000001E-6</v>
      </c>
    </row>
    <row r="8" spans="1:10" x14ac:dyDescent="0.2">
      <c r="A8" s="63" t="s">
        <v>12</v>
      </c>
      <c r="B8" s="63"/>
      <c r="C8" s="63"/>
      <c r="D8" s="63"/>
      <c r="E8" s="63"/>
      <c r="F8" s="63"/>
      <c r="G8" s="1"/>
      <c r="H8" s="1"/>
      <c r="I8" s="54"/>
      <c r="J8" s="54"/>
    </row>
    <row r="9" spans="1:10" x14ac:dyDescent="0.2">
      <c r="A9" s="3" t="s">
        <v>3</v>
      </c>
      <c r="B9" s="4" t="s">
        <v>0</v>
      </c>
      <c r="C9" s="4" t="s">
        <v>1</v>
      </c>
      <c r="D9" s="4" t="s">
        <v>2</v>
      </c>
      <c r="E9" s="4" t="s">
        <v>4</v>
      </c>
      <c r="F9" s="4" t="s">
        <v>5</v>
      </c>
      <c r="G9" s="1"/>
      <c r="H9" s="1"/>
      <c r="I9" s="54"/>
      <c r="J9" s="54"/>
    </row>
    <row r="10" spans="1:10" x14ac:dyDescent="0.2">
      <c r="A10" s="5">
        <v>1</v>
      </c>
      <c r="B10" s="5">
        <f t="shared" ref="B10:B41" si="0">C10/(2*PI())</f>
        <v>1.5915494309189535</v>
      </c>
      <c r="C10" s="5">
        <f t="shared" ref="C10:C41" si="1">10^A10</f>
        <v>10</v>
      </c>
      <c r="D10" s="5" t="str">
        <f t="shared" ref="D10:D41" si="2">COMPLEX(0,C10)</f>
        <v>10i</v>
      </c>
      <c r="E10" s="6" t="str">
        <f ca="1">IMDIV(1,IMSUM(IMSUM(IMSUM(
1,IMPRODUCT(
D10,INDC_BTL/(LOAD1_BTL*'L-C Filter Designer'!$D$16))),IMPRODUCT(IMPOWER(
D10,2),INDC_BTL*CAP_BTL))))</f>
        <v>0.99999999136-0.000099999999272i</v>
      </c>
      <c r="F10" s="6">
        <f t="shared" ref="F10:F41" ca="1" si="3">20*LOG10(IMABS(E10))</f>
        <v>-3.161663902741647E-8</v>
      </c>
      <c r="G10" s="1"/>
      <c r="H10" s="1"/>
      <c r="I10" s="1"/>
      <c r="J10" s="1"/>
    </row>
    <row r="11" spans="1:10" x14ac:dyDescent="0.2">
      <c r="A11" s="5">
        <f t="shared" ref="A11:A42" si="4">0.1+A10</f>
        <v>1.1000000000000001</v>
      </c>
      <c r="B11" s="5">
        <f t="shared" si="0"/>
        <v>2.0036420227104172</v>
      </c>
      <c r="C11" s="5">
        <f t="shared" si="1"/>
        <v>12.58925411794168</v>
      </c>
      <c r="D11" s="5" t="str">
        <f t="shared" si="2"/>
        <v>12.5892541179417i</v>
      </c>
      <c r="E11" s="6" t="str">
        <f ca="1">IMDIV(1,IMSUM(IMSUM(IMSUM(
1,IMPRODUCT(
D11,INDC_BTL/(LOAD1_BTL*'L-C Filter Designer'!$D$16))),IMPRODUCT(IMPOWER(
D11,2),INDC_BTL*CAP_BTL))))</f>
        <v>0.999999986306523-0.000125892539726866i</v>
      </c>
      <c r="F11" s="6">
        <f t="shared" ca="1" si="3"/>
        <v>-5.0108994380867908E-8</v>
      </c>
      <c r="G11" s="1"/>
      <c r="H11" s="1"/>
      <c r="I11" s="1"/>
      <c r="J11" s="1"/>
    </row>
    <row r="12" spans="1:10" x14ac:dyDescent="0.2">
      <c r="A12" s="5">
        <f t="shared" si="4"/>
        <v>1.2000000000000002</v>
      </c>
      <c r="B12" s="5">
        <f t="shared" si="0"/>
        <v>2.52243585852881</v>
      </c>
      <c r="C12" s="5">
        <f t="shared" si="1"/>
        <v>15.848931924611144</v>
      </c>
      <c r="D12" s="5" t="str">
        <f t="shared" si="2"/>
        <v>15.8489319246111i</v>
      </c>
      <c r="E12" s="6" t="str">
        <f ca="1">IMDIV(1,IMSUM(IMSUM(IMSUM(
1,IMPRODUCT(
D12,INDC_BTL/(LOAD1_BTL*'L-C Filter Designer'!$D$16))),IMPRODUCT(IMPOWER(
D12,2),INDC_BTL*CAP_BTL))))</f>
        <v>0.999999978297302-0.000158489316347891i</v>
      </c>
      <c r="F12" s="6">
        <f t="shared" ca="1" si="3"/>
        <v>-7.941740005877834E-8</v>
      </c>
      <c r="G12" s="1"/>
      <c r="H12" s="1"/>
      <c r="I12" s="1"/>
      <c r="J12" s="1"/>
    </row>
    <row r="13" spans="1:10" x14ac:dyDescent="0.2">
      <c r="A13" s="5">
        <f t="shared" si="4"/>
        <v>1.3000000000000003</v>
      </c>
      <c r="B13" s="5">
        <f t="shared" si="0"/>
        <v>3.1755586019227571</v>
      </c>
      <c r="C13" s="5">
        <f t="shared" si="1"/>
        <v>19.952623149688815</v>
      </c>
      <c r="D13" s="5" t="str">
        <f t="shared" si="2"/>
        <v>19.9526231496888i</v>
      </c>
      <c r="E13" s="6" t="str">
        <f ca="1">IMDIV(1,IMSUM(IMSUM(IMSUM(
1,IMPRODUCT(
D13,INDC_BTL/(LOAD1_BTL*'L-C Filter Designer'!$D$16))),IMPRODUCT(IMPOWER(
D13,2),INDC_BTL*CAP_BTL))))</f>
        <v>0.999999965603541-0.000199526225714178i</v>
      </c>
      <c r="F13" s="6">
        <f t="shared" ca="1" si="3"/>
        <v>-1.2586810673766708E-7</v>
      </c>
      <c r="G13" s="1"/>
      <c r="H13" s="1"/>
      <c r="I13" s="1"/>
      <c r="J13" s="1"/>
    </row>
    <row r="14" spans="1:10" x14ac:dyDescent="0.2">
      <c r="A14" s="5">
        <f t="shared" si="4"/>
        <v>1.4000000000000004</v>
      </c>
      <c r="B14" s="5">
        <f t="shared" si="0"/>
        <v>3.9977914206021183</v>
      </c>
      <c r="C14" s="5">
        <f t="shared" si="1"/>
        <v>25.118864315095834</v>
      </c>
      <c r="D14" s="5" t="str">
        <f t="shared" si="2"/>
        <v>25.1188643150958i</v>
      </c>
      <c r="E14" s="6" t="str">
        <f ca="1">IMDIV(1,IMSUM(IMSUM(IMSUM(
1,IMPRODUCT(
D14,INDC_BTL/(LOAD1_BTL*'L-C Filter Designer'!$D$16))),IMPRODUCT(IMPOWER(
D14,2),INDC_BTL*CAP_BTL))))</f>
        <v>0.999999945485288-0.000251188631612936i</v>
      </c>
      <c r="F14" s="6">
        <f t="shared" ca="1" si="3"/>
        <v>-1.9948749566983446E-7</v>
      </c>
      <c r="G14" s="1"/>
      <c r="H14" s="1"/>
      <c r="I14" s="1"/>
      <c r="J14" s="1"/>
    </row>
    <row r="15" spans="1:10" x14ac:dyDescent="0.2">
      <c r="A15" s="5">
        <f t="shared" si="4"/>
        <v>1.5000000000000004</v>
      </c>
      <c r="B15" s="5">
        <f t="shared" si="0"/>
        <v>5.03292121044871</v>
      </c>
      <c r="C15" s="5">
        <f t="shared" si="1"/>
        <v>31.622776601683832</v>
      </c>
      <c r="D15" s="5" t="str">
        <f t="shared" si="2"/>
        <v>31.6227766016838i</v>
      </c>
      <c r="E15" s="6" t="str">
        <f ca="1">IMDIV(1,IMSUM(IMSUM(IMSUM(
1,IMPRODUCT(
D15,INDC_BTL/(LOAD1_BTL*'L-C Filter Designer'!$D$16))),IMPRODUCT(IMPOWER(
D15,2),INDC_BTL*CAP_BTL))))</f>
        <v>0.999999913600006-0.000316227742995458i</v>
      </c>
      <c r="F15" s="6">
        <f t="shared" ca="1" si="3"/>
        <v>-3.1616637327343783E-7</v>
      </c>
      <c r="G15" s="1"/>
      <c r="H15" s="1"/>
      <c r="I15" s="1"/>
      <c r="J15" s="1"/>
    </row>
    <row r="16" spans="1:10" x14ac:dyDescent="0.2">
      <c r="A16" s="5">
        <f t="shared" si="4"/>
        <v>1.6000000000000005</v>
      </c>
      <c r="B16" s="5">
        <f t="shared" si="0"/>
        <v>6.3360724073917432</v>
      </c>
      <c r="C16" s="5">
        <f t="shared" si="1"/>
        <v>39.810717055349791</v>
      </c>
      <c r="D16" s="5" t="str">
        <f t="shared" si="2"/>
        <v>39.8107170553498i</v>
      </c>
      <c r="E16" s="6" t="str">
        <f ca="1">IMDIV(1,IMSUM(IMSUM(IMSUM(
1,IMPRODUCT(
D16,INDC_BTL/(LOAD1_BTL*'L-C Filter Designer'!$D$16))),IMPRODUCT(IMPOWER(
D16,2),INDC_BTL*CAP_BTL))))</f>
        <v>0.999999863065243-0.000398107124619808i</v>
      </c>
      <c r="F16" s="6">
        <f t="shared" ca="1" si="3"/>
        <v>-5.0108992499444202E-7</v>
      </c>
      <c r="G16" s="1"/>
      <c r="H16" s="1"/>
      <c r="I16" s="1"/>
      <c r="J16" s="1"/>
    </row>
    <row r="17" spans="1:10" x14ac:dyDescent="0.2">
      <c r="A17" s="5">
        <f t="shared" si="4"/>
        <v>1.7000000000000006</v>
      </c>
      <c r="B17" s="5">
        <f t="shared" si="0"/>
        <v>7.9766425646333134</v>
      </c>
      <c r="C17" s="5">
        <f t="shared" si="1"/>
        <v>50.11872336272733</v>
      </c>
      <c r="D17" s="5" t="str">
        <f t="shared" si="2"/>
        <v>50.1187233627273i</v>
      </c>
      <c r="E17" s="6" t="str">
        <f ca="1">IMDIV(1,IMSUM(IMSUM(IMSUM(
1,IMPRODUCT(
D17,INDC_BTL/(LOAD1_BTL*'L-C Filter Designer'!$D$16))),IMPRODUCT(IMPOWER(
D17,2),INDC_BTL*CAP_BTL))))</f>
        <v>0.999999782973051-0.00050118714197752i</v>
      </c>
      <c r="F17" s="6">
        <f t="shared" ca="1" si="3"/>
        <v>-7.9417397829716362E-7</v>
      </c>
      <c r="G17" s="1"/>
      <c r="H17" s="1"/>
      <c r="I17" s="1"/>
      <c r="J17" s="1"/>
    </row>
    <row r="18" spans="1:10" x14ac:dyDescent="0.2">
      <c r="A18" s="5">
        <f t="shared" si="4"/>
        <v>1.8000000000000007</v>
      </c>
      <c r="B18" s="5">
        <f t="shared" si="0"/>
        <v>10.041998025415879</v>
      </c>
      <c r="C18" s="5">
        <f t="shared" si="1"/>
        <v>63.095734448019471</v>
      </c>
      <c r="D18" s="5" t="str">
        <f t="shared" si="2"/>
        <v>63.0957344480195i</v>
      </c>
      <c r="E18" s="6" t="str">
        <f ca="1">IMDIV(1,IMSUM(IMSUM(IMSUM(
1,IMPRODUCT(
D18,INDC_BTL/(LOAD1_BTL*'L-C Filter Designer'!$D$16))),IMPRODUCT(IMPOWER(
D18,2),INDC_BTL*CAP_BTL))))</f>
        <v>0.999999656035501-0.000630957161614914i</v>
      </c>
      <c r="F18" s="6">
        <f t="shared" ca="1" si="3"/>
        <v>-1.2586808755861751E-6</v>
      </c>
      <c r="G18" s="1"/>
      <c r="H18" s="1"/>
      <c r="I18" s="1"/>
      <c r="J18" s="1"/>
    </row>
    <row r="19" spans="1:10" x14ac:dyDescent="0.2">
      <c r="A19" s="5">
        <f t="shared" si="4"/>
        <v>1.9000000000000008</v>
      </c>
      <c r="B19" s="5">
        <f t="shared" si="0"/>
        <v>12.642126499382899</v>
      </c>
      <c r="C19" s="5">
        <f t="shared" si="1"/>
        <v>79.432823472428325</v>
      </c>
      <c r="D19" s="5" t="str">
        <f t="shared" si="2"/>
        <v>79.4328234724283i</v>
      </c>
      <c r="E19" s="6" t="str">
        <f ca="1">IMDIV(1,IMSUM(IMSUM(IMSUM(
1,IMPRODUCT(
D19,INDC_BTL/(LOAD1_BTL*'L-C Filter Designer'!$D$16))),IMPRODUCT(IMPOWER(
D19,2),INDC_BTL*CAP_BTL))))</f>
        <v>0.999999454853098-0.000794327869860139i</v>
      </c>
      <c r="F19" s="6">
        <f t="shared" ca="1" si="3"/>
        <v>-1.9948745823450491E-6</v>
      </c>
      <c r="G19" s="1"/>
      <c r="H19" s="1"/>
      <c r="I19" s="1"/>
      <c r="J19" s="1"/>
    </row>
    <row r="20" spans="1:10" x14ac:dyDescent="0.2">
      <c r="A20" s="5">
        <f t="shared" si="4"/>
        <v>2.0000000000000009</v>
      </c>
      <c r="B20" s="5">
        <f t="shared" si="0"/>
        <v>15.915494309189571</v>
      </c>
      <c r="C20" s="5">
        <f t="shared" si="1"/>
        <v>100.00000000000023</v>
      </c>
      <c r="D20" s="5" t="str">
        <f t="shared" si="2"/>
        <v>100i</v>
      </c>
      <c r="E20" s="6" t="str">
        <f ca="1">IMDIV(1,IMSUM(IMSUM(IMSUM(
1,IMPRODUCT(
D20,INDC_BTL/(LOAD1_BTL*'L-C Filter Designer'!$D$16))),IMPRODUCT(IMPOWER(
D20,2),INDC_BTL*CAP_BTL))))</f>
        <v>0.999999136000611-0.000999999272000512i</v>
      </c>
      <c r="F20" s="6">
        <f t="shared" ca="1" si="3"/>
        <v>-3.1616627539782286E-6</v>
      </c>
      <c r="G20" s="1"/>
      <c r="H20" s="1"/>
      <c r="I20" s="1"/>
      <c r="J20" s="1"/>
    </row>
    <row r="21" spans="1:10" x14ac:dyDescent="0.2">
      <c r="A21" s="5">
        <f t="shared" si="4"/>
        <v>2.100000000000001</v>
      </c>
      <c r="B21" s="5">
        <f t="shared" si="0"/>
        <v>20.03642022710422</v>
      </c>
      <c r="C21" s="5">
        <f t="shared" si="1"/>
        <v>125.89254117941711</v>
      </c>
      <c r="D21" s="5" t="str">
        <f t="shared" si="2"/>
        <v>125.892541179417i</v>
      </c>
      <c r="E21" s="6" t="str">
        <f ca="1">IMDIV(1,IMSUM(IMSUM(IMSUM(
1,IMPRODUCT(
D21,INDC_BTL/(LOAD1_BTL*'L-C Filter Designer'!$D$16))),IMPRODUCT(IMPOWER(
D21,2),INDC_BTL*CAP_BTL))))</f>
        <v>0.999998630653815-0.00125892395924482i</v>
      </c>
      <c r="F21" s="6">
        <f t="shared" ca="1" si="3"/>
        <v>-5.0108967908869047E-6</v>
      </c>
      <c r="G21" s="1"/>
      <c r="H21" s="1"/>
      <c r="I21" s="1"/>
      <c r="J21" s="1"/>
    </row>
    <row r="22" spans="1:10" x14ac:dyDescent="0.2">
      <c r="A22" s="5">
        <f t="shared" si="4"/>
        <v>2.2000000000000011</v>
      </c>
      <c r="B22" s="5">
        <f t="shared" si="0"/>
        <v>25.224358585288158</v>
      </c>
      <c r="C22" s="5">
        <f t="shared" si="1"/>
        <v>158.48931924611182</v>
      </c>
      <c r="D22" s="5" t="str">
        <f t="shared" si="2"/>
        <v>158.489319246112i</v>
      </c>
      <c r="E22" s="6" t="str">
        <f ca="1">IMDIV(1,IMSUM(IMSUM(IMSUM(
1,IMPRODUCT(
D22,INDC_BTL/(LOAD1_BTL*'L-C Filter Designer'!$D$16))),IMPRODUCT(IMPOWER(
D22,2),INDC_BTL*CAP_BTL))))</f>
        <v>0.999997829733976-0.00158489029424603i</v>
      </c>
      <c r="F22" s="6">
        <f t="shared" ca="1" si="3"/>
        <v>-7.9417337091295231E-6</v>
      </c>
      <c r="G22" s="1"/>
      <c r="H22" s="1"/>
      <c r="I22" s="1"/>
      <c r="J22" s="1"/>
    </row>
    <row r="23" spans="1:10" x14ac:dyDescent="0.2">
      <c r="A23" s="5">
        <f t="shared" si="4"/>
        <v>2.3000000000000012</v>
      </c>
      <c r="B23" s="5">
        <f t="shared" si="0"/>
        <v>31.755586019227628</v>
      </c>
      <c r="C23" s="5">
        <f t="shared" si="1"/>
        <v>199.52623149688853</v>
      </c>
      <c r="D23" s="5" t="str">
        <f t="shared" si="2"/>
        <v>199.526231496889i</v>
      </c>
      <c r="E23" s="6" t="str">
        <f ca="1">IMDIV(1,IMSUM(IMSUM(IMSUM(
1,IMPRODUCT(
D23,INDC_BTL/(LOAD1_BTL*'L-C Filter Designer'!$D$16))),IMPRODUCT(IMPOWER(
D23,2),INDC_BTL*CAP_BTL))))</f>
        <v>0.999996560363722-0.00199525653227552i</v>
      </c>
      <c r="F23" s="6">
        <f t="shared" ca="1" si="3"/>
        <v>-1.2586793443739482E-5</v>
      </c>
      <c r="G23" s="1"/>
      <c r="H23" s="1"/>
      <c r="I23" s="1"/>
      <c r="J23" s="1"/>
    </row>
    <row r="24" spans="1:10" x14ac:dyDescent="0.2">
      <c r="A24" s="5">
        <f t="shared" si="4"/>
        <v>2.4000000000000012</v>
      </c>
      <c r="B24" s="5">
        <f t="shared" si="0"/>
        <v>39.977914206021275</v>
      </c>
      <c r="C24" s="5">
        <f t="shared" si="1"/>
        <v>251.18864315095894</v>
      </c>
      <c r="D24" s="5" t="str">
        <f t="shared" si="2"/>
        <v>251.188643150959i</v>
      </c>
      <c r="E24" s="6" t="str">
        <f ca="1">IMDIV(1,IMSUM(IMSUM(IMSUM(
1,IMPRODUCT(
D24,INDC_BTL/(LOAD1_BTL*'L-C Filter Designer'!$D$16))),IMPRODUCT(IMPOWER(
D24,2),INDC_BTL*CAP_BTL))))</f>
        <v>0.999994548552847-0.00251187489353829i</v>
      </c>
      <c r="F24" s="6">
        <f t="shared" ca="1" si="3"/>
        <v>-1.9948707521087825E-5</v>
      </c>
      <c r="G24" s="1"/>
      <c r="H24" s="1"/>
      <c r="I24" s="1"/>
      <c r="J24" s="1"/>
    </row>
    <row r="25" spans="1:10" x14ac:dyDescent="0.2">
      <c r="A25" s="5">
        <f t="shared" si="4"/>
        <v>2.5000000000000013</v>
      </c>
      <c r="B25" s="5">
        <f t="shared" si="0"/>
        <v>50.329212104487219</v>
      </c>
      <c r="C25" s="5">
        <f t="shared" si="1"/>
        <v>316.2277660168391</v>
      </c>
      <c r="D25" s="5" t="str">
        <f t="shared" si="2"/>
        <v>316.227766016839i</v>
      </c>
      <c r="E25" s="6" t="str">
        <f ca="1">IMDIV(1,IMSUM(IMSUM(IMSUM(
1,IMPRODUCT(
D25,INDC_BTL/(LOAD1_BTL*'L-C Filter Designer'!$D$16))),IMPRODUCT(IMPOWER(
D25,2),INDC_BTL*CAP_BTL))))</f>
        <v>0.999991360061049-0.00316225463894877i</v>
      </c>
      <c r="F25" s="6">
        <f t="shared" ca="1" si="3"/>
        <v>-3.1616531231754567E-5</v>
      </c>
      <c r="G25" s="1"/>
      <c r="H25" s="1"/>
      <c r="I25" s="1"/>
      <c r="J25" s="1"/>
    </row>
    <row r="26" spans="1:10" x14ac:dyDescent="0.2">
      <c r="A26" s="5">
        <f t="shared" si="4"/>
        <v>2.6000000000000014</v>
      </c>
      <c r="B26" s="5">
        <f t="shared" si="0"/>
        <v>63.360724073917559</v>
      </c>
      <c r="C26" s="5">
        <f t="shared" si="1"/>
        <v>398.10717055349869</v>
      </c>
      <c r="D26" s="5" t="str">
        <f t="shared" si="2"/>
        <v>398.107170553499i</v>
      </c>
      <c r="E26" s="6" t="str">
        <f ca="1">IMDIV(1,IMSUM(IMSUM(IMSUM(
1,IMPRODUCT(
D26,INDC_BTL/(LOAD1_BTL*'L-C Filter Designer'!$D$16))),IMPRODUCT(IMPOWER(
D26,2),INDC_BTL*CAP_BTL))))</f>
        <v>0.999986306676165-0.0039810257723518i</v>
      </c>
      <c r="F26" s="6">
        <f t="shared" ca="1" si="3"/>
        <v>-5.0108725883870199E-5</v>
      </c>
      <c r="G26" s="1"/>
      <c r="H26" s="1"/>
      <c r="I26" s="1"/>
      <c r="J26" s="1"/>
    </row>
    <row r="27" spans="1:10" x14ac:dyDescent="0.2">
      <c r="A27" s="5">
        <f t="shared" si="4"/>
        <v>2.7000000000000015</v>
      </c>
      <c r="B27" s="5">
        <f t="shared" si="0"/>
        <v>79.766425646333332</v>
      </c>
      <c r="C27" s="5">
        <f t="shared" si="1"/>
        <v>501.18723362727451</v>
      </c>
      <c r="D27" s="5" t="str">
        <f t="shared" si="2"/>
        <v>501.187233627275i</v>
      </c>
      <c r="E27" s="6" t="str">
        <f ca="1">IMDIV(1,IMSUM(IMSUM(IMSUM(
1,IMPRODUCT(
D27,INDC_BTL/(LOAD1_BTL*'L-C Filter Designer'!$D$16))),IMPRODUCT(IMPOWER(
D27,2),INDC_BTL*CAP_BTL))))</f>
        <v>0.999978297686422-0.00501178068812021i</v>
      </c>
      <c r="F27" s="6">
        <f t="shared" ca="1" si="3"/>
        <v>-7.9416729266648819E-5</v>
      </c>
      <c r="G27" s="1"/>
      <c r="H27" s="1"/>
      <c r="I27" s="1"/>
      <c r="J27" s="1"/>
    </row>
    <row r="28" spans="1:10" x14ac:dyDescent="0.2">
      <c r="A28" s="5">
        <f t="shared" si="4"/>
        <v>2.8000000000000016</v>
      </c>
      <c r="B28" s="5">
        <f t="shared" si="0"/>
        <v>100.41998025415899</v>
      </c>
      <c r="C28" s="5">
        <f t="shared" si="1"/>
        <v>630.95734448019596</v>
      </c>
      <c r="D28" s="5" t="str">
        <f t="shared" si="2"/>
        <v>630.957344480196i</v>
      </c>
      <c r="E28" s="6" t="str">
        <f ca="1">IMDIV(1,IMSUM(IMSUM(IMSUM(
1,IMPRODUCT(
D28,INDC_BTL/(LOAD1_BTL*'L-C Filter Designer'!$D$16))),IMPRODUCT(IMPOWER(
D28,2),INDC_BTL*CAP_BTL))))</f>
        <v>0.999965604508009-0.00630939058458449i</v>
      </c>
      <c r="F28" s="6">
        <f t="shared" ca="1" si="3"/>
        <v>-1.2586640745780749E-4</v>
      </c>
      <c r="G28" s="1"/>
      <c r="H28" s="1"/>
      <c r="I28" s="1"/>
      <c r="J28" s="1"/>
    </row>
    <row r="29" spans="1:10" x14ac:dyDescent="0.2">
      <c r="A29" s="5">
        <f t="shared" si="4"/>
        <v>2.9000000000000017</v>
      </c>
      <c r="B29" s="5">
        <f t="shared" si="0"/>
        <v>126.42126499382925</v>
      </c>
      <c r="C29" s="5">
        <f t="shared" si="1"/>
        <v>794.32823472428493</v>
      </c>
      <c r="D29" s="5" t="str">
        <f t="shared" si="2"/>
        <v>794.328234724285i</v>
      </c>
      <c r="E29" s="6" t="str">
        <f ca="1">IMDIV(1,IMSUM(IMSUM(IMSUM(
1,IMPRODUCT(
D29,INDC_BTL/(LOAD1_BTL*'L-C Filter Designer'!$D$16))),IMPRODUCT(IMPOWER(
D29,2),INDC_BTL*CAP_BTL))))</f>
        <v>0.999945487715758-0.00794291749911073i</v>
      </c>
      <c r="F29" s="6">
        <f t="shared" ca="1" si="3"/>
        <v>-1.9948323963354985E-4</v>
      </c>
      <c r="G29" s="1"/>
      <c r="H29" s="1"/>
      <c r="I29" s="1"/>
      <c r="J29" s="1"/>
    </row>
    <row r="30" spans="1:10" x14ac:dyDescent="0.2">
      <c r="A30" s="5">
        <f t="shared" si="4"/>
        <v>3.0000000000000018</v>
      </c>
      <c r="B30" s="5">
        <f t="shared" si="0"/>
        <v>159.15494309189614</v>
      </c>
      <c r="C30" s="5">
        <f t="shared" si="1"/>
        <v>1000.0000000000051</v>
      </c>
      <c r="D30" s="5" t="str">
        <f t="shared" si="2"/>
        <v>1000.00000000001i</v>
      </c>
      <c r="E30" s="6" t="str">
        <f ca="1">IMDIV(1,IMSUM(IMSUM(IMSUM(
1,IMPRODUCT(
D30,INDC_BTL/(LOAD1_BTL*'L-C Filter Designer'!$D$16))),IMPRODUCT(IMPOWER(
D30,2),INDC_BTL*CAP_BTL))))</f>
        <v>0.999913606104532-0.00999927205114531i</v>
      </c>
      <c r="F30" s="6">
        <f t="shared" ca="1" si="3"/>
        <v>-3.1615567813623779E-4</v>
      </c>
      <c r="G30" s="1"/>
      <c r="H30" s="1"/>
      <c r="I30" s="1"/>
      <c r="J30" s="1"/>
    </row>
    <row r="31" spans="1:10" x14ac:dyDescent="0.2">
      <c r="A31" s="5">
        <f t="shared" si="4"/>
        <v>3.1000000000000019</v>
      </c>
      <c r="B31" s="5">
        <f t="shared" si="0"/>
        <v>200.36420227104259</v>
      </c>
      <c r="C31" s="5">
        <f t="shared" si="1"/>
        <v>1258.9254117941734</v>
      </c>
      <c r="D31" s="5" t="str">
        <f t="shared" si="2"/>
        <v>1258.92541179417i</v>
      </c>
      <c r="E31" s="6" t="str">
        <f ca="1">IMDIV(1,IMSUM(IMSUM(IMSUM(
1,IMPRODUCT(
D31,INDC_BTL/(LOAD1_BTL*'L-C Filter Designer'!$D$16))),IMPRODUCT(IMPOWER(
D31,2),INDC_BTL*CAP_BTL))))</f>
        <v>0.999863080561432-0.0125878017287051i</v>
      </c>
      <c r="F31" s="6">
        <f t="shared" ca="1" si="3"/>
        <v>-5.0106305960504925E-4</v>
      </c>
      <c r="G31" s="1"/>
      <c r="H31" s="1"/>
      <c r="I31" s="1"/>
      <c r="J31" s="1"/>
    </row>
    <row r="32" spans="1:10" x14ac:dyDescent="0.2">
      <c r="A32" s="5">
        <f t="shared" si="4"/>
        <v>3.200000000000002</v>
      </c>
      <c r="B32" s="5">
        <f t="shared" si="0"/>
        <v>252.24358585288209</v>
      </c>
      <c r="C32" s="5">
        <f t="shared" si="1"/>
        <v>1584.8931924611213</v>
      </c>
      <c r="D32" s="5" t="str">
        <f t="shared" si="2"/>
        <v>1584.89319246112i</v>
      </c>
      <c r="E32" s="6" t="str">
        <f ca="1">IMDIV(1,IMSUM(IMSUM(IMSUM(
1,IMPRODUCT(
D32,INDC_BTL/(LOAD1_BTL*'L-C Filter Designer'!$D$16))),IMPRODUCT(IMPOWER(
D32,2),INDC_BTL*CAP_BTL))))</f>
        <v>0.999783011525222-0.0158460342158075i</v>
      </c>
      <c r="F32" s="6">
        <f t="shared" ca="1" si="3"/>
        <v>-7.941065098881516E-4</v>
      </c>
      <c r="G32" s="1"/>
      <c r="H32" s="1"/>
      <c r="I32" s="1"/>
      <c r="J32" s="1"/>
    </row>
    <row r="33" spans="1:10" x14ac:dyDescent="0.2">
      <c r="A33" s="5">
        <f t="shared" si="4"/>
        <v>3.300000000000002</v>
      </c>
      <c r="B33" s="5">
        <f t="shared" si="0"/>
        <v>317.55586019227724</v>
      </c>
      <c r="C33" s="5">
        <f t="shared" si="1"/>
        <v>1995.2623149688911</v>
      </c>
      <c r="D33" s="5" t="str">
        <f t="shared" si="2"/>
        <v>1995.26231496889i</v>
      </c>
      <c r="E33" s="6" t="str">
        <f ca="1">IMDIV(1,IMSUM(IMSUM(IMSUM(
1,IMPRODUCT(
D33,INDC_BTL/(LOAD1_BTL*'L-C Filter Designer'!$D$16))),IMPRODUCT(IMPOWER(
D33,2),INDC_BTL*CAP_BTL))))</f>
        <v>0.99965613213471-0.0199468420571555i</v>
      </c>
      <c r="F33" s="6">
        <f t="shared" ca="1" si="3"/>
        <v>-1.2585114067075788E-3</v>
      </c>
      <c r="G33" s="1"/>
      <c r="H33" s="1"/>
      <c r="I33" s="1"/>
      <c r="J33" s="1"/>
    </row>
    <row r="34" spans="1:10" x14ac:dyDescent="0.2">
      <c r="A34" s="5">
        <f t="shared" si="4"/>
        <v>3.4000000000000021</v>
      </c>
      <c r="B34" s="5">
        <f t="shared" si="0"/>
        <v>399.77914206021353</v>
      </c>
      <c r="C34" s="5">
        <f t="shared" si="1"/>
        <v>2511.8864315095943</v>
      </c>
      <c r="D34" s="5" t="str">
        <f t="shared" si="2"/>
        <v>2511.88643150959i</v>
      </c>
      <c r="E34" s="6" t="str">
        <f ca="1">IMDIV(1,IMSUM(IMSUM(IMSUM(
1,IMPRODUCT(
D34,INDC_BTL/(LOAD1_BTL*'L-C Filter Designer'!$D$16))),IMPRODUCT(IMPOWER(
D34,2),INDC_BTL*CAP_BTL))))</f>
        <v>0.999455095789627-0.0251073314052713i</v>
      </c>
      <c r="F34" s="6">
        <f t="shared" ca="1" si="3"/>
        <v>-1.9944489576859139E-3</v>
      </c>
      <c r="G34" s="1"/>
      <c r="H34" s="1"/>
      <c r="I34" s="1"/>
      <c r="J34" s="1"/>
    </row>
    <row r="35" spans="1:10" x14ac:dyDescent="0.2">
      <c r="A35" s="5">
        <f t="shared" si="4"/>
        <v>3.5000000000000022</v>
      </c>
      <c r="B35" s="5">
        <f t="shared" si="0"/>
        <v>503.29212104487323</v>
      </c>
      <c r="C35" s="5">
        <f t="shared" si="1"/>
        <v>3162.2776601683972</v>
      </c>
      <c r="D35" s="5" t="str">
        <f t="shared" si="2"/>
        <v>3162.2776601684i</v>
      </c>
      <c r="E35" s="6" t="str">
        <f ca="1">IMDIV(1,IMSUM(IMSUM(IMSUM(
1,IMPRODUCT(
D35,INDC_BTL/(LOAD1_BTL*'L-C Filter Designer'!$D$16))),IMPRODUCT(IMPOWER(
D35,2),INDC_BTL*CAP_BTL))))</f>
        <v>0.99913661006784-0.0315997713836473i</v>
      </c>
      <c r="F35" s="6">
        <f t="shared" ca="1" si="3"/>
        <v>-3.1605938095320158E-3</v>
      </c>
      <c r="G35" s="1"/>
      <c r="H35" s="1"/>
      <c r="I35" s="1"/>
      <c r="J35" s="1"/>
    </row>
    <row r="36" spans="1:10" x14ac:dyDescent="0.2">
      <c r="A36" s="5">
        <f t="shared" si="4"/>
        <v>3.6000000000000023</v>
      </c>
      <c r="B36" s="5">
        <f t="shared" si="0"/>
        <v>633.60724073917743</v>
      </c>
      <c r="C36" s="5">
        <f t="shared" si="1"/>
        <v>3981.0717055349983</v>
      </c>
      <c r="D36" s="5" t="str">
        <f t="shared" si="2"/>
        <v>3981.071705535i</v>
      </c>
      <c r="E36" s="6" t="str">
        <f ca="1">IMDIV(1,IMSUM(IMSUM(IMSUM(
1,IMPRODUCT(
D36,INDC_BTL/(LOAD1_BTL*'L-C Filter Designer'!$D$16))),IMPRODUCT(IMPOWER(
D36,2),INDC_BTL*CAP_BTL))))</f>
        <v>0.998632184074495-0.0397648344526535i</v>
      </c>
      <c r="F36" s="6">
        <f t="shared" ca="1" si="3"/>
        <v>-5.0082124464316752E-3</v>
      </c>
      <c r="G36" s="1"/>
      <c r="H36" s="1"/>
      <c r="I36" s="1"/>
      <c r="J36" s="1"/>
    </row>
    <row r="37" spans="1:10" x14ac:dyDescent="0.2">
      <c r="A37" s="5">
        <f t="shared" si="4"/>
        <v>3.7000000000000024</v>
      </c>
      <c r="B37" s="5">
        <f t="shared" si="0"/>
        <v>797.66425646333414</v>
      </c>
      <c r="C37" s="5">
        <f t="shared" si="1"/>
        <v>5011.8723362727505</v>
      </c>
      <c r="D37" s="5" t="str">
        <f t="shared" si="2"/>
        <v>5011.87233627275i</v>
      </c>
      <c r="E37" s="6" t="str">
        <f ca="1">IMDIV(1,IMSUM(IMSUM(IMSUM(
1,IMPRODUCT(
D37,INDC_BTL/(LOAD1_BTL*'L-C Filter Designer'!$D$16))),IMPRODUCT(IMPOWER(
D37,2),INDC_BTL*CAP_BTL))))</f>
        <v>0.99783357531383-0.050027235054875i</v>
      </c>
      <c r="F37" s="6">
        <f t="shared" ca="1" si="3"/>
        <v>-7.9349938709755083E-3</v>
      </c>
      <c r="G37" s="1"/>
      <c r="H37" s="1"/>
      <c r="I37" s="1"/>
      <c r="J37" s="1"/>
    </row>
    <row r="38" spans="1:10" x14ac:dyDescent="0.2">
      <c r="A38" s="5">
        <f t="shared" si="4"/>
        <v>3.8000000000000025</v>
      </c>
      <c r="B38" s="5">
        <f t="shared" si="0"/>
        <v>1004.1998025415919</v>
      </c>
      <c r="C38" s="5">
        <f t="shared" si="1"/>
        <v>6309.5734448019721</v>
      </c>
      <c r="D38" s="5" t="str">
        <f t="shared" si="2"/>
        <v>6309.57344480197i</v>
      </c>
      <c r="E38" s="6" t="str">
        <f ca="1">IMDIV(1,IMSUM(IMSUM(IMSUM(
1,IMPRODUCT(
D38,INDC_BTL/(LOAD1_BTL*'L-C Filter Designer'!$D$16))),IMPRODUCT(IMPOWER(
D38,2),INDC_BTL*CAP_BTL))))</f>
        <v>0.996570002797234-0.0629133791789864i</v>
      </c>
      <c r="F38" s="6">
        <f t="shared" ca="1" si="3"/>
        <v>-1.2569875319888865E-2</v>
      </c>
      <c r="G38" s="1"/>
      <c r="H38" s="1"/>
      <c r="I38" s="1"/>
      <c r="J38" s="1"/>
    </row>
    <row r="39" spans="1:10" x14ac:dyDescent="0.2">
      <c r="A39" s="5">
        <f t="shared" si="4"/>
        <v>3.9000000000000026</v>
      </c>
      <c r="B39" s="5">
        <f t="shared" si="0"/>
        <v>1264.2126499382962</v>
      </c>
      <c r="C39" s="5">
        <f t="shared" si="1"/>
        <v>7943.2823472428718</v>
      </c>
      <c r="D39" s="5" t="str">
        <f t="shared" si="2"/>
        <v>7943.28234724287i</v>
      </c>
      <c r="E39" s="6" t="str">
        <f ca="1">IMDIV(1,IMSUM(IMSUM(IMSUM(
1,IMPRODUCT(
D39,INDC_BTL/(LOAD1_BTL*'L-C Filter Designer'!$D$16))),IMPRODUCT(IMPOWER(
D39,2),INDC_BTL*CAP_BTL))))</f>
        <v>0.99457272567715-0.079069569504026i</v>
      </c>
      <c r="F39" s="6">
        <f t="shared" ca="1" si="3"/>
        <v>-1.9906257217241874E-2</v>
      </c>
      <c r="G39" s="1"/>
      <c r="H39" s="1"/>
      <c r="I39" s="1"/>
      <c r="J39" s="1"/>
    </row>
    <row r="40" spans="1:10" x14ac:dyDescent="0.2">
      <c r="A40" s="5">
        <f t="shared" si="4"/>
        <v>4.0000000000000027</v>
      </c>
      <c r="B40" s="5">
        <f t="shared" si="0"/>
        <v>1591.5494309189633</v>
      </c>
      <c r="C40" s="5">
        <f t="shared" si="1"/>
        <v>10000.000000000062</v>
      </c>
      <c r="D40" s="5" t="str">
        <f t="shared" si="2"/>
        <v>10000.0000000001i</v>
      </c>
      <c r="E40" s="6" t="str">
        <f ca="1">IMDIV(1,IMSUM(IMSUM(IMSUM(
1,IMPRODUCT(
D40,INDC_BTL/(LOAD1_BTL*'L-C Filter Designer'!$D$16))),IMPRODUCT(IMPOWER(
D40,2),INDC_BTL*CAP_BTL))))</f>
        <v>0.991420624124785-0.0992770792402462i</v>
      </c>
      <c r="F40" s="6">
        <f t="shared" ca="1" si="3"/>
        <v>-3.1510083878886735E-2</v>
      </c>
      <c r="G40" s="1"/>
      <c r="H40" s="1"/>
      <c r="I40" s="1"/>
      <c r="J40" s="1"/>
    </row>
    <row r="41" spans="1:10" x14ac:dyDescent="0.2">
      <c r="A41" s="5">
        <f t="shared" si="4"/>
        <v>4.1000000000000023</v>
      </c>
      <c r="B41" s="5">
        <f t="shared" si="0"/>
        <v>2003.64202271043</v>
      </c>
      <c r="C41" s="5">
        <f t="shared" si="1"/>
        <v>12589.25411794176</v>
      </c>
      <c r="D41" s="5" t="str">
        <f t="shared" si="2"/>
        <v>12589.2541179418i</v>
      </c>
      <c r="E41" s="6" t="str">
        <f ca="1">IMDIV(1,IMSUM(IMSUM(IMSUM(
1,IMPRODUCT(
D41,INDC_BTL/(LOAD1_BTL*'L-C Filter Designer'!$D$16))),IMPRODUCT(IMPOWER(
D41,2),INDC_BTL*CAP_BTL))))</f>
        <v>0.986458185506579-0.124455986987953i</v>
      </c>
      <c r="F41" s="6">
        <f t="shared" ca="1" si="3"/>
        <v>-4.9842067027163525E-2</v>
      </c>
      <c r="G41" s="1"/>
      <c r="H41" s="1"/>
      <c r="I41" s="1"/>
      <c r="J41" s="1"/>
    </row>
    <row r="42" spans="1:10" x14ac:dyDescent="0.2">
      <c r="A42" s="5">
        <f t="shared" si="4"/>
        <v>4.200000000000002</v>
      </c>
      <c r="B42" s="5">
        <f t="shared" ref="B42:B70" si="5">C42/(2*PI())</f>
        <v>2522.4358585288237</v>
      </c>
      <c r="C42" s="5">
        <f t="shared" ref="C42:C70" si="6">10^A42</f>
        <v>15848.931924611232</v>
      </c>
      <c r="D42" s="5" t="str">
        <f t="shared" ref="D42:D70" si="7">COMPLEX(0,C42)</f>
        <v>15848.9319246112i</v>
      </c>
      <c r="E42" s="6" t="str">
        <f ca="1">IMDIV(1,IMSUM(IMSUM(IMSUM(
1,IMPRODUCT(
D42,INDC_BTL/(LOAD1_BTL*'L-C Filter Designer'!$D$16))),IMPRODUCT(IMPOWER(
D42,2),INDC_BTL*CAP_BTL))))</f>
        <v>0.97867582513393-0.15564136194645i</v>
      </c>
      <c r="F42" s="6">
        <f t="shared" ref="F42:F70" ca="1" si="8">20*LOG10(IMABS(E42))</f>
        <v>-7.8749775390749996E-2</v>
      </c>
      <c r="G42" s="1"/>
      <c r="H42" s="1"/>
      <c r="I42" s="1"/>
      <c r="J42" s="1"/>
    </row>
    <row r="43" spans="1:10" x14ac:dyDescent="0.2">
      <c r="A43" s="5">
        <f t="shared" ref="A43:A70" si="9">0.1+A42</f>
        <v>4.3000000000000016</v>
      </c>
      <c r="B43" s="5">
        <f t="shared" si="5"/>
        <v>3175.5586019227703</v>
      </c>
      <c r="C43" s="5">
        <f t="shared" si="6"/>
        <v>19952.623149688898</v>
      </c>
      <c r="D43" s="5" t="str">
        <f t="shared" si="7"/>
        <v>19952.6231496889i</v>
      </c>
      <c r="E43" s="6" t="str">
        <f ca="1">IMDIV(1,IMSUM(IMSUM(IMSUM(
1,IMPRODUCT(
D43,INDC_BTL/(LOAD1_BTL*'L-C Filter Designer'!$D$16))),IMPRODUCT(IMPOWER(
D43,2),INDC_BTL*CAP_BTL))))</f>
        <v>0.966544812008117-0.193900873173471i</v>
      </c>
      <c r="F43" s="6">
        <f t="shared" ca="1" si="8"/>
        <v>-0.12420235204089938</v>
      </c>
      <c r="G43" s="1"/>
      <c r="H43" s="1"/>
      <c r="I43" s="1"/>
      <c r="J43" s="1"/>
    </row>
    <row r="44" spans="1:10" x14ac:dyDescent="0.2">
      <c r="A44" s="5">
        <f t="shared" si="9"/>
        <v>4.4000000000000012</v>
      </c>
      <c r="B44" s="5">
        <f t="shared" si="5"/>
        <v>3997.7914206021296</v>
      </c>
      <c r="C44" s="5">
        <f t="shared" si="6"/>
        <v>25118.864315095907</v>
      </c>
      <c r="D44" s="5" t="str">
        <f t="shared" si="7"/>
        <v>25118.8643150959i</v>
      </c>
      <c r="E44" s="6" t="str">
        <f ca="1">IMDIV(1,IMSUM(IMSUM(IMSUM(
1,IMPRODUCT(
D44,INDC_BTL/(LOAD1_BTL*'L-C Filter Designer'!$D$16))),IMPRODUCT(IMPOWER(
D44,2),INDC_BTL*CAP_BTL))))</f>
        <v>0.947812652001742-0.240140423769169i</v>
      </c>
      <c r="F44" s="6">
        <f t="shared" ca="1" si="8"/>
        <v>-0.1953472731413172</v>
      </c>
      <c r="G44" s="1"/>
      <c r="H44" s="1"/>
      <c r="I44" s="1"/>
      <c r="J44" s="1"/>
    </row>
    <row r="45" spans="1:10" x14ac:dyDescent="0.2">
      <c r="A45" s="5">
        <f t="shared" si="9"/>
        <v>4.5000000000000009</v>
      </c>
      <c r="B45" s="5">
        <f t="shared" si="5"/>
        <v>5032.9212104487196</v>
      </c>
      <c r="C45" s="5">
        <f t="shared" si="6"/>
        <v>31622.776601683894</v>
      </c>
      <c r="D45" s="5" t="str">
        <f t="shared" si="7"/>
        <v>31622.7766016839i</v>
      </c>
      <c r="E45" s="6" t="str">
        <f ca="1">IMDIV(1,IMSUM(IMSUM(IMSUM(
1,IMPRODUCT(
D45,INDC_BTL/(LOAD1_BTL*'L-C Filter Designer'!$D$16))),IMPRODUCT(IMPOWER(
D45,2),INDC_BTL*CAP_BTL))))</f>
        <v>0.919304591184577-0.294717799228834i</v>
      </c>
      <c r="F45" s="6">
        <f t="shared" ca="1" si="8"/>
        <v>-0.30593634515079327</v>
      </c>
      <c r="G45" s="1"/>
      <c r="H45" s="1"/>
      <c r="I45" s="1"/>
      <c r="J45" s="1"/>
    </row>
    <row r="46" spans="1:10" x14ac:dyDescent="0.2">
      <c r="A46" s="5">
        <f t="shared" si="9"/>
        <v>4.6000000000000005</v>
      </c>
      <c r="B46" s="5">
        <f t="shared" si="5"/>
        <v>6336.0724073917472</v>
      </c>
      <c r="C46" s="5">
        <f t="shared" si="6"/>
        <v>39810.717055349814</v>
      </c>
      <c r="D46" s="5" t="str">
        <f t="shared" si="7"/>
        <v>39810.7170553498i</v>
      </c>
      <c r="E46" s="6" t="str">
        <f ca="1">IMDIV(1,IMSUM(IMSUM(IMSUM(
1,IMPRODUCT(
D46,INDC_BTL/(LOAD1_BTL*'L-C Filter Designer'!$D$16))),IMPRODUCT(IMPOWER(
D46,2),INDC_BTL*CAP_BTL))))</f>
        <v>0.876865163040523-0.356776464230692i</v>
      </c>
      <c r="F46" s="6">
        <f t="shared" ca="1" si="8"/>
        <v>-0.47603802815741247</v>
      </c>
      <c r="G46" s="1"/>
      <c r="H46" s="1"/>
      <c r="I46" s="1"/>
      <c r="J46" s="1"/>
    </row>
    <row r="47" spans="1:10" x14ac:dyDescent="0.2">
      <c r="A47" s="5">
        <f t="shared" si="9"/>
        <v>4.7</v>
      </c>
      <c r="B47" s="5">
        <f t="shared" si="5"/>
        <v>7976.6425646333082</v>
      </c>
      <c r="C47" s="5">
        <f t="shared" si="6"/>
        <v>50118.723362727294</v>
      </c>
      <c r="D47" s="5" t="str">
        <f t="shared" si="7"/>
        <v>50118.7233627273i</v>
      </c>
      <c r="E47" s="6" t="str">
        <f ca="1">IMDIV(1,IMSUM(IMSUM(IMSUM(
1,IMPRODUCT(
D47,INDC_BTL/(LOAD1_BTL*'L-C Filter Designer'!$D$16))),IMPRODUCT(IMPOWER(
D47,2),INDC_BTL*CAP_BTL))))</f>
        <v>0.815719556803018-0.423288462716909i</v>
      </c>
      <c r="F47" s="6">
        <f t="shared" ca="1" si="8"/>
        <v>-0.73363568631275122</v>
      </c>
      <c r="G47" s="1"/>
      <c r="H47" s="1"/>
      <c r="I47" s="1"/>
      <c r="J47" s="1"/>
    </row>
    <row r="48" spans="1:10" x14ac:dyDescent="0.2">
      <c r="A48" s="5">
        <f t="shared" si="9"/>
        <v>4.8</v>
      </c>
      <c r="B48" s="5">
        <f t="shared" si="5"/>
        <v>10041.998025415858</v>
      </c>
      <c r="C48" s="5">
        <f t="shared" si="6"/>
        <v>63095.734448019342</v>
      </c>
      <c r="D48" s="5" t="str">
        <f t="shared" si="7"/>
        <v>63095.7344480193i</v>
      </c>
      <c r="E48" s="6" t="str">
        <f ca="1">IMDIV(1,IMSUM(IMSUM(IMSUM(
1,IMPRODUCT(
D48,INDC_BTL/(LOAD1_BTL*'L-C Filter Designer'!$D$16))),IMPRODUCT(IMPOWER(
D48,2),INDC_BTL*CAP_BTL))))</f>
        <v>0.731661116926112-0.488072454990159i</v>
      </c>
      <c r="F48" s="6">
        <f t="shared" ca="1" si="8"/>
        <v>-1.1151570163119706</v>
      </c>
      <c r="G48" s="1"/>
      <c r="H48" s="1"/>
      <c r="I48" s="1"/>
      <c r="J48" s="1"/>
    </row>
    <row r="49" spans="1:10" x14ac:dyDescent="0.2">
      <c r="A49" s="5">
        <f t="shared" si="9"/>
        <v>4.8999999999999995</v>
      </c>
      <c r="B49" s="5">
        <f t="shared" si="5"/>
        <v>12642.126499382864</v>
      </c>
      <c r="C49" s="5">
        <f t="shared" si="6"/>
        <v>79432.823472428106</v>
      </c>
      <c r="D49" s="5" t="str">
        <f t="shared" si="7"/>
        <v>79432.8234724281i</v>
      </c>
      <c r="E49" s="6" t="str">
        <f ca="1">IMDIV(1,IMSUM(IMSUM(IMSUM(
1,IMPRODUCT(
D49,INDC_BTL/(LOAD1_BTL*'L-C Filter Designer'!$D$16))),IMPRODUCT(IMPOWER(
D49,2),INDC_BTL*CAP_BTL))))</f>
        <v>0.623296918998132-0.541574999801663i</v>
      </c>
      <c r="F49" s="6">
        <f t="shared" ca="1" si="8"/>
        <v>-1.6634139177265559</v>
      </c>
      <c r="G49" s="1"/>
      <c r="H49" s="1"/>
      <c r="I49" s="1"/>
      <c r="J49" s="1"/>
    </row>
    <row r="50" spans="1:10" x14ac:dyDescent="0.2">
      <c r="A50" s="5">
        <f t="shared" si="9"/>
        <v>4.9999999999999991</v>
      </c>
      <c r="B50" s="5">
        <f t="shared" si="5"/>
        <v>15915.494309189509</v>
      </c>
      <c r="C50" s="5">
        <f t="shared" si="6"/>
        <v>99999.99999999984</v>
      </c>
      <c r="D50" s="5" t="str">
        <f t="shared" si="7"/>
        <v>99999.9999999998i</v>
      </c>
      <c r="E50" s="6" t="str">
        <f ca="1">IMDIV(1,IMSUM(IMSUM(IMSUM(
1,IMPRODUCT(
D50,INDC_BTL/(LOAD1_BTL*'L-C Filter Designer'!$D$16))),IMPRODUCT(IMPOWER(
D50,2),INDC_BTL*CAP_BTL))))</f>
        <v>0.494704826120416-0.572575030231961i</v>
      </c>
      <c r="F50" s="6">
        <f t="shared" ca="1" si="8"/>
        <v>-2.4216759531009977</v>
      </c>
      <c r="G50" s="1"/>
      <c r="H50" s="1"/>
      <c r="I50" s="1"/>
      <c r="J50" s="1"/>
    </row>
    <row r="51" spans="1:10" x14ac:dyDescent="0.2">
      <c r="A51" s="5">
        <f t="shared" si="9"/>
        <v>5.0999999999999988</v>
      </c>
      <c r="B51" s="5">
        <f t="shared" si="5"/>
        <v>20036.420227104107</v>
      </c>
      <c r="C51" s="5">
        <f t="shared" si="6"/>
        <v>125892.5411794164</v>
      </c>
      <c r="D51" s="5" t="str">
        <f t="shared" si="7"/>
        <v>125892.541179416i</v>
      </c>
      <c r="E51" s="6" t="str">
        <f ca="1">IMDIV(1,IMSUM(IMSUM(IMSUM(
1,IMPRODUCT(
D51,INDC_BTL/(LOAD1_BTL*'L-C Filter Designer'!$D$16))),IMPRODUCT(IMPOWER(
D51,2),INDC_BTL*CAP_BTL))))</f>
        <v>0.356527764311461-0.57217065836882i</v>
      </c>
      <c r="F51" s="6">
        <f t="shared" ca="1" si="8"/>
        <v>-3.4247441712712194</v>
      </c>
      <c r="G51" s="1"/>
      <c r="H51" s="1"/>
      <c r="I51" s="1"/>
      <c r="J51" s="1"/>
    </row>
    <row r="52" spans="1:10" x14ac:dyDescent="0.2">
      <c r="A52" s="5">
        <f t="shared" si="9"/>
        <v>5.1999999999999984</v>
      </c>
      <c r="B52" s="5">
        <f t="shared" si="5"/>
        <v>25224.358585288042</v>
      </c>
      <c r="C52" s="5">
        <f t="shared" si="6"/>
        <v>158489.31924611109</v>
      </c>
      <c r="D52" s="5" t="str">
        <f t="shared" si="7"/>
        <v>158489.319246111i</v>
      </c>
      <c r="E52" s="6" t="str">
        <f ca="1">IMDIV(1,IMSUM(IMSUM(IMSUM(
1,IMPRODUCT(
D52,INDC_BTL/(LOAD1_BTL*'L-C Filter Designer'!$D$16))),IMPRODUCT(IMPOWER(
D52,2),INDC_BTL*CAP_BTL))))</f>
        <v>0.223532783745284-0.538099172709975i</v>
      </c>
      <c r="F52" s="6">
        <f t="shared" ca="1" si="8"/>
        <v>-4.6913767565052984</v>
      </c>
      <c r="G52" s="1"/>
      <c r="H52" s="1"/>
      <c r="I52" s="1"/>
      <c r="J52" s="1"/>
    </row>
    <row r="53" spans="1:10" x14ac:dyDescent="0.2">
      <c r="A53" s="5">
        <f t="shared" si="9"/>
        <v>5.299999999999998</v>
      </c>
      <c r="B53" s="5">
        <f t="shared" si="5"/>
        <v>31755.586019227456</v>
      </c>
      <c r="C53" s="5">
        <f t="shared" si="6"/>
        <v>199526.23149688743</v>
      </c>
      <c r="D53" s="5" t="str">
        <f t="shared" si="7"/>
        <v>199526.231496887i</v>
      </c>
      <c r="E53" s="6" t="str">
        <f ca="1">IMDIV(1,IMSUM(IMSUM(IMSUM(
1,IMPRODUCT(
D53,INDC_BTL/(LOAD1_BTL*'L-C Filter Designer'!$D$16))),IMPRODUCT(IMPOWER(
D53,2),INDC_BTL*CAP_BTL))))</f>
        <v>0.109409362149808-0.476041509378i</v>
      </c>
      <c r="F53" s="6">
        <f t="shared" ca="1" si="8"/>
        <v>-6.2235517646474179</v>
      </c>
      <c r="G53" s="1"/>
      <c r="H53" s="1"/>
      <c r="I53" s="1"/>
      <c r="J53" s="1"/>
    </row>
    <row r="54" spans="1:10" x14ac:dyDescent="0.2">
      <c r="A54" s="5">
        <f t="shared" si="9"/>
        <v>5.3999999999999977</v>
      </c>
      <c r="B54" s="5">
        <f t="shared" si="5"/>
        <v>39977.914206020985</v>
      </c>
      <c r="C54" s="5">
        <f t="shared" si="6"/>
        <v>251188.6431509571</v>
      </c>
      <c r="D54" s="5" t="str">
        <f t="shared" si="7"/>
        <v>251188.643150957i</v>
      </c>
      <c r="E54" s="6" t="str">
        <f ca="1">IMDIV(1,IMSUM(IMSUM(IMSUM(
1,IMPRODUCT(
D54,INDC_BTL/(LOAD1_BTL*'L-C Filter Designer'!$D$16))),IMPRODUCT(IMPOWER(
D54,2),INDC_BTL*CAP_BTL))))</f>
        <v>0.0224177798583539-0.396840776362903i</v>
      </c>
      <c r="F54" s="6">
        <f t="shared" ca="1" si="8"/>
        <v>-8.0138370940205377</v>
      </c>
      <c r="G54" s="1"/>
      <c r="H54" s="1"/>
      <c r="I54" s="1"/>
      <c r="J54" s="1"/>
    </row>
    <row r="55" spans="1:10" x14ac:dyDescent="0.2">
      <c r="A55" s="5">
        <f t="shared" si="9"/>
        <v>5.4999999999999973</v>
      </c>
      <c r="B55" s="5">
        <f t="shared" si="5"/>
        <v>50329.212104486811</v>
      </c>
      <c r="C55" s="5">
        <f t="shared" si="6"/>
        <v>316227.76601683651</v>
      </c>
      <c r="D55" s="5" t="str">
        <f t="shared" si="7"/>
        <v>316227.766016837i</v>
      </c>
      <c r="E55" s="6" t="str">
        <f ca="1">IMDIV(1,IMSUM(IMSUM(IMSUM(
1,IMPRODUCT(
D55,INDC_BTL/(LOAD1_BTL*'L-C Filter Designer'!$D$16))),IMPRODUCT(IMPOWER(
D55,2),INDC_BTL*CAP_BTL))))</f>
        <v>-0.0355394092560409-0.312181888738784i</v>
      </c>
      <c r="F55" s="6">
        <f t="shared" ca="1" si="8"/>
        <v>-10.055922961773941</v>
      </c>
      <c r="G55" s="1"/>
      <c r="H55" s="1"/>
      <c r="I55" s="1"/>
      <c r="J55" s="1"/>
    </row>
    <row r="56" spans="1:10" x14ac:dyDescent="0.2">
      <c r="A56" s="5">
        <f t="shared" si="9"/>
        <v>5.599999999999997</v>
      </c>
      <c r="B56" s="5">
        <f t="shared" si="5"/>
        <v>63360.724073916979</v>
      </c>
      <c r="C56" s="5">
        <f t="shared" si="6"/>
        <v>398107.17055349506</v>
      </c>
      <c r="D56" s="5" t="str">
        <f t="shared" si="7"/>
        <v>398107.170553495i</v>
      </c>
      <c r="E56" s="6" t="str">
        <f ca="1">IMDIV(1,IMSUM(IMSUM(IMSUM(
1,IMPRODUCT(
D56,INDC_BTL/(LOAD1_BTL*'L-C Filter Designer'!$D$16))),IMPRODUCT(IMPOWER(
D56,2),INDC_BTL*CAP_BTL))))</f>
        <v>-0.0672401205622531-0.231673064963487i</v>
      </c>
      <c r="F56" s="6">
        <f t="shared" ca="1" si="8"/>
        <v>-12.351244557124341</v>
      </c>
      <c r="G56" s="1"/>
      <c r="H56" s="1"/>
      <c r="I56" s="1"/>
      <c r="J56" s="1"/>
    </row>
    <row r="57" spans="1:10" x14ac:dyDescent="0.2">
      <c r="A57" s="5">
        <f t="shared" si="9"/>
        <v>5.6999999999999966</v>
      </c>
      <c r="B57" s="5">
        <f t="shared" si="5"/>
        <v>79766.425646332456</v>
      </c>
      <c r="C57" s="5">
        <f t="shared" si="6"/>
        <v>501187.23362726904</v>
      </c>
      <c r="D57" s="5" t="str">
        <f t="shared" si="7"/>
        <v>501187.233627269i</v>
      </c>
      <c r="E57" s="6" t="str">
        <f ca="1">IMDIV(1,IMSUM(IMSUM(IMSUM(
1,IMPRODUCT(
D57,INDC_BTL/(LOAD1_BTL*'L-C Filter Designer'!$D$16))),IMPRODUCT(IMPOWER(
D57,2),INDC_BTL*CAP_BTL))))</f>
        <v>-0.0780497910042795-0.161899332144568i</v>
      </c>
      <c r="F57" s="6">
        <f t="shared" ca="1" si="8"/>
        <v>-14.907549427631583</v>
      </c>
      <c r="G57" s="1"/>
      <c r="H57" s="1"/>
      <c r="I57" s="1"/>
      <c r="J57" s="1"/>
    </row>
    <row r="58" spans="1:10" x14ac:dyDescent="0.2">
      <c r="A58" s="5">
        <f t="shared" si="9"/>
        <v>5.7999999999999963</v>
      </c>
      <c r="B58" s="5">
        <f t="shared" si="5"/>
        <v>100419.98025415781</v>
      </c>
      <c r="C58" s="5">
        <f t="shared" si="6"/>
        <v>630957.34448018856</v>
      </c>
      <c r="D58" s="5" t="str">
        <f t="shared" si="7"/>
        <v>630957.344480189i</v>
      </c>
      <c r="E58" s="6" t="str">
        <f ca="1">IMDIV(1,IMSUM(IMSUM(IMSUM(
1,IMPRODUCT(
D58,INDC_BTL/(LOAD1_BTL*'L-C Filter Designer'!$D$16))),IMPRODUCT(IMPOWER(
D58,2),INDC_BTL*CAP_BTL))))</f>
        <v>-0.0744439548474962-0.106407385285957i</v>
      </c>
      <c r="F58" s="6">
        <f t="shared" ca="1" si="8"/>
        <v>-17.73028228454217</v>
      </c>
      <c r="G58" s="1"/>
      <c r="H58" s="1"/>
      <c r="I58" s="1"/>
      <c r="J58" s="1"/>
    </row>
    <row r="59" spans="1:10" x14ac:dyDescent="0.2">
      <c r="A59" s="5">
        <f t="shared" si="9"/>
        <v>5.8999999999999959</v>
      </c>
      <c r="B59" s="5">
        <f t="shared" si="5"/>
        <v>126421.26499382764</v>
      </c>
      <c r="C59" s="5">
        <f t="shared" si="6"/>
        <v>794328.23472427484</v>
      </c>
      <c r="D59" s="5" t="str">
        <f t="shared" si="7"/>
        <v>794328.234724275i</v>
      </c>
      <c r="E59" s="6" t="str">
        <f ca="1">IMDIV(1,IMSUM(IMSUM(IMSUM(
1,IMPRODUCT(
D59,INDC_BTL/(LOAD1_BTL*'L-C Filter Designer'!$D$16))),IMPRODUCT(IMPOWER(
D59,2),INDC_BTL*CAP_BTL))))</f>
        <v>-0.0628777555255467-0.0658823974981434i</v>
      </c>
      <c r="F59" s="6">
        <f t="shared" ca="1" si="8"/>
        <v>-20.812306049900073</v>
      </c>
      <c r="G59" s="1"/>
      <c r="H59" s="1"/>
      <c r="I59" s="1"/>
      <c r="J59" s="1"/>
    </row>
    <row r="60" spans="1:10" x14ac:dyDescent="0.2">
      <c r="A60" s="5">
        <f t="shared" si="9"/>
        <v>5.9999999999999956</v>
      </c>
      <c r="B60" s="5">
        <f t="shared" si="5"/>
        <v>159154.94309189386</v>
      </c>
      <c r="C60" s="5">
        <f t="shared" si="6"/>
        <v>999999.99999999069</v>
      </c>
      <c r="D60" s="5" t="str">
        <f t="shared" si="7"/>
        <v>999999.999999991i</v>
      </c>
      <c r="E60" s="6" t="str">
        <f ca="1">IMDIV(1,IMSUM(IMSUM(IMSUM(
1,IMPRODUCT(
D60,INDC_BTL/(LOAD1_BTL*'L-C Filter Designer'!$D$16))),IMPRODUCT(IMPOWER(
D60,2),INDC_BTL*CAP_BTL))))</f>
        <v>-0.0486937702890715-0.0386458494357713i</v>
      </c>
      <c r="F60" s="6">
        <f t="shared" ca="1" si="8"/>
        <v>-24.128971424684387</v>
      </c>
      <c r="G60" s="1"/>
      <c r="H60" s="1"/>
      <c r="I60" s="1"/>
      <c r="J60" s="1"/>
    </row>
    <row r="61" spans="1:10" x14ac:dyDescent="0.2">
      <c r="A61" s="5">
        <f t="shared" si="9"/>
        <v>6.0999999999999952</v>
      </c>
      <c r="B61" s="5">
        <f t="shared" si="5"/>
        <v>200364.20227103951</v>
      </c>
      <c r="C61" s="5">
        <f t="shared" si="6"/>
        <v>1258925.4117941542</v>
      </c>
      <c r="D61" s="5" t="str">
        <f t="shared" si="7"/>
        <v>1258925.41179415i</v>
      </c>
      <c r="E61" s="6" t="str">
        <f ca="1">IMDIV(1,IMSUM(IMSUM(IMSUM(
1,IMPRODUCT(
D61,INDC_BTL/(LOAD1_BTL*'L-C Filter Designer'!$D$16))),IMPRODUCT(IMPOWER(
D61,2),INDC_BTL*CAP_BTL))))</f>
        <v>-0.0353791731871662-0.0216690444547237i</v>
      </c>
      <c r="F61" s="6">
        <f t="shared" ca="1" si="8"/>
        <v>-27.641602394503874</v>
      </c>
      <c r="G61" s="1"/>
      <c r="H61" s="1"/>
      <c r="I61" s="1"/>
      <c r="J61" s="1"/>
    </row>
    <row r="62" spans="1:10" x14ac:dyDescent="0.2">
      <c r="A62" s="5">
        <f t="shared" si="9"/>
        <v>6.1999999999999948</v>
      </c>
      <c r="B62" s="5">
        <f t="shared" si="5"/>
        <v>252243.58585287799</v>
      </c>
      <c r="C62" s="5">
        <f t="shared" si="6"/>
        <v>1584893.1924610955</v>
      </c>
      <c r="D62" s="5" t="str">
        <f t="shared" si="7"/>
        <v>1584893.1924611i</v>
      </c>
      <c r="E62" s="6" t="str">
        <f ca="1">IMDIV(1,IMSUM(IMSUM(IMSUM(
1,IMPRODUCT(
D62,INDC_BTL/(LOAD1_BTL*'L-C Filter Designer'!$D$16))),IMPRODUCT(IMPOWER(
D62,2),INDC_BTL*CAP_BTL))))</f>
        <v>-0.0245481141022783-0.0117322667939123i</v>
      </c>
      <c r="F62" s="6">
        <f t="shared" ca="1" si="8"/>
        <v>-31.306180696425141</v>
      </c>
      <c r="G62" s="1"/>
      <c r="H62" s="1"/>
      <c r="I62" s="1"/>
      <c r="J62" s="1"/>
    </row>
    <row r="63" spans="1:10" x14ac:dyDescent="0.2">
      <c r="A63" s="5">
        <f t="shared" si="9"/>
        <v>6.2999999999999945</v>
      </c>
      <c r="B63" s="5">
        <f t="shared" si="5"/>
        <v>317555.86019227211</v>
      </c>
      <c r="C63" s="5">
        <f t="shared" si="6"/>
        <v>1995262.3149688588</v>
      </c>
      <c r="D63" s="5" t="str">
        <f t="shared" si="7"/>
        <v>1995262.31496886i</v>
      </c>
      <c r="E63" s="6" t="str">
        <f ca="1">IMDIV(1,IMSUM(IMSUM(IMSUM(
1,IMPRODUCT(
D63,INDC_BTL/(LOAD1_BTL*'L-C Filter Designer'!$D$16))),IMPRODUCT(IMPOWER(
D63,2),INDC_BTL*CAP_BTL))))</f>
        <v>-0.0164924299435587-0.00619215832648863i</v>
      </c>
      <c r="F63" s="6">
        <f t="shared" ca="1" si="8"/>
        <v>-35.0815794776423</v>
      </c>
      <c r="G63" s="1"/>
      <c r="H63" s="1"/>
      <c r="I63" s="1"/>
      <c r="J63" s="1"/>
    </row>
    <row r="64" spans="1:10" x14ac:dyDescent="0.2">
      <c r="A64" s="5">
        <f t="shared" si="9"/>
        <v>6.3999999999999941</v>
      </c>
      <c r="B64" s="5">
        <f t="shared" si="5"/>
        <v>399779.14206020674</v>
      </c>
      <c r="C64" s="5">
        <f t="shared" si="6"/>
        <v>2511886.4315095516</v>
      </c>
      <c r="D64" s="5" t="str">
        <f t="shared" si="7"/>
        <v>2511886.43150955i</v>
      </c>
      <c r="E64" s="6" t="str">
        <f ca="1">IMDIV(1,IMSUM(IMSUM(IMSUM(
1,IMPRODUCT(
D64,INDC_BTL/(LOAD1_BTL*'L-C Filter Designer'!$D$16))),IMPRODUCT(IMPOWER(
D64,2),INDC_BTL*CAP_BTL))))</f>
        <v>-0.0108401273421594-0.00321060074802893i</v>
      </c>
      <c r="F64" s="6">
        <f t="shared" ca="1" si="8"/>
        <v>-38.934136974570215</v>
      </c>
      <c r="G64" s="1"/>
      <c r="H64" s="1"/>
      <c r="I64" s="1"/>
      <c r="J64" s="1"/>
    </row>
    <row r="65" spans="1:10" x14ac:dyDescent="0.2">
      <c r="A65" s="5">
        <f t="shared" si="9"/>
        <v>6.4999999999999938</v>
      </c>
      <c r="B65" s="5">
        <f t="shared" si="5"/>
        <v>503292.12104486418</v>
      </c>
      <c r="C65" s="5">
        <f t="shared" si="6"/>
        <v>3162277.6601683404</v>
      </c>
      <c r="D65" s="5" t="str">
        <f t="shared" si="7"/>
        <v>3162277.66016834i</v>
      </c>
      <c r="E65" s="6" t="str">
        <f ca="1">IMDIV(1,IMSUM(IMSUM(IMSUM(
1,IMPRODUCT(
D65,INDC_BTL/(LOAD1_BTL*'L-C Filter Designer'!$D$16))),IMPRODUCT(IMPOWER(
D65,2),INDC_BTL*CAP_BTL))))</f>
        <v>-0.00702210663198975-0.0016448778466416i</v>
      </c>
      <c r="F65" s="6">
        <f t="shared" ca="1" si="8"/>
        <v>-42.838663484734489</v>
      </c>
      <c r="G65" s="1"/>
      <c r="H65" s="1"/>
      <c r="I65" s="1"/>
      <c r="J65" s="1"/>
    </row>
    <row r="66" spans="1:10" x14ac:dyDescent="0.2">
      <c r="A66" s="5">
        <f t="shared" si="9"/>
        <v>6.5999999999999934</v>
      </c>
      <c r="B66" s="5">
        <f t="shared" si="5"/>
        <v>633607.24073916487</v>
      </c>
      <c r="C66" s="5">
        <f t="shared" si="6"/>
        <v>3981071.7055349196</v>
      </c>
      <c r="D66" s="5" t="str">
        <f t="shared" si="7"/>
        <v>3981071.70553492i</v>
      </c>
      <c r="E66" s="6" t="str">
        <f ca="1">IMDIV(1,IMSUM(IMSUM(IMSUM(
1,IMPRODUCT(
D66,INDC_BTL/(LOAD1_BTL*'L-C Filter Designer'!$D$16))),IMPRODUCT(IMPOWER(
D66,2),INDC_BTL*CAP_BTL))))</f>
        <v>-0.00450587072649272-0.000836102207564213i</v>
      </c>
      <c r="F66" s="6">
        <f t="shared" ca="1" si="8"/>
        <v>-46.777406298959477</v>
      </c>
      <c r="G66" s="1"/>
      <c r="H66" s="1"/>
      <c r="I66" s="1"/>
      <c r="J66" s="1"/>
    </row>
    <row r="67" spans="1:10" x14ac:dyDescent="0.2">
      <c r="A67" s="5">
        <f t="shared" si="9"/>
        <v>6.6999999999999931</v>
      </c>
      <c r="B67" s="5">
        <f t="shared" si="5"/>
        <v>797664.25646331836</v>
      </c>
      <c r="C67" s="5">
        <f t="shared" si="6"/>
        <v>5011872.3362726513</v>
      </c>
      <c r="D67" s="5" t="str">
        <f t="shared" si="7"/>
        <v>5011872.33627265i</v>
      </c>
      <c r="E67" s="6" t="str">
        <f ca="1">IMDIV(1,IMSUM(IMSUM(IMSUM(
1,IMPRODUCT(
D67,INDC_BTL/(LOAD1_BTL*'L-C Filter Designer'!$D$16))),IMPRODUCT(IMPOWER(
D67,2),INDC_BTL*CAP_BTL))))</f>
        <v>-0.00287363685109663-0.000422830330481488i</v>
      </c>
      <c r="F67" s="6">
        <f t="shared" ca="1" si="8"/>
        <v>-50.738338674187851</v>
      </c>
      <c r="G67" s="1"/>
      <c r="H67" s="1"/>
      <c r="I67" s="1"/>
      <c r="J67" s="1"/>
    </row>
    <row r="68" spans="1:10" x14ac:dyDescent="0.2">
      <c r="A68" s="5">
        <f t="shared" si="9"/>
        <v>6.7999999999999927</v>
      </c>
      <c r="B68" s="5">
        <f t="shared" si="5"/>
        <v>1004199.8025415703</v>
      </c>
      <c r="C68" s="5">
        <f t="shared" si="6"/>
        <v>6309573.4448018363</v>
      </c>
      <c r="D68" s="5" t="str">
        <f t="shared" si="7"/>
        <v>6309573.44480184i</v>
      </c>
      <c r="E68" s="6" t="str">
        <f ca="1">IMDIV(1,IMSUM(IMSUM(IMSUM(
1,IMPRODUCT(
D68,INDC_BTL/(LOAD1_BTL*'L-C Filter Designer'!$D$16))),IMPRODUCT(IMPOWER(
D68,2),INDC_BTL*CAP_BTL))))</f>
        <v>-0.00182550941643222-0.000213131696547349i</v>
      </c>
      <c r="F68" s="6">
        <f t="shared" ca="1" si="8"/>
        <v>-54.713519580194458</v>
      </c>
      <c r="G68" s="1"/>
      <c r="H68" s="1"/>
      <c r="I68" s="1"/>
      <c r="J68" s="1"/>
    </row>
    <row r="69" spans="1:10" x14ac:dyDescent="0.2">
      <c r="A69" s="5">
        <f t="shared" si="9"/>
        <v>6.8999999999999924</v>
      </c>
      <c r="B69" s="5">
        <f t="shared" si="5"/>
        <v>1264212.6499382667</v>
      </c>
      <c r="C69" s="5">
        <f t="shared" si="6"/>
        <v>7943282.3472426869</v>
      </c>
      <c r="D69" s="5" t="str">
        <f t="shared" si="7"/>
        <v>7943282.34724269i</v>
      </c>
      <c r="E69" s="6" t="str">
        <f ca="1">IMDIV(1,IMSUM(IMSUM(IMSUM(
1,IMPRODUCT(
D69,INDC_BTL/(LOAD1_BTL*'L-C Filter Designer'!$D$16))),IMPRODUCT(IMPOWER(
D69,2),INDC_BTL*CAP_BTL))))</f>
        <v>-0.00115678682807989-0.000107206429507479i</v>
      </c>
      <c r="F69" s="6">
        <f t="shared" ca="1" si="8"/>
        <v>-58.697791678532582</v>
      </c>
      <c r="G69" s="1"/>
      <c r="H69" s="1"/>
      <c r="I69" s="1"/>
      <c r="J69" s="1"/>
    </row>
    <row r="70" spans="1:10" x14ac:dyDescent="0.2">
      <c r="A70" s="5">
        <f t="shared" si="9"/>
        <v>6.999999999999992</v>
      </c>
      <c r="B70" s="5">
        <f t="shared" si="5"/>
        <v>1591549.4309189261</v>
      </c>
      <c r="C70" s="5">
        <f t="shared" si="6"/>
        <v>9999999.9999998286</v>
      </c>
      <c r="D70" s="5" t="str">
        <f t="shared" si="7"/>
        <v>9999999.99999983i</v>
      </c>
      <c r="E70" s="6" t="str">
        <f ca="1">IMDIV(1,IMSUM(IMSUM(IMSUM(
1,IMPRODUCT(
D70,INDC_BTL/(LOAD1_BTL*'L-C Filter Designer'!$D$16))),IMPRODUCT(IMPOWER(
D70,2),INDC_BTL*CAP_BTL))))</f>
        <v>-0.000731872424781152-0.0000538537472245156i</v>
      </c>
      <c r="F70" s="6">
        <f t="shared" ca="1" si="8"/>
        <v>-62.687840724530886</v>
      </c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63" t="s">
        <v>13</v>
      </c>
      <c r="B72" s="63"/>
      <c r="C72" s="63"/>
      <c r="D72" s="63"/>
      <c r="E72" s="63"/>
      <c r="F72" s="63"/>
      <c r="G72" s="1"/>
      <c r="H72" s="1"/>
      <c r="I72" s="1"/>
      <c r="J72" s="1"/>
    </row>
    <row r="73" spans="1:10" x14ac:dyDescent="0.2">
      <c r="A73" s="3" t="s">
        <v>3</v>
      </c>
      <c r="B73" s="4" t="s">
        <v>0</v>
      </c>
      <c r="C73" s="4" t="s">
        <v>1</v>
      </c>
      <c r="D73" s="4" t="s">
        <v>2</v>
      </c>
      <c r="E73" s="4" t="s">
        <v>4</v>
      </c>
      <c r="F73" s="4" t="s">
        <v>5</v>
      </c>
      <c r="G73" s="1"/>
      <c r="H73" s="1"/>
      <c r="I73" s="1"/>
      <c r="J73" s="1"/>
    </row>
    <row r="74" spans="1:10" x14ac:dyDescent="0.2">
      <c r="A74" s="5">
        <v>1</v>
      </c>
      <c r="B74" s="5">
        <f t="shared" ref="B74:B105" si="10">C74/(2*PI())</f>
        <v>1.5915494309189535</v>
      </c>
      <c r="C74" s="5">
        <f t="shared" ref="C74:C105" si="11">10^A74</f>
        <v>10</v>
      </c>
      <c r="D74" s="5" t="str">
        <f t="shared" ref="D74:D105" si="12">COMPLEX(0,C74)</f>
        <v>10i</v>
      </c>
      <c r="E74" s="6" t="str">
        <f ca="1">IMDIV(1,IMSUM(IMSUM(IMSUM(
1,IMPRODUCT(
D74,INDC_BTL/(LOAD2_BTL*'L-C Filter Designer'!$D$16))),IMPRODUCT(IMPOWER(
D74,2),INDC_BTL*CAP_BTL))))</f>
        <v>0.999999996915556-0.0000666666665517037i</v>
      </c>
      <c r="F74" s="6">
        <f t="shared" ref="F74:F105" ca="1" si="13">20*LOG10(IMABS(E74))</f>
        <v>-7.489163831284665E-9</v>
      </c>
      <c r="G74" s="1"/>
      <c r="H74" s="1"/>
      <c r="I74" s="1"/>
      <c r="J74" s="1"/>
    </row>
    <row r="75" spans="1:10" x14ac:dyDescent="0.2">
      <c r="A75" s="5">
        <f t="shared" ref="A75:A106" si="14">0.1+A74</f>
        <v>1.1000000000000001</v>
      </c>
      <c r="B75" s="5">
        <f t="shared" si="10"/>
        <v>2.0036420227104172</v>
      </c>
      <c r="C75" s="5">
        <f t="shared" si="11"/>
        <v>12.58925411794168</v>
      </c>
      <c r="D75" s="5" t="str">
        <f t="shared" si="12"/>
        <v>12.5892541179417i</v>
      </c>
      <c r="E75" s="6" t="str">
        <f ca="1">IMDIV(1,IMSUM(IMSUM(IMSUM(
1,IMPRODUCT(
D75,INDC_BTL/(LOAD2_BTL*'L-C Filter Designer'!$D$16))),IMPRODUCT(IMPOWER(
D75,2),INDC_BTL*CAP_BTL))))</f>
        <v>0.999999995111485-0.0000839283605568968i</v>
      </c>
      <c r="F75" s="6">
        <f t="shared" ca="1" si="13"/>
        <v>-1.1869529741875023E-8</v>
      </c>
      <c r="G75" s="1"/>
      <c r="H75" s="1"/>
      <c r="I75" s="1"/>
      <c r="J75" s="1"/>
    </row>
    <row r="76" spans="1:10" x14ac:dyDescent="0.2">
      <c r="A76" s="5">
        <f t="shared" si="14"/>
        <v>1.2000000000000002</v>
      </c>
      <c r="B76" s="5">
        <f t="shared" si="10"/>
        <v>2.52243585852881</v>
      </c>
      <c r="C76" s="5">
        <f t="shared" si="11"/>
        <v>15.848931924611144</v>
      </c>
      <c r="D76" s="5" t="str">
        <f t="shared" si="12"/>
        <v>15.8489319246111i</v>
      </c>
      <c r="E76" s="6" t="str">
        <f ca="1">IMDIV(1,IMSUM(IMSUM(IMSUM(
1,IMPRODUCT(
D76,INDC_BTL/(LOAD2_BTL*'L-C Filter Designer'!$D$16))),IMPRODUCT(IMPOWER(
D76,2),INDC_BTL*CAP_BTL))))</f>
        <v>0.999999992252226-0.000105659545706398i</v>
      </c>
      <c r="F76" s="6">
        <f t="shared" ca="1" si="13"/>
        <v>-1.8811936302223698E-8</v>
      </c>
      <c r="G76" s="1"/>
      <c r="H76" s="1"/>
      <c r="I76" s="1"/>
      <c r="J76" s="1"/>
    </row>
    <row r="77" spans="1:10" x14ac:dyDescent="0.2">
      <c r="A77" s="5">
        <f t="shared" si="14"/>
        <v>1.3000000000000003</v>
      </c>
      <c r="B77" s="5">
        <f t="shared" si="10"/>
        <v>3.1755586019227571</v>
      </c>
      <c r="C77" s="5">
        <f t="shared" si="11"/>
        <v>19.952623149688815</v>
      </c>
      <c r="D77" s="5" t="str">
        <f t="shared" si="12"/>
        <v>19.9526231496888i</v>
      </c>
      <c r="E77" s="6" t="str">
        <f ca="1">IMDIV(1,IMSUM(IMSUM(IMSUM(
1,IMPRODUCT(
D77,INDC_BTL/(LOAD2_BTL*'L-C Filter Designer'!$D$16))),IMPRODUCT(IMPOWER(
D77,2),INDC_BTL*CAP_BTL))))</f>
        <v>0.999999987720605-0.000133017486751409i</v>
      </c>
      <c r="F77" s="6">
        <f t="shared" ca="1" si="13"/>
        <v>-2.9814914655051022E-8</v>
      </c>
      <c r="G77" s="1"/>
      <c r="H77" s="1"/>
      <c r="I77" s="1"/>
      <c r="J77" s="1"/>
    </row>
    <row r="78" spans="1:10" x14ac:dyDescent="0.2">
      <c r="A78" s="5">
        <f t="shared" si="14"/>
        <v>1.4000000000000004</v>
      </c>
      <c r="B78" s="5">
        <f t="shared" si="10"/>
        <v>3.9977914206021183</v>
      </c>
      <c r="C78" s="5">
        <f t="shared" si="11"/>
        <v>25.118864315095834</v>
      </c>
      <c r="D78" s="5" t="str">
        <f t="shared" si="12"/>
        <v>25.1188643150958i</v>
      </c>
      <c r="E78" s="6" t="str">
        <f ca="1">IMDIV(1,IMSUM(IMSUM(IMSUM(
1,IMPRODUCT(
D78,INDC_BTL/(LOAD2_BTL*'L-C Filter Designer'!$D$16))),IMPRODUCT(IMPOWER(
D78,2),INDC_BTL*CAP_BTL))))</f>
        <v>0.999999980538472-0.000167459093611932i</v>
      </c>
      <c r="F78" s="6">
        <f t="shared" ca="1" si="13"/>
        <v>-4.7253442335817986E-8</v>
      </c>
      <c r="G78" s="1"/>
      <c r="H78" s="1"/>
      <c r="I78" s="1"/>
      <c r="J78" s="1"/>
    </row>
    <row r="79" spans="1:10" x14ac:dyDescent="0.2">
      <c r="A79" s="5">
        <f t="shared" si="14"/>
        <v>1.5000000000000004</v>
      </c>
      <c r="B79" s="5">
        <f t="shared" si="10"/>
        <v>5.03292121044871</v>
      </c>
      <c r="C79" s="5">
        <f t="shared" si="11"/>
        <v>31.622776601683832</v>
      </c>
      <c r="D79" s="5" t="str">
        <f t="shared" si="12"/>
        <v>31.6227766016838i</v>
      </c>
      <c r="E79" s="6" t="str">
        <f ca="1">IMDIV(1,IMSUM(IMSUM(IMSUM(
1,IMPRODUCT(
D79,INDC_BTL/(LOAD2_BTL*'L-C Filter Designer'!$D$16))),IMPRODUCT(IMPOWER(
D79,2),INDC_BTL*CAP_BTL))))</f>
        <v>0.999999969155556-0.000210818507042444i</v>
      </c>
      <c r="F79" s="6">
        <f t="shared" ca="1" si="13"/>
        <v>-7.489167042623275E-8</v>
      </c>
      <c r="G79" s="1"/>
      <c r="H79" s="1"/>
      <c r="I79" s="1"/>
      <c r="J79" s="1"/>
    </row>
    <row r="80" spans="1:10" x14ac:dyDescent="0.2">
      <c r="A80" s="5">
        <f t="shared" si="14"/>
        <v>1.6000000000000005</v>
      </c>
      <c r="B80" s="5">
        <f t="shared" si="10"/>
        <v>6.3360724073917432</v>
      </c>
      <c r="C80" s="5">
        <f t="shared" si="11"/>
        <v>39.810717055349791</v>
      </c>
      <c r="D80" s="5" t="str">
        <f t="shared" si="12"/>
        <v>39.8107170553498i</v>
      </c>
      <c r="E80" s="6" t="str">
        <f ca="1">IMDIV(1,IMSUM(IMSUM(IMSUM(
1,IMPRODUCT(
D80,INDC_BTL/(LOAD2_BTL*'L-C Filter Designer'!$D$16))),IMPRODUCT(IMPOWER(
D80,2),INDC_BTL*CAP_BTL))))</f>
        <v>0.999999951114851-0.000265404773115326i</v>
      </c>
      <c r="F80" s="6">
        <f t="shared" ca="1" si="13"/>
        <v>-1.1869529814865337E-7</v>
      </c>
      <c r="G80" s="1"/>
      <c r="H80" s="1"/>
      <c r="I80" s="1"/>
      <c r="J80" s="1"/>
    </row>
    <row r="81" spans="1:10" x14ac:dyDescent="0.2">
      <c r="A81" s="5">
        <f t="shared" si="14"/>
        <v>1.7000000000000006</v>
      </c>
      <c r="B81" s="5">
        <f t="shared" si="10"/>
        <v>7.9766425646333134</v>
      </c>
      <c r="C81" s="5">
        <f t="shared" si="11"/>
        <v>50.11872336272733</v>
      </c>
      <c r="D81" s="5" t="str">
        <f t="shared" si="12"/>
        <v>50.1187233627273i</v>
      </c>
      <c r="E81" s="6" t="str">
        <f ca="1">IMDIV(1,IMSUM(IMSUM(IMSUM(
1,IMPRODUCT(
D81,INDC_BTL/(LOAD2_BTL*'L-C Filter Designer'!$D$16))),IMPRODUCT(IMPOWER(
D81,2),INDC_BTL*CAP_BTL))))</f>
        <v>0.999999922522261-0.000334124807945203i</v>
      </c>
      <c r="F81" s="6">
        <f t="shared" ca="1" si="13"/>
        <v>-1.8811937064163559E-7</v>
      </c>
      <c r="G81" s="1"/>
      <c r="H81" s="1"/>
      <c r="I81" s="1"/>
      <c r="J81" s="1"/>
    </row>
    <row r="82" spans="1:10" x14ac:dyDescent="0.2">
      <c r="A82" s="5">
        <f t="shared" si="14"/>
        <v>1.8000000000000007</v>
      </c>
      <c r="B82" s="5">
        <f t="shared" si="10"/>
        <v>10.041998025415879</v>
      </c>
      <c r="C82" s="5">
        <f t="shared" si="11"/>
        <v>63.095734448019471</v>
      </c>
      <c r="D82" s="5" t="str">
        <f t="shared" si="12"/>
        <v>63.0957344480195i</v>
      </c>
      <c r="E82" s="6" t="str">
        <f ca="1">IMDIV(1,IMSUM(IMSUM(IMSUM(
1,IMPRODUCT(
D82,INDC_BTL/(LOAD2_BTL*'L-C Filter Designer'!$D$16))),IMPRODUCT(IMPOWER(
D82,2),INDC_BTL*CAP_BTL))))</f>
        <v>0.99999987720606-0.000420638200776073i</v>
      </c>
      <c r="F82" s="6">
        <f t="shared" ca="1" si="13"/>
        <v>-2.981491174044265E-7</v>
      </c>
      <c r="G82" s="1"/>
      <c r="H82" s="1"/>
      <c r="I82" s="1"/>
      <c r="J82" s="1"/>
    </row>
    <row r="83" spans="1:10" x14ac:dyDescent="0.2">
      <c r="A83" s="5">
        <f t="shared" si="14"/>
        <v>1.9000000000000008</v>
      </c>
      <c r="B83" s="5">
        <f t="shared" si="10"/>
        <v>12.642126499382899</v>
      </c>
      <c r="C83" s="5">
        <f t="shared" si="11"/>
        <v>79.432823472428325</v>
      </c>
      <c r="D83" s="5" t="str">
        <f t="shared" si="12"/>
        <v>79.4328234724283i</v>
      </c>
      <c r="E83" s="6" t="str">
        <f ca="1">IMDIV(1,IMSUM(IMSUM(IMSUM(
1,IMPRODUCT(
D83,INDC_BTL/(LOAD2_BTL*'L-C Filter Designer'!$D$16))),IMPRODUCT(IMPOWER(
D83,2),INDC_BTL*CAP_BTL))))</f>
        <v>0.999999805384726-0.000529552098864888i</v>
      </c>
      <c r="F83" s="6">
        <f t="shared" ca="1" si="13"/>
        <v>-4.7253450532227115E-7</v>
      </c>
      <c r="G83" s="1"/>
      <c r="H83" s="1"/>
      <c r="I83" s="1"/>
      <c r="J83" s="1"/>
    </row>
    <row r="84" spans="1:10" x14ac:dyDescent="0.2">
      <c r="A84" s="5">
        <f t="shared" si="14"/>
        <v>2.0000000000000009</v>
      </c>
      <c r="B84" s="5">
        <f t="shared" si="10"/>
        <v>15.915494309189571</v>
      </c>
      <c r="C84" s="5">
        <f t="shared" si="11"/>
        <v>100.00000000000023</v>
      </c>
      <c r="D84" s="5" t="str">
        <f t="shared" si="12"/>
        <v>100i</v>
      </c>
      <c r="E84" s="6" t="str">
        <f ca="1">IMDIV(1,IMSUM(IMSUM(IMSUM(
1,IMPRODUCT(
D84,INDC_BTL/(LOAD2_BTL*'L-C Filter Designer'!$D$16))),IMPRODUCT(IMPOWER(
D84,2),INDC_BTL*CAP_BTL))))</f>
        <v>0.99999969155559-0.000666666551703712i</v>
      </c>
      <c r="F84" s="6">
        <f t="shared" ca="1" si="13"/>
        <v>-7.4891672464134914E-7</v>
      </c>
      <c r="G84" s="1"/>
      <c r="H84" s="1"/>
      <c r="I84" s="1"/>
      <c r="J84" s="1"/>
    </row>
    <row r="85" spans="1:10" x14ac:dyDescent="0.2">
      <c r="A85" s="5">
        <f t="shared" si="14"/>
        <v>2.100000000000001</v>
      </c>
      <c r="B85" s="5">
        <f t="shared" si="10"/>
        <v>20.03642022710422</v>
      </c>
      <c r="C85" s="5">
        <f t="shared" si="11"/>
        <v>125.89254117941711</v>
      </c>
      <c r="D85" s="5" t="str">
        <f t="shared" si="12"/>
        <v>125.892541179417i</v>
      </c>
      <c r="E85" s="6" t="str">
        <f ca="1">IMDIV(1,IMSUM(IMSUM(IMSUM(
1,IMPRODUCT(
D85,INDC_BTL/(LOAD2_BTL*'L-C Filter Designer'!$D$16))),IMPRODUCT(IMPOWER(
D85,2),INDC_BTL*CAP_BTL))))</f>
        <v>0.999999511148587-0.000839283378481536i</v>
      </c>
      <c r="F85" s="6">
        <f t="shared" ca="1" si="13"/>
        <v>-1.1869530294043375E-6</v>
      </c>
      <c r="G85" s="1"/>
      <c r="H85" s="1"/>
      <c r="I85" s="1"/>
      <c r="J85" s="1"/>
    </row>
    <row r="86" spans="1:10" x14ac:dyDescent="0.2">
      <c r="A86" s="5">
        <f t="shared" si="14"/>
        <v>2.2000000000000011</v>
      </c>
      <c r="B86" s="5">
        <f t="shared" si="10"/>
        <v>25.224358585288158</v>
      </c>
      <c r="C86" s="5">
        <f t="shared" si="11"/>
        <v>158.48931924611182</v>
      </c>
      <c r="D86" s="5" t="str">
        <f t="shared" si="12"/>
        <v>158.489319246112i</v>
      </c>
      <c r="E86" s="6" t="str">
        <f ca="1">IMDIV(1,IMSUM(IMSUM(IMSUM(
1,IMPRODUCT(
D86,INDC_BTL/(LOAD2_BTL*'L-C Filter Designer'!$D$16))),IMPRODUCT(IMPOWER(
D86,2),INDC_BTL*CAP_BTL))))</f>
        <v>0.999999225222804-0.00105659500396503i</v>
      </c>
      <c r="F86" s="6">
        <f t="shared" ca="1" si="13"/>
        <v>-1.8811938135778781E-6</v>
      </c>
      <c r="G86" s="1"/>
      <c r="H86" s="1"/>
      <c r="I86" s="1"/>
      <c r="J86" s="1"/>
    </row>
    <row r="87" spans="1:10" x14ac:dyDescent="0.2">
      <c r="A87" s="5">
        <f t="shared" si="14"/>
        <v>2.3000000000000012</v>
      </c>
      <c r="B87" s="5">
        <f t="shared" si="10"/>
        <v>31.755586019227628</v>
      </c>
      <c r="C87" s="5">
        <f t="shared" si="11"/>
        <v>199.52623149688853</v>
      </c>
      <c r="D87" s="5" t="str">
        <f t="shared" si="12"/>
        <v>199.526231496889i</v>
      </c>
      <c r="E87" s="6" t="str">
        <f ca="1">IMDIV(1,IMSUM(IMSUM(IMSUM(
1,IMPRODUCT(
D87,INDC_BTL/(LOAD2_BTL*'L-C Filter Designer'!$D$16))),IMPRODUCT(IMPOWER(
D87,2),INDC_BTL*CAP_BTL))))</f>
        <v>0.999998772061099-0.00133017396346289i</v>
      </c>
      <c r="F87" s="6">
        <f t="shared" ca="1" si="13"/>
        <v>-2.9814913636060341E-6</v>
      </c>
      <c r="G87" s="1"/>
      <c r="H87" s="1"/>
      <c r="I87" s="1"/>
      <c r="J87" s="1"/>
    </row>
    <row r="88" spans="1:10" x14ac:dyDescent="0.2">
      <c r="A88" s="5">
        <f t="shared" si="14"/>
        <v>2.4000000000000012</v>
      </c>
      <c r="B88" s="5">
        <f t="shared" si="10"/>
        <v>39.977914206021275</v>
      </c>
      <c r="C88" s="5">
        <f t="shared" si="11"/>
        <v>251.18864315095894</v>
      </c>
      <c r="D88" s="5" t="str">
        <f t="shared" si="12"/>
        <v>251.188643150959i</v>
      </c>
      <c r="E88" s="6" t="str">
        <f ca="1">IMDIV(1,IMSUM(IMSUM(IMSUM(
1,IMPRODUCT(
D88,INDC_BTL/(LOAD2_BTL*'L-C Filter Designer'!$D$16))),IMPRODUCT(IMPOWER(
D88,2),INDC_BTL*CAP_BTL))))</f>
        <v>0.999998053848505-0.0016745891323003i</v>
      </c>
      <c r="F88" s="6">
        <f t="shared" ca="1" si="13"/>
        <v>-4.7253455919074622E-6</v>
      </c>
      <c r="G88" s="1"/>
      <c r="H88" s="1"/>
      <c r="I88" s="1"/>
      <c r="J88" s="1"/>
    </row>
    <row r="89" spans="1:10" x14ac:dyDescent="0.2">
      <c r="A89" s="5">
        <f t="shared" si="14"/>
        <v>2.5000000000000013</v>
      </c>
      <c r="B89" s="5">
        <f t="shared" si="10"/>
        <v>50.329212104487219</v>
      </c>
      <c r="C89" s="5">
        <f t="shared" si="11"/>
        <v>316.2277660168391</v>
      </c>
      <c r="D89" s="5" t="str">
        <f t="shared" si="12"/>
        <v>316.227766016839i</v>
      </c>
      <c r="E89" s="6" t="str">
        <f ca="1">IMDIV(1,IMSUM(IMSUM(IMSUM(
1,IMPRODUCT(
D89,INDC_BTL/(LOAD2_BTL*'L-C Filter Designer'!$D$16))),IMPRODUCT(IMPOWER(
D89,2),INDC_BTL*CAP_BTL))))</f>
        <v>0.999996915559025-0.0021081814713332i</v>
      </c>
      <c r="F89" s="6">
        <f t="shared" ca="1" si="13"/>
        <v>-7.489168641109597E-6</v>
      </c>
      <c r="G89" s="1"/>
      <c r="H89" s="1"/>
      <c r="I89" s="1"/>
      <c r="J89" s="1"/>
    </row>
    <row r="90" spans="1:10" x14ac:dyDescent="0.2">
      <c r="A90" s="5">
        <f t="shared" si="14"/>
        <v>2.6000000000000014</v>
      </c>
      <c r="B90" s="5">
        <f t="shared" si="10"/>
        <v>63.360724073917559</v>
      </c>
      <c r="C90" s="5">
        <f t="shared" si="11"/>
        <v>398.10717055349869</v>
      </c>
      <c r="D90" s="5" t="str">
        <f t="shared" si="12"/>
        <v>398.107170553499i</v>
      </c>
      <c r="E90" s="6" t="str">
        <f ca="1">IMDIV(1,IMSUM(IMSUM(IMSUM(
1,IMPRODUCT(
D90,INDC_BTL/(LOAD2_BTL*'L-C Filter Designer'!$D$16))),IMPRODUCT(IMPOWER(
D90,2),INDC_BTL*CAP_BTL))))</f>
        <v>0.999995111493712-0.0026540405500249i</v>
      </c>
      <c r="F90" s="6">
        <f t="shared" ca="1" si="13"/>
        <v>-1.1869533857272077E-5</v>
      </c>
      <c r="G90" s="1"/>
      <c r="H90" s="1"/>
      <c r="I90" s="1"/>
      <c r="J90" s="1"/>
    </row>
    <row r="91" spans="1:10" x14ac:dyDescent="0.2">
      <c r="A91" s="5">
        <f t="shared" si="14"/>
        <v>2.7000000000000015</v>
      </c>
      <c r="B91" s="5">
        <f t="shared" si="10"/>
        <v>79.766425646333332</v>
      </c>
      <c r="C91" s="5">
        <f t="shared" si="11"/>
        <v>501.18723362727451</v>
      </c>
      <c r="D91" s="5" t="str">
        <f t="shared" si="12"/>
        <v>501.187233627275i</v>
      </c>
      <c r="E91" s="6" t="str">
        <f ca="1">IMDIV(1,IMSUM(IMSUM(IMSUM(
1,IMPRODUCT(
D91,INDC_BTL/(LOAD2_BTL*'L-C Filter Designer'!$D$16))),IMPRODUCT(IMPOWER(
D91,2),INDC_BTL*CAP_BTL))))</f>
        <v>0.999992252247741-0.00334123375122598i</v>
      </c>
      <c r="F91" s="6">
        <f t="shared" ca="1" si="13"/>
        <v>-1.8811947078538803E-5</v>
      </c>
      <c r="G91" s="1"/>
      <c r="H91" s="1"/>
      <c r="I91" s="1"/>
      <c r="J91" s="1"/>
    </row>
    <row r="92" spans="1:10" x14ac:dyDescent="0.2">
      <c r="A92" s="5">
        <f t="shared" si="14"/>
        <v>2.8000000000000016</v>
      </c>
      <c r="B92" s="5">
        <f t="shared" si="10"/>
        <v>100.41998025415899</v>
      </c>
      <c r="C92" s="5">
        <f t="shared" si="11"/>
        <v>630.95734448019596</v>
      </c>
      <c r="D92" s="5" t="str">
        <f t="shared" si="12"/>
        <v>630.957344480196i</v>
      </c>
      <c r="E92" s="6" t="str">
        <f ca="1">IMDIV(1,IMSUM(IMSUM(IMSUM(
1,IMPRODUCT(
D92,INDC_BTL/(LOAD2_BTL*'L-C Filter Designer'!$D$16))),IMPRODUCT(IMPOWER(
D92,2),INDC_BTL*CAP_BTL))))</f>
        <v>0.999987720660481-0.00420635341921891i</v>
      </c>
      <c r="F92" s="6">
        <f t="shared" ca="1" si="13"/>
        <v>-2.981493606673326E-5</v>
      </c>
      <c r="G92" s="1"/>
      <c r="H92" s="1"/>
      <c r="I92" s="1"/>
      <c r="J92" s="1"/>
    </row>
    <row r="93" spans="1:10" x14ac:dyDescent="0.2">
      <c r="A93" s="5">
        <f t="shared" si="14"/>
        <v>2.9000000000000017</v>
      </c>
      <c r="B93" s="5">
        <f t="shared" si="10"/>
        <v>126.42126499382925</v>
      </c>
      <c r="C93" s="5">
        <f t="shared" si="11"/>
        <v>794.32823472428493</v>
      </c>
      <c r="D93" s="5" t="str">
        <f t="shared" si="12"/>
        <v>794.328234724285i</v>
      </c>
      <c r="E93" s="6" t="str">
        <f ca="1">IMDIV(1,IMSUM(IMSUM(IMSUM(
1,IMPRODUCT(
D93,INDC_BTL/(LOAD2_BTL*'L-C Filter Designer'!$D$16))),IMPRODUCT(IMPOWER(
D93,2),INDC_BTL*CAP_BTL))))</f>
        <v>0.999980538609359-0.00529546394709618i</v>
      </c>
      <c r="F93" s="6">
        <f t="shared" ca="1" si="13"/>
        <v>-4.7253512355650151E-5</v>
      </c>
      <c r="G93" s="1"/>
      <c r="H93" s="1"/>
      <c r="I93" s="1"/>
      <c r="J93" s="1"/>
    </row>
    <row r="94" spans="1:10" x14ac:dyDescent="0.2">
      <c r="A94" s="5">
        <f t="shared" si="14"/>
        <v>3.0000000000000018</v>
      </c>
      <c r="B94" s="5">
        <f t="shared" si="10"/>
        <v>159.15494309189614</v>
      </c>
      <c r="C94" s="5">
        <f t="shared" si="11"/>
        <v>1000.0000000000051</v>
      </c>
      <c r="D94" s="5" t="str">
        <f t="shared" si="12"/>
        <v>1000.00000000001i</v>
      </c>
      <c r="E94" s="6" t="str">
        <f ca="1">IMDIV(1,IMSUM(IMSUM(IMSUM(
1,IMPRODUCT(
D94,INDC_BTL/(LOAD2_BTL*'L-C Filter Designer'!$D$16))),IMPRODUCT(IMPOWER(
D94,2),INDC_BTL*CAP_BTL))))</f>
        <v>0.999969155902491-0.00666655170445318i</v>
      </c>
      <c r="F94" s="6">
        <f t="shared" ca="1" si="13"/>
        <v>-7.489182818486842E-5</v>
      </c>
      <c r="G94" s="1"/>
      <c r="H94" s="1"/>
      <c r="I94" s="1"/>
      <c r="J94" s="1"/>
    </row>
    <row r="95" spans="1:10" x14ac:dyDescent="0.2">
      <c r="A95" s="5">
        <f t="shared" si="14"/>
        <v>3.1000000000000019</v>
      </c>
      <c r="B95" s="5">
        <f t="shared" si="10"/>
        <v>200.36420227104259</v>
      </c>
      <c r="C95" s="5">
        <f t="shared" si="11"/>
        <v>1258.9254117941734</v>
      </c>
      <c r="D95" s="5" t="str">
        <f t="shared" si="12"/>
        <v>1258.92541179417i</v>
      </c>
      <c r="E95" s="6" t="str">
        <f ca="1">IMDIV(1,IMSUM(IMSUM(IMSUM(
1,IMPRODUCT(
D95,INDC_BTL/(LOAD2_BTL*'L-C Filter Designer'!$D$16))),IMPRODUCT(IMPOWER(
D95,2),INDC_BTL*CAP_BTL))))</f>
        <v>0.999951115721435-0.00839260669973005i</v>
      </c>
      <c r="F95" s="6">
        <f t="shared" ca="1" si="13"/>
        <v>-1.1869569469557263E-4</v>
      </c>
      <c r="G95" s="1"/>
      <c r="H95" s="1"/>
      <c r="I95" s="1"/>
      <c r="J95" s="1"/>
    </row>
    <row r="96" spans="1:10" x14ac:dyDescent="0.2">
      <c r="A96" s="5">
        <f t="shared" si="14"/>
        <v>3.200000000000002</v>
      </c>
      <c r="B96" s="5">
        <f t="shared" si="10"/>
        <v>252.24358585288209</v>
      </c>
      <c r="C96" s="5">
        <f t="shared" si="11"/>
        <v>1584.8931924611213</v>
      </c>
      <c r="D96" s="5" t="str">
        <f t="shared" si="12"/>
        <v>1584.89319246112i</v>
      </c>
      <c r="E96" s="6" t="str">
        <f ca="1">IMDIV(1,IMSUM(IMSUM(IMSUM(
1,IMPRODUCT(
D96,INDC_BTL/(LOAD2_BTL*'L-C Filter Designer'!$D$16))),IMPRODUCT(IMPOWER(
D96,2),INDC_BTL*CAP_BTL))))</f>
        <v>0.999922524447522-0.0105654969481027i</v>
      </c>
      <c r="F96" s="6">
        <f t="shared" ca="1" si="13"/>
        <v>-1.8812036525454461E-4</v>
      </c>
      <c r="G96" s="1"/>
      <c r="H96" s="1"/>
      <c r="I96" s="1"/>
      <c r="J96" s="1"/>
    </row>
    <row r="97" spans="1:10" x14ac:dyDescent="0.2">
      <c r="A97" s="5">
        <f t="shared" si="14"/>
        <v>3.300000000000002</v>
      </c>
      <c r="B97" s="5">
        <f t="shared" si="10"/>
        <v>317.55586019227724</v>
      </c>
      <c r="C97" s="5">
        <f t="shared" si="11"/>
        <v>1995.2623149688911</v>
      </c>
      <c r="D97" s="5" t="str">
        <f t="shared" si="12"/>
        <v>1995.26231496889i</v>
      </c>
      <c r="E97" s="6" t="str">
        <f ca="1">IMDIV(1,IMSUM(IMSUM(IMSUM(
1,IMPRODUCT(
D97,INDC_BTL/(LOAD2_BTL*'L-C Filter Designer'!$D$16))),IMPRODUCT(IMPOWER(
D97,2),INDC_BTL*CAP_BTL))))</f>
        <v>0.999877211553485-0.0133008356068843i</v>
      </c>
      <c r="F97" s="6">
        <f t="shared" ca="1" si="13"/>
        <v>-2.9815160745121885E-4</v>
      </c>
      <c r="G97" s="1"/>
      <c r="H97" s="1"/>
      <c r="I97" s="1"/>
      <c r="J97" s="1"/>
    </row>
    <row r="98" spans="1:10" x14ac:dyDescent="0.2">
      <c r="A98" s="5">
        <f t="shared" si="14"/>
        <v>3.4000000000000021</v>
      </c>
      <c r="B98" s="5">
        <f t="shared" si="10"/>
        <v>399.77914206021353</v>
      </c>
      <c r="C98" s="5">
        <f t="shared" si="11"/>
        <v>2511.8864315095943</v>
      </c>
      <c r="D98" s="5" t="str">
        <f t="shared" si="12"/>
        <v>2511.88643150959i</v>
      </c>
      <c r="E98" s="6" t="str">
        <f ca="1">IMDIV(1,IMSUM(IMSUM(IMSUM(
1,IMPRODUCT(
D98,INDC_BTL/(LOAD2_BTL*'L-C Filter Designer'!$D$16))),IMPRODUCT(IMPOWER(
D98,2),INDC_BTL*CAP_BTL))))</f>
        <v>0.999805398524087-0.0167440875781693i</v>
      </c>
      <c r="F98" s="6">
        <f t="shared" ca="1" si="13"/>
        <v>-4.7254076652050562E-4</v>
      </c>
      <c r="G98" s="1"/>
      <c r="H98" s="1"/>
      <c r="I98" s="1"/>
      <c r="J98" s="1"/>
    </row>
    <row r="99" spans="1:10" x14ac:dyDescent="0.2">
      <c r="A99" s="5">
        <f t="shared" si="14"/>
        <v>3.5000000000000022</v>
      </c>
      <c r="B99" s="5">
        <f t="shared" si="10"/>
        <v>503.29212104487323</v>
      </c>
      <c r="C99" s="5">
        <f t="shared" si="11"/>
        <v>3162.2776601683972</v>
      </c>
      <c r="D99" s="5" t="str">
        <f t="shared" si="12"/>
        <v>3162.2776601684i</v>
      </c>
      <c r="E99" s="6" t="str">
        <f ca="1">IMDIV(1,IMSUM(IMSUM(IMSUM(
1,IMPRODUCT(
D99,INDC_BTL/(LOAD2_BTL*'L-C Filter Designer'!$D$16))),IMPRODUCT(IMPOWER(
D99,2),INDC_BTL*CAP_BTL))))</f>
        <v>0.999691590248808-0.0210782158567033i</v>
      </c>
      <c r="F99" s="6">
        <f t="shared" ca="1" si="13"/>
        <v>-7.489324539877737E-4</v>
      </c>
      <c r="G99" s="1"/>
      <c r="H99" s="1"/>
      <c r="I99" s="1"/>
      <c r="J99" s="1"/>
    </row>
    <row r="100" spans="1:10" x14ac:dyDescent="0.2">
      <c r="A100" s="5">
        <f t="shared" si="14"/>
        <v>3.6000000000000023</v>
      </c>
      <c r="B100" s="5">
        <f t="shared" si="10"/>
        <v>633.60724073917743</v>
      </c>
      <c r="C100" s="5">
        <f t="shared" si="11"/>
        <v>3981.0717055349983</v>
      </c>
      <c r="D100" s="5" t="str">
        <f t="shared" si="12"/>
        <v>3981.071705535i</v>
      </c>
      <c r="E100" s="6" t="str">
        <f ca="1">IMDIV(1,IMSUM(IMSUM(IMSUM(
1,IMPRODUCT(
D100,INDC_BTL/(LOAD2_BTL*'L-C Filter Designer'!$D$16))),IMPRODUCT(IMPOWER(
D100,2),INDC_BTL*CAP_BTL))))</f>
        <v>0.999511235644848-0.0265332251138554i</v>
      </c>
      <c r="F100" s="6">
        <f t="shared" ca="1" si="13"/>
        <v>-1.186992536241098E-3</v>
      </c>
      <c r="G100" s="1"/>
      <c r="H100" s="1"/>
      <c r="I100" s="1"/>
      <c r="J100" s="1"/>
    </row>
    <row r="101" spans="1:10" x14ac:dyDescent="0.2">
      <c r="A101" s="5">
        <f t="shared" si="14"/>
        <v>3.7000000000000024</v>
      </c>
      <c r="B101" s="5">
        <f t="shared" si="10"/>
        <v>797.66425646333414</v>
      </c>
      <c r="C101" s="5">
        <f t="shared" si="11"/>
        <v>5011.8723362727505</v>
      </c>
      <c r="D101" s="5" t="str">
        <f t="shared" si="12"/>
        <v>5011.87233627275i</v>
      </c>
      <c r="E101" s="6" t="str">
        <f ca="1">IMDIV(1,IMSUM(IMSUM(IMSUM(
1,IMPRODUCT(
D101,INDC_BTL/(LOAD2_BTL*'L-C Filter Designer'!$D$16))),IMPRODUCT(IMPOWER(
D101,2),INDC_BTL*CAP_BTL))))</f>
        <v>0.999225441482081-0.0333980116327604i</v>
      </c>
      <c r="F101" s="6">
        <f t="shared" ca="1" si="13"/>
        <v>-1.8812930117515923E-3</v>
      </c>
      <c r="G101" s="1"/>
      <c r="H101" s="1"/>
      <c r="I101" s="1"/>
      <c r="J101" s="1"/>
    </row>
    <row r="102" spans="1:10" x14ac:dyDescent="0.2">
      <c r="A102" s="5">
        <f t="shared" si="14"/>
        <v>3.8000000000000025</v>
      </c>
      <c r="B102" s="5">
        <f t="shared" si="10"/>
        <v>1004.1998025415919</v>
      </c>
      <c r="C102" s="5">
        <f t="shared" si="11"/>
        <v>6309.5734448019721</v>
      </c>
      <c r="D102" s="5" t="str">
        <f t="shared" si="12"/>
        <v>6309.57344480197i</v>
      </c>
      <c r="E102" s="6" t="str">
        <f ca="1">IMDIV(1,IMSUM(IMSUM(IMSUM(
1,IMPRODUCT(
D102,INDC_BTL/(LOAD2_BTL*'L-C Filter Designer'!$D$16))),IMPRODUCT(IMPOWER(
D102,2),INDC_BTL*CAP_BTL))))</f>
        <v>0.99877261038723-0.0420349530720408i</v>
      </c>
      <c r="F102" s="6">
        <f t="shared" ca="1" si="13"/>
        <v>-2.9817403865073089E-3</v>
      </c>
      <c r="G102" s="1"/>
      <c r="H102" s="1"/>
      <c r="I102" s="1"/>
      <c r="J102" s="1"/>
    </row>
    <row r="103" spans="1:10" x14ac:dyDescent="0.2">
      <c r="A103" s="5">
        <f t="shared" si="14"/>
        <v>3.9000000000000026</v>
      </c>
      <c r="B103" s="5">
        <f t="shared" si="10"/>
        <v>1264.2126499382962</v>
      </c>
      <c r="C103" s="5">
        <f t="shared" si="11"/>
        <v>7943.2823472428718</v>
      </c>
      <c r="D103" s="5" t="str">
        <f t="shared" si="12"/>
        <v>7943.28234724287i</v>
      </c>
      <c r="E103" s="6" t="str">
        <f ca="1">IMDIV(1,IMSUM(IMSUM(IMSUM(
1,IMPRODUCT(
D103,INDC_BTL/(LOAD2_BTL*'L-C Filter Designer'!$D$16))),IMPRODUCT(IMPOWER(
D103,2),INDC_BTL*CAP_BTL))))</f>
        <v>0.998055228227778-0.0528976213938056i</v>
      </c>
      <c r="F103" s="6">
        <f t="shared" ca="1" si="13"/>
        <v>-4.7259705223368313E-3</v>
      </c>
      <c r="G103" s="1"/>
      <c r="H103" s="1"/>
      <c r="I103" s="1"/>
      <c r="J103" s="1"/>
    </row>
    <row r="104" spans="1:10" x14ac:dyDescent="0.2">
      <c r="A104" s="5">
        <f t="shared" si="14"/>
        <v>4.0000000000000027</v>
      </c>
      <c r="B104" s="5">
        <f t="shared" si="10"/>
        <v>1591.5494309189633</v>
      </c>
      <c r="C104" s="5">
        <f t="shared" si="11"/>
        <v>10000.000000000062</v>
      </c>
      <c r="D104" s="5" t="str">
        <f t="shared" si="12"/>
        <v>10000.0000000001i</v>
      </c>
      <c r="E104" s="6" t="str">
        <f ca="1">IMDIV(1,IMSUM(IMSUM(IMSUM(
1,IMPRODUCT(
D104,INDC_BTL/(LOAD2_BTL*'L-C Filter Designer'!$D$16))),IMPRODUCT(IMPOWER(
D104,2),INDC_BTL*CAP_BTL))))</f>
        <v>0.996919024624996-0.066551778727403i</v>
      </c>
      <c r="F104" s="6">
        <f t="shared" ca="1" si="13"/>
        <v>-7.4907360286042071E-3</v>
      </c>
      <c r="G104" s="1"/>
      <c r="H104" s="1"/>
      <c r="I104" s="1"/>
      <c r="J104" s="1"/>
    </row>
    <row r="105" spans="1:10" x14ac:dyDescent="0.2">
      <c r="A105" s="5">
        <f t="shared" si="14"/>
        <v>4.1000000000000023</v>
      </c>
      <c r="B105" s="5">
        <f t="shared" si="10"/>
        <v>2003.64202271043</v>
      </c>
      <c r="C105" s="5">
        <f t="shared" si="11"/>
        <v>12589.25411794176</v>
      </c>
      <c r="D105" s="5" t="str">
        <f t="shared" si="12"/>
        <v>12589.2541179418i</v>
      </c>
      <c r="E105" s="6" t="str">
        <f ca="1">IMDIV(1,IMSUM(IMSUM(IMSUM(
1,IMPRODUCT(
D105,INDC_BTL/(LOAD2_BTL*'L-C Filter Designer'!$D$16))),IMPRODUCT(IMPOWER(
D105,2),INDC_BTL*CAP_BTL))))</f>
        <v>0.995120198475444-0.0836992169173454i</v>
      </c>
      <c r="F105" s="6">
        <f t="shared" ca="1" si="13"/>
        <v>-1.1873461537719612E-2</v>
      </c>
      <c r="G105" s="1"/>
      <c r="H105" s="1"/>
      <c r="I105" s="1"/>
      <c r="J105" s="1"/>
    </row>
    <row r="106" spans="1:10" x14ac:dyDescent="0.2">
      <c r="A106" s="5">
        <f t="shared" si="14"/>
        <v>4.200000000000002</v>
      </c>
      <c r="B106" s="5">
        <f t="shared" ref="B106:B134" si="15">C106/(2*PI())</f>
        <v>2522.4358585288237</v>
      </c>
      <c r="C106" s="5">
        <f t="shared" ref="C106:C134" si="16">10^A106</f>
        <v>15848.931924611232</v>
      </c>
      <c r="D106" s="5" t="str">
        <f t="shared" ref="D106:D134" si="17">COMPLEX(0,C106)</f>
        <v>15848.9319246112i</v>
      </c>
      <c r="E106" s="6" t="str">
        <f ca="1">IMDIV(1,IMSUM(IMSUM(IMSUM(
1,IMPRODUCT(
D106,INDC_BTL/(LOAD2_BTL*'L-C Filter Designer'!$D$16))),IMPRODUCT(IMPOWER(
D106,2),INDC_BTL*CAP_BTL))))</f>
        <v>0.9922741113525-0.105202621848062i</v>
      </c>
      <c r="F106" s="6">
        <f t="shared" ref="F106:F134" ca="1" si="18">20*LOG10(IMABS(E106))</f>
        <v>-1.8821775528671311E-2</v>
      </c>
      <c r="G106" s="1"/>
      <c r="H106" s="1"/>
      <c r="I106" s="1"/>
      <c r="J106" s="1"/>
    </row>
    <row r="107" spans="1:10" x14ac:dyDescent="0.2">
      <c r="A107" s="5">
        <f t="shared" ref="A107:A134" si="19">0.1+A106</f>
        <v>4.3000000000000016</v>
      </c>
      <c r="B107" s="5">
        <f t="shared" si="15"/>
        <v>3175.5586019227703</v>
      </c>
      <c r="C107" s="5">
        <f t="shared" si="16"/>
        <v>19952.623149688898</v>
      </c>
      <c r="D107" s="5" t="str">
        <f t="shared" si="17"/>
        <v>19952.6231496889i</v>
      </c>
      <c r="E107" s="6" t="str">
        <f ca="1">IMDIV(1,IMSUM(IMSUM(IMSUM(
1,IMPRODUCT(
D107,INDC_BTL/(LOAD2_BTL*'L-C Filter Designer'!$D$16))),IMPRODUCT(IMPOWER(
D107,2),INDC_BTL*CAP_BTL))))</f>
        <v>0.987775572032146-0.132106684578532i</v>
      </c>
      <c r="F107" s="6">
        <f t="shared" ca="1" si="18"/>
        <v>-2.9839475378095771E-2</v>
      </c>
      <c r="G107" s="1"/>
      <c r="H107" s="1"/>
      <c r="I107" s="1"/>
      <c r="J107" s="1"/>
    </row>
    <row r="108" spans="1:10" x14ac:dyDescent="0.2">
      <c r="A108" s="5">
        <f t="shared" si="19"/>
        <v>4.4000000000000012</v>
      </c>
      <c r="B108" s="5">
        <f t="shared" si="15"/>
        <v>3997.7914206021296</v>
      </c>
      <c r="C108" s="5">
        <f t="shared" si="16"/>
        <v>25118.864315095907</v>
      </c>
      <c r="D108" s="5" t="str">
        <f t="shared" si="17"/>
        <v>25118.8643150959i</v>
      </c>
      <c r="E108" s="6" t="str">
        <f ca="1">IMDIV(1,IMSUM(IMSUM(IMSUM(
1,IMPRODUCT(
D108,INDC_BTL/(LOAD2_BTL*'L-C Filter Designer'!$D$16))),IMPRODUCT(IMPOWER(
D108,2),INDC_BTL*CAP_BTL))))</f>
        <v>0.980676509611744-0.165644600826452i</v>
      </c>
      <c r="F108" s="6">
        <f t="shared" ca="1" si="18"/>
        <v>-4.7314562922536704E-2</v>
      </c>
      <c r="G108" s="1"/>
      <c r="H108" s="1"/>
      <c r="I108" s="1"/>
      <c r="J108" s="1"/>
    </row>
    <row r="109" spans="1:10" x14ac:dyDescent="0.2">
      <c r="A109" s="5">
        <f t="shared" si="19"/>
        <v>4.5000000000000009</v>
      </c>
      <c r="B109" s="5">
        <f t="shared" si="15"/>
        <v>5032.9212104487196</v>
      </c>
      <c r="C109" s="5">
        <f t="shared" si="16"/>
        <v>31622.776601683894</v>
      </c>
      <c r="D109" s="5" t="str">
        <f t="shared" si="17"/>
        <v>31622.7766016839i</v>
      </c>
      <c r="E109" s="6" t="str">
        <f ca="1">IMDIV(1,IMSUM(IMSUM(IMSUM(
1,IMPRODUCT(
D109,INDC_BTL/(LOAD2_BTL*'L-C Filter Designer'!$D$16))),IMPRODUCT(IMPOWER(
D109,2),INDC_BTL*CAP_BTL))))</f>
        <v>0.969502154833644-0.20720701579586i</v>
      </c>
      <c r="F109" s="6">
        <f t="shared" ca="1" si="18"/>
        <v>-7.5042849008302548E-2</v>
      </c>
      <c r="G109" s="1"/>
      <c r="H109" s="1"/>
      <c r="I109" s="1"/>
      <c r="J109" s="1"/>
    </row>
    <row r="110" spans="1:10" x14ac:dyDescent="0.2">
      <c r="A110" s="5">
        <f t="shared" si="19"/>
        <v>4.6000000000000005</v>
      </c>
      <c r="B110" s="5">
        <f t="shared" si="15"/>
        <v>6336.0724073917472</v>
      </c>
      <c r="C110" s="5">
        <f t="shared" si="16"/>
        <v>39810.717055349814</v>
      </c>
      <c r="D110" s="5" t="str">
        <f t="shared" si="17"/>
        <v>39810.7170553498i</v>
      </c>
      <c r="E110" s="6" t="str">
        <f ca="1">IMDIV(1,IMSUM(IMSUM(IMSUM(
1,IMPRODUCT(
D110,INDC_BTL/(LOAD2_BTL*'L-C Filter Designer'!$D$16))),IMPRODUCT(IMPOWER(
D110,2),INDC_BTL*CAP_BTL))))</f>
        <v>0.95198484242217-0.258227300613225i</v>
      </c>
      <c r="F110" s="6">
        <f t="shared" ca="1" si="18"/>
        <v>-0.11906585589826801</v>
      </c>
      <c r="G110" s="1"/>
      <c r="H110" s="1"/>
      <c r="I110" s="1"/>
      <c r="J110" s="1"/>
    </row>
    <row r="111" spans="1:10" x14ac:dyDescent="0.2">
      <c r="A111" s="5">
        <f t="shared" si="19"/>
        <v>4.7</v>
      </c>
      <c r="B111" s="5">
        <f t="shared" si="15"/>
        <v>7976.6425646333082</v>
      </c>
      <c r="C111" s="5">
        <f t="shared" si="16"/>
        <v>50118.723362727294</v>
      </c>
      <c r="D111" s="5" t="str">
        <f t="shared" si="17"/>
        <v>50118.7233627273i</v>
      </c>
      <c r="E111" s="6" t="str">
        <f ca="1">IMDIV(1,IMSUM(IMSUM(IMSUM(
1,IMPRODUCT(
D111,INDC_BTL/(LOAD2_BTL*'L-C Filter Designer'!$D$16))),IMPRODUCT(IMPOWER(
D111,2),INDC_BTL*CAP_BTL))))</f>
        <v>0.924704612419137-0.319894903907235i</v>
      </c>
      <c r="F111" s="6">
        <f t="shared" ca="1" si="18"/>
        <v>-0.18901419342849171</v>
      </c>
      <c r="G111" s="1"/>
      <c r="H111" s="1"/>
      <c r="I111" s="1"/>
      <c r="J111" s="1"/>
    </row>
    <row r="112" spans="1:10" x14ac:dyDescent="0.2">
      <c r="A112" s="5">
        <f t="shared" si="19"/>
        <v>4.8</v>
      </c>
      <c r="B112" s="5">
        <f t="shared" si="15"/>
        <v>10041.998025415858</v>
      </c>
      <c r="C112" s="5">
        <f t="shared" si="16"/>
        <v>63095.734448019342</v>
      </c>
      <c r="D112" s="5" t="str">
        <f t="shared" si="17"/>
        <v>63095.7344480193i</v>
      </c>
      <c r="E112" s="6" t="str">
        <f ca="1">IMDIV(1,IMSUM(IMSUM(IMSUM(
1,IMPRODUCT(
D112,INDC_BTL/(LOAD2_BTL*'L-C Filter Designer'!$D$16))),IMPRODUCT(IMPOWER(
D112,2),INDC_BTL*CAP_BTL))))</f>
        <v>0.882673214919345-0.392539180588297i</v>
      </c>
      <c r="F112" s="6">
        <f t="shared" ca="1" si="18"/>
        <v>-0.3002572938136418</v>
      </c>
      <c r="G112" s="1"/>
      <c r="H112" s="1"/>
      <c r="I112" s="1"/>
      <c r="J112" s="1"/>
    </row>
    <row r="113" spans="1:10" x14ac:dyDescent="0.2">
      <c r="A113" s="5">
        <f t="shared" si="19"/>
        <v>4.8999999999999995</v>
      </c>
      <c r="B113" s="5">
        <f t="shared" si="15"/>
        <v>12642.126499382864</v>
      </c>
      <c r="C113" s="5">
        <f t="shared" si="16"/>
        <v>79432.823472428106</v>
      </c>
      <c r="D113" s="5" t="str">
        <f t="shared" si="17"/>
        <v>79432.8234724281i</v>
      </c>
      <c r="E113" s="6" t="str">
        <f ca="1">IMDIV(1,IMSUM(IMSUM(IMSUM(
1,IMPRODUCT(
D113,INDC_BTL/(LOAD2_BTL*'L-C Filter Designer'!$D$16))),IMPRODUCT(IMPOWER(
D113,2),INDC_BTL*CAP_BTL))))</f>
        <v>0.819042840198785-0.474437476477178i</v>
      </c>
      <c r="F113" s="6">
        <f t="shared" ca="1" si="18"/>
        <v>-0.47729753707004713</v>
      </c>
      <c r="G113" s="1"/>
      <c r="H113" s="1"/>
      <c r="I113" s="1"/>
      <c r="J113" s="1"/>
    </row>
    <row r="114" spans="1:10" x14ac:dyDescent="0.2">
      <c r="A114" s="5">
        <f t="shared" si="19"/>
        <v>4.9999999999999991</v>
      </c>
      <c r="B114" s="5">
        <f t="shared" si="15"/>
        <v>15915.494309189509</v>
      </c>
      <c r="C114" s="5">
        <f t="shared" si="16"/>
        <v>99999.99999999984</v>
      </c>
      <c r="D114" s="5" t="str">
        <f t="shared" si="17"/>
        <v>99999.9999999998i</v>
      </c>
      <c r="E114" s="6" t="str">
        <f ca="1">IMDIV(1,IMSUM(IMSUM(IMSUM(
1,IMPRODUCT(
D114,INDC_BTL/(LOAD2_BTL*'L-C Filter Designer'!$D$16))),IMPRODUCT(IMPOWER(
D114,2),INDC_BTL*CAP_BTL))))</f>
        <v>0.725477083283576-0.559781700064486i</v>
      </c>
      <c r="F114" s="6">
        <f t="shared" ca="1" si="18"/>
        <v>-0.75890044189878425</v>
      </c>
      <c r="G114" s="1"/>
      <c r="H114" s="1"/>
      <c r="I114" s="1"/>
      <c r="J114" s="1"/>
    </row>
    <row r="115" spans="1:10" x14ac:dyDescent="0.2">
      <c r="A115" s="5">
        <f t="shared" si="19"/>
        <v>5.0999999999999988</v>
      </c>
      <c r="B115" s="5">
        <f t="shared" si="15"/>
        <v>20036.420227104107</v>
      </c>
      <c r="C115" s="5">
        <f t="shared" si="16"/>
        <v>125892.5411794164</v>
      </c>
      <c r="D115" s="5" t="str">
        <f t="shared" si="17"/>
        <v>125892.541179416i</v>
      </c>
      <c r="E115" s="6" t="str">
        <f ca="1">IMDIV(1,IMSUM(IMSUM(IMSUM(
1,IMPRODUCT(
D115,INDC_BTL/(LOAD2_BTL*'L-C Filter Designer'!$D$16))),IMPRODUCT(IMPOWER(
D115,2),INDC_BTL*CAP_BTL))))</f>
        <v>0.594389155826931-0.635933707759675i</v>
      </c>
      <c r="F115" s="6">
        <f t="shared" ca="1" si="18"/>
        <v>-1.2049689550773259</v>
      </c>
      <c r="G115" s="1"/>
      <c r="H115" s="1"/>
      <c r="I115" s="1"/>
      <c r="J115" s="1"/>
    </row>
    <row r="116" spans="1:10" x14ac:dyDescent="0.2">
      <c r="A116" s="5">
        <f t="shared" si="19"/>
        <v>5.1999999999999984</v>
      </c>
      <c r="B116" s="5">
        <f t="shared" si="15"/>
        <v>25224.358585288042</v>
      </c>
      <c r="C116" s="5">
        <f t="shared" si="16"/>
        <v>158489.31924611109</v>
      </c>
      <c r="D116" s="5" t="str">
        <f t="shared" si="17"/>
        <v>158489.319246111i</v>
      </c>
      <c r="E116" s="6" t="str">
        <f ca="1">IMDIV(1,IMSUM(IMSUM(IMSUM(
1,IMPRODUCT(
D116,INDC_BTL/(LOAD2_BTL*'L-C Filter Designer'!$D$16))),IMPRODUCT(IMPOWER(
D116,2),INDC_BTL*CAP_BTL))))</f>
        <v>0.424801133871715-0.681734866425983i</v>
      </c>
      <c r="F116" s="6">
        <f t="shared" ca="1" si="18"/>
        <v>-1.9029323496231274</v>
      </c>
      <c r="G116" s="1"/>
      <c r="H116" s="1"/>
      <c r="I116" s="1"/>
      <c r="J116" s="1"/>
    </row>
    <row r="117" spans="1:10" x14ac:dyDescent="0.2">
      <c r="A117" s="5">
        <f t="shared" si="19"/>
        <v>5.299999999999998</v>
      </c>
      <c r="B117" s="5">
        <f t="shared" si="15"/>
        <v>31755.586019227456</v>
      </c>
      <c r="C117" s="5">
        <f t="shared" si="16"/>
        <v>199526.23149688743</v>
      </c>
      <c r="D117" s="5" t="str">
        <f t="shared" si="17"/>
        <v>199526.231496887i</v>
      </c>
      <c r="E117" s="6" t="str">
        <f ca="1">IMDIV(1,IMSUM(IMSUM(IMSUM(
1,IMPRODUCT(
D117,INDC_BTL/(LOAD2_BTL*'L-C Filter Designer'!$D$16))),IMPRODUCT(IMPOWER(
D117,2),INDC_BTL*CAP_BTL))))</f>
        <v>0.231643454119415-0.671922386224742i</v>
      </c>
      <c r="F117" s="6">
        <f t="shared" ca="1" si="18"/>
        <v>-2.9658963036221819</v>
      </c>
      <c r="G117" s="1"/>
      <c r="H117" s="1"/>
      <c r="I117" s="1"/>
      <c r="J117" s="1"/>
    </row>
    <row r="118" spans="1:10" x14ac:dyDescent="0.2">
      <c r="A118" s="5">
        <f t="shared" si="19"/>
        <v>5.3999999999999977</v>
      </c>
      <c r="B118" s="5">
        <f t="shared" si="15"/>
        <v>39977.914206020985</v>
      </c>
      <c r="C118" s="5">
        <f t="shared" si="16"/>
        <v>251188.6431509571</v>
      </c>
      <c r="D118" s="5" t="str">
        <f t="shared" si="17"/>
        <v>251188.643150957i</v>
      </c>
      <c r="E118" s="6" t="str">
        <f ca="1">IMDIV(1,IMSUM(IMSUM(IMSUM(
1,IMPRODUCT(
D118,INDC_BTL/(LOAD2_BTL*'L-C Filter Designer'!$D$16))),IMPRODUCT(IMPOWER(
D118,2),INDC_BTL*CAP_BTL))))</f>
        <v>0.0502402345381688-0.592903603144614i</v>
      </c>
      <c r="F118" s="6">
        <f t="shared" ca="1" si="18"/>
        <v>-4.5092465133291872</v>
      </c>
      <c r="G118" s="1"/>
      <c r="H118" s="1"/>
      <c r="I118" s="1"/>
      <c r="J118" s="1"/>
    </row>
    <row r="119" spans="1:10" x14ac:dyDescent="0.2">
      <c r="A119" s="5">
        <f t="shared" si="19"/>
        <v>5.4999999999999973</v>
      </c>
      <c r="B119" s="5">
        <f t="shared" si="15"/>
        <v>50329.212104486811</v>
      </c>
      <c r="C119" s="5">
        <f t="shared" si="16"/>
        <v>316227.76601683651</v>
      </c>
      <c r="D119" s="5" t="str">
        <f t="shared" si="17"/>
        <v>316227.766016837i</v>
      </c>
      <c r="E119" s="6" t="str">
        <f ca="1">IMDIV(1,IMSUM(IMSUM(IMSUM(
1,IMPRODUCT(
D119,INDC_BTL/(LOAD2_BTL*'L-C Filter Designer'!$D$16))),IMPRODUCT(IMPOWER(
D119,2),INDC_BTL*CAP_BTL))))</f>
        <v>-0.0787049632710158-0.460901753882059i</v>
      </c>
      <c r="F119" s="6">
        <f t="shared" ca="1" si="18"/>
        <v>-6.6030038018397317</v>
      </c>
      <c r="G119" s="1"/>
      <c r="H119" s="1"/>
      <c r="I119" s="1"/>
      <c r="J119" s="1"/>
    </row>
    <row r="120" spans="1:10" x14ac:dyDescent="0.2">
      <c r="A120" s="5">
        <f t="shared" si="19"/>
        <v>5.599999999999997</v>
      </c>
      <c r="B120" s="5">
        <f t="shared" si="15"/>
        <v>63360.724073916979</v>
      </c>
      <c r="C120" s="5">
        <f t="shared" si="16"/>
        <v>398107.17055349506</v>
      </c>
      <c r="D120" s="5" t="str">
        <f t="shared" si="17"/>
        <v>398107.170553495i</v>
      </c>
      <c r="E120" s="6" t="str">
        <f ca="1">IMDIV(1,IMSUM(IMSUM(IMSUM(
1,IMPRODUCT(
D120,INDC_BTL/(LOAD2_BTL*'L-C Filter Designer'!$D$16))),IMPRODUCT(IMPOWER(
D120,2),INDC_BTL*CAP_BTL))))</f>
        <v>-0.137898135881555-0.316748230325309i</v>
      </c>
      <c r="F120" s="6">
        <f t="shared" ca="1" si="18"/>
        <v>-9.231945437885221</v>
      </c>
      <c r="G120" s="1"/>
      <c r="H120" s="1"/>
      <c r="I120" s="1"/>
      <c r="J120" s="1"/>
    </row>
    <row r="121" spans="1:10" x14ac:dyDescent="0.2">
      <c r="A121" s="5">
        <f t="shared" si="19"/>
        <v>5.6999999999999966</v>
      </c>
      <c r="B121" s="5">
        <f t="shared" si="15"/>
        <v>79766.425646332456</v>
      </c>
      <c r="C121" s="5">
        <f t="shared" si="16"/>
        <v>501187.23362726904</v>
      </c>
      <c r="D121" s="5" t="str">
        <f t="shared" si="17"/>
        <v>501187.233627269i</v>
      </c>
      <c r="E121" s="6" t="str">
        <f ca="1">IMDIV(1,IMSUM(IMSUM(IMSUM(
1,IMPRODUCT(
D121,INDC_BTL/(LOAD2_BTL*'L-C Filter Designer'!$D$16))),IMPRODUCT(IMPOWER(
D121,2),INDC_BTL*CAP_BTL))))</f>
        <v>-0.142112374318949-0.196523255182538i</v>
      </c>
      <c r="F121" s="6">
        <f t="shared" ca="1" si="18"/>
        <v>-12.30494791831493</v>
      </c>
      <c r="G121" s="1"/>
      <c r="H121" s="1"/>
      <c r="I121" s="1"/>
      <c r="J121" s="1"/>
    </row>
    <row r="122" spans="1:10" x14ac:dyDescent="0.2">
      <c r="A122" s="5">
        <f t="shared" si="19"/>
        <v>5.7999999999999963</v>
      </c>
      <c r="B122" s="5">
        <f t="shared" si="15"/>
        <v>100419.98025415781</v>
      </c>
      <c r="C122" s="5">
        <f t="shared" si="16"/>
        <v>630957.34448018856</v>
      </c>
      <c r="D122" s="5" t="str">
        <f t="shared" si="17"/>
        <v>630957.344480189i</v>
      </c>
      <c r="E122" s="6" t="str">
        <f ca="1">IMDIV(1,IMSUM(IMSUM(IMSUM(
1,IMPRODUCT(
D122,INDC_BTL/(LOAD2_BTL*'L-C Filter Designer'!$D$16))),IMPRODUCT(IMPOWER(
D122,2),INDC_BTL*CAP_BTL))))</f>
        <v>-0.118728834863138-0.1131376832564i</v>
      </c>
      <c r="F122" s="6">
        <f t="shared" ca="1" si="18"/>
        <v>-15.703014595862644</v>
      </c>
      <c r="G122" s="1"/>
      <c r="H122" s="1"/>
      <c r="I122" s="1"/>
      <c r="J122" s="1"/>
    </row>
    <row r="123" spans="1:10" x14ac:dyDescent="0.2">
      <c r="A123" s="5">
        <f t="shared" si="19"/>
        <v>5.8999999999999959</v>
      </c>
      <c r="B123" s="5">
        <f t="shared" si="15"/>
        <v>126421.26499382764</v>
      </c>
      <c r="C123" s="5">
        <f t="shared" si="16"/>
        <v>794328.23472427484</v>
      </c>
      <c r="D123" s="5" t="str">
        <f t="shared" si="17"/>
        <v>794328.234724275i</v>
      </c>
      <c r="E123" s="6" t="str">
        <f ca="1">IMDIV(1,IMSUM(IMSUM(IMSUM(
1,IMPRODUCT(
D123,INDC_BTL/(LOAD2_BTL*'L-C Filter Designer'!$D$16))),IMPRODUCT(IMPOWER(
D123,2),INDC_BTL*CAP_BTL))))</f>
        <v>-0.0886519568331409-0.061925487111217i</v>
      </c>
      <c r="F123" s="6">
        <f t="shared" ca="1" si="18"/>
        <v>-19.320393094751921</v>
      </c>
      <c r="G123" s="1"/>
      <c r="H123" s="1"/>
      <c r="I123" s="1"/>
      <c r="J123" s="1"/>
    </row>
    <row r="124" spans="1:10" x14ac:dyDescent="0.2">
      <c r="A124" s="5">
        <f t="shared" si="19"/>
        <v>5.9999999999999956</v>
      </c>
      <c r="B124" s="5">
        <f t="shared" si="15"/>
        <v>159154.94309189386</v>
      </c>
      <c r="C124" s="5">
        <f t="shared" si="16"/>
        <v>999999.99999999069</v>
      </c>
      <c r="D124" s="5" t="str">
        <f t="shared" si="17"/>
        <v>999999.999999991i</v>
      </c>
      <c r="E124" s="6" t="str">
        <f ca="1">IMDIV(1,IMSUM(IMSUM(IMSUM(
1,IMPRODUCT(
D124,INDC_BTL/(LOAD2_BTL*'L-C Filter Designer'!$D$16))),IMPRODUCT(IMPOWER(
D124,2),INDC_BTL*CAP_BTL))))</f>
        <v>-0.0620065177927-0.0328076813717992i</v>
      </c>
      <c r="F124" s="6">
        <f t="shared" ca="1" si="18"/>
        <v>-23.079332025124039</v>
      </c>
      <c r="G124" s="1"/>
      <c r="H124" s="1"/>
      <c r="I124" s="1"/>
      <c r="J124" s="1"/>
    </row>
    <row r="125" spans="1:10" x14ac:dyDescent="0.2">
      <c r="A125" s="5">
        <f t="shared" si="19"/>
        <v>6.0999999999999952</v>
      </c>
      <c r="B125" s="5">
        <f t="shared" si="15"/>
        <v>200364.20227103951</v>
      </c>
      <c r="C125" s="5">
        <f t="shared" si="16"/>
        <v>1258925.4117941542</v>
      </c>
      <c r="D125" s="5" t="str">
        <f t="shared" si="17"/>
        <v>1258925.41179415i</v>
      </c>
      <c r="E125" s="6" t="str">
        <f ca="1">IMDIV(1,IMSUM(IMSUM(IMSUM(
1,IMPRODUCT(
D125,INDC_BTL/(LOAD2_BTL*'L-C Filter Designer'!$D$16))),IMPRODUCT(IMPOWER(
D125,2),INDC_BTL*CAP_BTL))))</f>
        <v>-0.0416987893582162-0.0170264563190173i</v>
      </c>
      <c r="F125" s="6">
        <f t="shared" ca="1" si="18"/>
        <v>-26.927844723851099</v>
      </c>
      <c r="G125" s="1"/>
      <c r="H125" s="1"/>
      <c r="I125" s="1"/>
      <c r="J125" s="1"/>
    </row>
    <row r="126" spans="1:10" x14ac:dyDescent="0.2">
      <c r="A126" s="5">
        <f t="shared" si="19"/>
        <v>6.1999999999999948</v>
      </c>
      <c r="B126" s="5">
        <f t="shared" si="15"/>
        <v>252243.58585287799</v>
      </c>
      <c r="C126" s="5">
        <f t="shared" si="16"/>
        <v>1584893.1924610955</v>
      </c>
      <c r="D126" s="5" t="str">
        <f t="shared" si="17"/>
        <v>1584893.1924611i</v>
      </c>
      <c r="E126" s="6" t="str">
        <f ca="1">IMDIV(1,IMSUM(IMSUM(IMSUM(
1,IMPRODUCT(
D126,INDC_BTL/(LOAD2_BTL*'L-C Filter Designer'!$D$16))),IMPRODUCT(IMPOWER(
D126,2),INDC_BTL*CAP_BTL))))</f>
        <v>-0.0273761273367008-0.00872257174516121i</v>
      </c>
      <c r="F126" s="6">
        <f t="shared" ca="1" si="18"/>
        <v>-30.832641906373528</v>
      </c>
      <c r="G126" s="1"/>
      <c r="H126" s="1"/>
      <c r="I126" s="1"/>
      <c r="J126" s="1"/>
    </row>
    <row r="127" spans="1:10" x14ac:dyDescent="0.2">
      <c r="A127" s="5">
        <f t="shared" si="19"/>
        <v>6.2999999999999945</v>
      </c>
      <c r="B127" s="5">
        <f t="shared" si="15"/>
        <v>317555.86019227211</v>
      </c>
      <c r="C127" s="5">
        <f t="shared" si="16"/>
        <v>1995262.3149688588</v>
      </c>
      <c r="D127" s="5" t="str">
        <f t="shared" si="17"/>
        <v>1995262.31496886i</v>
      </c>
      <c r="E127" s="6" t="str">
        <f ca="1">IMDIV(1,IMSUM(IMSUM(IMSUM(
1,IMPRODUCT(
D127,INDC_BTL/(LOAD2_BTL*'L-C Filter Designer'!$D$16))),IMPRODUCT(IMPOWER(
D127,2),INDC_BTL*CAP_BTL))))</f>
        <v>-0.0177078769928483-0.00443233565706418i</v>
      </c>
      <c r="F127" s="6">
        <f t="shared" ca="1" si="18"/>
        <v>-34.772760992214671</v>
      </c>
      <c r="G127" s="1"/>
      <c r="H127" s="1"/>
      <c r="I127" s="1"/>
      <c r="J127" s="1"/>
    </row>
    <row r="128" spans="1:10" x14ac:dyDescent="0.2">
      <c r="A128" s="5">
        <f t="shared" si="19"/>
        <v>6.3999999999999941</v>
      </c>
      <c r="B128" s="5">
        <f t="shared" si="15"/>
        <v>399779.14206020674</v>
      </c>
      <c r="C128" s="5">
        <f t="shared" si="16"/>
        <v>2511886.4315095516</v>
      </c>
      <c r="D128" s="5" t="str">
        <f t="shared" si="17"/>
        <v>2511886.43150955i</v>
      </c>
      <c r="E128" s="6" t="str">
        <f ca="1">IMDIV(1,IMSUM(IMSUM(IMSUM(
1,IMPRODUCT(
D128,INDC_BTL/(LOAD2_BTL*'L-C Filter Designer'!$D$16))),IMPRODUCT(IMPOWER(
D128,2),INDC_BTL*CAP_BTL))))</f>
        <v>-0.0113485858820975-0.0022407964514357i</v>
      </c>
      <c r="F128" s="6">
        <f t="shared" ca="1" si="18"/>
        <v>-38.735063328845641</v>
      </c>
      <c r="G128" s="1"/>
      <c r="H128" s="1"/>
      <c r="I128" s="1"/>
      <c r="J128" s="1"/>
    </row>
    <row r="129" spans="1:10" x14ac:dyDescent="0.2">
      <c r="A129" s="5">
        <f t="shared" si="19"/>
        <v>6.4999999999999938</v>
      </c>
      <c r="B129" s="5">
        <f t="shared" si="15"/>
        <v>503292.12104486418</v>
      </c>
      <c r="C129" s="5">
        <f t="shared" si="16"/>
        <v>3162277.6601683404</v>
      </c>
      <c r="D129" s="5" t="str">
        <f t="shared" si="17"/>
        <v>3162277.66016834i</v>
      </c>
      <c r="E129" s="6" t="str">
        <f ca="1">IMDIV(1,IMSUM(IMSUM(IMSUM(
1,IMPRODUCT(
D129,INDC_BTL/(LOAD2_BTL*'L-C Filter Designer'!$D$16))),IMPRODUCT(IMPOWER(
D129,2),INDC_BTL*CAP_BTL))))</f>
        <v>-0.00723106680553505-0.0011292168404113i</v>
      </c>
      <c r="F129" s="6">
        <f t="shared" ca="1" si="18"/>
        <v>-42.711313946334727</v>
      </c>
      <c r="G129" s="1"/>
      <c r="H129" s="1"/>
      <c r="I129" s="1"/>
      <c r="J129" s="1"/>
    </row>
    <row r="130" spans="1:10" x14ac:dyDescent="0.2">
      <c r="A130" s="5">
        <f t="shared" si="19"/>
        <v>6.5999999999999934</v>
      </c>
      <c r="B130" s="5">
        <f t="shared" si="15"/>
        <v>633607.24073916487</v>
      </c>
      <c r="C130" s="5">
        <f t="shared" si="16"/>
        <v>3981071.7055349196</v>
      </c>
      <c r="D130" s="5" t="str">
        <f t="shared" si="17"/>
        <v>3981071.70553492i</v>
      </c>
      <c r="E130" s="6" t="str">
        <f ca="1">IMDIV(1,IMSUM(IMSUM(IMSUM(
1,IMPRODUCT(
D130,INDC_BTL/(LOAD2_BTL*'L-C Filter Designer'!$D$16))),IMPRODUCT(IMPOWER(
D130,2),INDC_BTL*CAP_BTL))))</f>
        <v>-0.00459076371160204-0.000567903209932796i</v>
      </c>
      <c r="F130" s="6">
        <f t="shared" ca="1" si="18"/>
        <v>-46.696344175114966</v>
      </c>
      <c r="G130" s="1"/>
      <c r="H130" s="1"/>
      <c r="I130" s="1"/>
      <c r="J130" s="1"/>
    </row>
    <row r="131" spans="1:10" x14ac:dyDescent="0.2">
      <c r="A131" s="5">
        <f t="shared" si="19"/>
        <v>6.6999999999999931</v>
      </c>
      <c r="B131" s="5">
        <f t="shared" si="15"/>
        <v>797664.25646331836</v>
      </c>
      <c r="C131" s="5">
        <f t="shared" si="16"/>
        <v>5011872.3362726513</v>
      </c>
      <c r="D131" s="5" t="str">
        <f t="shared" si="17"/>
        <v>5011872.33627265i</v>
      </c>
      <c r="E131" s="6" t="str">
        <f ca="1">IMDIV(1,IMSUM(IMSUM(IMSUM(
1,IMPRODUCT(
D131,INDC_BTL/(LOAD2_BTL*'L-C Filter Designer'!$D$16))),IMPRODUCT(IMPOWER(
D131,2),INDC_BTL*CAP_BTL))))</f>
        <v>-0.00290787173612512-0.000285245128013619i</v>
      </c>
      <c r="F131" s="6">
        <f t="shared" ca="1" si="18"/>
        <v>-50.686905055398476</v>
      </c>
      <c r="G131" s="1"/>
      <c r="H131" s="1"/>
      <c r="I131" s="1"/>
      <c r="J131" s="1"/>
    </row>
    <row r="132" spans="1:10" x14ac:dyDescent="0.2">
      <c r="A132" s="5">
        <f t="shared" si="19"/>
        <v>6.7999999999999927</v>
      </c>
      <c r="B132" s="5">
        <f t="shared" si="15"/>
        <v>1004199.8025415703</v>
      </c>
      <c r="C132" s="5">
        <f t="shared" si="16"/>
        <v>6309573.4448018363</v>
      </c>
      <c r="D132" s="5" t="str">
        <f t="shared" si="17"/>
        <v>6309573.44480184i</v>
      </c>
      <c r="E132" s="6" t="str">
        <f ca="1">IMDIV(1,IMSUM(IMSUM(IMSUM(
1,IMPRODUCT(
D132,INDC_BTL/(LOAD2_BTL*'L-C Filter Designer'!$D$16))),IMPRODUCT(IMPOWER(
D132,2),INDC_BTL*CAP_BTL))))</f>
        <v>-0.00183925035459889-0.000143157318142683i</v>
      </c>
      <c r="F132" s="6">
        <f t="shared" ca="1" si="18"/>
        <v>-54.680951870655754</v>
      </c>
      <c r="G132" s="1"/>
      <c r="H132" s="1"/>
      <c r="I132" s="1"/>
      <c r="J132" s="1"/>
    </row>
    <row r="133" spans="1:10" x14ac:dyDescent="0.2">
      <c r="A133" s="5">
        <f t="shared" si="19"/>
        <v>6.8999999999999924</v>
      </c>
      <c r="B133" s="5">
        <f t="shared" si="15"/>
        <v>1264212.6499382667</v>
      </c>
      <c r="C133" s="5">
        <f t="shared" si="16"/>
        <v>7943282.3472426869</v>
      </c>
      <c r="D133" s="5" t="str">
        <f t="shared" si="17"/>
        <v>7943282.34724269i</v>
      </c>
      <c r="E133" s="6" t="str">
        <f ca="1">IMDIV(1,IMSUM(IMSUM(IMSUM(
1,IMPRODUCT(
D133,INDC_BTL/(LOAD2_BTL*'L-C Filter Designer'!$D$16))),IMPRODUCT(IMPOWER(
D133,2),INDC_BTL*CAP_BTL))))</f>
        <v>-0.00116228554247328-0.0000718106857443796i</v>
      </c>
      <c r="F133" s="6">
        <f t="shared" ca="1" si="18"/>
        <v>-58.677196669733327</v>
      </c>
      <c r="G133" s="1"/>
      <c r="H133" s="1"/>
      <c r="I133" s="1"/>
      <c r="J133" s="1"/>
    </row>
    <row r="134" spans="1:10" x14ac:dyDescent="0.2">
      <c r="A134" s="5">
        <f t="shared" si="19"/>
        <v>6.999999999999992</v>
      </c>
      <c r="B134" s="5">
        <f t="shared" si="15"/>
        <v>1591549.4309189261</v>
      </c>
      <c r="C134" s="5">
        <f t="shared" si="16"/>
        <v>9999999.9999998286</v>
      </c>
      <c r="D134" s="5" t="str">
        <f t="shared" si="17"/>
        <v>9999999.99999983i</v>
      </c>
      <c r="E134" s="6" t="str">
        <f ca="1">IMDIV(1,IMSUM(IMSUM(IMSUM(
1,IMPRODUCT(
D134,INDC_BTL/(LOAD2_BTL*'L-C Filter Designer'!$D$16))),IMPRODUCT(IMPOWER(
D134,2),INDC_BTL*CAP_BTL))))</f>
        <v>-0.000734068666359126-0.0000360102362697642i</v>
      </c>
      <c r="F134" s="6">
        <f t="shared" ca="1" si="18"/>
        <v>-62.674827700779375</v>
      </c>
      <c r="G134" s="1"/>
      <c r="H134" s="1"/>
      <c r="I134" s="1"/>
      <c r="J134" s="1"/>
    </row>
    <row r="135" spans="1:1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">
      <c r="A136" s="63" t="s">
        <v>14</v>
      </c>
      <c r="B136" s="63"/>
      <c r="C136" s="63"/>
      <c r="D136" s="63"/>
      <c r="E136" s="63"/>
      <c r="F136" s="63"/>
      <c r="G136" s="1"/>
      <c r="H136" s="1"/>
      <c r="I136" s="1"/>
      <c r="J136" s="1"/>
    </row>
    <row r="137" spans="1:10" x14ac:dyDescent="0.2">
      <c r="A137" s="3" t="s">
        <v>3</v>
      </c>
      <c r="B137" s="4" t="s">
        <v>0</v>
      </c>
      <c r="C137" s="4" t="s">
        <v>1</v>
      </c>
      <c r="D137" s="4" t="s">
        <v>2</v>
      </c>
      <c r="E137" s="4" t="s">
        <v>4</v>
      </c>
      <c r="F137" s="4" t="s">
        <v>5</v>
      </c>
      <c r="G137" s="1"/>
      <c r="H137" s="1"/>
      <c r="I137" s="1"/>
      <c r="J137" s="1"/>
    </row>
    <row r="138" spans="1:10" x14ac:dyDescent="0.2">
      <c r="A138" s="5">
        <v>1</v>
      </c>
      <c r="B138" s="5">
        <f t="shared" ref="B138:B169" si="20">C138/(2*PI())</f>
        <v>1.5915494309189535</v>
      </c>
      <c r="C138" s="5">
        <f t="shared" ref="C138:C169" si="21">10^A138</f>
        <v>10</v>
      </c>
      <c r="D138" s="5" t="str">
        <f t="shared" ref="D138:D169" si="22">COMPLEX(0,C138)</f>
        <v>10i</v>
      </c>
      <c r="E138" s="6" t="str">
        <f ca="1">IMDIV(1,IMSUM(IMSUM(IMSUM(
1,IMPRODUCT(
D138,INDC_BTL/(LOAD3_BTL*'L-C Filter Designer'!$D$16))),IMPRODUCT(IMPOWER(
D138,2),INDC_BTL*CAP_BTL))))</f>
        <v>0.99999999886-0.000050000000011i</v>
      </c>
      <c r="F138" s="6">
        <f t="shared" ref="F138:F169" ca="1" si="23">20*LOG10(IMABS(E138))</f>
        <v>9.5544601053378177E-10</v>
      </c>
      <c r="G138" s="1"/>
      <c r="H138" s="1"/>
      <c r="I138" s="1"/>
      <c r="J138" s="1"/>
    </row>
    <row r="139" spans="1:10" x14ac:dyDescent="0.2">
      <c r="A139" s="5">
        <f t="shared" ref="A139:A170" si="24">0.1+A138</f>
        <v>1.1000000000000001</v>
      </c>
      <c r="B139" s="5">
        <f t="shared" si="20"/>
        <v>2.0036420227104172</v>
      </c>
      <c r="C139" s="5">
        <f t="shared" si="21"/>
        <v>12.58925411794168</v>
      </c>
      <c r="D139" s="5" t="str">
        <f t="shared" si="22"/>
        <v>12.5892541179417i</v>
      </c>
      <c r="E139" s="6" t="str">
        <f ca="1">IMDIV(1,IMSUM(IMSUM(IMSUM(
1,IMPRODUCT(
D139,INDC_BTL/(LOAD3_BTL*'L-C Filter Designer'!$D$16))),IMPRODUCT(IMPOWER(
D139,2),INDC_BTL*CAP_BTL))))</f>
        <v>0.999999998193222-0.0000629462706116564i</v>
      </c>
      <c r="F139" s="6">
        <f t="shared" ca="1" si="23"/>
        <v>1.514283420596628E-9</v>
      </c>
      <c r="G139" s="1"/>
      <c r="H139" s="1"/>
      <c r="I139" s="1"/>
      <c r="J139" s="1"/>
    </row>
    <row r="140" spans="1:10" x14ac:dyDescent="0.2">
      <c r="A140" s="5">
        <f t="shared" si="24"/>
        <v>1.2000000000000002</v>
      </c>
      <c r="B140" s="5">
        <f t="shared" si="20"/>
        <v>2.52243585852881</v>
      </c>
      <c r="C140" s="5">
        <f t="shared" si="21"/>
        <v>15.848931924611144</v>
      </c>
      <c r="D140" s="5" t="str">
        <f t="shared" si="22"/>
        <v>15.8489319246111i</v>
      </c>
      <c r="E140" s="6" t="str">
        <f ca="1">IMDIV(1,IMSUM(IMSUM(IMSUM(
1,IMPRODUCT(
D140,INDC_BTL/(LOAD3_BTL*'L-C Filter Designer'!$D$16))),IMPRODUCT(IMPOWER(
D140,2),INDC_BTL*CAP_BTL))))</f>
        <v>0.99999999713645-0.0000792446596668474i</v>
      </c>
      <c r="F140" s="6">
        <f t="shared" ca="1" si="23"/>
        <v>2.3999796253275922E-9</v>
      </c>
      <c r="G140" s="1"/>
      <c r="H140" s="1"/>
      <c r="I140" s="1"/>
      <c r="J140" s="1"/>
    </row>
    <row r="141" spans="1:10" x14ac:dyDescent="0.2">
      <c r="A141" s="5">
        <f t="shared" si="24"/>
        <v>1.3000000000000003</v>
      </c>
      <c r="B141" s="5">
        <f t="shared" si="20"/>
        <v>3.1755586019227571</v>
      </c>
      <c r="C141" s="5">
        <f t="shared" si="21"/>
        <v>19.952623149688815</v>
      </c>
      <c r="D141" s="5" t="str">
        <f t="shared" si="22"/>
        <v>19.9526231496888i</v>
      </c>
      <c r="E141" s="6" t="str">
        <f ca="1">IMDIV(1,IMSUM(IMSUM(IMSUM(
1,IMPRODUCT(
D141,INDC_BTL/(LOAD3_BTL*'L-C Filter Designer'!$D$16))),IMPRODUCT(IMPOWER(
D141,2),INDC_BTL*CAP_BTL))))</f>
        <v>0.999999995461578-0.00009976311583582i</v>
      </c>
      <c r="F141" s="6">
        <f t="shared" ca="1" si="23"/>
        <v>3.8037029015145976E-9</v>
      </c>
      <c r="G141" s="1"/>
      <c r="H141" s="1"/>
      <c r="I141" s="1"/>
      <c r="J141" s="1"/>
    </row>
    <row r="142" spans="1:10" x14ac:dyDescent="0.2">
      <c r="A142" s="5">
        <f t="shared" si="24"/>
        <v>1.4000000000000004</v>
      </c>
      <c r="B142" s="5">
        <f t="shared" si="20"/>
        <v>3.9977914206021183</v>
      </c>
      <c r="C142" s="5">
        <f t="shared" si="21"/>
        <v>25.118864315095834</v>
      </c>
      <c r="D142" s="5" t="str">
        <f t="shared" si="22"/>
        <v>25.1188643150958i</v>
      </c>
      <c r="E142" s="6" t="str">
        <f ca="1">IMDIV(1,IMSUM(IMSUM(IMSUM(
1,IMPRODUCT(
D142,INDC_BTL/(LOAD3_BTL*'L-C Filter Designer'!$D$16))),IMPRODUCT(IMPOWER(
D142,2),INDC_BTL*CAP_BTL))))</f>
        <v>0.999999992807086-0.000125594321749817i</v>
      </c>
      <c r="F142" s="6">
        <f t="shared" ca="1" si="23"/>
        <v>6.0284661538967742E-9</v>
      </c>
      <c r="G142" s="1"/>
      <c r="H142" s="1"/>
      <c r="I142" s="1"/>
      <c r="J142" s="1"/>
    </row>
    <row r="143" spans="1:10" x14ac:dyDescent="0.2">
      <c r="A143" s="5">
        <f t="shared" si="24"/>
        <v>1.5000000000000004</v>
      </c>
      <c r="B143" s="5">
        <f t="shared" si="20"/>
        <v>5.03292121044871</v>
      </c>
      <c r="C143" s="5">
        <f t="shared" si="21"/>
        <v>31.622776601683832</v>
      </c>
      <c r="D143" s="5" t="str">
        <f t="shared" si="22"/>
        <v>31.6227766016838i</v>
      </c>
      <c r="E143" s="6" t="str">
        <f ca="1">IMDIV(1,IMSUM(IMSUM(IMSUM(
1,IMPRODUCT(
D143,INDC_BTL/(LOAD3_BTL*'L-C Filter Designer'!$D$16))),IMPRODUCT(IMPOWER(
D143,2),INDC_BTL*CAP_BTL))))</f>
        <v>0.9999999886-0.00015811388335627i</v>
      </c>
      <c r="F143" s="6">
        <f t="shared" ca="1" si="23"/>
        <v>9.5544793871576799E-9</v>
      </c>
      <c r="G143" s="1"/>
      <c r="H143" s="1"/>
      <c r="I143" s="1"/>
      <c r="J143" s="1"/>
    </row>
    <row r="144" spans="1:10" x14ac:dyDescent="0.2">
      <c r="A144" s="5">
        <f t="shared" si="24"/>
        <v>1.6000000000000005</v>
      </c>
      <c r="B144" s="5">
        <f t="shared" si="20"/>
        <v>6.3360724073917432</v>
      </c>
      <c r="C144" s="5">
        <f t="shared" si="21"/>
        <v>39.810717055349791</v>
      </c>
      <c r="D144" s="5" t="str">
        <f t="shared" si="22"/>
        <v>39.8107170553498i</v>
      </c>
      <c r="E144" s="6" t="str">
        <f ca="1">IMDIV(1,IMSUM(IMSUM(IMSUM(
1,IMPRODUCT(
D144,INDC_BTL/(LOAD3_BTL*'L-C Filter Designer'!$D$16))),IMPRODUCT(IMPOWER(
D144,2),INDC_BTL*CAP_BTL))))</f>
        <v>0.999999981932217-0.000199053585970802i</v>
      </c>
      <c r="F144" s="6">
        <f t="shared" ca="1" si="23"/>
        <v>1.5142824550811737E-8</v>
      </c>
      <c r="G144" s="1"/>
      <c r="H144" s="1"/>
      <c r="I144" s="1"/>
      <c r="J144" s="1"/>
    </row>
    <row r="145" spans="1:10" x14ac:dyDescent="0.2">
      <c r="A145" s="5">
        <f t="shared" si="24"/>
        <v>1.7000000000000006</v>
      </c>
      <c r="B145" s="5">
        <f t="shared" si="20"/>
        <v>7.9766425646333134</v>
      </c>
      <c r="C145" s="5">
        <f t="shared" si="21"/>
        <v>50.11872336272733</v>
      </c>
      <c r="D145" s="5" t="str">
        <f t="shared" si="22"/>
        <v>50.1187233627273i</v>
      </c>
      <c r="E145" s="6" t="str">
        <f ca="1">IMDIV(1,IMSUM(IMSUM(IMSUM(
1,IMPRODUCT(
D145,INDC_BTL/(LOAD3_BTL*'L-C Filter Designer'!$D$16))),IMPRODUCT(IMPOWER(
D145,2),INDC_BTL*CAP_BTL))))</f>
        <v>0.999999971364494-0.000250593618198454i</v>
      </c>
      <c r="F145" s="6">
        <f t="shared" ca="1" si="23"/>
        <v>2.3999765364956081E-8</v>
      </c>
      <c r="G145" s="1"/>
      <c r="H145" s="1"/>
      <c r="I145" s="1"/>
      <c r="J145" s="1"/>
    </row>
    <row r="146" spans="1:10" x14ac:dyDescent="0.2">
      <c r="A146" s="5">
        <f t="shared" si="24"/>
        <v>1.8000000000000007</v>
      </c>
      <c r="B146" s="5">
        <f t="shared" si="20"/>
        <v>10.041998025415879</v>
      </c>
      <c r="C146" s="5">
        <f t="shared" si="21"/>
        <v>63.095734448019471</v>
      </c>
      <c r="D146" s="5" t="str">
        <f t="shared" si="22"/>
        <v>63.0957344480195i</v>
      </c>
      <c r="E146" s="6" t="str">
        <f ca="1">IMDIV(1,IMSUM(IMSUM(IMSUM(
1,IMPRODUCT(
D146,INDC_BTL/(LOAD3_BTL*'L-C Filter Designer'!$D$16))),IMPRODUCT(IMPOWER(
D146,2),INDC_BTL*CAP_BTL))))</f>
        <v>0.999999954615779-0.000315478675003171i</v>
      </c>
      <c r="F146" s="6">
        <f t="shared" ca="1" si="23"/>
        <v>3.8037050155393284E-8</v>
      </c>
      <c r="G146" s="1"/>
      <c r="H146" s="1"/>
      <c r="I146" s="1"/>
      <c r="J146" s="1"/>
    </row>
    <row r="147" spans="1:10" x14ac:dyDescent="0.2">
      <c r="A147" s="5">
        <f t="shared" si="24"/>
        <v>1.9000000000000008</v>
      </c>
      <c r="B147" s="5">
        <f t="shared" si="20"/>
        <v>12.642126499382899</v>
      </c>
      <c r="C147" s="5">
        <f t="shared" si="21"/>
        <v>79.432823472428325</v>
      </c>
      <c r="D147" s="5" t="str">
        <f t="shared" si="22"/>
        <v>79.4328234724283i</v>
      </c>
      <c r="E147" s="6" t="str">
        <f ca="1">IMDIV(1,IMSUM(IMSUM(IMSUM(
1,IMPRODUCT(
D147,INDC_BTL/(LOAD3_BTL*'L-C Filter Designer'!$D$16))),IMPRODUCT(IMPOWER(
D147,2),INDC_BTL*CAP_BTL))))</f>
        <v>0.999999928070855-0.000397164122875198i</v>
      </c>
      <c r="F147" s="6">
        <f t="shared" ca="1" si="23"/>
        <v>6.0284657493374576E-8</v>
      </c>
      <c r="G147" s="1"/>
      <c r="H147" s="1"/>
      <c r="I147" s="1"/>
      <c r="J147" s="1"/>
    </row>
    <row r="148" spans="1:10" x14ac:dyDescent="0.2">
      <c r="A148" s="5">
        <f t="shared" si="24"/>
        <v>2.0000000000000009</v>
      </c>
      <c r="B148" s="5">
        <f t="shared" si="20"/>
        <v>15.915494309189571</v>
      </c>
      <c r="C148" s="5">
        <f t="shared" si="21"/>
        <v>100.00000000000023</v>
      </c>
      <c r="D148" s="5" t="str">
        <f t="shared" si="22"/>
        <v>100i</v>
      </c>
      <c r="E148" s="6" t="str">
        <f ca="1">IMDIV(1,IMSUM(IMSUM(IMSUM(
1,IMPRODUCT(
D148,INDC_BTL/(LOAD3_BTL*'L-C Filter Designer'!$D$16))),IMPRODUCT(IMPOWER(
D148,2),INDC_BTL*CAP_BTL))))</f>
        <v>0.999999885999979-0.000500000010999991i</v>
      </c>
      <c r="F148" s="6">
        <f t="shared" ca="1" si="23"/>
        <v>9.5544706609158996E-8</v>
      </c>
      <c r="G148" s="1"/>
      <c r="H148" s="1"/>
      <c r="I148" s="1"/>
      <c r="J148" s="1"/>
    </row>
    <row r="149" spans="1:10" x14ac:dyDescent="0.2">
      <c r="A149" s="5">
        <f t="shared" si="24"/>
        <v>2.100000000000001</v>
      </c>
      <c r="B149" s="5">
        <f t="shared" si="20"/>
        <v>20.03642022710422</v>
      </c>
      <c r="C149" s="5">
        <f t="shared" si="21"/>
        <v>125.89254117941711</v>
      </c>
      <c r="D149" s="5" t="str">
        <f t="shared" si="22"/>
        <v>125.892541179417i</v>
      </c>
      <c r="E149" s="6" t="str">
        <f ca="1">IMDIV(1,IMSUM(IMSUM(IMSUM(
1,IMPRODUCT(
D149,INDC_BTL/(LOAD3_BTL*'L-C Filter Designer'!$D$16))),IMPRODUCT(IMPOWER(
D149,2),INDC_BTL*CAP_BTL))))</f>
        <v>0.999999819322123-0.000629462727844942i</v>
      </c>
      <c r="F149" s="6">
        <f t="shared" ca="1" si="23"/>
        <v>1.5142807845580822E-7</v>
      </c>
      <c r="G149" s="1"/>
      <c r="H149" s="1"/>
      <c r="I149" s="1"/>
      <c r="J149" s="1"/>
    </row>
    <row r="150" spans="1:10" x14ac:dyDescent="0.2">
      <c r="A150" s="5">
        <f t="shared" si="24"/>
        <v>2.2000000000000011</v>
      </c>
      <c r="B150" s="5">
        <f t="shared" si="20"/>
        <v>25.224358585288158</v>
      </c>
      <c r="C150" s="5">
        <f t="shared" si="21"/>
        <v>158.48931924611182</v>
      </c>
      <c r="D150" s="5" t="str">
        <f t="shared" si="22"/>
        <v>158.489319246112i</v>
      </c>
      <c r="E150" s="6" t="str">
        <f ca="1">IMDIV(1,IMSUM(IMSUM(IMSUM(
1,IMPRODUCT(
D150,INDC_BTL/(LOAD3_BTL*'L-C Filter Designer'!$D$16))),IMPRODUCT(IMPOWER(
D150,2),INDC_BTL*CAP_BTL))))</f>
        <v>0.999999713644815-0.000792446640022259i</v>
      </c>
      <c r="F150" s="6">
        <f t="shared" ca="1" si="23"/>
        <v>2.3999715885847461E-7</v>
      </c>
      <c r="G150" s="1"/>
      <c r="H150" s="1"/>
      <c r="I150" s="1"/>
      <c r="J150" s="1"/>
    </row>
    <row r="151" spans="1:10" x14ac:dyDescent="0.2">
      <c r="A151" s="5">
        <f t="shared" si="24"/>
        <v>2.3000000000000012</v>
      </c>
      <c r="B151" s="5">
        <f t="shared" si="20"/>
        <v>31.755586019227628</v>
      </c>
      <c r="C151" s="5">
        <f t="shared" si="21"/>
        <v>199.52623149688853</v>
      </c>
      <c r="D151" s="5" t="str">
        <f t="shared" si="22"/>
        <v>199.526231496889i</v>
      </c>
      <c r="E151" s="6" t="str">
        <f ca="1">IMDIV(1,IMSUM(IMSUM(IMSUM(
1,IMPRODUCT(
D151,INDC_BTL/(LOAD3_BTL*'L-C Filter Designer'!$D$16))),IMPRODUCT(IMPOWER(
D151,2),INDC_BTL*CAP_BTL))))</f>
        <v>0.999999546157493-0.000997631244860266i</v>
      </c>
      <c r="F151" s="6">
        <f t="shared" ca="1" si="23"/>
        <v>3.8036938893901052E-7</v>
      </c>
      <c r="G151" s="1"/>
      <c r="H151" s="1"/>
      <c r="I151" s="1"/>
      <c r="J151" s="1"/>
    </row>
    <row r="152" spans="1:10" x14ac:dyDescent="0.2">
      <c r="A152" s="5">
        <f t="shared" si="24"/>
        <v>2.4000000000000012</v>
      </c>
      <c r="B152" s="5">
        <f t="shared" si="20"/>
        <v>39.977914206021275</v>
      </c>
      <c r="C152" s="5">
        <f t="shared" si="21"/>
        <v>251.18864315095894</v>
      </c>
      <c r="D152" s="5" t="str">
        <f t="shared" si="22"/>
        <v>251.188643150959i</v>
      </c>
      <c r="E152" s="6" t="str">
        <f ca="1">IMDIV(1,IMSUM(IMSUM(IMSUM(
1,IMPRODUCT(
D152,INDC_BTL/(LOAD3_BTL*'L-C Filter Designer'!$D$16))),IMPRODUCT(IMPOWER(
D152,2),INDC_BTL*CAP_BTL))))</f>
        <v>0.999999280707791-0.00125594339009214i</v>
      </c>
      <c r="F152" s="6">
        <f t="shared" ca="1" si="23"/>
        <v>6.028436881957301E-7</v>
      </c>
      <c r="G152" s="1"/>
      <c r="H152" s="1"/>
      <c r="I152" s="1"/>
      <c r="J152" s="1"/>
    </row>
    <row r="153" spans="1:10" x14ac:dyDescent="0.2">
      <c r="A153" s="5">
        <f t="shared" si="24"/>
        <v>2.5000000000000013</v>
      </c>
      <c r="B153" s="5">
        <f t="shared" si="20"/>
        <v>50.329212104487219</v>
      </c>
      <c r="C153" s="5">
        <f t="shared" si="21"/>
        <v>316.2277660168391</v>
      </c>
      <c r="D153" s="5" t="str">
        <f t="shared" si="22"/>
        <v>316.227766016839i</v>
      </c>
      <c r="E153" s="6" t="str">
        <f ca="1">IMDIV(1,IMSUM(IMSUM(IMSUM(
1,IMPRODUCT(
D153,INDC_BTL/(LOAD3_BTL*'L-C Filter Designer'!$D$16))),IMPRODUCT(IMPOWER(
D153,2),INDC_BTL*CAP_BTL))))</f>
        <v>0.9999988599979-0.00158113917793188i</v>
      </c>
      <c r="F153" s="6">
        <f t="shared" ca="1" si="23"/>
        <v>9.5543993484821287E-7</v>
      </c>
      <c r="G153" s="1"/>
      <c r="H153" s="1"/>
      <c r="I153" s="1"/>
      <c r="J153" s="1"/>
    </row>
    <row r="154" spans="1:10" x14ac:dyDescent="0.2">
      <c r="A154" s="5">
        <f t="shared" si="24"/>
        <v>2.6000000000000014</v>
      </c>
      <c r="B154" s="5">
        <f t="shared" si="20"/>
        <v>63.360724073917559</v>
      </c>
      <c r="C154" s="5">
        <f t="shared" si="21"/>
        <v>398.10717055349869</v>
      </c>
      <c r="D154" s="5" t="str">
        <f t="shared" si="22"/>
        <v>398.107170553499i</v>
      </c>
      <c r="E154" s="6" t="str">
        <f ca="1">IMDIV(1,IMSUM(IMSUM(IMSUM(
1,IMPRODUCT(
D154,INDC_BTL/(LOAD3_BTL*'L-C Filter Designer'!$D$16))),IMPRODUCT(IMPOWER(
D154,2),INDC_BTL*CAP_BTL))))</f>
        <v>0.999998193216485-0.00199053654681156i</v>
      </c>
      <c r="F154" s="6">
        <f t="shared" ca="1" si="23"/>
        <v>1.5142629009220836E-6</v>
      </c>
      <c r="G154" s="1"/>
      <c r="H154" s="1"/>
      <c r="I154" s="1"/>
      <c r="J154" s="1"/>
    </row>
    <row r="155" spans="1:10" x14ac:dyDescent="0.2">
      <c r="A155" s="5">
        <f t="shared" si="24"/>
        <v>2.7000000000000015</v>
      </c>
      <c r="B155" s="5">
        <f t="shared" si="20"/>
        <v>79.766425646333332</v>
      </c>
      <c r="C155" s="5">
        <f t="shared" si="21"/>
        <v>501.18723362727451</v>
      </c>
      <c r="D155" s="5" t="str">
        <f t="shared" si="22"/>
        <v>501.187233627275i</v>
      </c>
      <c r="E155" s="6" t="str">
        <f ca="1">IMDIV(1,IMSUM(IMSUM(IMSUM(
1,IMPRODUCT(
D155,INDC_BTL/(LOAD3_BTL*'L-C Filter Designer'!$D$16))),IMPRODUCT(IMPOWER(
D155,2),INDC_BTL*CAP_BTL))))</f>
        <v>0.999997136436216-0.00250593755292584i</v>
      </c>
      <c r="F155" s="6">
        <f t="shared" ca="1" si="23"/>
        <v>2.399926501035699E-6</v>
      </c>
      <c r="G155" s="1"/>
      <c r="H155" s="1"/>
      <c r="I155" s="1"/>
      <c r="J155" s="1"/>
    </row>
    <row r="156" spans="1:10" x14ac:dyDescent="0.2">
      <c r="A156" s="5">
        <f t="shared" si="24"/>
        <v>2.8000000000000016</v>
      </c>
      <c r="B156" s="5">
        <f t="shared" si="20"/>
        <v>100.41998025415899</v>
      </c>
      <c r="C156" s="5">
        <f t="shared" si="21"/>
        <v>630.95734448019596</v>
      </c>
      <c r="D156" s="5" t="str">
        <f t="shared" si="22"/>
        <v>630.957344480196i</v>
      </c>
      <c r="E156" s="6" t="str">
        <f ca="1">IMDIV(1,IMSUM(IMSUM(IMSUM(
1,IMPRODUCT(
D156,INDC_BTL/(LOAD3_BTL*'L-C Filter Designer'!$D$16))),IMPRODUCT(IMPOWER(
D156,2),INDC_BTL*CAP_BTL))))</f>
        <v>0.999995461544967-0.003154789485386i</v>
      </c>
      <c r="F156" s="6">
        <f t="shared" ca="1" si="23"/>
        <v>3.8035807995819212E-6</v>
      </c>
      <c r="G156" s="1"/>
      <c r="H156" s="1"/>
      <c r="I156" s="1"/>
      <c r="J156" s="1"/>
    </row>
    <row r="157" spans="1:10" x14ac:dyDescent="0.2">
      <c r="A157" s="5">
        <f t="shared" si="24"/>
        <v>2.9000000000000017</v>
      </c>
      <c r="B157" s="5">
        <f t="shared" si="20"/>
        <v>126.42126499382925</v>
      </c>
      <c r="C157" s="5">
        <f t="shared" si="21"/>
        <v>794.32823472428493</v>
      </c>
      <c r="D157" s="5" t="str">
        <f t="shared" si="22"/>
        <v>794.328234724285i</v>
      </c>
      <c r="E157" s="6" t="str">
        <f ca="1">IMDIV(1,IMSUM(IMSUM(IMSUM(
1,IMPRODUCT(
D157,INDC_BTL/(LOAD3_BTL*'L-C Filter Designer'!$D$16))),IMPRODUCT(IMPOWER(
D157,2),INDC_BTL*CAP_BTL))))</f>
        <v>0.999992807002655-0.00397164668639621i</v>
      </c>
      <c r="F157" s="6">
        <f t="shared" ca="1" si="23"/>
        <v>6.0281528429082327E-6</v>
      </c>
      <c r="G157" s="1"/>
      <c r="H157" s="1"/>
      <c r="I157" s="1"/>
      <c r="J157" s="1"/>
    </row>
    <row r="158" spans="1:10" x14ac:dyDescent="0.2">
      <c r="A158" s="5">
        <f t="shared" si="24"/>
        <v>3.0000000000000018</v>
      </c>
      <c r="B158" s="5">
        <f t="shared" si="20"/>
        <v>159.15494309189614</v>
      </c>
      <c r="C158" s="5">
        <f t="shared" si="21"/>
        <v>1000.0000000000051</v>
      </c>
      <c r="D158" s="5" t="str">
        <f t="shared" si="22"/>
        <v>1000.00000000001i</v>
      </c>
      <c r="E158" s="6" t="str">
        <f ca="1">IMDIV(1,IMSUM(IMSUM(IMSUM(
1,IMPRODUCT(
D158,INDC_BTL/(LOAD3_BTL*'L-C Filter Designer'!$D$16))),IMPRODUCT(IMPOWER(
D158,2),INDC_BTL*CAP_BTL))))</f>
        <v>0.999988599789962-0.00500001099909945i</v>
      </c>
      <c r="F158" s="6">
        <f t="shared" ca="1" si="23"/>
        <v>9.5536858430459872E-6</v>
      </c>
      <c r="G158" s="1"/>
      <c r="H158" s="1"/>
      <c r="I158" s="1"/>
      <c r="J158" s="1"/>
    </row>
    <row r="159" spans="1:10" x14ac:dyDescent="0.2">
      <c r="A159" s="5">
        <f t="shared" si="24"/>
        <v>3.1000000000000019</v>
      </c>
      <c r="B159" s="5">
        <f t="shared" si="20"/>
        <v>200.36420227104259</v>
      </c>
      <c r="C159" s="5">
        <f t="shared" si="21"/>
        <v>1258.9254117941734</v>
      </c>
      <c r="D159" s="5" t="str">
        <f t="shared" si="22"/>
        <v>1258.92541179417i</v>
      </c>
      <c r="E159" s="6" t="str">
        <f ca="1">IMDIV(1,IMSUM(IMSUM(IMSUM(
1,IMPRODUCT(
D159,INDC_BTL/(LOAD3_BTL*'L-C Filter Designer'!$D$16))),IMPRODUCT(IMPOWER(
D159,2),INDC_BTL*CAP_BTL))))</f>
        <v>0.999981931690015-0.00629464900400834i</v>
      </c>
      <c r="F159" s="6">
        <f t="shared" ca="1" si="23"/>
        <v>1.5140836752824375E-5</v>
      </c>
      <c r="G159" s="1"/>
      <c r="H159" s="1"/>
      <c r="I159" s="1"/>
      <c r="J159" s="1"/>
    </row>
    <row r="160" spans="1:10" x14ac:dyDescent="0.2">
      <c r="A160" s="5">
        <f t="shared" si="24"/>
        <v>3.200000000000002</v>
      </c>
      <c r="B160" s="5">
        <f t="shared" si="20"/>
        <v>252.24358585288209</v>
      </c>
      <c r="C160" s="5">
        <f t="shared" si="21"/>
        <v>1584.8931924611213</v>
      </c>
      <c r="D160" s="5" t="str">
        <f t="shared" si="22"/>
        <v>1584.89319246112i</v>
      </c>
      <c r="E160" s="6" t="str">
        <f ca="1">IMDIV(1,IMSUM(IMSUM(IMSUM(
1,IMPRODUCT(
D160,INDC_BTL/(LOAD3_BTL*'L-C Filter Designer'!$D$16))),IMPRODUCT(IMPOWER(
D160,2),INDC_BTL*CAP_BTL))))</f>
        <v>0.999971363169444-0.00792450974508827i</v>
      </c>
      <c r="F160" s="6">
        <f t="shared" ca="1" si="23"/>
        <v>2.3994763147250262E-5</v>
      </c>
      <c r="G160" s="1"/>
      <c r="H160" s="1"/>
      <c r="I160" s="1"/>
      <c r="J160" s="1"/>
    </row>
    <row r="161" spans="1:10" x14ac:dyDescent="0.2">
      <c r="A161" s="5">
        <f t="shared" si="24"/>
        <v>3.300000000000002</v>
      </c>
      <c r="B161" s="5">
        <f t="shared" si="20"/>
        <v>317.55586019227724</v>
      </c>
      <c r="C161" s="5">
        <f t="shared" si="21"/>
        <v>1995.2623149688911</v>
      </c>
      <c r="D161" s="5" t="str">
        <f t="shared" si="22"/>
        <v>1995.26231496889i</v>
      </c>
      <c r="E161" s="6" t="str">
        <f ca="1">IMDIV(1,IMSUM(IMSUM(IMSUM(
1,IMPRODUCT(
D161,INDC_BTL/(LOAD3_BTL*'L-C Filter Designer'!$D$16))),IMPRODUCT(IMPOWER(
D161,2),INDC_BTL*CAP_BTL))))</f>
        <v>0.999954612453751-0.00997639892247028i</v>
      </c>
      <c r="F161" s="6">
        <f t="shared" ca="1" si="23"/>
        <v>3.8024499895158851E-5</v>
      </c>
      <c r="G161" s="1"/>
      <c r="H161" s="1"/>
      <c r="I161" s="1"/>
      <c r="J161" s="1"/>
    </row>
    <row r="162" spans="1:10" x14ac:dyDescent="0.2">
      <c r="A162" s="5">
        <f t="shared" si="24"/>
        <v>3.4000000000000021</v>
      </c>
      <c r="B162" s="5">
        <f t="shared" si="20"/>
        <v>399.77914206021353</v>
      </c>
      <c r="C162" s="5">
        <f t="shared" si="21"/>
        <v>2511.8864315095943</v>
      </c>
      <c r="D162" s="5" t="str">
        <f t="shared" si="22"/>
        <v>2511.88643150959i</v>
      </c>
      <c r="E162" s="6" t="str">
        <f ca="1">IMDIV(1,IMSUM(IMSUM(IMSUM(
1,IMPRODUCT(
D162,INDC_BTL/(LOAD3_BTL*'L-C Filter Designer'!$D$16))),IMPRODUCT(IMPOWER(
D162,2),INDC_BTL*CAP_BTL))))</f>
        <v>0.9999280625013-0.0125596064057365i</v>
      </c>
      <c r="F162" s="6">
        <f t="shared" ca="1" si="23"/>
        <v>6.025312363688592E-5</v>
      </c>
      <c r="G162" s="1"/>
      <c r="H162" s="1"/>
      <c r="I162" s="1"/>
      <c r="J162" s="1"/>
    </row>
    <row r="163" spans="1:10" x14ac:dyDescent="0.2">
      <c r="A163" s="5">
        <f t="shared" si="24"/>
        <v>3.5000000000000022</v>
      </c>
      <c r="B163" s="5">
        <f t="shared" si="20"/>
        <v>503.29212104487323</v>
      </c>
      <c r="C163" s="5">
        <f t="shared" si="21"/>
        <v>3162.2776601683972</v>
      </c>
      <c r="D163" s="5" t="str">
        <f t="shared" si="22"/>
        <v>3162.2776601684i</v>
      </c>
      <c r="E163" s="6" t="str">
        <f ca="1">IMDIV(1,IMSUM(IMSUM(IMSUM(
1,IMPRODUCT(
D163,INDC_BTL/(LOAD3_BTL*'L-C Filter Designer'!$D$16))),IMPRODUCT(IMPOWER(
D163,2),INDC_BTL*CAP_BTL))))</f>
        <v>0.999885978997647-0.0158117358665772i</v>
      </c>
      <c r="F163" s="6">
        <f t="shared" ca="1" si="23"/>
        <v>9.5465508154544114E-5</v>
      </c>
      <c r="G163" s="1"/>
      <c r="H163" s="1"/>
      <c r="I163" s="1"/>
      <c r="J163" s="1"/>
    </row>
    <row r="164" spans="1:10" x14ac:dyDescent="0.2">
      <c r="A164" s="5">
        <f t="shared" si="24"/>
        <v>3.6000000000000023</v>
      </c>
      <c r="B164" s="5">
        <f t="shared" si="20"/>
        <v>633.60724073917743</v>
      </c>
      <c r="C164" s="5">
        <f t="shared" si="21"/>
        <v>3981.0717055349983</v>
      </c>
      <c r="D164" s="5" t="str">
        <f t="shared" si="22"/>
        <v>3981.071705535i</v>
      </c>
      <c r="E164" s="6" t="str">
        <f ca="1">IMDIV(1,IMSUM(IMSUM(IMSUM(
1,IMPRODUCT(
D164,INDC_BTL/(LOAD3_BTL*'L-C Filter Designer'!$D$16))),IMPRODUCT(IMPOWER(
D164,2),INDC_BTL*CAP_BTL))))</f>
        <v>0.999819269422954-0.0199060516800903i</v>
      </c>
      <c r="F164" s="6">
        <f t="shared" ca="1" si="23"/>
        <v>1.5122914136630192E-4</v>
      </c>
      <c r="G164" s="1"/>
      <c r="H164" s="1"/>
      <c r="I164" s="1"/>
      <c r="J164" s="1"/>
    </row>
    <row r="165" spans="1:10" x14ac:dyDescent="0.2">
      <c r="A165" s="5">
        <f t="shared" si="24"/>
        <v>3.7000000000000024</v>
      </c>
      <c r="B165" s="5">
        <f t="shared" si="20"/>
        <v>797.66425646333414</v>
      </c>
      <c r="C165" s="5">
        <f t="shared" si="21"/>
        <v>5011.8723362727505</v>
      </c>
      <c r="D165" s="5" t="str">
        <f t="shared" si="22"/>
        <v>5011.87233627275i</v>
      </c>
      <c r="E165" s="6" t="str">
        <f ca="1">IMDIV(1,IMSUM(IMSUM(IMSUM(
1,IMPRODUCT(
D165,INDC_BTL/(LOAD3_BTL*'L-C Filter Designer'!$D$16))),IMPRODUCT(IMPOWER(
D165,2),INDC_BTL*CAP_BTL))))</f>
        <v>0.999713512446638-0.0250607436510507i</v>
      </c>
      <c r="F165" s="6">
        <f t="shared" ca="1" si="23"/>
        <v>2.3949742539110328E-4</v>
      </c>
      <c r="G165" s="1"/>
      <c r="H165" s="1"/>
      <c r="I165" s="1"/>
      <c r="J165" s="1"/>
    </row>
    <row r="166" spans="1:10" x14ac:dyDescent="0.2">
      <c r="A166" s="5">
        <f t="shared" si="24"/>
        <v>3.8000000000000025</v>
      </c>
      <c r="B166" s="5">
        <f t="shared" si="20"/>
        <v>1004.1998025415919</v>
      </c>
      <c r="C166" s="5">
        <f t="shared" si="21"/>
        <v>6309.5734448019721</v>
      </c>
      <c r="D166" s="5" t="str">
        <f t="shared" si="22"/>
        <v>6309.57344480197i</v>
      </c>
      <c r="E166" s="6" t="str">
        <f ca="1">IMDIV(1,IMSUM(IMSUM(IMSUM(
1,IMPRODUCT(
D166,INDC_BTL/(LOAD3_BTL*'L-C Filter Designer'!$D$16))),IMPRODUCT(IMPOWER(
D166,2),INDC_BTL*CAP_BTL))))</f>
        <v>0.999545825038594-0.0315506212914882i</v>
      </c>
      <c r="F166" s="6">
        <f t="shared" ca="1" si="23"/>
        <v>3.7911409213323778E-4</v>
      </c>
      <c r="G166" s="1"/>
      <c r="H166" s="1"/>
      <c r="I166" s="1"/>
      <c r="J166" s="1"/>
    </row>
    <row r="167" spans="1:10" x14ac:dyDescent="0.2">
      <c r="A167" s="5">
        <f t="shared" si="24"/>
        <v>3.9000000000000026</v>
      </c>
      <c r="B167" s="5">
        <f t="shared" si="20"/>
        <v>1264.2126499382962</v>
      </c>
      <c r="C167" s="5">
        <f t="shared" si="21"/>
        <v>7943.2823472428718</v>
      </c>
      <c r="D167" s="5" t="str">
        <f t="shared" si="22"/>
        <v>7943.28234724287i</v>
      </c>
      <c r="E167" s="6" t="str">
        <f ca="1">IMDIV(1,IMSUM(IMSUM(IMSUM(
1,IMPRODUCT(
D167,INDC_BTL/(LOAD3_BTL*'L-C Filter Designer'!$D$16))),IMPRODUCT(IMPOWER(
D167,2),INDC_BTL*CAP_BTL))))</f>
        <v>0.999279872857235-0.0397218963083187i</v>
      </c>
      <c r="F167" s="6">
        <f t="shared" ca="1" si="23"/>
        <v>5.9969036676553195E-4</v>
      </c>
      <c r="G167" s="1"/>
      <c r="H167" s="1"/>
      <c r="I167" s="1"/>
      <c r="J167" s="1"/>
    </row>
    <row r="168" spans="1:10" x14ac:dyDescent="0.2">
      <c r="A168" s="5">
        <f t="shared" si="24"/>
        <v>4.0000000000000027</v>
      </c>
      <c r="B168" s="5">
        <f t="shared" si="20"/>
        <v>1591.5494309189633</v>
      </c>
      <c r="C168" s="5">
        <f t="shared" si="21"/>
        <v>10000.000000000062</v>
      </c>
      <c r="D168" s="5" t="str">
        <f t="shared" si="22"/>
        <v>10000.0000000001i</v>
      </c>
      <c r="E168" s="6" t="str">
        <f ca="1">IMDIV(1,IMSUM(IMSUM(IMSUM(
1,IMPRODUCT(
D168,INDC_BTL/(LOAD3_BTL*'L-C Filter Designer'!$D$16))),IMPRODUCT(IMPOWER(
D168,2),INDC_BTL*CAP_BTL))))</f>
        <v>0.998857901250701-0.0500109098999996i</v>
      </c>
      <c r="F168" s="6">
        <f t="shared" ca="1" si="23"/>
        <v>9.4751850397758368E-4</v>
      </c>
      <c r="G168" s="1"/>
      <c r="H168" s="1"/>
      <c r="I168" s="1"/>
      <c r="J168" s="1"/>
    </row>
    <row r="169" spans="1:10" x14ac:dyDescent="0.2">
      <c r="A169" s="5">
        <f t="shared" si="24"/>
        <v>4.1000000000000023</v>
      </c>
      <c r="B169" s="5">
        <f t="shared" si="20"/>
        <v>2003.64202271043</v>
      </c>
      <c r="C169" s="5">
        <f t="shared" si="21"/>
        <v>12589.25411794176</v>
      </c>
      <c r="D169" s="5" t="str">
        <f t="shared" si="22"/>
        <v>12589.2541179418i</v>
      </c>
      <c r="E169" s="6" t="str">
        <f ca="1">IMDIV(1,IMSUM(IMSUM(IMSUM(
1,IMPRODUCT(
D169,INDC_BTL/(LOAD3_BTL*'L-C Filter Designer'!$D$16))),IMPRODUCT(IMPOWER(
D169,2),INDC_BTL*CAP_BTL))))</f>
        <v>0.998187952375769-0.0629679334804311i</v>
      </c>
      <c r="F169" s="6">
        <f t="shared" ca="1" si="23"/>
        <v>1.4943626201638482E-3</v>
      </c>
      <c r="G169" s="1"/>
      <c r="H169" s="1"/>
      <c r="I169" s="1"/>
      <c r="J169" s="1"/>
    </row>
    <row r="170" spans="1:10" x14ac:dyDescent="0.2">
      <c r="A170" s="5">
        <f t="shared" si="24"/>
        <v>4.200000000000002</v>
      </c>
      <c r="B170" s="5">
        <f t="shared" ref="B170:B198" si="25">C170/(2*PI())</f>
        <v>2522.4358585288237</v>
      </c>
      <c r="C170" s="5">
        <f t="shared" ref="C170:C198" si="26">10^A170</f>
        <v>15848.931924611232</v>
      </c>
      <c r="D170" s="5" t="str">
        <f t="shared" ref="D170:D198" si="27">COMPLEX(0,C170)</f>
        <v>15848.9319246112i</v>
      </c>
      <c r="E170" s="6" t="str">
        <f ca="1">IMDIV(1,IMSUM(IMSUM(IMSUM(
1,IMPRODUCT(
D170,INDC_BTL/(LOAD3_BTL*'L-C Filter Designer'!$D$16))),IMPRODUCT(IMPOWER(
D170,2),INDC_BTL*CAP_BTL))))</f>
        <v>0.997123223103452-0.0792875498130433i</v>
      </c>
      <c r="F170" s="6">
        <f t="shared" ref="F170:F198" ca="1" si="28">20*LOG10(IMABS(E170))</f>
        <v>2.3499291859969719E-3</v>
      </c>
      <c r="G170" s="1"/>
      <c r="H170" s="1"/>
      <c r="I170" s="1"/>
      <c r="J170" s="1"/>
    </row>
    <row r="171" spans="1:10" x14ac:dyDescent="0.2">
      <c r="A171" s="5">
        <f t="shared" ref="A171:A198" si="29">0.1+A170</f>
        <v>4.3000000000000016</v>
      </c>
      <c r="B171" s="5">
        <f t="shared" si="25"/>
        <v>3175.5586019227703</v>
      </c>
      <c r="C171" s="5">
        <f t="shared" si="26"/>
        <v>19952.623149688898</v>
      </c>
      <c r="D171" s="5" t="str">
        <f t="shared" si="27"/>
        <v>19952.6231496889i</v>
      </c>
      <c r="E171" s="6" t="str">
        <f ca="1">IMDIV(1,IMSUM(IMSUM(IMSUM(
1,IMPRODUCT(
D171,INDC_BTL/(LOAD3_BTL*'L-C Filter Designer'!$D$16))),IMPRODUCT(IMPOWER(
D171,2),INDC_BTL*CAP_BTL))))</f>
        <v>0.995428394108111-0.0998476389305827i</v>
      </c>
      <c r="F171" s="6">
        <f t="shared" ca="1" si="28"/>
        <v>3.6779535099193553E-3</v>
      </c>
      <c r="G171" s="1"/>
      <c r="H171" s="1"/>
      <c r="I171" s="1"/>
      <c r="J171" s="1"/>
    </row>
    <row r="172" spans="1:10" x14ac:dyDescent="0.2">
      <c r="A172" s="5">
        <f t="shared" si="29"/>
        <v>4.4000000000000012</v>
      </c>
      <c r="B172" s="5">
        <f t="shared" si="25"/>
        <v>3997.7914206021296</v>
      </c>
      <c r="C172" s="5">
        <f t="shared" si="26"/>
        <v>25118.864315095907</v>
      </c>
      <c r="D172" s="5" t="str">
        <f t="shared" si="27"/>
        <v>25118.8643150959i</v>
      </c>
      <c r="E172" s="6" t="str">
        <f ca="1">IMDIV(1,IMSUM(IMSUM(IMSUM(
1,IMPRODUCT(
D172,INDC_BTL/(LOAD3_BTL*'L-C Filter Designer'!$D$16))),IMPRODUCT(IMPOWER(
D172,2),INDC_BTL*CAP_BTL))))</f>
        <v>0.99272388812347-0.125759629118829i</v>
      </c>
      <c r="F172" s="6">
        <f t="shared" ca="1" si="28"/>
        <v>5.7124357143655009E-3</v>
      </c>
      <c r="G172" s="1"/>
      <c r="H172" s="1"/>
      <c r="I172" s="1"/>
      <c r="J172" s="1"/>
    </row>
    <row r="173" spans="1:10" x14ac:dyDescent="0.2">
      <c r="A173" s="5">
        <f t="shared" si="29"/>
        <v>4.5000000000000009</v>
      </c>
      <c r="B173" s="5">
        <f t="shared" si="25"/>
        <v>5032.9212104487196</v>
      </c>
      <c r="C173" s="5">
        <f t="shared" si="26"/>
        <v>31622.776601683894</v>
      </c>
      <c r="D173" s="5" t="str">
        <f t="shared" si="27"/>
        <v>31622.7766016839i</v>
      </c>
      <c r="E173" s="6" t="str">
        <f ca="1">IMDIV(1,IMSUM(IMSUM(IMSUM(
1,IMPRODUCT(
D173,INDC_BTL/(LOAD3_BTL*'L-C Filter Designer'!$D$16))),IMPRODUCT(IMPOWER(
D173,2),INDC_BTL*CAP_BTL))))</f>
        <v>0.988391648707812-0.15843313210694i</v>
      </c>
      <c r="F173" s="6">
        <f t="shared" ca="1" si="28"/>
        <v>8.760036407108587E-3</v>
      </c>
      <c r="G173" s="1"/>
      <c r="H173" s="1"/>
      <c r="I173" s="1"/>
      <c r="J173" s="1"/>
    </row>
    <row r="174" spans="1:10" x14ac:dyDescent="0.2">
      <c r="A174" s="5">
        <f t="shared" si="29"/>
        <v>4.6000000000000005</v>
      </c>
      <c r="B174" s="5">
        <f t="shared" si="25"/>
        <v>6336.0724073917472</v>
      </c>
      <c r="C174" s="5">
        <f t="shared" si="26"/>
        <v>39810.717055349814</v>
      </c>
      <c r="D174" s="5" t="str">
        <f t="shared" si="27"/>
        <v>39810.7170553498i</v>
      </c>
      <c r="E174" s="6" t="str">
        <f ca="1">IMDIV(1,IMSUM(IMSUM(IMSUM(
1,IMPRODUCT(
D174,INDC_BTL/(LOAD3_BTL*'L-C Filter Designer'!$D$16))),IMPRODUCT(IMPOWER(
D174,2),INDC_BTL*CAP_BTL))))</f>
        <v>0.981411441372235-0.199656981920806i</v>
      </c>
      <c r="F174" s="6">
        <f t="shared" ca="1" si="28"/>
        <v>1.3144975555246474E-2</v>
      </c>
      <c r="G174" s="1"/>
      <c r="H174" s="1"/>
      <c r="I174" s="1"/>
      <c r="J174" s="1"/>
    </row>
    <row r="175" spans="1:10" x14ac:dyDescent="0.2">
      <c r="A175" s="5">
        <f t="shared" si="29"/>
        <v>4.7</v>
      </c>
      <c r="B175" s="5">
        <f t="shared" si="25"/>
        <v>7976.6425646333082</v>
      </c>
      <c r="C175" s="5">
        <f t="shared" si="26"/>
        <v>50118.723362727294</v>
      </c>
      <c r="D175" s="5" t="str">
        <f t="shared" si="27"/>
        <v>50118.7233627273i</v>
      </c>
      <c r="E175" s="6" t="str">
        <f ca="1">IMDIV(1,IMSUM(IMSUM(IMSUM(
1,IMPRODUCT(
D175,INDC_BTL/(LOAD3_BTL*'L-C Filter Designer'!$D$16))),IMPRODUCT(IMPOWER(
D175,2),INDC_BTL*CAP_BTL))))</f>
        <v>0.970066994069043-0.251690769963393i</v>
      </c>
      <c r="F175" s="6">
        <f t="shared" ca="1" si="28"/>
        <v>1.8972850007155716E-2</v>
      </c>
      <c r="G175" s="1"/>
      <c r="H175" s="1"/>
      <c r="I175" s="1"/>
      <c r="J175" s="1"/>
    </row>
    <row r="176" spans="1:10" x14ac:dyDescent="0.2">
      <c r="A176" s="5">
        <f t="shared" si="29"/>
        <v>4.8</v>
      </c>
      <c r="B176" s="5">
        <f t="shared" si="25"/>
        <v>10041.998025415858</v>
      </c>
      <c r="C176" s="5">
        <f t="shared" si="26"/>
        <v>63095.734448019342</v>
      </c>
      <c r="D176" s="5" t="str">
        <f t="shared" si="27"/>
        <v>63095.7344480193i</v>
      </c>
      <c r="E176" s="6" t="str">
        <f ca="1">IMDIV(1,IMSUM(IMSUM(IMSUM(
1,IMPRODUCT(
D176,INDC_BTL/(LOAD3_BTL*'L-C Filter Designer'!$D$16))),IMPRODUCT(IMPOWER(
D176,2),INDC_BTL*CAP_BTL))))</f>
        <v>0.951401181743931-0.317327721613223i</v>
      </c>
      <c r="F176" s="6">
        <f t="shared" ca="1" si="28"/>
        <v>2.5380092007668453E-2</v>
      </c>
      <c r="G176" s="1"/>
      <c r="H176" s="1"/>
      <c r="I176" s="1"/>
      <c r="J176" s="1"/>
    </row>
    <row r="177" spans="1:10" x14ac:dyDescent="0.2">
      <c r="A177" s="5">
        <f t="shared" si="29"/>
        <v>4.8999999999999995</v>
      </c>
      <c r="B177" s="5">
        <f t="shared" si="25"/>
        <v>12642.126499382864</v>
      </c>
      <c r="C177" s="5">
        <f t="shared" si="26"/>
        <v>79432.823472428106</v>
      </c>
      <c r="D177" s="5" t="str">
        <f t="shared" si="27"/>
        <v>79432.8234724281i</v>
      </c>
      <c r="E177" s="6" t="str">
        <f ca="1">IMDIV(1,IMSUM(IMSUM(IMSUM(
1,IMPRODUCT(
D177,INDC_BTL/(LOAD3_BTL*'L-C Filter Designer'!$D$16))),IMPRODUCT(IMPOWER(
D177,2),INDC_BTL*CAP_BTL))))</f>
        <v>0.920187279420252-0.399769684784058i</v>
      </c>
      <c r="F177" s="6">
        <f t="shared" ca="1" si="28"/>
        <v>2.8398534046123469E-2</v>
      </c>
      <c r="G177" s="1"/>
      <c r="H177" s="1"/>
      <c r="I177" s="1"/>
      <c r="J177" s="1"/>
    </row>
    <row r="178" spans="1:10" x14ac:dyDescent="0.2">
      <c r="A178" s="5">
        <f t="shared" si="29"/>
        <v>4.9999999999999991</v>
      </c>
      <c r="B178" s="5">
        <f t="shared" si="25"/>
        <v>15915.494309189509</v>
      </c>
      <c r="C178" s="5">
        <f t="shared" si="26"/>
        <v>99999.99999999984</v>
      </c>
      <c r="D178" s="5" t="str">
        <f t="shared" si="27"/>
        <v>99999.9999999998i</v>
      </c>
      <c r="E178" s="6" t="str">
        <f ca="1">IMDIV(1,IMSUM(IMSUM(IMSUM(
1,IMPRODUCT(
D178,INDC_BTL/(LOAD3_BTL*'L-C Filter Designer'!$D$16))),IMPRODUCT(IMPOWER(
D178,2),INDC_BTL*CAP_BTL))))</f>
        <v>0.867038101507683-0.501758160594723i</v>
      </c>
      <c r="F178" s="6">
        <f t="shared" ca="1" si="28"/>
        <v>1.5244402463975017E-2</v>
      </c>
      <c r="G178" s="1"/>
      <c r="H178" s="1"/>
      <c r="I178" s="1"/>
      <c r="J178" s="1"/>
    </row>
    <row r="179" spans="1:10" x14ac:dyDescent="0.2">
      <c r="A179" s="5">
        <f t="shared" si="29"/>
        <v>5.0999999999999988</v>
      </c>
      <c r="B179" s="5">
        <f t="shared" si="25"/>
        <v>20036.420227104107</v>
      </c>
      <c r="C179" s="5">
        <f t="shared" si="26"/>
        <v>125892.5411794164</v>
      </c>
      <c r="D179" s="5" t="str">
        <f t="shared" si="27"/>
        <v>125892.541179416i</v>
      </c>
      <c r="E179" s="6" t="str">
        <f ca="1">IMDIV(1,IMSUM(IMSUM(IMSUM(
1,IMPRODUCT(
D179,INDC_BTL/(LOAD3_BTL*'L-C Filter Designer'!$D$16))),IMPRODUCT(IMPOWER(
D179,2),INDC_BTL*CAP_BTL))))</f>
        <v>0.775465177462186-0.62224946490145i</v>
      </c>
      <c r="F179" s="6">
        <f t="shared" ca="1" si="28"/>
        <v>-5.0054725233606857E-2</v>
      </c>
      <c r="G179" s="1"/>
      <c r="H179" s="1"/>
      <c r="I179" s="1"/>
      <c r="J179" s="1"/>
    </row>
    <row r="180" spans="1:10" x14ac:dyDescent="0.2">
      <c r="A180" s="5">
        <f t="shared" si="29"/>
        <v>5.1999999999999984</v>
      </c>
      <c r="B180" s="5">
        <f t="shared" si="25"/>
        <v>25224.358585288042</v>
      </c>
      <c r="C180" s="5">
        <f t="shared" si="26"/>
        <v>158489.31924611109</v>
      </c>
      <c r="D180" s="5" t="str">
        <f t="shared" si="27"/>
        <v>158489.319246111i</v>
      </c>
      <c r="E180" s="6" t="str">
        <f ca="1">IMDIV(1,IMSUM(IMSUM(IMSUM(
1,IMPRODUCT(
D180,INDC_BTL/(LOAD3_BTL*'L-C Filter Designer'!$D$16))),IMPRODUCT(IMPOWER(
D180,2),INDC_BTL*CAP_BTL))))</f>
        <v>0.620273606110388-0.746576651329503i</v>
      </c>
      <c r="F180" s="6">
        <f t="shared" ca="1" si="28"/>
        <v>-0.25895600794109735</v>
      </c>
      <c r="G180" s="1"/>
      <c r="H180" s="1"/>
      <c r="I180" s="1"/>
      <c r="J180" s="1"/>
    </row>
    <row r="181" spans="1:10" x14ac:dyDescent="0.2">
      <c r="A181" s="5">
        <f t="shared" si="29"/>
        <v>5.299999999999998</v>
      </c>
      <c r="B181" s="5">
        <f t="shared" si="25"/>
        <v>31755.586019227456</v>
      </c>
      <c r="C181" s="5">
        <f t="shared" si="26"/>
        <v>199526.23149688743</v>
      </c>
      <c r="D181" s="5" t="str">
        <f t="shared" si="27"/>
        <v>199526.231496887i</v>
      </c>
      <c r="E181" s="6" t="str">
        <f ca="1">IMDIV(1,IMSUM(IMSUM(IMSUM(
1,IMPRODUCT(
D181,INDC_BTL/(LOAD3_BTL*'L-C Filter Designer'!$D$16))),IMPRODUCT(IMPOWER(
D181,2),INDC_BTL*CAP_BTL))))</f>
        <v>0.380383313245445-0.827526287611591i</v>
      </c>
      <c r="F181" s="6">
        <f t="shared" ca="1" si="28"/>
        <v>-0.81188205654638024</v>
      </c>
      <c r="G181" s="1"/>
      <c r="H181" s="1"/>
      <c r="I181" s="1"/>
      <c r="J181" s="1"/>
    </row>
    <row r="182" spans="1:10" x14ac:dyDescent="0.2">
      <c r="A182" s="5">
        <f t="shared" si="29"/>
        <v>5.3999999999999977</v>
      </c>
      <c r="B182" s="5">
        <f t="shared" si="25"/>
        <v>39977.914206020985</v>
      </c>
      <c r="C182" s="5">
        <f t="shared" si="26"/>
        <v>251188.6431509571</v>
      </c>
      <c r="D182" s="5" t="str">
        <f t="shared" si="27"/>
        <v>251188.643150957i</v>
      </c>
      <c r="E182" s="6" t="str">
        <f ca="1">IMDIV(1,IMSUM(IMSUM(IMSUM(
1,IMPRODUCT(
D182,INDC_BTL/(LOAD3_BTL*'L-C Filter Designer'!$D$16))),IMPRODUCT(IMPOWER(
D182,2),INDC_BTL*CAP_BTL))))</f>
        <v>0.088823466860883-0.786178956413961i</v>
      </c>
      <c r="F182" s="6">
        <f t="shared" ca="1" si="28"/>
        <v>-2.0344858942025859</v>
      </c>
      <c r="G182" s="1"/>
      <c r="H182" s="1"/>
      <c r="I182" s="1"/>
      <c r="J182" s="1"/>
    </row>
    <row r="183" spans="1:10" x14ac:dyDescent="0.2">
      <c r="A183" s="5">
        <f t="shared" si="29"/>
        <v>5.4999999999999973</v>
      </c>
      <c r="B183" s="5">
        <f t="shared" si="25"/>
        <v>50329.212104486811</v>
      </c>
      <c r="C183" s="5">
        <f t="shared" si="26"/>
        <v>316227.76601683651</v>
      </c>
      <c r="D183" s="5" t="str">
        <f t="shared" si="27"/>
        <v>316227.766016837i</v>
      </c>
      <c r="E183" s="6" t="str">
        <f ca="1">IMDIV(1,IMSUM(IMSUM(IMSUM(
1,IMPRODUCT(
D183,INDC_BTL/(LOAD3_BTL*'L-C Filter Designer'!$D$16))),IMPRODUCT(IMPOWER(
D183,2),INDC_BTL*CAP_BTL))))</f>
        <v>-0.136902951019165-0.60128492169311i</v>
      </c>
      <c r="F183" s="6">
        <f t="shared" ca="1" si="28"/>
        <v>-4.1988969107356198</v>
      </c>
      <c r="G183" s="1"/>
      <c r="H183" s="1"/>
      <c r="I183" s="1"/>
      <c r="J183" s="1"/>
    </row>
    <row r="184" spans="1:10" x14ac:dyDescent="0.2">
      <c r="A184" s="5">
        <f t="shared" si="29"/>
        <v>5.599999999999997</v>
      </c>
      <c r="B184" s="5">
        <f t="shared" si="25"/>
        <v>63360.724073916979</v>
      </c>
      <c r="C184" s="5">
        <f t="shared" si="26"/>
        <v>398107.17055349506</v>
      </c>
      <c r="D184" s="5" t="str">
        <f t="shared" si="27"/>
        <v>398107.170553495i</v>
      </c>
      <c r="E184" s="6" t="str">
        <f ca="1">IMDIV(1,IMSUM(IMSUM(IMSUM(
1,IMPRODUCT(
D184,INDC_BTL/(LOAD3_BTL*'L-C Filter Designer'!$D$16))),IMPRODUCT(IMPOWER(
D184,2),INDC_BTL*CAP_BTL))))</f>
        <v>-0.218121091288048-0.375763616493649i</v>
      </c>
      <c r="F184" s="6">
        <f t="shared" ca="1" si="28"/>
        <v>-7.2405527732348594</v>
      </c>
      <c r="G184" s="1"/>
      <c r="H184" s="1"/>
      <c r="I184" s="1"/>
      <c r="J184" s="1"/>
    </row>
    <row r="185" spans="1:10" x14ac:dyDescent="0.2">
      <c r="A185" s="5">
        <f t="shared" si="29"/>
        <v>5.6999999999999966</v>
      </c>
      <c r="B185" s="5">
        <f t="shared" si="25"/>
        <v>79766.425646332456</v>
      </c>
      <c r="C185" s="5">
        <f t="shared" si="26"/>
        <v>501187.23362726904</v>
      </c>
      <c r="D185" s="5" t="str">
        <f t="shared" si="27"/>
        <v>501187.233627269i</v>
      </c>
      <c r="E185" s="6" t="str">
        <f ca="1">IMDIV(1,IMSUM(IMSUM(IMSUM(
1,IMPRODUCT(
D185,INDC_BTL/(LOAD3_BTL*'L-C Filter Designer'!$D$16))),IMPRODUCT(IMPOWER(
D185,2),INDC_BTL*CAP_BTL))))</f>
        <v>-0.199393537018445-0.206801838043738i</v>
      </c>
      <c r="F185" s="6">
        <f t="shared" ca="1" si="28"/>
        <v>-10.834156099106982</v>
      </c>
      <c r="G185" s="1"/>
      <c r="H185" s="1"/>
      <c r="I185" s="1"/>
      <c r="J185" s="1"/>
    </row>
    <row r="186" spans="1:10" x14ac:dyDescent="0.2">
      <c r="A186" s="5">
        <f t="shared" si="29"/>
        <v>5.7999999999999963</v>
      </c>
      <c r="B186" s="5">
        <f t="shared" si="25"/>
        <v>100419.98025415781</v>
      </c>
      <c r="C186" s="5">
        <f t="shared" si="26"/>
        <v>630957.34448018856</v>
      </c>
      <c r="D186" s="5" t="str">
        <f t="shared" si="27"/>
        <v>630957.344480189i</v>
      </c>
      <c r="E186" s="6" t="str">
        <f ca="1">IMDIV(1,IMSUM(IMSUM(IMSUM(
1,IMPRODUCT(
D186,INDC_BTL/(LOAD3_BTL*'L-C Filter Designer'!$D$16))),IMPRODUCT(IMPOWER(
D186,2),INDC_BTL*CAP_BTL))))</f>
        <v>-0.149949223124964-0.107165886008302i</v>
      </c>
      <c r="F186" s="6">
        <f t="shared" ca="1" si="28"/>
        <v>-14.689134454363842</v>
      </c>
      <c r="G186" s="1"/>
      <c r="H186" s="1"/>
      <c r="I186" s="1"/>
      <c r="J186" s="1"/>
    </row>
    <row r="187" spans="1:10" x14ac:dyDescent="0.2">
      <c r="A187" s="5">
        <f t="shared" si="29"/>
        <v>5.8999999999999959</v>
      </c>
      <c r="B187" s="5">
        <f t="shared" si="25"/>
        <v>126421.26499382764</v>
      </c>
      <c r="C187" s="5">
        <f t="shared" si="26"/>
        <v>794328.23472427484</v>
      </c>
      <c r="D187" s="5" t="str">
        <f t="shared" si="27"/>
        <v>794328.234724275i</v>
      </c>
      <c r="E187" s="6" t="str">
        <f ca="1">IMDIV(1,IMSUM(IMSUM(IMSUM(
1,IMPRODUCT(
D187,INDC_BTL/(LOAD3_BTL*'L-C Filter Designer'!$D$16))),IMPRODUCT(IMPOWER(
D187,2),INDC_BTL*CAP_BTL))))</f>
        <v>-0.103501092046044-0.0542234692593229i</v>
      </c>
      <c r="F187" s="6">
        <f t="shared" ca="1" si="28"/>
        <v>-18.647827037071899</v>
      </c>
      <c r="G187" s="1"/>
      <c r="H187" s="1"/>
      <c r="I187" s="1"/>
      <c r="J187" s="1"/>
    </row>
    <row r="188" spans="1:10" x14ac:dyDescent="0.2">
      <c r="A188" s="5">
        <f t="shared" si="29"/>
        <v>5.9999999999999956</v>
      </c>
      <c r="B188" s="5">
        <f t="shared" si="25"/>
        <v>159154.94309189386</v>
      </c>
      <c r="C188" s="5">
        <f t="shared" si="26"/>
        <v>999999.99999999069</v>
      </c>
      <c r="D188" s="5" t="str">
        <f t="shared" si="27"/>
        <v>999999.999999991i</v>
      </c>
      <c r="E188" s="6" t="str">
        <f ca="1">IMDIV(1,IMSUM(IMSUM(IMSUM(
1,IMPRODUCT(
D188,INDC_BTL/(LOAD3_BTL*'L-C Filter Designer'!$D$16))),IMPRODUCT(IMPOWER(
D188,2),INDC_BTL*CAP_BTL))))</f>
        <v>-0.0685676969960828-0.0272094035698743i</v>
      </c>
      <c r="F188" s="6">
        <f t="shared" ca="1" si="28"/>
        <v>-22.642509821869567</v>
      </c>
      <c r="G188" s="1"/>
      <c r="H188" s="1"/>
      <c r="I188" s="1"/>
      <c r="J188" s="1"/>
    </row>
    <row r="189" spans="1:10" x14ac:dyDescent="0.2">
      <c r="A189" s="5">
        <f t="shared" si="29"/>
        <v>6.0999999999999952</v>
      </c>
      <c r="B189" s="5">
        <f t="shared" si="25"/>
        <v>200364.20227103951</v>
      </c>
      <c r="C189" s="5">
        <f t="shared" si="26"/>
        <v>1258925.4117941542</v>
      </c>
      <c r="D189" s="5" t="str">
        <f t="shared" si="27"/>
        <v>1258925.41179415i</v>
      </c>
      <c r="E189" s="6" t="str">
        <f ca="1">IMDIV(1,IMSUM(IMSUM(IMSUM(
1,IMPRODUCT(
D189,INDC_BTL/(LOAD3_BTL*'L-C Filter Designer'!$D$16))),IMPRODUCT(IMPOWER(
D189,2),INDC_BTL*CAP_BTL))))</f>
        <v>-0.0444796035730443-0.0136214391169324i</v>
      </c>
      <c r="F189" s="6">
        <f t="shared" ca="1" si="28"/>
        <v>-26.647470107441599</v>
      </c>
      <c r="G189" s="1"/>
      <c r="H189" s="1"/>
      <c r="I189" s="1"/>
      <c r="J189" s="1"/>
    </row>
    <row r="190" spans="1:10" x14ac:dyDescent="0.2">
      <c r="A190" s="5">
        <f t="shared" si="29"/>
        <v>6.1999999999999948</v>
      </c>
      <c r="B190" s="5">
        <f t="shared" si="25"/>
        <v>252243.58585287799</v>
      </c>
      <c r="C190" s="5">
        <f t="shared" si="26"/>
        <v>1584893.1924610955</v>
      </c>
      <c r="D190" s="5" t="str">
        <f t="shared" si="27"/>
        <v>1584893.1924611i</v>
      </c>
      <c r="E190" s="6" t="str">
        <f ca="1">IMDIV(1,IMSUM(IMSUM(IMSUM(
1,IMPRODUCT(
D190,INDC_BTL/(LOAD3_BTL*'L-C Filter Designer'!$D$16))),IMPRODUCT(IMPOWER(
D190,2),INDC_BTL*CAP_BTL))))</f>
        <v>-0.0285263379526043-0.00681678857526165i</v>
      </c>
      <c r="F190" s="6">
        <f t="shared" ca="1" si="28"/>
        <v>-30.65390179902046</v>
      </c>
      <c r="G190" s="1"/>
      <c r="H190" s="1"/>
      <c r="I190" s="1"/>
      <c r="J190" s="1"/>
    </row>
    <row r="191" spans="1:10" x14ac:dyDescent="0.2">
      <c r="A191" s="5">
        <f t="shared" si="29"/>
        <v>6.2999999999999945</v>
      </c>
      <c r="B191" s="5">
        <f t="shared" si="25"/>
        <v>317555.86019227211</v>
      </c>
      <c r="C191" s="5">
        <f t="shared" si="26"/>
        <v>1995262.3149688588</v>
      </c>
      <c r="D191" s="5" t="str">
        <f t="shared" si="27"/>
        <v>1995262.31496886i</v>
      </c>
      <c r="E191" s="6" t="str">
        <f ca="1">IMDIV(1,IMSUM(IMSUM(IMSUM(
1,IMPRODUCT(
D191,INDC_BTL/(LOAD3_BTL*'L-C Filter Designer'!$D$16))),IMPRODUCT(IMPOWER(
D191,2),INDC_BTL*CAP_BTL))))</f>
        <v>-0.0181767283270832-0.00341226793274416i</v>
      </c>
      <c r="F191" s="6">
        <f t="shared" ca="1" si="28"/>
        <v>-34.659268795123324</v>
      </c>
      <c r="G191" s="1"/>
      <c r="H191" s="1"/>
      <c r="I191" s="1"/>
      <c r="J191" s="1"/>
    </row>
    <row r="192" spans="1:10" x14ac:dyDescent="0.2">
      <c r="A192" s="5">
        <f t="shared" si="29"/>
        <v>6.3999999999999941</v>
      </c>
      <c r="B192" s="5">
        <f t="shared" si="25"/>
        <v>399779.14206020674</v>
      </c>
      <c r="C192" s="5">
        <f t="shared" si="26"/>
        <v>2511886.4315095516</v>
      </c>
      <c r="D192" s="5" t="str">
        <f t="shared" si="27"/>
        <v>2511886.43150955i</v>
      </c>
      <c r="E192" s="6" t="str">
        <f ca="1">IMDIV(1,IMSUM(IMSUM(IMSUM(
1,IMPRODUCT(
D192,INDC_BTL/(LOAD3_BTL*'L-C Filter Designer'!$D$16))),IMPRODUCT(IMPOWER(
D192,2),INDC_BTL*CAP_BTL))))</f>
        <v>-0.0115380032791989-0.00170864791481209i</v>
      </c>
      <c r="F192" s="6">
        <f t="shared" ca="1" si="28"/>
        <v>-38.663174234218424</v>
      </c>
      <c r="G192" s="1"/>
      <c r="H192" s="1"/>
      <c r="I192" s="1"/>
      <c r="J192" s="1"/>
    </row>
    <row r="193" spans="1:10" x14ac:dyDescent="0.2">
      <c r="A193" s="5">
        <f t="shared" si="29"/>
        <v>6.4999999999999938</v>
      </c>
      <c r="B193" s="5">
        <f t="shared" si="25"/>
        <v>503292.12104486418</v>
      </c>
      <c r="C193" s="5">
        <f t="shared" si="26"/>
        <v>3162277.6601683404</v>
      </c>
      <c r="D193" s="5" t="str">
        <f t="shared" si="27"/>
        <v>3162277.66016834i</v>
      </c>
      <c r="E193" s="6" t="str">
        <f ca="1">IMDIV(1,IMSUM(IMSUM(IMSUM(
1,IMPRODUCT(
D193,INDC_BTL/(LOAD3_BTL*'L-C Filter Designer'!$D$16))),IMPRODUCT(IMPOWER(
D193,2),INDC_BTL*CAP_BTL))))</f>
        <v>-0.00730717185385672-0.000855826159720834i</v>
      </c>
      <c r="F193" s="6">
        <f t="shared" ca="1" si="28"/>
        <v>-42.665844470668446</v>
      </c>
      <c r="G193" s="1"/>
      <c r="H193" s="1"/>
      <c r="I193" s="1"/>
      <c r="J193" s="1"/>
    </row>
    <row r="194" spans="1:10" x14ac:dyDescent="0.2">
      <c r="A194" s="5">
        <f t="shared" si="29"/>
        <v>6.5999999999999934</v>
      </c>
      <c r="B194" s="5">
        <f t="shared" si="25"/>
        <v>633607.24073916487</v>
      </c>
      <c r="C194" s="5">
        <f t="shared" si="26"/>
        <v>3981071.7055349196</v>
      </c>
      <c r="D194" s="5" t="str">
        <f t="shared" si="27"/>
        <v>3981071.70553492i</v>
      </c>
      <c r="E194" s="6" t="str">
        <f ca="1">IMDIV(1,IMSUM(IMSUM(IMSUM(
1,IMPRODUCT(
D194,INDC_BTL/(LOAD3_BTL*'L-C Filter Designer'!$D$16))),IMPRODUCT(IMPOWER(
D194,2),INDC_BTL*CAP_BTL))))</f>
        <v>-0.0046212370029506-0.000428754695194279i</v>
      </c>
      <c r="F194" s="6">
        <f t="shared" ca="1" si="28"/>
        <v>-46.667611153999346</v>
      </c>
      <c r="G194" s="1"/>
      <c r="H194" s="1"/>
      <c r="I194" s="1"/>
      <c r="J194" s="1"/>
    </row>
    <row r="195" spans="1:10" x14ac:dyDescent="0.2">
      <c r="A195" s="5">
        <f t="shared" si="29"/>
        <v>6.6999999999999931</v>
      </c>
      <c r="B195" s="5">
        <f t="shared" si="25"/>
        <v>797664.25646331836</v>
      </c>
      <c r="C195" s="5">
        <f t="shared" si="26"/>
        <v>5011872.3362726513</v>
      </c>
      <c r="D195" s="5" t="str">
        <f t="shared" si="27"/>
        <v>5011872.33627265i</v>
      </c>
      <c r="E195" s="6" t="str">
        <f ca="1">IMDIV(1,IMSUM(IMSUM(IMSUM(
1,IMPRODUCT(
D195,INDC_BTL/(LOAD3_BTL*'L-C Filter Designer'!$D$16))),IMPRODUCT(IMPOWER(
D195,2),INDC_BTL*CAP_BTL))))</f>
        <v>-0.00292004746431889-0.000214829621545326i</v>
      </c>
      <c r="F195" s="6">
        <f t="shared" ca="1" si="28"/>
        <v>-50.668758409642749</v>
      </c>
      <c r="G195" s="1"/>
      <c r="H195" s="1"/>
      <c r="I195" s="1"/>
      <c r="J195" s="1"/>
    </row>
    <row r="196" spans="1:10" x14ac:dyDescent="0.2">
      <c r="A196" s="5">
        <f t="shared" si="29"/>
        <v>6.7999999999999927</v>
      </c>
      <c r="B196" s="5">
        <f t="shared" si="25"/>
        <v>1004199.8025415703</v>
      </c>
      <c r="C196" s="5">
        <f t="shared" si="26"/>
        <v>6309573.4448018363</v>
      </c>
      <c r="D196" s="5" t="str">
        <f t="shared" si="27"/>
        <v>6309573.44480184i</v>
      </c>
      <c r="E196" s="6" t="str">
        <f ca="1">IMDIV(1,IMSUM(IMSUM(IMSUM(
1,IMPRODUCT(
D196,INDC_BTL/(LOAD3_BTL*'L-C Filter Designer'!$D$16))),IMPRODUCT(IMPOWER(
D196,2),INDC_BTL*CAP_BTL))))</f>
        <v>-0.00184410868296741-0.000107651598145874i</v>
      </c>
      <c r="F196" s="6">
        <f t="shared" ca="1" si="28"/>
        <v>-54.669495227934831</v>
      </c>
      <c r="G196" s="1"/>
      <c r="H196" s="1"/>
      <c r="I196" s="1"/>
      <c r="J196" s="1"/>
    </row>
    <row r="197" spans="1:10" x14ac:dyDescent="0.2">
      <c r="A197" s="5">
        <f t="shared" si="29"/>
        <v>6.8999999999999924</v>
      </c>
      <c r="B197" s="5">
        <f t="shared" si="25"/>
        <v>1264212.6499382667</v>
      </c>
      <c r="C197" s="5">
        <f t="shared" si="26"/>
        <v>7943282.3472426869</v>
      </c>
      <c r="D197" s="5" t="str">
        <f t="shared" si="27"/>
        <v>7943282.34724269i</v>
      </c>
      <c r="E197" s="6" t="str">
        <f ca="1">IMDIV(1,IMSUM(IMSUM(IMSUM(
1,IMPRODUCT(
D197,INDC_BTL/(LOAD3_BTL*'L-C Filter Designer'!$D$16))),IMPRODUCT(IMPOWER(
D197,2),INDC_BTL*CAP_BTL))))</f>
        <v>-0.00116422246320149-0.0000539477673857187i</v>
      </c>
      <c r="F197" s="6">
        <f t="shared" ca="1" si="28"/>
        <v>-58.669965281090384</v>
      </c>
      <c r="G197" s="1"/>
      <c r="H197" s="1"/>
      <c r="I197" s="1"/>
      <c r="J197" s="1"/>
    </row>
    <row r="198" spans="1:10" x14ac:dyDescent="0.2">
      <c r="A198" s="5">
        <f t="shared" si="29"/>
        <v>6.999999999999992</v>
      </c>
      <c r="B198" s="5">
        <f t="shared" si="25"/>
        <v>1591549.4309189261</v>
      </c>
      <c r="C198" s="5">
        <f t="shared" si="26"/>
        <v>9999999.9999998286</v>
      </c>
      <c r="D198" s="5" t="str">
        <f t="shared" si="27"/>
        <v>9999999.99999983i</v>
      </c>
      <c r="E198" s="6" t="str">
        <f ca="1">IMDIV(1,IMSUM(IMSUM(IMSUM(
1,IMPRODUCT(
D198,INDC_BTL/(LOAD3_BTL*'L-C Filter Designer'!$D$16))),IMPRODUCT(IMPOWER(
D198,2),INDC_BTL*CAP_BTL))))</f>
        <v>-0.000734840468243185-0.000027036073150964i</v>
      </c>
      <c r="F198" s="6">
        <f t="shared" ca="1" si="28"/>
        <v>-62.67026391501048</v>
      </c>
      <c r="G198" s="1"/>
      <c r="H198" s="1"/>
      <c r="I198" s="1"/>
      <c r="J198" s="1"/>
    </row>
    <row r="199" spans="1:1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">
      <c r="A200" s="63" t="s">
        <v>15</v>
      </c>
      <c r="B200" s="63"/>
      <c r="C200" s="63"/>
      <c r="D200" s="63"/>
      <c r="E200" s="63"/>
      <c r="F200" s="63"/>
      <c r="G200" s="1"/>
      <c r="H200" s="1"/>
      <c r="I200" s="1"/>
      <c r="J200" s="1"/>
    </row>
    <row r="201" spans="1:10" x14ac:dyDescent="0.2">
      <c r="A201" s="3" t="s">
        <v>3</v>
      </c>
      <c r="B201" s="4" t="s">
        <v>0</v>
      </c>
      <c r="C201" s="4" t="s">
        <v>1</v>
      </c>
      <c r="D201" s="4" t="s">
        <v>2</v>
      </c>
      <c r="E201" s="4" t="s">
        <v>4</v>
      </c>
      <c r="F201" s="4" t="s">
        <v>5</v>
      </c>
      <c r="G201" s="1"/>
      <c r="H201" s="1"/>
      <c r="I201" s="1"/>
      <c r="J201" s="1"/>
    </row>
    <row r="202" spans="1:10" x14ac:dyDescent="0.2">
      <c r="A202" s="5">
        <v>1</v>
      </c>
      <c r="B202" s="5">
        <f t="shared" ref="B202:B233" si="30">C202/(2*PI())</f>
        <v>1.5915494309189535</v>
      </c>
      <c r="C202" s="5">
        <f t="shared" ref="C202:C233" si="31">10^A202</f>
        <v>10</v>
      </c>
      <c r="D202" s="5" t="str">
        <f t="shared" ref="D202:D233" si="32">COMPLEX(0,C202)</f>
        <v>10i</v>
      </c>
      <c r="E202" s="6" t="str">
        <f ca="1">IMDIV(1,IMSUM(IMSUM(IMSUM(
1,IMPRODUCT(
D202,INDC_BTL/(LOAD4_BTL*'L-C Filter Designer'!$D$16))),IMPRODUCT(IMPOWER(
D202,2),INDC_BTL*CAP_BTL))))</f>
        <v>1.00000000024889-0.0000333333333869629i</v>
      </c>
      <c r="F202" s="6">
        <f t="shared" ref="F202:F233" ca="1" si="33">20*LOG10(IMABS(E202))</f>
        <v>6.9873258829962789E-9</v>
      </c>
      <c r="G202" s="1"/>
      <c r="H202" s="1"/>
      <c r="I202" s="1"/>
      <c r="J202" s="1"/>
    </row>
    <row r="203" spans="1:10" x14ac:dyDescent="0.2">
      <c r="A203" s="5">
        <f t="shared" ref="A203:A234" si="34">0.1+A202</f>
        <v>1.1000000000000001</v>
      </c>
      <c r="B203" s="5">
        <f t="shared" si="30"/>
        <v>2.0036420227104172</v>
      </c>
      <c r="C203" s="5">
        <f t="shared" si="31"/>
        <v>12.58925411794168</v>
      </c>
      <c r="D203" s="5" t="str">
        <f t="shared" si="32"/>
        <v>12.5892541179417i</v>
      </c>
      <c r="E203" s="6" t="str">
        <f ca="1">IMDIV(1,IMSUM(IMSUM(IMSUM(
1,IMPRODUCT(
D203,INDC_BTL/(LOAD4_BTL*'L-C Filter Designer'!$D$16))),IMPRODUCT(IMPOWER(
D203,2),INDC_BTL*CAP_BTL))))</f>
        <v>1.00000000039446-0.0000419641805001442i</v>
      </c>
      <c r="F203" s="6">
        <f t="shared" ca="1" si="33"/>
        <v>1.1074128324105661E-8</v>
      </c>
      <c r="G203" s="1"/>
      <c r="H203" s="1"/>
      <c r="I203" s="1"/>
      <c r="J203" s="1"/>
    </row>
    <row r="204" spans="1:10" x14ac:dyDescent="0.2">
      <c r="A204" s="5">
        <f t="shared" si="34"/>
        <v>1.2000000000000002</v>
      </c>
      <c r="B204" s="5">
        <f t="shared" si="30"/>
        <v>2.52243585852881</v>
      </c>
      <c r="C204" s="5">
        <f t="shared" si="31"/>
        <v>15.848931924611144</v>
      </c>
      <c r="D204" s="5" t="str">
        <f t="shared" si="32"/>
        <v>15.8489319246111i</v>
      </c>
      <c r="E204" s="6" t="str">
        <f ca="1">IMDIV(1,IMSUM(IMSUM(IMSUM(
1,IMPRODUCT(
D204,INDC_BTL/(LOAD4_BTL*'L-C Filter Designer'!$D$16))),IMPRODUCT(IMPOWER(
D204,2),INDC_BTL*CAP_BTL))))</f>
        <v>1.00000000062518-0.0000528297732955405i</v>
      </c>
      <c r="F204" s="6">
        <f t="shared" ca="1" si="33"/>
        <v>1.7551336541362074E-8</v>
      </c>
      <c r="G204" s="1"/>
      <c r="H204" s="1"/>
      <c r="I204" s="1"/>
      <c r="J204" s="1"/>
    </row>
    <row r="205" spans="1:10" x14ac:dyDescent="0.2">
      <c r="A205" s="5">
        <f t="shared" si="34"/>
        <v>1.3000000000000003</v>
      </c>
      <c r="B205" s="5">
        <f t="shared" si="30"/>
        <v>3.1755586019227571</v>
      </c>
      <c r="C205" s="5">
        <f t="shared" si="31"/>
        <v>19.952623149688815</v>
      </c>
      <c r="D205" s="5" t="str">
        <f t="shared" si="32"/>
        <v>19.9526231496888i</v>
      </c>
      <c r="E205" s="6" t="str">
        <f ca="1">IMDIV(1,IMSUM(IMSUM(IMSUM(
1,IMPRODUCT(
D205,INDC_BTL/(LOAD4_BTL*'L-C Filter Designer'!$D$16))),IMPRODUCT(IMPOWER(
D205,2),INDC_BTL*CAP_BTL))))</f>
        <v>1.00000000099084-0.0000665087442582912i</v>
      </c>
      <c r="F205" s="6">
        <f t="shared" ca="1" si="33"/>
        <v>2.7816964983139431E-8</v>
      </c>
      <c r="G205" s="1"/>
      <c r="H205" s="1"/>
      <c r="I205" s="1"/>
      <c r="J205" s="1"/>
    </row>
    <row r="206" spans="1:10" x14ac:dyDescent="0.2">
      <c r="A206" s="5">
        <f t="shared" si="34"/>
        <v>1.4000000000000004</v>
      </c>
      <c r="B206" s="5">
        <f t="shared" si="30"/>
        <v>3.9977914206021183</v>
      </c>
      <c r="C206" s="5">
        <f t="shared" si="31"/>
        <v>25.118864315095834</v>
      </c>
      <c r="D206" s="5" t="str">
        <f t="shared" si="32"/>
        <v>25.1188643150958i</v>
      </c>
      <c r="E206" s="6" t="str">
        <f ca="1">IMDIV(1,IMSUM(IMSUM(IMSUM(
1,IMPRODUCT(
D206,INDC_BTL/(LOAD4_BTL*'L-C Filter Designer'!$D$16))),IMPRODUCT(IMPOWER(
D206,2),INDC_BTL*CAP_BTL))))</f>
        <v>1.00000000157038-0.0000837295485669584i</v>
      </c>
      <c r="F206" s="6">
        <f t="shared" ca="1" si="33"/>
        <v>4.4086957139672887E-8</v>
      </c>
      <c r="G206" s="1"/>
      <c r="H206" s="1"/>
      <c r="I206" s="1"/>
      <c r="J206" s="1"/>
    </row>
    <row r="207" spans="1:10" x14ac:dyDescent="0.2">
      <c r="A207" s="5">
        <f t="shared" si="34"/>
        <v>1.5000000000000004</v>
      </c>
      <c r="B207" s="5">
        <f t="shared" si="30"/>
        <v>5.03292121044871</v>
      </c>
      <c r="C207" s="5">
        <f t="shared" si="31"/>
        <v>31.622776601683832</v>
      </c>
      <c r="D207" s="5" t="str">
        <f t="shared" si="32"/>
        <v>31.6227766016838i</v>
      </c>
      <c r="E207" s="6" t="str">
        <f ca="1">IMDIV(1,IMSUM(IMSUM(IMSUM(
1,IMPRODUCT(
D207,INDC_BTL/(LOAD4_BTL*'L-C Filter Designer'!$D$16))),IMPRODUCT(IMPOWER(
D207,2),INDC_BTL*CAP_BTL))))</f>
        <v>1.00000000248889-0.000105409257034864i</v>
      </c>
      <c r="F207" s="6">
        <f t="shared" ca="1" si="33"/>
        <v>6.9873166001585182E-8</v>
      </c>
      <c r="G207" s="1"/>
      <c r="H207" s="1"/>
      <c r="I207" s="1"/>
      <c r="J207" s="1"/>
    </row>
    <row r="208" spans="1:10" x14ac:dyDescent="0.2">
      <c r="A208" s="5">
        <f t="shared" si="34"/>
        <v>1.6000000000000005</v>
      </c>
      <c r="B208" s="5">
        <f t="shared" si="30"/>
        <v>6.3360724073917432</v>
      </c>
      <c r="C208" s="5">
        <f t="shared" si="31"/>
        <v>39.810717055349791</v>
      </c>
      <c r="D208" s="5" t="str">
        <f t="shared" si="32"/>
        <v>39.8107170553498i</v>
      </c>
      <c r="E208" s="6" t="str">
        <f ca="1">IMDIV(1,IMSUM(IMSUM(IMSUM(
1,IMPRODUCT(
D208,INDC_BTL/(LOAD4_BTL*'L-C Filter Designer'!$D$16))),IMPRODUCT(IMPOWER(
D208,2),INDC_BTL*CAP_BTL))))</f>
        <v>1.00000000394462-0.0001327023935683i</v>
      </c>
      <c r="F208" s="6">
        <f t="shared" ca="1" si="33"/>
        <v>1.1074146582791666E-7</v>
      </c>
      <c r="G208" s="1"/>
      <c r="H208" s="1"/>
      <c r="I208" s="1"/>
      <c r="J208" s="1"/>
    </row>
    <row r="209" spans="1:10" x14ac:dyDescent="0.2">
      <c r="A209" s="5">
        <f t="shared" si="34"/>
        <v>1.7000000000000006</v>
      </c>
      <c r="B209" s="5">
        <f t="shared" si="30"/>
        <v>7.9766425646333134</v>
      </c>
      <c r="C209" s="5">
        <f t="shared" si="31"/>
        <v>50.11872336272733</v>
      </c>
      <c r="D209" s="5" t="str">
        <f t="shared" si="32"/>
        <v>50.1187233627273i</v>
      </c>
      <c r="E209" s="6" t="str">
        <f ca="1">IMDIV(1,IMSUM(IMSUM(IMSUM(
1,IMPRODUCT(
D209,INDC_BTL/(LOAD4_BTL*'L-C Filter Designer'!$D$16))),IMPRODUCT(IMPOWER(
D209,2),INDC_BTL*CAP_BTL))))</f>
        <v>1.00000000625181-0.000167062417960662i</v>
      </c>
      <c r="F209" s="6">
        <f t="shared" ca="1" si="33"/>
        <v>1.7551347182234734E-7</v>
      </c>
      <c r="G209" s="1"/>
      <c r="H209" s="1"/>
      <c r="I209" s="1"/>
      <c r="J209" s="1"/>
    </row>
    <row r="210" spans="1:10" x14ac:dyDescent="0.2">
      <c r="A210" s="5">
        <f t="shared" si="34"/>
        <v>1.8000000000000007</v>
      </c>
      <c r="B210" s="5">
        <f t="shared" si="30"/>
        <v>10.041998025415879</v>
      </c>
      <c r="C210" s="5">
        <f t="shared" si="31"/>
        <v>63.095734448019471</v>
      </c>
      <c r="D210" s="5" t="str">
        <f t="shared" si="32"/>
        <v>63.0957344480195i</v>
      </c>
      <c r="E210" s="6" t="str">
        <f ca="1">IMDIV(1,IMSUM(IMSUM(IMSUM(
1,IMPRODUCT(
D210,INDC_BTL/(LOAD4_BTL*'L-C Filter Designer'!$D$16))),IMPRODUCT(IMPOWER(
D210,2),INDC_BTL*CAP_BTL))))</f>
        <v>1.00000000990844-0.000210319128297886i</v>
      </c>
      <c r="F210" s="6">
        <f t="shared" ca="1" si="33"/>
        <v>2.7817001805295403E-7</v>
      </c>
      <c r="G210" s="1"/>
      <c r="H210" s="1"/>
      <c r="I210" s="1"/>
      <c r="J210" s="1"/>
    </row>
    <row r="211" spans="1:10" x14ac:dyDescent="0.2">
      <c r="A211" s="5">
        <f t="shared" si="34"/>
        <v>1.9000000000000008</v>
      </c>
      <c r="B211" s="5">
        <f t="shared" si="30"/>
        <v>12.642126499382899</v>
      </c>
      <c r="C211" s="5">
        <f t="shared" si="31"/>
        <v>79.432823472428325</v>
      </c>
      <c r="D211" s="5" t="str">
        <f t="shared" si="32"/>
        <v>79.4328234724283i</v>
      </c>
      <c r="E211" s="6" t="str">
        <f ca="1">IMDIV(1,IMSUM(IMSUM(IMSUM(
1,IMPRODUCT(
D211,INDC_BTL/(LOAD4_BTL*'L-C Filter Designer'!$D$16))),IMPRODUCT(IMPOWER(
D211,2),INDC_BTL*CAP_BTL))))</f>
        <v>1.00000001570382-0.000264776105119915i</v>
      </c>
      <c r="F211" s="6">
        <f t="shared" ca="1" si="33"/>
        <v>4.4086979083690993E-7</v>
      </c>
      <c r="G211" s="1"/>
      <c r="H211" s="1"/>
      <c r="I211" s="1"/>
      <c r="J211" s="1"/>
    </row>
    <row r="212" spans="1:10" x14ac:dyDescent="0.2">
      <c r="A212" s="5">
        <f t="shared" si="34"/>
        <v>2.0000000000000009</v>
      </c>
      <c r="B212" s="5">
        <f t="shared" si="30"/>
        <v>15.915494309189571</v>
      </c>
      <c r="C212" s="5">
        <f t="shared" si="31"/>
        <v>100.00000000000023</v>
      </c>
      <c r="D212" s="5" t="str">
        <f t="shared" si="32"/>
        <v>100i</v>
      </c>
      <c r="E212" s="6" t="str">
        <f ca="1">IMDIV(1,IMSUM(IMSUM(IMSUM(
1,IMPRODUCT(
D212,INDC_BTL/(LOAD4_BTL*'L-C Filter Designer'!$D$16))),IMPRODUCT(IMPOWER(
D212,2),INDC_BTL*CAP_BTL))))</f>
        <v>1.00000002488887-0.000333333386962965i</v>
      </c>
      <c r="F212" s="6">
        <f t="shared" ca="1" si="33"/>
        <v>6.9873150550189351E-7</v>
      </c>
      <c r="G212" s="1"/>
      <c r="H212" s="1"/>
      <c r="I212" s="1"/>
      <c r="J212" s="1"/>
    </row>
    <row r="213" spans="1:10" x14ac:dyDescent="0.2">
      <c r="A213" s="5">
        <f t="shared" si="34"/>
        <v>2.100000000000001</v>
      </c>
      <c r="B213" s="5">
        <f t="shared" si="30"/>
        <v>20.03642022710422</v>
      </c>
      <c r="C213" s="5">
        <f t="shared" si="31"/>
        <v>125.89254117941711</v>
      </c>
      <c r="D213" s="5" t="str">
        <f t="shared" si="32"/>
        <v>125.892541179417i</v>
      </c>
      <c r="E213" s="6" t="str">
        <f ca="1">IMDIV(1,IMSUM(IMSUM(IMSUM(
1,IMPRODUCT(
D213,INDC_BTL/(LOAD4_BTL*'L-C Filter Designer'!$D$16))),IMPRODUCT(IMPOWER(
D213,2),INDC_BTL*CAP_BTL))))</f>
        <v>1.00000003944619-0.000419641910936577i</v>
      </c>
      <c r="F213" s="6">
        <f t="shared" ca="1" si="33"/>
        <v>1.1074148088240069E-6</v>
      </c>
      <c r="G213" s="1"/>
      <c r="H213" s="1"/>
      <c r="I213" s="1"/>
      <c r="J213" s="1"/>
    </row>
    <row r="214" spans="1:10" x14ac:dyDescent="0.2">
      <c r="A214" s="5">
        <f t="shared" si="34"/>
        <v>2.2000000000000011</v>
      </c>
      <c r="B214" s="5">
        <f t="shared" si="30"/>
        <v>25.224358585288158</v>
      </c>
      <c r="C214" s="5">
        <f t="shared" si="31"/>
        <v>158.48931924611182</v>
      </c>
      <c r="D214" s="5" t="str">
        <f t="shared" si="32"/>
        <v>158.489319246112i</v>
      </c>
      <c r="E214" s="6" t="str">
        <f ca="1">IMDIV(1,IMSUM(IMSUM(IMSUM(
1,IMPRODUCT(
D214,INDC_BTL/(LOAD4_BTL*'L-C Filter Designer'!$D$16))),IMPRODUCT(IMPOWER(
D214,2),INDC_BTL*CAP_BTL))))</f>
        <v>1.00000006251797-0.000528297944323799i</v>
      </c>
      <c r="F214" s="6">
        <f t="shared" ca="1" si="33"/>
        <v>1.7551341806122624E-6</v>
      </c>
      <c r="G214" s="1"/>
      <c r="H214" s="1"/>
      <c r="I214" s="1"/>
      <c r="J214" s="1"/>
    </row>
    <row r="215" spans="1:10" x14ac:dyDescent="0.2">
      <c r="A215" s="5">
        <f t="shared" si="34"/>
        <v>2.3000000000000012</v>
      </c>
      <c r="B215" s="5">
        <f t="shared" si="30"/>
        <v>31.755586019227628</v>
      </c>
      <c r="C215" s="5">
        <f t="shared" si="31"/>
        <v>199.52623149688853</v>
      </c>
      <c r="D215" s="5" t="str">
        <f t="shared" si="32"/>
        <v>199.526231496889i</v>
      </c>
      <c r="E215" s="6" t="str">
        <f ca="1">IMDIV(1,IMSUM(IMSUM(IMSUM(
1,IMPRODUCT(
D215,INDC_BTL/(LOAD4_BTL*'L-C Filter Designer'!$D$16))),IMPRODUCT(IMPOWER(
D215,2),INDC_BTL*CAP_BTL))))</f>
        <v>1.00000009908422-0.000665087864318331i</v>
      </c>
      <c r="F215" s="6">
        <f t="shared" ca="1" si="33"/>
        <v>2.7817000728009656E-6</v>
      </c>
      <c r="G215" s="1"/>
      <c r="H215" s="1"/>
      <c r="I215" s="1"/>
      <c r="J215" s="1"/>
    </row>
    <row r="216" spans="1:10" x14ac:dyDescent="0.2">
      <c r="A216" s="5">
        <f t="shared" si="34"/>
        <v>2.4000000000000012</v>
      </c>
      <c r="B216" s="5">
        <f t="shared" si="30"/>
        <v>39.977914206021275</v>
      </c>
      <c r="C216" s="5">
        <f t="shared" si="31"/>
        <v>251.18864315095894</v>
      </c>
      <c r="D216" s="5" t="str">
        <f t="shared" si="32"/>
        <v>251.188643150959i</v>
      </c>
      <c r="E216" s="6" t="str">
        <f ca="1">IMDIV(1,IMSUM(IMSUM(IMSUM(
1,IMPRODUCT(
D216,INDC_BTL/(LOAD4_BTL*'L-C Filter Designer'!$D$16))),IMPRODUCT(IMPOWER(
D216,2),INDC_BTL*CAP_BTL))))</f>
        <v>1.0000001570377-0.000837296327142458i</v>
      </c>
      <c r="F216" s="6">
        <f t="shared" ca="1" si="33"/>
        <v>4.4086972157645518E-6</v>
      </c>
      <c r="G216" s="1"/>
      <c r="H216" s="1"/>
      <c r="I216" s="1"/>
      <c r="J216" s="1"/>
    </row>
    <row r="217" spans="1:10" x14ac:dyDescent="0.2">
      <c r="A217" s="5">
        <f t="shared" si="34"/>
        <v>2.5000000000000013</v>
      </c>
      <c r="B217" s="5">
        <f t="shared" si="30"/>
        <v>50.329212104487219</v>
      </c>
      <c r="C217" s="5">
        <f t="shared" si="31"/>
        <v>316.2277660168391</v>
      </c>
      <c r="D217" s="5" t="str">
        <f t="shared" si="32"/>
        <v>316.227766016839i</v>
      </c>
      <c r="E217" s="6" t="str">
        <f ca="1">IMDIV(1,IMSUM(IMSUM(IMSUM(
1,IMPRODUCT(
D217,INDC_BTL/(LOAD4_BTL*'L-C Filter Designer'!$D$16))),IMPRODUCT(IMPOWER(
D217,2),INDC_BTL*CAP_BTL))))</f>
        <v>1.00000024888744-0.00105409424930804i</v>
      </c>
      <c r="F217" s="6">
        <f t="shared" ca="1" si="33"/>
        <v>6.9873132546433724E-6</v>
      </c>
      <c r="G217" s="1"/>
      <c r="H217" s="1"/>
      <c r="I217" s="1"/>
      <c r="J217" s="1"/>
    </row>
    <row r="218" spans="1:10" x14ac:dyDescent="0.2">
      <c r="A218" s="5">
        <f t="shared" si="34"/>
        <v>2.6000000000000014</v>
      </c>
      <c r="B218" s="5">
        <f t="shared" si="30"/>
        <v>63.360724073917559</v>
      </c>
      <c r="C218" s="5">
        <f t="shared" si="31"/>
        <v>398.10717055349869</v>
      </c>
      <c r="D218" s="5" t="str">
        <f t="shared" si="32"/>
        <v>398.107170553499i</v>
      </c>
      <c r="E218" s="6" t="str">
        <f ca="1">IMDIV(1,IMSUM(IMSUM(IMSUM(
1,IMPRODUCT(
D218,INDC_BTL/(LOAD4_BTL*'L-C Filter Designer'!$D$16))),IMPRODUCT(IMPOWER(
D218,2),INDC_BTL*CAP_BTL))))</f>
        <v>1.00000039445867-0.00132702728564833i</v>
      </c>
      <c r="F218" s="6">
        <f t="shared" ca="1" si="33"/>
        <v>1.1074143009499251E-5</v>
      </c>
      <c r="G218" s="1"/>
      <c r="H218" s="1"/>
      <c r="I218" s="1"/>
      <c r="J218" s="1"/>
    </row>
    <row r="219" spans="1:10" x14ac:dyDescent="0.2">
      <c r="A219" s="5">
        <f t="shared" si="34"/>
        <v>2.7000000000000015</v>
      </c>
      <c r="B219" s="5">
        <f t="shared" si="30"/>
        <v>79.766425646333332</v>
      </c>
      <c r="C219" s="5">
        <f t="shared" si="31"/>
        <v>501.18723362727451</v>
      </c>
      <c r="D219" s="5" t="str">
        <f t="shared" si="32"/>
        <v>501.187233627275i</v>
      </c>
      <c r="E219" s="6" t="str">
        <f ca="1">IMDIV(1,IMSUM(IMSUM(IMSUM(
1,IMPRODUCT(
D219,INDC_BTL/(LOAD4_BTL*'L-C Filter Designer'!$D$16))),IMPRODUCT(IMPOWER(
D219,2),INDC_BTL*CAP_BTL))))</f>
        <v>1.00000062517148-0.00167063086366907i</v>
      </c>
      <c r="F219" s="6">
        <f t="shared" ca="1" si="33"/>
        <v>1.7551328197684323E-5</v>
      </c>
      <c r="G219" s="1"/>
      <c r="H219" s="1"/>
      <c r="I219" s="1"/>
      <c r="J219" s="1"/>
    </row>
    <row r="220" spans="1:10" x14ac:dyDescent="0.2">
      <c r="A220" s="5">
        <f t="shared" si="34"/>
        <v>2.8000000000000016</v>
      </c>
      <c r="B220" s="5">
        <f t="shared" si="30"/>
        <v>100.41998025415899</v>
      </c>
      <c r="C220" s="5">
        <f t="shared" si="31"/>
        <v>630.95734448019596</v>
      </c>
      <c r="D220" s="5" t="str">
        <f t="shared" si="32"/>
        <v>630.957344480196i</v>
      </c>
      <c r="E220" s="6" t="str">
        <f ca="1">IMDIV(1,IMSUM(IMSUM(IMSUM(
1,IMPRODUCT(
D220,INDC_BTL/(LOAD4_BTL*'L-C Filter Designer'!$D$16))),IMPRODUCT(IMPOWER(
D220,2),INDC_BTL*CAP_BTL))))</f>
        <v>1.00000099082155-0.00210320461944585i</v>
      </c>
      <c r="F220" s="6">
        <f t="shared" ca="1" si="33"/>
        <v>2.7816966502775117E-5</v>
      </c>
      <c r="G220" s="1"/>
      <c r="H220" s="1"/>
      <c r="I220" s="1"/>
      <c r="J220" s="1"/>
    </row>
    <row r="221" spans="1:10" x14ac:dyDescent="0.2">
      <c r="A221" s="5">
        <f t="shared" si="34"/>
        <v>2.9000000000000017</v>
      </c>
      <c r="B221" s="5">
        <f t="shared" si="30"/>
        <v>126.42126499382925</v>
      </c>
      <c r="C221" s="5">
        <f t="shared" si="31"/>
        <v>794.32823472428493</v>
      </c>
      <c r="D221" s="5" t="str">
        <f t="shared" si="32"/>
        <v>794.328234724285i</v>
      </c>
      <c r="E221" s="6" t="str">
        <f ca="1">IMDIV(1,IMSUM(IMSUM(IMSUM(
1,IMPRODUCT(
D221,INDC_BTL/(LOAD4_BTL*'L-C Filter Designer'!$D$16))),IMPRODUCT(IMPOWER(
D221,2),INDC_BTL*CAP_BTL))))</f>
        <v>1.00000157032503-0.00264778766097788i</v>
      </c>
      <c r="F221" s="6">
        <f t="shared" ca="1" si="33"/>
        <v>4.4086885338984773E-5</v>
      </c>
      <c r="G221" s="1"/>
      <c r="H221" s="1"/>
      <c r="I221" s="1"/>
      <c r="J221" s="1"/>
    </row>
    <row r="222" spans="1:10" x14ac:dyDescent="0.2">
      <c r="A222" s="5">
        <f t="shared" si="34"/>
        <v>3.0000000000000018</v>
      </c>
      <c r="B222" s="5">
        <f t="shared" si="30"/>
        <v>159.15494309189614</v>
      </c>
      <c r="C222" s="5">
        <f t="shared" si="31"/>
        <v>1000.0000000000051</v>
      </c>
      <c r="D222" s="5" t="str">
        <f t="shared" si="32"/>
        <v>1000.00000000001i</v>
      </c>
      <c r="E222" s="6" t="str">
        <f ca="1">IMDIV(1,IMSUM(IMSUM(IMSUM(
1,IMPRODUCT(
D222,INDC_BTL/(LOAD4_BTL*'L-C Filter Designer'!$D$16))),IMPRODUCT(IMPOWER(
D222,2),INDC_BTL*CAP_BTL))))</f>
        <v>1.00000248874397-0.0033333869632093i</v>
      </c>
      <c r="F222" s="6">
        <f t="shared" ca="1" si="33"/>
        <v>6.9872915460476601E-5</v>
      </c>
      <c r="G222" s="1"/>
      <c r="H222" s="1"/>
      <c r="I222" s="1"/>
      <c r="J222" s="1"/>
    </row>
    <row r="223" spans="1:10" x14ac:dyDescent="0.2">
      <c r="A223" s="5">
        <f t="shared" si="34"/>
        <v>3.1000000000000019</v>
      </c>
      <c r="B223" s="5">
        <f t="shared" si="30"/>
        <v>200.36420227104259</v>
      </c>
      <c r="C223" s="5">
        <f t="shared" si="31"/>
        <v>1258.9254117941734</v>
      </c>
      <c r="D223" s="5" t="str">
        <f t="shared" si="32"/>
        <v>1258.92541179417i</v>
      </c>
      <c r="E223" s="6" t="str">
        <f ca="1">IMDIV(1,IMSUM(IMSUM(IMSUM(
1,IMPRODUCT(
D223,INDC_BTL/(LOAD4_BTL*'L-C Filter Designer'!$D$16))),IMPRODUCT(IMPOWER(
D223,2),INDC_BTL*CAP_BTL))))</f>
        <v>1.00000394425903-0.00419652504527173i</v>
      </c>
      <c r="F223" s="6">
        <f t="shared" ca="1" si="33"/>
        <v>1.1074088444085087E-4</v>
      </c>
      <c r="G223" s="1"/>
      <c r="H223" s="1"/>
      <c r="I223" s="1"/>
      <c r="J223" s="1"/>
    </row>
    <row r="224" spans="1:10" x14ac:dyDescent="0.2">
      <c r="A224" s="5">
        <f t="shared" si="34"/>
        <v>3.200000000000002</v>
      </c>
      <c r="B224" s="5">
        <f t="shared" si="30"/>
        <v>252.24358585288209</v>
      </c>
      <c r="C224" s="5">
        <f t="shared" si="31"/>
        <v>1584.8931924611213</v>
      </c>
      <c r="D224" s="5" t="str">
        <f t="shared" si="32"/>
        <v>1584.89319246112i</v>
      </c>
      <c r="E224" s="6" t="str">
        <f ca="1">IMDIV(1,IMSUM(IMSUM(IMSUM(
1,IMPRODUCT(
D224,INDC_BTL/(LOAD4_BTL*'L-C Filter Designer'!$D$16))),IMPRODUCT(IMPOWER(
D224,2),INDC_BTL*CAP_BTL))))</f>
        <v>1.00000625089182-0.00528319081406776i</v>
      </c>
      <c r="F224" s="6">
        <f t="shared" ca="1" si="33"/>
        <v>1.7551191221238765E-4</v>
      </c>
      <c r="G224" s="1"/>
      <c r="H224" s="1"/>
      <c r="I224" s="1"/>
      <c r="J224" s="1"/>
    </row>
    <row r="225" spans="1:10" x14ac:dyDescent="0.2">
      <c r="A225" s="5">
        <f t="shared" si="34"/>
        <v>3.300000000000002</v>
      </c>
      <c r="B225" s="5">
        <f t="shared" si="30"/>
        <v>317.55586019227724</v>
      </c>
      <c r="C225" s="5">
        <f t="shared" si="31"/>
        <v>1995.2623149688911</v>
      </c>
      <c r="D225" s="5" t="str">
        <f t="shared" si="32"/>
        <v>1995.26231496889i</v>
      </c>
      <c r="E225" s="6" t="str">
        <f ca="1">IMDIV(1,IMSUM(IMSUM(IMSUM(
1,IMPRODUCT(
D225,INDC_BTL/(LOAD4_BTL*'L-C Filter Designer'!$D$16))),IMPRODUCT(IMPOWER(
D225,2),INDC_BTL*CAP_BTL))))</f>
        <v>1.00000990614818-0.00665130038630814i</v>
      </c>
      <c r="F225" s="6">
        <f t="shared" ca="1" si="33"/>
        <v>2.7816622396144498E-4</v>
      </c>
      <c r="G225" s="1"/>
      <c r="H225" s="1"/>
      <c r="I225" s="1"/>
      <c r="J225" s="1"/>
    </row>
    <row r="226" spans="1:10" x14ac:dyDescent="0.2">
      <c r="A226" s="5">
        <f t="shared" si="34"/>
        <v>3.4000000000000021</v>
      </c>
      <c r="B226" s="5">
        <f t="shared" si="30"/>
        <v>399.77914206021353</v>
      </c>
      <c r="C226" s="5">
        <f t="shared" si="31"/>
        <v>2511.8864315095943</v>
      </c>
      <c r="D226" s="5" t="str">
        <f t="shared" si="32"/>
        <v>2511.88643150959i</v>
      </c>
      <c r="E226" s="6" t="str">
        <f ca="1">IMDIV(1,IMSUM(IMSUM(IMSUM(
1,IMPRODUCT(
D226,INDC_BTL/(LOAD4_BTL*'L-C Filter Designer'!$D$16))),IMPRODUCT(IMPOWER(
D226,2),INDC_BTL*CAP_BTL))))</f>
        <v>1.00001569805731-0.00837380476867479i</v>
      </c>
      <c r="F226" s="6">
        <f t="shared" ca="1" si="33"/>
        <v>4.4086021039335395E-4</v>
      </c>
      <c r="G226" s="1"/>
      <c r="H226" s="1"/>
      <c r="I226" s="1"/>
      <c r="J226" s="1"/>
    </row>
    <row r="227" spans="1:10" x14ac:dyDescent="0.2">
      <c r="A227" s="5">
        <f t="shared" si="34"/>
        <v>3.5000000000000022</v>
      </c>
      <c r="B227" s="5">
        <f t="shared" si="30"/>
        <v>503.29212104487323</v>
      </c>
      <c r="C227" s="5">
        <f t="shared" si="31"/>
        <v>3162.2776601683972</v>
      </c>
      <c r="D227" s="5" t="str">
        <f t="shared" si="32"/>
        <v>3162.2776601684i</v>
      </c>
      <c r="E227" s="6" t="str">
        <f ca="1">IMDIV(1,IMSUM(IMSUM(IMSUM(
1,IMPRODUCT(
D227,INDC_BTL/(LOAD4_BTL*'L-C Filter Designer'!$D$16))),IMPRODUCT(IMPOWER(
D227,2),INDC_BTL*CAP_BTL))))</f>
        <v>1.00002487439444-0.0105426215295622i</v>
      </c>
      <c r="F227" s="6">
        <f t="shared" ca="1" si="33"/>
        <v>6.9870744148724706E-4</v>
      </c>
      <c r="G227" s="1"/>
      <c r="H227" s="1"/>
      <c r="I227" s="1"/>
      <c r="J227" s="1"/>
    </row>
    <row r="228" spans="1:10" x14ac:dyDescent="0.2">
      <c r="A228" s="5">
        <f t="shared" si="34"/>
        <v>3.6000000000000023</v>
      </c>
      <c r="B228" s="5">
        <f t="shared" si="30"/>
        <v>633.60724073917743</v>
      </c>
      <c r="C228" s="5">
        <f t="shared" si="31"/>
        <v>3981.0717055349983</v>
      </c>
      <c r="D228" s="5" t="str">
        <f t="shared" si="32"/>
        <v>3981.071705535i</v>
      </c>
      <c r="E228" s="6" t="str">
        <f ca="1">IMDIV(1,IMSUM(IMSUM(IMSUM(
1,IMPRODUCT(
D228,INDC_BTL/(LOAD4_BTL*'L-C Filter Designer'!$D$16))),IMPRODUCT(IMPOWER(
D228,2),INDC_BTL*CAP_BTL))))</f>
        <v>1.00003940981806-0.013273623065533i</v>
      </c>
      <c r="F228" s="6">
        <f t="shared" ca="1" si="33"/>
        <v>1.1073542937719263E-3</v>
      </c>
      <c r="G228" s="1"/>
      <c r="H228" s="1"/>
      <c r="I228" s="1"/>
      <c r="J228" s="1"/>
    </row>
    <row r="229" spans="1:10" x14ac:dyDescent="0.2">
      <c r="A229" s="5">
        <f t="shared" si="34"/>
        <v>3.7000000000000024</v>
      </c>
      <c r="B229" s="5">
        <f t="shared" si="30"/>
        <v>797.66425646333414</v>
      </c>
      <c r="C229" s="5">
        <f t="shared" si="31"/>
        <v>5011.8723362727505</v>
      </c>
      <c r="D229" s="5" t="str">
        <f t="shared" si="32"/>
        <v>5011.87233627275i</v>
      </c>
      <c r="E229" s="6" t="str">
        <f ca="1">IMDIV(1,IMSUM(IMSUM(IMSUM(
1,IMPRODUCT(
D229,INDC_BTL/(LOAD4_BTL*'L-C Filter Designer'!$D$16))),IMPRODUCT(IMPOWER(
D229,2),INDC_BTL*CAP_BTL))))</f>
        <v>1.00006242658188-0.0167129934696861i</v>
      </c>
      <c r="F229" s="6">
        <f t="shared" ca="1" si="33"/>
        <v>1.7549820571774117E-3</v>
      </c>
      <c r="G229" s="1"/>
      <c r="H229" s="1"/>
      <c r="I229" s="1"/>
      <c r="J229" s="1"/>
    </row>
    <row r="230" spans="1:10" x14ac:dyDescent="0.2">
      <c r="A230" s="5">
        <f t="shared" si="34"/>
        <v>3.8000000000000025</v>
      </c>
      <c r="B230" s="5">
        <f t="shared" si="30"/>
        <v>1004.1998025415919</v>
      </c>
      <c r="C230" s="5">
        <f t="shared" si="31"/>
        <v>6309.5734448019721</v>
      </c>
      <c r="D230" s="5" t="str">
        <f t="shared" si="32"/>
        <v>6309.57344480197i</v>
      </c>
      <c r="E230" s="6" t="str">
        <f ca="1">IMDIV(1,IMSUM(IMSUM(IMSUM(
1,IMPRODUCT(
D230,INDC_BTL/(LOAD4_BTL*'L-C Filter Designer'!$D$16))),IMPRODUCT(IMPOWER(
D230,2),INDC_BTL*CAP_BTL))))</f>
        <v>1.00009885459789-0.0210453850972772i</v>
      </c>
      <c r="F230" s="6">
        <f t="shared" ca="1" si="33"/>
        <v>2.7813177886160294E-3</v>
      </c>
      <c r="G230" s="1"/>
      <c r="H230" s="1"/>
      <c r="I230" s="1"/>
      <c r="J230" s="1"/>
    </row>
    <row r="231" spans="1:10" x14ac:dyDescent="0.2">
      <c r="A231" s="5">
        <f t="shared" si="34"/>
        <v>3.9000000000000026</v>
      </c>
      <c r="B231" s="5">
        <f t="shared" si="30"/>
        <v>1264.2126499382962</v>
      </c>
      <c r="C231" s="5">
        <f t="shared" si="31"/>
        <v>7943.2823472428718</v>
      </c>
      <c r="D231" s="5" t="str">
        <f t="shared" si="32"/>
        <v>7943.28234724287i</v>
      </c>
      <c r="E231" s="6" t="str">
        <f ca="1">IMDIV(1,IMSUM(IMSUM(IMSUM(
1,IMPRODUCT(
D231,INDC_BTL/(LOAD4_BTL*'L-C Filter Designer'!$D$16))),IMPRODUCT(IMPOWER(
D231,2),INDC_BTL*CAP_BTL))))</f>
        <v>1.00015646064768-0.0265044940868919i</v>
      </c>
      <c r="F231" s="6">
        <f t="shared" ca="1" si="33"/>
        <v>4.4077362475751164E-3</v>
      </c>
      <c r="G231" s="1"/>
      <c r="H231" s="1"/>
      <c r="I231" s="1"/>
      <c r="J231" s="1"/>
    </row>
    <row r="232" spans="1:10" x14ac:dyDescent="0.2">
      <c r="A232" s="5">
        <f t="shared" si="34"/>
        <v>4.0000000000000027</v>
      </c>
      <c r="B232" s="5">
        <f t="shared" si="30"/>
        <v>1591.5494309189633</v>
      </c>
      <c r="C232" s="5">
        <f t="shared" si="31"/>
        <v>10000.000000000062</v>
      </c>
      <c r="D232" s="5" t="str">
        <f t="shared" si="32"/>
        <v>10000.0000000001i</v>
      </c>
      <c r="E232" s="6" t="str">
        <f ca="1">IMDIV(1,IMSUM(IMSUM(IMSUM(
1,IMPRODUCT(
D232,INDC_BTL/(LOAD4_BTL*'L-C Filter Designer'!$D$16))),IMPRODUCT(IMPOWER(
D232,2),INDC_BTL*CAP_BTL))))</f>
        <v>1.00024743692976-0.0333869875340385i</v>
      </c>
      <c r="F232" s="6">
        <f t="shared" ca="1" si="33"/>
        <v>6.9848969600731607E-3</v>
      </c>
      <c r="G232" s="1"/>
      <c r="H232" s="1"/>
      <c r="I232" s="1"/>
      <c r="J232" s="1"/>
    </row>
    <row r="233" spans="1:10" x14ac:dyDescent="0.2">
      <c r="A233" s="5">
        <f t="shared" si="34"/>
        <v>4.1000000000000023</v>
      </c>
      <c r="B233" s="5">
        <f t="shared" si="30"/>
        <v>2003.64202271043</v>
      </c>
      <c r="C233" s="5">
        <f t="shared" si="31"/>
        <v>12589.25411794176</v>
      </c>
      <c r="D233" s="5" t="str">
        <f t="shared" si="32"/>
        <v>12589.2541179418i</v>
      </c>
      <c r="E233" s="6" t="str">
        <f ca="1">IMDIV(1,IMSUM(IMSUM(IMSUM(
1,IMPRODUCT(
D233,INDC_BTL/(LOAD4_BTL*'L-C Filter Designer'!$D$16))),IMPRODUCT(IMPOWER(
D233,2),INDC_BTL*CAP_BTL))))</f>
        <v>1.00039081104057-0.0420712631618188i</v>
      </c>
      <c r="F233" s="6">
        <f t="shared" ca="1" si="33"/>
        <v>1.1068063366592766E-2</v>
      </c>
      <c r="G233" s="1"/>
      <c r="H233" s="1"/>
      <c r="I233" s="1"/>
      <c r="J233" s="1"/>
    </row>
    <row r="234" spans="1:10" x14ac:dyDescent="0.2">
      <c r="A234" s="5">
        <f t="shared" si="34"/>
        <v>4.200000000000002</v>
      </c>
      <c r="B234" s="5">
        <f t="shared" ref="B234:B262" si="35">C234/(2*PI())</f>
        <v>2522.4358585288237</v>
      </c>
      <c r="C234" s="5">
        <f t="shared" ref="C234:C262" si="36">10^A234</f>
        <v>15848.931924611232</v>
      </c>
      <c r="D234" s="5" t="str">
        <f t="shared" ref="D234:D262" si="37">COMPLEX(0,C234)</f>
        <v>15848.9319246112i</v>
      </c>
      <c r="E234" s="6" t="str">
        <f ca="1">IMDIV(1,IMSUM(IMSUM(IMSUM(
1,IMPRODUCT(
D234,INDC_BTL/(LOAD4_BTL*'L-C Filter Designer'!$D$16))),IMPRODUCT(IMPOWER(
D234,2),INDC_BTL*CAP_BTL))))</f>
        <v>1.00061599268685-0.0530435212858039i</v>
      </c>
      <c r="F234" s="6">
        <f t="shared" ref="F234:F262" ca="1" si="38">20*LOG10(IMABS(E234))</f>
        <v>1.7536016441409785E-2</v>
      </c>
      <c r="G234" s="1"/>
      <c r="H234" s="1"/>
      <c r="I234" s="1"/>
      <c r="J234" s="1"/>
    </row>
    <row r="235" spans="1:10" x14ac:dyDescent="0.2">
      <c r="A235" s="5">
        <f t="shared" ref="A235:A262" si="39">0.1+A234</f>
        <v>4.3000000000000016</v>
      </c>
      <c r="B235" s="5">
        <f t="shared" si="35"/>
        <v>3175.5586019227703</v>
      </c>
      <c r="C235" s="5">
        <f t="shared" si="36"/>
        <v>19952.623149688898</v>
      </c>
      <c r="D235" s="5" t="str">
        <f t="shared" si="37"/>
        <v>19952.6231496889i</v>
      </c>
      <c r="E235" s="6" t="str">
        <f ca="1">IMDIV(1,IMSUM(IMSUM(IMSUM(
1,IMPRODUCT(
D235,INDC_BTL/(LOAD4_BTL*'L-C Filter Designer'!$D$16))),IMPRODUCT(IMPOWER(
D235,2),INDC_BTL*CAP_BTL))))</f>
        <v>1.00096770017994-0.0669355104464283i</v>
      </c>
      <c r="F235" s="6">
        <f t="shared" ca="1" si="38"/>
        <v>2.7778343618288241E-2</v>
      </c>
      <c r="G235" s="1"/>
      <c r="H235" s="1"/>
      <c r="I235" s="1"/>
      <c r="J235" s="1"/>
    </row>
    <row r="236" spans="1:10" x14ac:dyDescent="0.2">
      <c r="A236" s="5">
        <f t="shared" si="39"/>
        <v>4.4000000000000012</v>
      </c>
      <c r="B236" s="5">
        <f t="shared" si="35"/>
        <v>3997.7914206021296</v>
      </c>
      <c r="C236" s="5">
        <f t="shared" si="36"/>
        <v>25118.864315095907</v>
      </c>
      <c r="D236" s="5" t="str">
        <f t="shared" si="37"/>
        <v>25118.8643150959i</v>
      </c>
      <c r="E236" s="6" t="str">
        <f ca="1">IMDIV(1,IMSUM(IMSUM(IMSUM(
1,IMPRODUCT(
D236,INDC_BTL/(LOAD4_BTL*'L-C Filter Designer'!$D$16))),IMPRODUCT(IMPOWER(
D236,2),INDC_BTL*CAP_BTL))))</f>
        <v>1.00151198626969-0.0845819449954134i</v>
      </c>
      <c r="F236" s="6">
        <f t="shared" ca="1" si="38"/>
        <v>4.3989224194441387E-2</v>
      </c>
      <c r="G236" s="1"/>
      <c r="H236" s="1"/>
      <c r="I236" s="1"/>
      <c r="J236" s="1"/>
    </row>
    <row r="237" spans="1:10" x14ac:dyDescent="0.2">
      <c r="A237" s="5">
        <f t="shared" si="39"/>
        <v>4.5000000000000009</v>
      </c>
      <c r="B237" s="5">
        <f t="shared" si="35"/>
        <v>5032.9212104487196</v>
      </c>
      <c r="C237" s="5">
        <f t="shared" si="36"/>
        <v>31622.776601683894</v>
      </c>
      <c r="D237" s="5" t="str">
        <f t="shared" si="37"/>
        <v>31622.7766016839i</v>
      </c>
      <c r="E237" s="6" t="str">
        <f ca="1">IMDIV(1,IMSUM(IMSUM(IMSUM(
1,IMPRODUCT(
D237,INDC_BTL/(LOAD4_BTL*'L-C Filter Designer'!$D$16))),IMPRODUCT(IMPOWER(
D237,2),INDC_BTL*CAP_BTL))))</f>
        <v>1.00234116257195-0.10711276920345i</v>
      </c>
      <c r="F237" s="6">
        <f t="shared" ca="1" si="38"/>
        <v>6.9625020597404469E-2</v>
      </c>
      <c r="G237" s="1"/>
      <c r="H237" s="1"/>
      <c r="I237" s="1"/>
      <c r="J237" s="1"/>
    </row>
    <row r="238" spans="1:10" x14ac:dyDescent="0.2">
      <c r="A238" s="5">
        <f t="shared" si="39"/>
        <v>4.6000000000000005</v>
      </c>
      <c r="B238" s="5">
        <f t="shared" si="35"/>
        <v>6336.0724073917472</v>
      </c>
      <c r="C238" s="5">
        <f t="shared" si="36"/>
        <v>39810.717055349814</v>
      </c>
      <c r="D238" s="5" t="str">
        <f t="shared" si="37"/>
        <v>39810.7170553498i</v>
      </c>
      <c r="E238" s="6" t="str">
        <f ca="1">IMDIV(1,IMSUM(IMSUM(IMSUM(
1,IMPRODUCT(
D238,INDC_BTL/(LOAD4_BTL*'L-C Filter Designer'!$D$16))),IMPRODUCT(IMPOWER(
D238,2),INDC_BTL*CAP_BTL))))</f>
        <v>1.00356938250561-0.136109841813837i</v>
      </c>
      <c r="F238" s="6">
        <f t="shared" ca="1" si="38"/>
        <v>0.11010783970806763</v>
      </c>
      <c r="G238" s="1"/>
      <c r="H238" s="1"/>
      <c r="I238" s="1"/>
      <c r="J238" s="1"/>
    </row>
    <row r="239" spans="1:10" x14ac:dyDescent="0.2">
      <c r="A239" s="5">
        <f t="shared" si="39"/>
        <v>4.7</v>
      </c>
      <c r="B239" s="5">
        <f t="shared" si="35"/>
        <v>7976.6425646333082</v>
      </c>
      <c r="C239" s="5">
        <f t="shared" si="36"/>
        <v>50118.723362727294</v>
      </c>
      <c r="D239" s="5" t="str">
        <f t="shared" si="37"/>
        <v>50118.7233627273i</v>
      </c>
      <c r="E239" s="6" t="str">
        <f ca="1">IMDIV(1,IMSUM(IMSUM(IMSUM(
1,IMPRODUCT(
D239,INDC_BTL/(LOAD4_BTL*'L-C Filter Designer'!$D$16))),IMPRODUCT(IMPOWER(
D239,2),INDC_BTL*CAP_BTL))))</f>
        <v>1.00529249929714-0.173886851618493i</v>
      </c>
      <c r="F239" s="6">
        <f t="shared" ca="1" si="38"/>
        <v>0.173879989683802</v>
      </c>
      <c r="G239" s="1"/>
      <c r="H239" s="1"/>
      <c r="I239" s="1"/>
      <c r="J239" s="1"/>
    </row>
    <row r="240" spans="1:10" x14ac:dyDescent="0.2">
      <c r="A240" s="5">
        <f t="shared" si="39"/>
        <v>4.8</v>
      </c>
      <c r="B240" s="5">
        <f t="shared" si="35"/>
        <v>10041.998025415858</v>
      </c>
      <c r="C240" s="5">
        <f t="shared" si="36"/>
        <v>63095.734448019342</v>
      </c>
      <c r="D240" s="5" t="str">
        <f t="shared" si="37"/>
        <v>63095.7344480193i</v>
      </c>
      <c r="E240" s="6" t="str">
        <f ca="1">IMDIV(1,IMSUM(IMSUM(IMSUM(
1,IMPRODUCT(
D240,INDC_BTL/(LOAD4_BTL*'L-C Filter Designer'!$D$16))),IMPRODUCT(IMPOWER(
D240,2),INDC_BTL*CAP_BTL))))</f>
        <v>1.00743121988591-0.224010550489639i</v>
      </c>
      <c r="F240" s="6">
        <f t="shared" ca="1" si="38"/>
        <v>0.2738972801600052</v>
      </c>
      <c r="G240" s="1"/>
      <c r="H240" s="1"/>
      <c r="I240" s="1"/>
      <c r="J240" s="1"/>
    </row>
    <row r="241" spans="1:10" x14ac:dyDescent="0.2">
      <c r="A241" s="5">
        <f t="shared" si="39"/>
        <v>4.8999999999999995</v>
      </c>
      <c r="B241" s="5">
        <f t="shared" si="35"/>
        <v>12642.126499382864</v>
      </c>
      <c r="C241" s="5">
        <f t="shared" si="36"/>
        <v>79432.823472428106</v>
      </c>
      <c r="D241" s="5" t="str">
        <f t="shared" si="37"/>
        <v>79432.8234724281i</v>
      </c>
      <c r="E241" s="6" t="str">
        <f ca="1">IMDIV(1,IMSUM(IMSUM(IMSUM(
1,IMPRODUCT(
D241,INDC_BTL/(LOAD4_BTL*'L-C Filter Designer'!$D$16))),IMPRODUCT(IMPOWER(
D241,2),INDC_BTL*CAP_BTL))))</f>
        <v>1.00920731121977-0.292295925486155i</v>
      </c>
      <c r="F241" s="6">
        <f t="shared" ca="1" si="38"/>
        <v>0.42944016189953477</v>
      </c>
      <c r="G241" s="1"/>
      <c r="H241" s="1"/>
      <c r="I241" s="1"/>
      <c r="J241" s="1"/>
    </row>
    <row r="242" spans="1:10" x14ac:dyDescent="0.2">
      <c r="A242" s="5">
        <f t="shared" si="39"/>
        <v>4.9999999999999991</v>
      </c>
      <c r="B242" s="5">
        <f t="shared" si="35"/>
        <v>15915.494309189509</v>
      </c>
      <c r="C242" s="5">
        <f t="shared" si="36"/>
        <v>99999.99999999984</v>
      </c>
      <c r="D242" s="5" t="str">
        <f t="shared" si="37"/>
        <v>99999.9999999998i</v>
      </c>
      <c r="E242" s="6" t="str">
        <f ca="1">IMDIV(1,IMSUM(IMSUM(IMSUM(
1,IMPRODUCT(
D242,INDC_BTL/(LOAD4_BTL*'L-C Filter Designer'!$D$16))),IMPRODUCT(IMPOWER(
D242,2),INDC_BTL*CAP_BTL))))</f>
        <v>1.00745433288281-0.38867836916775i</v>
      </c>
      <c r="F242" s="6">
        <f t="shared" ca="1" si="38"/>
        <v>0.66711626551126413</v>
      </c>
      <c r="G242" s="1"/>
      <c r="H242" s="1"/>
      <c r="I242" s="1"/>
      <c r="J242" s="1"/>
    </row>
    <row r="243" spans="1:10" x14ac:dyDescent="0.2">
      <c r="A243" s="5">
        <f t="shared" si="39"/>
        <v>5.0999999999999988</v>
      </c>
      <c r="B243" s="5">
        <f t="shared" si="35"/>
        <v>20036.420227104107</v>
      </c>
      <c r="C243" s="5">
        <f t="shared" si="36"/>
        <v>125892.5411794164</v>
      </c>
      <c r="D243" s="5" t="str">
        <f t="shared" si="37"/>
        <v>125892.541179416i</v>
      </c>
      <c r="E243" s="6" t="str">
        <f ca="1">IMDIV(1,IMSUM(IMSUM(IMSUM(
1,IMPRODUCT(
D243,INDC_BTL/(LOAD4_BTL*'L-C Filter Designer'!$D$16))),IMPRODUCT(IMPOWER(
D243,2),INDC_BTL*CAP_BTL))))</f>
        <v>0.991138467291994-0.530206813355596i</v>
      </c>
      <c r="F243" s="6">
        <f t="shared" ca="1" si="38"/>
        <v>1.015665589989091</v>
      </c>
      <c r="G243" s="1"/>
      <c r="H243" s="1"/>
      <c r="I243" s="1"/>
      <c r="J243" s="1"/>
    </row>
    <row r="244" spans="1:10" x14ac:dyDescent="0.2">
      <c r="A244" s="5">
        <f t="shared" si="39"/>
        <v>5.1999999999999984</v>
      </c>
      <c r="B244" s="5">
        <f t="shared" si="35"/>
        <v>25224.358585288042</v>
      </c>
      <c r="C244" s="5">
        <f t="shared" si="36"/>
        <v>158489.31924611109</v>
      </c>
      <c r="D244" s="5" t="str">
        <f t="shared" si="37"/>
        <v>158489.319246111i</v>
      </c>
      <c r="E244" s="6" t="str">
        <f ca="1">IMDIV(1,IMSUM(IMSUM(IMSUM(
1,IMPRODUCT(
D244,INDC_BTL/(LOAD4_BTL*'L-C Filter Designer'!$D$16))),IMPRODUCT(IMPOWER(
D244,2),INDC_BTL*CAP_BTL))))</f>
        <v>0.923959727482518-0.741400517999209i</v>
      </c>
      <c r="F244" s="6">
        <f t="shared" ca="1" si="38"/>
        <v>1.4717413984471532</v>
      </c>
      <c r="G244" s="1"/>
      <c r="H244" s="1"/>
      <c r="I244" s="1"/>
      <c r="J244" s="1"/>
    </row>
    <row r="245" spans="1:10" x14ac:dyDescent="0.2">
      <c r="A245" s="5">
        <f t="shared" si="39"/>
        <v>5.299999999999998</v>
      </c>
      <c r="B245" s="5">
        <f t="shared" si="35"/>
        <v>31755.586019227456</v>
      </c>
      <c r="C245" s="5">
        <f t="shared" si="36"/>
        <v>199526.23149688743</v>
      </c>
      <c r="D245" s="5" t="str">
        <f t="shared" si="37"/>
        <v>199526.231496887i</v>
      </c>
      <c r="E245" s="6" t="str">
        <f ca="1">IMDIV(1,IMSUM(IMSUM(IMSUM(
1,IMPRODUCT(
D245,INDC_BTL/(LOAD4_BTL*'L-C Filter Designer'!$D$16))),IMPRODUCT(IMPOWER(
D245,2),INDC_BTL*CAP_BTL))))</f>
        <v>0.702654022308928-1.01908549316667i</v>
      </c>
      <c r="F245" s="6">
        <f t="shared" ca="1" si="38"/>
        <v>1.8533187410691407</v>
      </c>
      <c r="G245" s="1"/>
      <c r="H245" s="1"/>
      <c r="I245" s="1"/>
      <c r="J245" s="1"/>
    </row>
    <row r="246" spans="1:10" x14ac:dyDescent="0.2">
      <c r="A246" s="5">
        <f t="shared" si="39"/>
        <v>5.3999999999999977</v>
      </c>
      <c r="B246" s="5">
        <f t="shared" si="35"/>
        <v>39977.914206020985</v>
      </c>
      <c r="C246" s="5">
        <f t="shared" si="36"/>
        <v>251188.6431509571</v>
      </c>
      <c r="D246" s="5" t="str">
        <f t="shared" si="37"/>
        <v>251188.643150957i</v>
      </c>
      <c r="E246" s="6" t="str">
        <f ca="1">IMDIV(1,IMSUM(IMSUM(IMSUM(
1,IMPRODUCT(
D246,INDC_BTL/(LOAD4_BTL*'L-C Filter Designer'!$D$16))),IMPRODUCT(IMPOWER(
D246,2),INDC_BTL*CAP_BTL))))</f>
        <v>0.196752988262085-1.160977419218i</v>
      </c>
      <c r="F246" s="6">
        <f t="shared" ca="1" si="38"/>
        <v>1.4194502759830108</v>
      </c>
      <c r="G246" s="1"/>
      <c r="H246" s="1"/>
      <c r="I246" s="1"/>
      <c r="J246" s="1"/>
    </row>
    <row r="247" spans="1:10" x14ac:dyDescent="0.2">
      <c r="A247" s="5">
        <f t="shared" si="39"/>
        <v>5.4999999999999973</v>
      </c>
      <c r="B247" s="5">
        <f t="shared" si="35"/>
        <v>50329.212104486811</v>
      </c>
      <c r="C247" s="5">
        <f t="shared" si="36"/>
        <v>316227.76601683651</v>
      </c>
      <c r="D247" s="5" t="str">
        <f t="shared" si="37"/>
        <v>316227.766016837i</v>
      </c>
      <c r="E247" s="6" t="str">
        <f ca="1">IMDIV(1,IMSUM(IMSUM(IMSUM(
1,IMPRODUCT(
D247,INDC_BTL/(LOAD4_BTL*'L-C Filter Designer'!$D$16))),IMPRODUCT(IMPOWER(
D247,2),INDC_BTL*CAP_BTL))))</f>
        <v>-0.29015618283421-0.84958742123739i</v>
      </c>
      <c r="F247" s="6">
        <f t="shared" ca="1" si="38"/>
        <v>-0.93670671542510275</v>
      </c>
      <c r="G247" s="1"/>
      <c r="H247" s="1"/>
      <c r="I247" s="1"/>
      <c r="J247" s="1"/>
    </row>
    <row r="248" spans="1:10" x14ac:dyDescent="0.2">
      <c r="A248" s="5">
        <f t="shared" si="39"/>
        <v>5.599999999999997</v>
      </c>
      <c r="B248" s="5">
        <f t="shared" si="35"/>
        <v>63360.724073916979</v>
      </c>
      <c r="C248" s="5">
        <f t="shared" si="36"/>
        <v>398107.17055349506</v>
      </c>
      <c r="D248" s="5" t="str">
        <f t="shared" si="37"/>
        <v>398107.170553495i</v>
      </c>
      <c r="E248" s="6" t="str">
        <f ca="1">IMDIV(1,IMSUM(IMSUM(IMSUM(
1,IMPRODUCT(
D248,INDC_BTL/(LOAD4_BTL*'L-C Filter Designer'!$D$16))),IMPRODUCT(IMPOWER(
D248,2),INDC_BTL*CAP_BTL))))</f>
        <v>-0.373200687391302-0.428615863918996i</v>
      </c>
      <c r="F248" s="6">
        <f t="shared" ca="1" si="38"/>
        <v>-4.908105041811953</v>
      </c>
      <c r="G248" s="1"/>
      <c r="H248" s="1"/>
      <c r="I248" s="1"/>
      <c r="J248" s="1"/>
    </row>
    <row r="249" spans="1:10" x14ac:dyDescent="0.2">
      <c r="A249" s="5">
        <f t="shared" si="39"/>
        <v>5.6999999999999966</v>
      </c>
      <c r="B249" s="5">
        <f t="shared" si="35"/>
        <v>79766.425646332456</v>
      </c>
      <c r="C249" s="5">
        <f t="shared" si="36"/>
        <v>501187.23362726904</v>
      </c>
      <c r="D249" s="5" t="str">
        <f t="shared" si="37"/>
        <v>501187.233627269i</v>
      </c>
      <c r="E249" s="6" t="str">
        <f ca="1">IMDIV(1,IMSUM(IMSUM(IMSUM(
1,IMPRODUCT(
D249,INDC_BTL/(LOAD4_BTL*'L-C Filter Designer'!$D$16))),IMPRODUCT(IMPOWER(
D249,2),INDC_BTL*CAP_BTL))))</f>
        <v>-0.280010441983879-0.193609331374164i</v>
      </c>
      <c r="F249" s="6">
        <f t="shared" ca="1" si="38"/>
        <v>-9.3595246014553304</v>
      </c>
      <c r="G249" s="1"/>
      <c r="H249" s="1"/>
      <c r="I249" s="1"/>
      <c r="J249" s="1"/>
    </row>
    <row r="250" spans="1:10" x14ac:dyDescent="0.2">
      <c r="A250" s="5">
        <f t="shared" si="39"/>
        <v>5.7999999999999963</v>
      </c>
      <c r="B250" s="5">
        <f t="shared" si="35"/>
        <v>100419.98025415781</v>
      </c>
      <c r="C250" s="5">
        <f t="shared" si="36"/>
        <v>630957.34448018856</v>
      </c>
      <c r="D250" s="5" t="str">
        <f t="shared" si="37"/>
        <v>630957.344480189i</v>
      </c>
      <c r="E250" s="6" t="str">
        <f ca="1">IMDIV(1,IMSUM(IMSUM(IMSUM(
1,IMPRODUCT(
D250,INDC_BTL/(LOAD4_BTL*'L-C Filter Designer'!$D$16))),IMPRODUCT(IMPOWER(
D250,2),INDC_BTL*CAP_BTL))))</f>
        <v>-0.184626805644361-0.0879662008041732i</v>
      </c>
      <c r="F250" s="6">
        <f t="shared" ca="1" si="38"/>
        <v>-13.785629097653123</v>
      </c>
      <c r="G250" s="1"/>
      <c r="H250" s="1"/>
      <c r="I250" s="1"/>
      <c r="J250" s="1"/>
    </row>
    <row r="251" spans="1:10" x14ac:dyDescent="0.2">
      <c r="A251" s="5">
        <f t="shared" si="39"/>
        <v>5.8999999999999959</v>
      </c>
      <c r="B251" s="5">
        <f t="shared" si="35"/>
        <v>126421.26499382764</v>
      </c>
      <c r="C251" s="5">
        <f t="shared" si="36"/>
        <v>794328.23472427484</v>
      </c>
      <c r="D251" s="5" t="str">
        <f t="shared" si="37"/>
        <v>794328.234724275i</v>
      </c>
      <c r="E251" s="6" t="str">
        <f ca="1">IMDIV(1,IMSUM(IMSUM(IMSUM(
1,IMPRODUCT(
D251,INDC_BTL/(LOAD4_BTL*'L-C Filter Designer'!$D$16))),IMPRODUCT(IMPOWER(
D251,2),INDC_BTL*CAP_BTL))))</f>
        <v>-0.117567090688214-0.0410616957548907i</v>
      </c>
      <c r="F251" s="6">
        <f t="shared" ca="1" si="38"/>
        <v>-18.094418644984515</v>
      </c>
      <c r="G251" s="1"/>
      <c r="H251" s="1"/>
      <c r="I251" s="1"/>
      <c r="J251" s="1"/>
    </row>
    <row r="252" spans="1:10" x14ac:dyDescent="0.2">
      <c r="A252" s="5">
        <f t="shared" si="39"/>
        <v>5.9999999999999956</v>
      </c>
      <c r="B252" s="5">
        <f t="shared" si="35"/>
        <v>159154.94309189386</v>
      </c>
      <c r="C252" s="5">
        <f t="shared" si="36"/>
        <v>999999.99999999069</v>
      </c>
      <c r="D252" s="5" t="str">
        <f t="shared" si="37"/>
        <v>999999.999999991i</v>
      </c>
      <c r="E252" s="6" t="str">
        <f ca="1">IMDIV(1,IMSUM(IMSUM(IMSUM(
1,IMPRODUCT(
D252,INDC_BTL/(LOAD4_BTL*'L-C Filter Designer'!$D$16))),IMPRODUCT(IMPOWER(
D252,2),INDC_BTL*CAP_BTL))))</f>
        <v>-0.074173883467205-0.0196227204939697i</v>
      </c>
      <c r="F252" s="6">
        <f t="shared" ca="1" si="38"/>
        <v>-22.301195274752395</v>
      </c>
      <c r="G252" s="1"/>
      <c r="H252" s="1"/>
      <c r="I252" s="1"/>
      <c r="J252" s="1"/>
    </row>
    <row r="253" spans="1:10" x14ac:dyDescent="0.2">
      <c r="A253" s="5">
        <f t="shared" si="39"/>
        <v>6.0999999999999952</v>
      </c>
      <c r="B253" s="5">
        <f t="shared" si="35"/>
        <v>200364.20227103951</v>
      </c>
      <c r="C253" s="5">
        <f t="shared" si="36"/>
        <v>1258925.4117941542</v>
      </c>
      <c r="D253" s="5" t="str">
        <f t="shared" si="37"/>
        <v>1258925.41179415i</v>
      </c>
      <c r="E253" s="6" t="str">
        <f ca="1">IMDIV(1,IMSUM(IMSUM(IMSUM(
1,IMPRODUCT(
D253,INDC_BTL/(LOAD4_BTL*'L-C Filter Designer'!$D$16))),IMPRODUCT(IMPOWER(
D253,2),INDC_BTL*CAP_BTL))))</f>
        <v>-0.0467043355153178-0.00953516086197354i</v>
      </c>
      <c r="F253" s="6">
        <f t="shared" ca="1" si="38"/>
        <v>-26.435507211150696</v>
      </c>
      <c r="G253" s="1"/>
      <c r="H253" s="1"/>
      <c r="I253" s="1"/>
      <c r="J253" s="1"/>
    </row>
    <row r="254" spans="1:10" x14ac:dyDescent="0.2">
      <c r="A254" s="5">
        <f t="shared" si="39"/>
        <v>6.1999999999999948</v>
      </c>
      <c r="B254" s="5">
        <f t="shared" si="35"/>
        <v>252243.58585287799</v>
      </c>
      <c r="C254" s="5">
        <f t="shared" si="36"/>
        <v>1584893.1924610955</v>
      </c>
      <c r="D254" s="5" t="str">
        <f t="shared" si="37"/>
        <v>1584893.1924611i</v>
      </c>
      <c r="E254" s="6" t="str">
        <f ca="1">IMDIV(1,IMSUM(IMSUM(IMSUM(
1,IMPRODUCT(
D254,INDC_BTL/(LOAD4_BTL*'L-C Filter Designer'!$D$16))),IMPRODUCT(IMPOWER(
D254,2),INDC_BTL*CAP_BTL))))</f>
        <v>-0.0294089227454492-0.00468513013984978i</v>
      </c>
      <c r="F254" s="6">
        <f t="shared" ca="1" si="38"/>
        <v>-30.521570863994057</v>
      </c>
      <c r="G254" s="1"/>
      <c r="H254" s="1"/>
      <c r="I254" s="1"/>
      <c r="J254" s="1"/>
    </row>
    <row r="255" spans="1:10" x14ac:dyDescent="0.2">
      <c r="A255" s="5">
        <f t="shared" si="39"/>
        <v>6.2999999999999945</v>
      </c>
      <c r="B255" s="5">
        <f t="shared" si="35"/>
        <v>317555.86019227211</v>
      </c>
      <c r="C255" s="5">
        <f t="shared" si="36"/>
        <v>1995262.3149688588</v>
      </c>
      <c r="D255" s="5" t="str">
        <f t="shared" si="37"/>
        <v>1995262.31496886i</v>
      </c>
      <c r="E255" s="6" t="str">
        <f ca="1">IMDIV(1,IMSUM(IMSUM(IMSUM(
1,IMPRODUCT(
D255,INDC_BTL/(LOAD4_BTL*'L-C Filter Designer'!$D$16))),IMPRODUCT(IMPOWER(
D255,2),INDC_BTL*CAP_BTL))))</f>
        <v>-0.0185271156924442-0.00231869680197516i</v>
      </c>
      <c r="F255" s="6">
        <f t="shared" ca="1" si="38"/>
        <v>-34.576347822559498</v>
      </c>
      <c r="G255" s="1"/>
      <c r="H255" s="1"/>
      <c r="I255" s="1"/>
      <c r="J255" s="1"/>
    </row>
    <row r="256" spans="1:10" x14ac:dyDescent="0.2">
      <c r="A256" s="5">
        <f t="shared" si="39"/>
        <v>6.3999999999999941</v>
      </c>
      <c r="B256" s="5">
        <f t="shared" si="35"/>
        <v>399779.14206020674</v>
      </c>
      <c r="C256" s="5">
        <f t="shared" si="36"/>
        <v>2511886.4315095516</v>
      </c>
      <c r="D256" s="5" t="str">
        <f t="shared" si="37"/>
        <v>2511886.43150955i</v>
      </c>
      <c r="E256" s="6" t="str">
        <f ca="1">IMDIV(1,IMSUM(IMSUM(IMSUM(
1,IMPRODUCT(
D256,INDC_BTL/(LOAD4_BTL*'L-C Filter Designer'!$D$16))),IMPRODUCT(IMPOWER(
D256,2),INDC_BTL*CAP_BTL))))</f>
        <v>-0.0116772193974401-0.00115284283259016i</v>
      </c>
      <c r="F256" s="6">
        <f t="shared" ca="1" si="38"/>
        <v>-38.611086414473526</v>
      </c>
      <c r="G256" s="1"/>
      <c r="H256" s="1"/>
      <c r="I256" s="1"/>
      <c r="J256" s="1"/>
    </row>
    <row r="257" spans="1:10" x14ac:dyDescent="0.2">
      <c r="A257" s="5">
        <f t="shared" si="39"/>
        <v>6.4999999999999938</v>
      </c>
      <c r="B257" s="5">
        <f t="shared" si="35"/>
        <v>503292.12104486418</v>
      </c>
      <c r="C257" s="5">
        <f t="shared" si="36"/>
        <v>3162277.6601683404</v>
      </c>
      <c r="D257" s="5" t="str">
        <f t="shared" si="37"/>
        <v>3162277.66016834i</v>
      </c>
      <c r="E257" s="6" t="str">
        <f ca="1">IMDIV(1,IMSUM(IMSUM(IMSUM(
1,IMPRODUCT(
D257,INDC_BTL/(LOAD4_BTL*'L-C Filter Designer'!$D$16))),IMPRODUCT(IMPOWER(
D257,2),INDC_BTL*CAP_BTL))))</f>
        <v>-0.00736252083017741-0.000574872472686288i</v>
      </c>
      <c r="F257" s="6">
        <f t="shared" ca="1" si="38"/>
        <v>-42.633072319842782</v>
      </c>
      <c r="G257" s="1"/>
      <c r="H257" s="1"/>
      <c r="I257" s="1"/>
      <c r="J257" s="1"/>
    </row>
    <row r="258" spans="1:10" x14ac:dyDescent="0.2">
      <c r="A258" s="5">
        <f t="shared" si="39"/>
        <v>6.5999999999999934</v>
      </c>
      <c r="B258" s="5">
        <f t="shared" si="35"/>
        <v>633607.24073916487</v>
      </c>
      <c r="C258" s="5">
        <f t="shared" si="36"/>
        <v>3981071.7055349196</v>
      </c>
      <c r="D258" s="5" t="str">
        <f t="shared" si="37"/>
        <v>3981071.70553492i</v>
      </c>
      <c r="E258" s="6" t="str">
        <f ca="1">IMDIV(1,IMSUM(IMSUM(IMSUM(
1,IMPRODUCT(
D258,INDC_BTL/(LOAD4_BTL*'L-C Filter Designer'!$D$16))),IMPRODUCT(IMPOWER(
D258,2),INDC_BTL*CAP_BTL))))</f>
        <v>-0.00464325250989765-0.000287198184284153i</v>
      </c>
      <c r="F258" s="6">
        <f t="shared" ca="1" si="38"/>
        <v>-46.646970553850871</v>
      </c>
      <c r="G258" s="1"/>
      <c r="H258" s="1"/>
      <c r="I258" s="1"/>
      <c r="J258" s="1"/>
    </row>
    <row r="259" spans="1:10" x14ac:dyDescent="0.2">
      <c r="A259" s="5">
        <f t="shared" si="39"/>
        <v>6.6999999999999931</v>
      </c>
      <c r="B259" s="5">
        <f t="shared" si="35"/>
        <v>797664.25646331836</v>
      </c>
      <c r="C259" s="5">
        <f t="shared" si="36"/>
        <v>5011872.3362726513</v>
      </c>
      <c r="D259" s="5" t="str">
        <f t="shared" si="37"/>
        <v>5011872.33627265i</v>
      </c>
      <c r="E259" s="6" t="str">
        <f ca="1">IMDIV(1,IMSUM(IMSUM(IMSUM(
1,IMPRODUCT(
D259,INDC_BTL/(LOAD4_BTL*'L-C Filter Designer'!$D$16))),IMPRODUCT(IMPOWER(
D259,2),INDC_BTL*CAP_BTL))))</f>
        <v>-0.00292880702691501-0.000143649378502644i</v>
      </c>
      <c r="F259" s="6">
        <f t="shared" ca="1" si="38"/>
        <v>-50.655749939182961</v>
      </c>
      <c r="G259" s="1"/>
      <c r="H259" s="1"/>
      <c r="I259" s="1"/>
      <c r="J259" s="1"/>
    </row>
    <row r="260" spans="1:10" x14ac:dyDescent="0.2">
      <c r="A260" s="5">
        <f t="shared" si="39"/>
        <v>6.7999999999999927</v>
      </c>
      <c r="B260" s="5">
        <f t="shared" si="35"/>
        <v>1004199.8025415703</v>
      </c>
      <c r="C260" s="5">
        <f t="shared" si="36"/>
        <v>6309573.4448018363</v>
      </c>
      <c r="D260" s="5" t="str">
        <f t="shared" si="37"/>
        <v>6309573.44480184i</v>
      </c>
      <c r="E260" s="6" t="str">
        <f ca="1">IMDIV(1,IMSUM(IMSUM(IMSUM(
1,IMPRODUCT(
D260,INDC_BTL/(LOAD4_BTL*'L-C Filter Designer'!$D$16))),IMPRODUCT(IMPOWER(
D260,2),INDC_BTL*CAP_BTL))))</f>
        <v>-0.00184759466126826-0.0000719033969629398i</v>
      </c>
      <c r="F260" s="6">
        <f t="shared" ca="1" si="38"/>
        <v>-54.661293368527978</v>
      </c>
      <c r="G260" s="1"/>
      <c r="H260" s="1"/>
      <c r="I260" s="1"/>
      <c r="J260" s="1"/>
    </row>
    <row r="261" spans="1:10" x14ac:dyDescent="0.2">
      <c r="A261" s="5">
        <f t="shared" si="39"/>
        <v>6.8999999999999924</v>
      </c>
      <c r="B261" s="5">
        <f t="shared" si="35"/>
        <v>1264212.6499382667</v>
      </c>
      <c r="C261" s="5">
        <f t="shared" si="36"/>
        <v>7943282.3472426869</v>
      </c>
      <c r="D261" s="5" t="str">
        <f t="shared" si="37"/>
        <v>7943282.34724269i</v>
      </c>
      <c r="E261" s="6" t="str">
        <f ca="1">IMDIV(1,IMSUM(IMSUM(IMSUM(
1,IMPRODUCT(
D261,INDC_BTL/(LOAD4_BTL*'L-C Filter Designer'!$D$16))),IMPRODUCT(IMPOWER(
D261,2),INDC_BTL*CAP_BTL))))</f>
        <v>-0.00116560993516448-0.0000360080400623874i</v>
      </c>
      <c r="F261" s="6">
        <f t="shared" ca="1" si="38"/>
        <v>-58.664792621555044</v>
      </c>
      <c r="G261" s="1"/>
      <c r="H261" s="1"/>
      <c r="I261" s="1"/>
      <c r="J261" s="1"/>
    </row>
    <row r="262" spans="1:10" x14ac:dyDescent="0.2">
      <c r="A262" s="5">
        <f t="shared" si="39"/>
        <v>6.999999999999992</v>
      </c>
      <c r="B262" s="5">
        <f t="shared" si="35"/>
        <v>1591549.4309189261</v>
      </c>
      <c r="C262" s="5">
        <f t="shared" si="36"/>
        <v>9999999.9999998286</v>
      </c>
      <c r="D262" s="5" t="str">
        <f t="shared" si="37"/>
        <v>9999999.99999983i</v>
      </c>
      <c r="E262" s="6" t="str">
        <f ca="1">IMDIV(1,IMSUM(IMSUM(IMSUM(
1,IMPRODUCT(
D262,INDC_BTL/(LOAD4_BTL*'L-C Filter Designer'!$D$16))),IMPRODUCT(IMPOWER(
D262,2),INDC_BTL*CAP_BTL))))</f>
        <v>-0.000735392749692501-0.0000180375950378347i</v>
      </c>
      <c r="F262" s="6">
        <f t="shared" ca="1" si="38"/>
        <v>-62.667001129293887</v>
      </c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63" t="s">
        <v>16</v>
      </c>
      <c r="B264" s="63"/>
      <c r="C264" s="63"/>
      <c r="D264" s="63"/>
      <c r="E264" s="63"/>
      <c r="F264" s="63"/>
      <c r="G264" s="1"/>
      <c r="H264" s="1"/>
      <c r="I264" s="1"/>
      <c r="J264" s="1"/>
    </row>
    <row r="265" spans="1:10" x14ac:dyDescent="0.2">
      <c r="A265" s="3" t="s">
        <v>3</v>
      </c>
      <c r="B265" s="4" t="s">
        <v>0</v>
      </c>
      <c r="C265" s="4" t="s">
        <v>1</v>
      </c>
      <c r="D265" s="4" t="s">
        <v>2</v>
      </c>
      <c r="E265" s="4" t="s">
        <v>4</v>
      </c>
      <c r="F265" s="4" t="s">
        <v>5</v>
      </c>
      <c r="G265" s="1"/>
      <c r="H265" s="1"/>
      <c r="I265" s="1"/>
      <c r="J265" s="1"/>
    </row>
    <row r="266" spans="1:10" x14ac:dyDescent="0.2">
      <c r="A266" s="5">
        <v>1</v>
      </c>
      <c r="B266" s="5">
        <f t="shared" ref="B266:B297" si="40">C266/(2*PI())</f>
        <v>1.5915494309189535</v>
      </c>
      <c r="C266" s="5">
        <f t="shared" ref="C266:C297" si="41">10^A266</f>
        <v>10</v>
      </c>
      <c r="D266" s="5" t="str">
        <f t="shared" ref="D266:D297" si="42">COMPLEX(0,C266)</f>
        <v>10i</v>
      </c>
      <c r="E266" s="6" t="str">
        <f ca="1">IMDIV(1,IMSUM(IMSUM(IMSUM(
1,IMPRODUCT(
D266,INDC_BTL/(LOAD5_BTL*'L-C Filter Designer'!$D$16))),IMPRODUCT(IMPOWER(
D266,2),INDC_BTL*CAP_BTL))))</f>
        <v>1.000000000735-0.000025000000052375i</v>
      </c>
      <c r="F266" s="6">
        <f t="shared" ref="F266:F297" ca="1" si="43">20*LOG10(IMABS(E266))</f>
        <v>9.098470143918535E-9</v>
      </c>
      <c r="G266" s="1"/>
      <c r="H266" s="1"/>
      <c r="I266" s="1"/>
      <c r="J266" s="1"/>
    </row>
    <row r="267" spans="1:10" x14ac:dyDescent="0.2">
      <c r="A267" s="5">
        <f t="shared" ref="A267:A298" si="44">0.1+A266</f>
        <v>1.1000000000000001</v>
      </c>
      <c r="B267" s="5">
        <f t="shared" si="40"/>
        <v>2.0036420227104172</v>
      </c>
      <c r="C267" s="5">
        <f t="shared" si="41"/>
        <v>12.58925411794168</v>
      </c>
      <c r="D267" s="5" t="str">
        <f t="shared" si="42"/>
        <v>12.5892541179417i</v>
      </c>
      <c r="E267" s="6" t="str">
        <f ca="1">IMDIV(1,IMSUM(IMSUM(IMSUM(
1,IMPRODUCT(
D267,INDC_BTL/(LOAD5_BTL*'L-C Filter Designer'!$D$16))),IMPRODUCT(IMPOWER(
D267,2),INDC_BTL*CAP_BTL))))</f>
        <v>1.0000000011649-0.0000314731353993561i</v>
      </c>
      <c r="F267" s="6">
        <f t="shared" ca="1" si="43"/>
        <v>1.4420132476092437E-8</v>
      </c>
      <c r="G267" s="1"/>
      <c r="H267" s="1"/>
      <c r="I267" s="1"/>
      <c r="J267" s="1"/>
    </row>
    <row r="268" spans="1:10" x14ac:dyDescent="0.2">
      <c r="A268" s="5">
        <f t="shared" si="44"/>
        <v>1.2000000000000002</v>
      </c>
      <c r="B268" s="5">
        <f t="shared" si="40"/>
        <v>2.52243585852881</v>
      </c>
      <c r="C268" s="5">
        <f t="shared" si="41"/>
        <v>15.848931924611144</v>
      </c>
      <c r="D268" s="5" t="str">
        <f t="shared" si="42"/>
        <v>15.8489319246111i</v>
      </c>
      <c r="E268" s="6" t="str">
        <f ca="1">IMDIV(1,IMSUM(IMSUM(IMSUM(
1,IMPRODUCT(
D268,INDC_BTL/(LOAD5_BTL*'L-C Filter Designer'!$D$16))),IMPRODUCT(IMPOWER(
D268,2),INDC_BTL*CAP_BTL))))</f>
        <v>1.00000000184624-0.0000396223300200364i</v>
      </c>
      <c r="F268" s="6">
        <f t="shared" ca="1" si="43"/>
        <v>2.285435263251289E-8</v>
      </c>
      <c r="G268" s="1"/>
      <c r="H268" s="1"/>
      <c r="I268" s="1"/>
      <c r="J268" s="1"/>
    </row>
    <row r="269" spans="1:10" x14ac:dyDescent="0.2">
      <c r="A269" s="5">
        <f t="shared" si="44"/>
        <v>1.3000000000000003</v>
      </c>
      <c r="B269" s="5">
        <f t="shared" si="40"/>
        <v>3.1755586019227571</v>
      </c>
      <c r="C269" s="5">
        <f t="shared" si="41"/>
        <v>19.952623149688815</v>
      </c>
      <c r="D269" s="5" t="str">
        <f t="shared" si="42"/>
        <v>19.9526231496888i</v>
      </c>
      <c r="E269" s="6" t="str">
        <f ca="1">IMDIV(1,IMSUM(IMSUM(IMSUM(
1,IMPRODUCT(
D269,INDC_BTL/(LOAD5_BTL*'L-C Filter Designer'!$D$16))),IMPRODUCT(IMPOWER(
D269,2),INDC_BTL*CAP_BTL))))</f>
        <v>1.00000000292609-0.0000498815582902514i</v>
      </c>
      <c r="F269" s="6">
        <f t="shared" ca="1" si="43"/>
        <v>3.6221678634852718E-8</v>
      </c>
      <c r="G269" s="1"/>
      <c r="H269" s="1"/>
      <c r="I269" s="1"/>
      <c r="J269" s="1"/>
    </row>
    <row r="270" spans="1:10" x14ac:dyDescent="0.2">
      <c r="A270" s="5">
        <f t="shared" si="44"/>
        <v>1.4000000000000004</v>
      </c>
      <c r="B270" s="5">
        <f t="shared" si="40"/>
        <v>3.9977914206021183</v>
      </c>
      <c r="C270" s="5">
        <f t="shared" si="41"/>
        <v>25.118864315095834</v>
      </c>
      <c r="D270" s="5" t="str">
        <f t="shared" si="42"/>
        <v>25.1188643150958i</v>
      </c>
      <c r="E270" s="6" t="str">
        <f ca="1">IMDIV(1,IMSUM(IMSUM(IMSUM(
1,IMPRODUCT(
D270,INDC_BTL/(LOAD5_BTL*'L-C Filter Designer'!$D$16))),IMPRODUCT(IMPOWER(
D270,2),INDC_BTL*CAP_BTL))))</f>
        <v>1.00000000463754-0.0000627971616178273i</v>
      </c>
      <c r="F270" s="6">
        <f t="shared" ca="1" si="43"/>
        <v>5.7407490083658728E-8</v>
      </c>
      <c r="G270" s="1"/>
      <c r="H270" s="1"/>
      <c r="I270" s="1"/>
      <c r="J270" s="1"/>
    </row>
    <row r="271" spans="1:10" x14ac:dyDescent="0.2">
      <c r="A271" s="5">
        <f t="shared" si="44"/>
        <v>1.5000000000000004</v>
      </c>
      <c r="B271" s="5">
        <f t="shared" si="40"/>
        <v>5.03292121044871</v>
      </c>
      <c r="C271" s="5">
        <f t="shared" si="41"/>
        <v>31.622776601683832</v>
      </c>
      <c r="D271" s="5" t="str">
        <f t="shared" si="42"/>
        <v>31.6227766016838i</v>
      </c>
      <c r="E271" s="6" t="str">
        <f ca="1">IMDIV(1,IMSUM(IMSUM(IMSUM(
1,IMPRODUCT(
D271,INDC_BTL/(LOAD5_BTL*'L-C Filter Designer'!$D$16))),IMPRODUCT(IMPOWER(
D271,2),INDC_BTL*CAP_BTL))))</f>
        <v>1.00000000735-0.0000790569431604524i</v>
      </c>
      <c r="F271" s="6">
        <f t="shared" ca="1" si="43"/>
        <v>9.0984693295686538E-8</v>
      </c>
      <c r="G271" s="1"/>
      <c r="H271" s="1"/>
      <c r="I271" s="1"/>
      <c r="J271" s="1"/>
    </row>
    <row r="272" spans="1:10" x14ac:dyDescent="0.2">
      <c r="A272" s="5">
        <f t="shared" si="44"/>
        <v>1.6000000000000005</v>
      </c>
      <c r="B272" s="5">
        <f t="shared" si="40"/>
        <v>6.3360724073917432</v>
      </c>
      <c r="C272" s="5">
        <f t="shared" si="41"/>
        <v>39.810717055349791</v>
      </c>
      <c r="D272" s="5" t="str">
        <f t="shared" si="42"/>
        <v>39.8107170553498i</v>
      </c>
      <c r="E272" s="6" t="str">
        <f ca="1">IMDIV(1,IMSUM(IMSUM(IMSUM(
1,IMPRODUCT(
D272,INDC_BTL/(LOAD5_BTL*'L-C Filter Designer'!$D$16))),IMPRODUCT(IMPOWER(
D272,2),INDC_BTL*CAP_BTL))))</f>
        <v>1.00000001164896-0.0000995267959430136i</v>
      </c>
      <c r="F272" s="6">
        <f t="shared" ca="1" si="43"/>
        <v>1.4420097845439697E-7</v>
      </c>
      <c r="G272" s="1"/>
      <c r="H272" s="1"/>
      <c r="I272" s="1"/>
      <c r="J272" s="1"/>
    </row>
    <row r="273" spans="1:10" x14ac:dyDescent="0.2">
      <c r="A273" s="5">
        <f t="shared" si="44"/>
        <v>1.7000000000000006</v>
      </c>
      <c r="B273" s="5">
        <f t="shared" si="40"/>
        <v>7.9766425646333134</v>
      </c>
      <c r="C273" s="5">
        <f t="shared" si="41"/>
        <v>50.11872336272733</v>
      </c>
      <c r="D273" s="5" t="str">
        <f t="shared" si="42"/>
        <v>50.1187233627273i</v>
      </c>
      <c r="E273" s="6" t="str">
        <f ca="1">IMDIV(1,IMSUM(IMSUM(IMSUM(
1,IMPRODUCT(
D273,INDC_BTL/(LOAD5_BTL*'L-C Filter Designer'!$D$16))),IMPRODUCT(IMPOWER(
D273,2),INDC_BTL*CAP_BTL))))</f>
        <v>1.00000001846237-0.00012529681500044i</v>
      </c>
      <c r="F273" s="6">
        <f t="shared" ca="1" si="43"/>
        <v>2.2854326325066835E-7</v>
      </c>
      <c r="G273" s="1"/>
      <c r="H273" s="1"/>
      <c r="I273" s="1"/>
      <c r="J273" s="1"/>
    </row>
    <row r="274" spans="1:10" x14ac:dyDescent="0.2">
      <c r="A274" s="5">
        <f t="shared" si="44"/>
        <v>1.8000000000000007</v>
      </c>
      <c r="B274" s="5">
        <f t="shared" si="40"/>
        <v>10.041998025415879</v>
      </c>
      <c r="C274" s="5">
        <f t="shared" si="41"/>
        <v>63.095734448019471</v>
      </c>
      <c r="D274" s="5" t="str">
        <f t="shared" si="42"/>
        <v>63.0957344480195i</v>
      </c>
      <c r="E274" s="6" t="str">
        <f ca="1">IMDIV(1,IMSUM(IMSUM(IMSUM(
1,IMPRODUCT(
D274,INDC_BTL/(LOAD5_BTL*'L-C Filter Designer'!$D$16))),IMPRODUCT(IMPOWER(
D274,2),INDC_BTL*CAP_BTL))))</f>
        <v>1.00000002926088-0.000157739349276055i</v>
      </c>
      <c r="F274" s="6">
        <f t="shared" ca="1" si="43"/>
        <v>3.6221662333020124E-7</v>
      </c>
      <c r="G274" s="1"/>
      <c r="H274" s="1"/>
      <c r="I274" s="1"/>
      <c r="J274" s="1"/>
    </row>
    <row r="275" spans="1:10" x14ac:dyDescent="0.2">
      <c r="A275" s="5">
        <f t="shared" si="44"/>
        <v>1.9000000000000008</v>
      </c>
      <c r="B275" s="5">
        <f t="shared" si="40"/>
        <v>12.642126499382899</v>
      </c>
      <c r="C275" s="5">
        <f t="shared" si="41"/>
        <v>79.432823472428325</v>
      </c>
      <c r="D275" s="5" t="str">
        <f t="shared" si="42"/>
        <v>79.4328234724283i</v>
      </c>
      <c r="E275" s="6" t="str">
        <f ca="1">IMDIV(1,IMSUM(IMSUM(IMSUM(
1,IMPRODUCT(
D275,INDC_BTL/(LOAD5_BTL*'L-C Filter Designer'!$D$16))),IMPRODUCT(IMPOWER(
D275,2),INDC_BTL*CAP_BTL))))</f>
        <v>1.00000004637536-0.000198582084930754i</v>
      </c>
      <c r="F275" s="6">
        <f t="shared" ca="1" si="43"/>
        <v>5.740745828924363E-7</v>
      </c>
      <c r="G275" s="1"/>
      <c r="H275" s="1"/>
      <c r="I275" s="1"/>
      <c r="J275" s="1"/>
    </row>
    <row r="276" spans="1:10" x14ac:dyDescent="0.2">
      <c r="A276" s="5">
        <f t="shared" si="44"/>
        <v>2.0000000000000009</v>
      </c>
      <c r="B276" s="5">
        <f t="shared" si="40"/>
        <v>15.915494309189571</v>
      </c>
      <c r="C276" s="5">
        <f t="shared" si="41"/>
        <v>100.00000000000023</v>
      </c>
      <c r="D276" s="5" t="str">
        <f t="shared" si="42"/>
        <v>100i</v>
      </c>
      <c r="E276" s="6" t="str">
        <f ca="1">IMDIV(1,IMSUM(IMSUM(IMSUM(
1,IMPRODUCT(
D276,INDC_BTL/(LOAD5_BTL*'L-C Filter Designer'!$D$16))),IMPRODUCT(IMPOWER(
D276,2),INDC_BTL*CAP_BTL))))</f>
        <v>1.0000000735-0.000250000052375006i</v>
      </c>
      <c r="F276" s="6">
        <f t="shared" ca="1" si="43"/>
        <v>9.09846980715731E-7</v>
      </c>
      <c r="G276" s="1"/>
      <c r="H276" s="1"/>
      <c r="I276" s="1"/>
      <c r="J276" s="1"/>
    </row>
    <row r="277" spans="1:10" x14ac:dyDescent="0.2">
      <c r="A277" s="5">
        <f t="shared" si="44"/>
        <v>2.100000000000001</v>
      </c>
      <c r="B277" s="5">
        <f t="shared" si="40"/>
        <v>20.03642022710422</v>
      </c>
      <c r="C277" s="5">
        <f t="shared" si="41"/>
        <v>125.89254117941711</v>
      </c>
      <c r="D277" s="5" t="str">
        <f t="shared" si="42"/>
        <v>125.892541179417i</v>
      </c>
      <c r="E277" s="6" t="str">
        <f ca="1">IMDIV(1,IMSUM(IMSUM(IMSUM(
1,IMPRODUCT(
D277,INDC_BTL/(LOAD5_BTL*'L-C Filter Designer'!$D$16))),IMPRODUCT(IMPOWER(
D277,2),INDC_BTL*CAP_BTL))))</f>
        <v>1.00000011648964-0.000314731457450426i</v>
      </c>
      <c r="F277" s="6">
        <f t="shared" ca="1" si="43"/>
        <v>1.4420102419102882E-6</v>
      </c>
      <c r="G277" s="1"/>
      <c r="H277" s="1"/>
      <c r="I277" s="1"/>
      <c r="J277" s="1"/>
    </row>
    <row r="278" spans="1:10" x14ac:dyDescent="0.2">
      <c r="A278" s="5">
        <f t="shared" si="44"/>
        <v>2.2000000000000011</v>
      </c>
      <c r="B278" s="5">
        <f t="shared" si="40"/>
        <v>25.224358585288158</v>
      </c>
      <c r="C278" s="5">
        <f t="shared" si="41"/>
        <v>158.48931924611182</v>
      </c>
      <c r="D278" s="5" t="str">
        <f t="shared" si="42"/>
        <v>158.489319246112i</v>
      </c>
      <c r="E278" s="6" t="str">
        <f ca="1">IMDIV(1,IMSUM(IMSUM(IMSUM(
1,IMPRODUCT(
D278,INDC_BTL/(LOAD5_BTL*'L-C Filter Designer'!$D$16))),IMPRODUCT(IMPOWER(
D278,2),INDC_BTL*CAP_BTL))))</f>
        <v>1.00000018462363-0.000396223506623974i</v>
      </c>
      <c r="F278" s="6">
        <f t="shared" ca="1" si="43"/>
        <v>2.2854322481115918E-6</v>
      </c>
      <c r="G278" s="1"/>
      <c r="H278" s="1"/>
      <c r="I278" s="1"/>
      <c r="J278" s="1"/>
    </row>
    <row r="279" spans="1:10" x14ac:dyDescent="0.2">
      <c r="A279" s="5">
        <f t="shared" si="44"/>
        <v>2.3000000000000012</v>
      </c>
      <c r="B279" s="5">
        <f t="shared" si="40"/>
        <v>31.755586019227628</v>
      </c>
      <c r="C279" s="5">
        <f t="shared" si="41"/>
        <v>199.52623149688853</v>
      </c>
      <c r="D279" s="5" t="str">
        <f t="shared" si="42"/>
        <v>199.526231496889i</v>
      </c>
      <c r="E279" s="6" t="str">
        <f ca="1">IMDIV(1,IMSUM(IMSUM(IMSUM(
1,IMPRODUCT(
D279,INDC_BTL/(LOAD5_BTL*'L-C Filter Designer'!$D$16))),IMPRODUCT(IMPOWER(
D279,2),INDC_BTL*CAP_BTL))))</f>
        <v>1.00000029260872-0.000498815994771836i</v>
      </c>
      <c r="F279" s="6">
        <f t="shared" ca="1" si="43"/>
        <v>3.6221661340993947E-6</v>
      </c>
      <c r="G279" s="1"/>
      <c r="H279" s="1"/>
      <c r="I279" s="1"/>
      <c r="J279" s="1"/>
    </row>
    <row r="280" spans="1:10" x14ac:dyDescent="0.2">
      <c r="A280" s="5">
        <f t="shared" si="44"/>
        <v>2.4000000000000012</v>
      </c>
      <c r="B280" s="5">
        <f t="shared" si="40"/>
        <v>39.977914206021275</v>
      </c>
      <c r="C280" s="5">
        <f t="shared" si="41"/>
        <v>251.18864315095894</v>
      </c>
      <c r="D280" s="5" t="str">
        <f t="shared" si="42"/>
        <v>251.188643150959i</v>
      </c>
      <c r="E280" s="6" t="str">
        <f ca="1">IMDIV(1,IMSUM(IMSUM(IMSUM(
1,IMPRODUCT(
D280,INDC_BTL/(LOAD5_BTL*'L-C Filter Designer'!$D$16))),IMPRODUCT(IMPOWER(
D280,2),INDC_BTL*CAP_BTL))))</f>
        <v>1.00000046375352-0.000627972437965841i</v>
      </c>
      <c r="F280" s="6">
        <f t="shared" ca="1" si="43"/>
        <v>5.7407466422771097E-6</v>
      </c>
      <c r="G280" s="1"/>
      <c r="H280" s="1"/>
      <c r="I280" s="1"/>
      <c r="J280" s="1"/>
    </row>
    <row r="281" spans="1:10" x14ac:dyDescent="0.2">
      <c r="A281" s="5">
        <f t="shared" si="44"/>
        <v>2.5000000000000013</v>
      </c>
      <c r="B281" s="5">
        <f t="shared" si="40"/>
        <v>50.329212104487219</v>
      </c>
      <c r="C281" s="5">
        <f t="shared" si="41"/>
        <v>316.2277660168391</v>
      </c>
      <c r="D281" s="5" t="str">
        <f t="shared" si="42"/>
        <v>316.227766016839i</v>
      </c>
      <c r="E281" s="6" t="str">
        <f ca="1">IMDIV(1,IMSUM(IMSUM(IMSUM(
1,IMPRODUCT(
D281,INDC_BTL/(LOAD5_BTL*'L-C Filter Designer'!$D$16))),IMPRODUCT(IMPOWER(
D281,2),INDC_BTL*CAP_BTL))))</f>
        <v>1.00000073499969-0.000790571071287029i</v>
      </c>
      <c r="F281" s="6">
        <f t="shared" ca="1" si="43"/>
        <v>9.0984708915957714E-6</v>
      </c>
      <c r="G281" s="1"/>
      <c r="H281" s="1"/>
      <c r="I281" s="1"/>
      <c r="J281" s="1"/>
    </row>
    <row r="282" spans="1:10" x14ac:dyDescent="0.2">
      <c r="A282" s="5">
        <f t="shared" si="44"/>
        <v>2.6000000000000014</v>
      </c>
      <c r="B282" s="5">
        <f t="shared" si="40"/>
        <v>63.360724073917559</v>
      </c>
      <c r="C282" s="5">
        <f t="shared" si="41"/>
        <v>398.10717055349869</v>
      </c>
      <c r="D282" s="5" t="str">
        <f t="shared" si="42"/>
        <v>398.107170553499i</v>
      </c>
      <c r="E282" s="6" t="str">
        <f ca="1">IMDIV(1,IMSUM(IMSUM(IMSUM(
1,IMPRODUCT(
D282,INDC_BTL/(LOAD5_BTL*'L-C Filter Designer'!$D$16))),IMPRODUCT(IMPOWER(
D282,2),INDC_BTL*CAP_BTL))))</f>
        <v>1.00000116489572-0.000995271231029188i</v>
      </c>
      <c r="F282" s="6">
        <f t="shared" ca="1" si="43"/>
        <v>1.4420105985683565E-5</v>
      </c>
      <c r="G282" s="1"/>
      <c r="H282" s="1"/>
      <c r="I282" s="1"/>
      <c r="J282" s="1"/>
    </row>
    <row r="283" spans="1:10" x14ac:dyDescent="0.2">
      <c r="A283" s="5">
        <f t="shared" si="44"/>
        <v>2.7000000000000015</v>
      </c>
      <c r="B283" s="5">
        <f t="shared" si="40"/>
        <v>79.766425646333332</v>
      </c>
      <c r="C283" s="5">
        <f t="shared" si="41"/>
        <v>501.18723362727451</v>
      </c>
      <c r="D283" s="5" t="str">
        <f t="shared" si="42"/>
        <v>501.187233627275i</v>
      </c>
      <c r="E283" s="6" t="str">
        <f ca="1">IMDIV(1,IMSUM(IMSUM(IMSUM(
1,IMPRODUCT(
D283,INDC_BTL/(LOAD5_BTL*'L-C Filter Designer'!$D$16))),IMPRODUCT(IMPOWER(
D283,2),INDC_BTL*CAP_BTL))))</f>
        <v>1.00000184623457-0.00125297467771011i</v>
      </c>
      <c r="F283" s="6">
        <f t="shared" ca="1" si="43"/>
        <v>2.2854331251174651E-5</v>
      </c>
      <c r="G283" s="1"/>
      <c r="H283" s="1"/>
      <c r="I283" s="1"/>
      <c r="J283" s="1"/>
    </row>
    <row r="284" spans="1:10" x14ac:dyDescent="0.2">
      <c r="A284" s="5">
        <f t="shared" si="44"/>
        <v>2.8000000000000016</v>
      </c>
      <c r="B284" s="5">
        <f t="shared" si="40"/>
        <v>100.41998025415899</v>
      </c>
      <c r="C284" s="5">
        <f t="shared" si="41"/>
        <v>630.95734448019596</v>
      </c>
      <c r="D284" s="5" t="str">
        <f t="shared" si="42"/>
        <v>630.957344480196i</v>
      </c>
      <c r="E284" s="6" t="str">
        <f ca="1">IMDIV(1,IMSUM(IMSUM(IMSUM(
1,IMPRODUCT(
D284,INDC_BTL/(LOAD5_BTL*'L-C Filter Designer'!$D$16))),IMPRODUCT(IMPOWER(
D284,2),INDC_BTL*CAP_BTL))))</f>
        <v>1.00000292608279-0.00157740651726916i</v>
      </c>
      <c r="F284" s="6">
        <f t="shared" ca="1" si="43"/>
        <v>3.6221682784335314E-5</v>
      </c>
      <c r="G284" s="1"/>
      <c r="H284" s="1"/>
      <c r="I284" s="1"/>
      <c r="J284" s="1"/>
    </row>
    <row r="285" spans="1:10" x14ac:dyDescent="0.2">
      <c r="A285" s="5">
        <f t="shared" si="44"/>
        <v>2.9000000000000017</v>
      </c>
      <c r="B285" s="5">
        <f t="shared" si="40"/>
        <v>126.42126499382925</v>
      </c>
      <c r="C285" s="5">
        <f t="shared" si="41"/>
        <v>794.32823472428493</v>
      </c>
      <c r="D285" s="5" t="str">
        <f t="shared" si="42"/>
        <v>794.328234724285i</v>
      </c>
      <c r="E285" s="6" t="str">
        <f ca="1">IMDIV(1,IMSUM(IMSUM(IMSUM(
1,IMPRODUCT(
D285,INDC_BTL/(LOAD5_BTL*'L-C Filter Designer'!$D$16))),IMPRODUCT(IMPOWER(
D285,2),INDC_BTL*CAP_BTL))))</f>
        <v>1.00000463752415-0.00198584683669283i</v>
      </c>
      <c r="F285" s="6">
        <f t="shared" ca="1" si="43"/>
        <v>5.7407520530499388E-5</v>
      </c>
      <c r="G285" s="1"/>
      <c r="H285" s="1"/>
      <c r="I285" s="1"/>
      <c r="J285" s="1"/>
    </row>
    <row r="286" spans="1:10" x14ac:dyDescent="0.2">
      <c r="A286" s="5">
        <f t="shared" si="44"/>
        <v>3.0000000000000018</v>
      </c>
      <c r="B286" s="5">
        <f t="shared" si="40"/>
        <v>159.15494309189614</v>
      </c>
      <c r="C286" s="5">
        <f t="shared" si="41"/>
        <v>1000.0000000000051</v>
      </c>
      <c r="D286" s="5" t="str">
        <f t="shared" si="42"/>
        <v>1000.00000000001i</v>
      </c>
      <c r="E286" s="6" t="str">
        <f ca="1">IMDIV(1,IMSUM(IMSUM(IMSUM(
1,IMPRODUCT(
D286,INDC_BTL/(LOAD5_BTL*'L-C Filter Designer'!$D$16))),IMPRODUCT(IMPOWER(
D286,2),INDC_BTL*CAP_BTL))))</f>
        <v>1.00000734996902-0.00250005237563488i</v>
      </c>
      <c r="F286" s="6">
        <f t="shared" ca="1" si="43"/>
        <v>9.0984843744777125E-5</v>
      </c>
      <c r="G286" s="1"/>
      <c r="H286" s="1"/>
      <c r="I286" s="1"/>
      <c r="J286" s="1"/>
    </row>
    <row r="287" spans="1:10" x14ac:dyDescent="0.2">
      <c r="A287" s="5">
        <f t="shared" si="44"/>
        <v>3.1000000000000019</v>
      </c>
      <c r="B287" s="5">
        <f t="shared" si="40"/>
        <v>200.36420227104259</v>
      </c>
      <c r="C287" s="5">
        <f t="shared" si="41"/>
        <v>1258.9254117941734</v>
      </c>
      <c r="D287" s="5" t="str">
        <f t="shared" si="42"/>
        <v>1258.92541179417i</v>
      </c>
      <c r="E287" s="6" t="str">
        <f ca="1">IMDIV(1,IMSUM(IMSUM(IMSUM(
1,IMPRODUCT(
D287,INDC_BTL/(LOAD5_BTL*'L-C Filter Designer'!$D$16))),IMPRODUCT(IMPOWER(
D287,2),INDC_BTL*CAP_BTL))))</f>
        <v>1.00001164888714-0.00314741803335677i</v>
      </c>
      <c r="F287" s="6">
        <f t="shared" ca="1" si="43"/>
        <v>1.4420139828536801E-4</v>
      </c>
      <c r="G287" s="1"/>
      <c r="H287" s="1"/>
      <c r="I287" s="1"/>
      <c r="J287" s="1"/>
    </row>
    <row r="288" spans="1:10" x14ac:dyDescent="0.2">
      <c r="A288" s="5">
        <f t="shared" si="44"/>
        <v>3.200000000000002</v>
      </c>
      <c r="B288" s="5">
        <f t="shared" si="40"/>
        <v>252.24358585288209</v>
      </c>
      <c r="C288" s="5">
        <f t="shared" si="41"/>
        <v>1584.8931924611213</v>
      </c>
      <c r="D288" s="5" t="str">
        <f t="shared" si="42"/>
        <v>1584.89319246112i</v>
      </c>
      <c r="E288" s="6" t="str">
        <f ca="1">IMDIV(1,IMSUM(IMSUM(IMSUM(
1,IMPRODUCT(
D288,INDC_BTL/(LOAD5_BTL*'L-C Filter Designer'!$D$16))),IMPRODUCT(IMPOWER(
D288,2),INDC_BTL*CAP_BTL))))</f>
        <v>1.00001846216979-0.00396244149613203i</v>
      </c>
      <c r="F288" s="6">
        <f t="shared" ca="1" si="43"/>
        <v>2.2854416335219208E-4</v>
      </c>
      <c r="G288" s="1"/>
      <c r="H288" s="1"/>
      <c r="I288" s="1"/>
      <c r="J288" s="1"/>
    </row>
    <row r="289" spans="1:10" x14ac:dyDescent="0.2">
      <c r="A289" s="5">
        <f t="shared" si="44"/>
        <v>3.300000000000002</v>
      </c>
      <c r="B289" s="5">
        <f t="shared" si="40"/>
        <v>317.55586019227724</v>
      </c>
      <c r="C289" s="5">
        <f t="shared" si="41"/>
        <v>1995.2623149688911</v>
      </c>
      <c r="D289" s="5" t="str">
        <f t="shared" si="42"/>
        <v>1995.26231496889i</v>
      </c>
      <c r="E289" s="6" t="str">
        <f ca="1">IMDIV(1,IMSUM(IMSUM(IMSUM(
1,IMPRODUCT(
D289,INDC_BTL/(LOAD5_BTL*'L-C Filter Designer'!$D$16))),IMPRODUCT(IMPOWER(
D289,2),INDC_BTL*CAP_BTL))))</f>
        <v>1.00002926038595-0.00498857183691153i</v>
      </c>
      <c r="F289" s="6">
        <f t="shared" ca="1" si="43"/>
        <v>3.6221896461477015E-4</v>
      </c>
      <c r="G289" s="1"/>
      <c r="H289" s="1"/>
      <c r="I289" s="1"/>
      <c r="J289" s="1"/>
    </row>
    <row r="290" spans="1:10" x14ac:dyDescent="0.2">
      <c r="A290" s="5">
        <f t="shared" si="44"/>
        <v>3.4000000000000021</v>
      </c>
      <c r="B290" s="5">
        <f t="shared" si="40"/>
        <v>399.77914206021353</v>
      </c>
      <c r="C290" s="5">
        <f t="shared" si="41"/>
        <v>2511.8864315095943</v>
      </c>
      <c r="D290" s="5" t="str">
        <f t="shared" si="42"/>
        <v>2511.88643150959i</v>
      </c>
      <c r="E290" s="6" t="str">
        <f ca="1">IMDIV(1,IMSUM(IMSUM(IMSUM(
1,IMPRODUCT(
D290,INDC_BTL/(LOAD5_BTL*'L-C Filter Designer'!$D$16))),IMPRODUCT(IMPOWER(
D290,2),INDC_BTL*CAP_BTL))))</f>
        <v>1.00004637413108-0.00628054623007142i</v>
      </c>
      <c r="F290" s="6">
        <f t="shared" ca="1" si="43"/>
        <v>5.7408057140799138E-4</v>
      </c>
      <c r="G290" s="1"/>
      <c r="H290" s="1"/>
      <c r="I290" s="1"/>
      <c r="J290" s="1"/>
    </row>
    <row r="291" spans="1:10" x14ac:dyDescent="0.2">
      <c r="A291" s="5">
        <f t="shared" si="44"/>
        <v>3.5000000000000022</v>
      </c>
      <c r="B291" s="5">
        <f t="shared" si="40"/>
        <v>503.29212104487323</v>
      </c>
      <c r="C291" s="5">
        <f t="shared" si="41"/>
        <v>3162.2776601683972</v>
      </c>
      <c r="D291" s="5" t="str">
        <f t="shared" si="42"/>
        <v>3162.2776601684i</v>
      </c>
      <c r="E291" s="6" t="str">
        <f ca="1">IMDIV(1,IMSUM(IMSUM(IMSUM(
1,IMPRODUCT(
D291,INDC_BTL/(LOAD5_BTL*'L-C Filter Designer'!$D$16))),IMPRODUCT(IMPOWER(
D291,2),INDC_BTL*CAP_BTL))))</f>
        <v>1.00007349690024-0.00790735059411611i</v>
      </c>
      <c r="F291" s="6">
        <f t="shared" ca="1" si="43"/>
        <v>9.098619154204071E-4</v>
      </c>
      <c r="G291" s="1"/>
      <c r="H291" s="1"/>
      <c r="I291" s="1"/>
      <c r="J291" s="1"/>
    </row>
    <row r="292" spans="1:10" x14ac:dyDescent="0.2">
      <c r="A292" s="5">
        <f t="shared" si="44"/>
        <v>3.6000000000000023</v>
      </c>
      <c r="B292" s="5">
        <f t="shared" si="40"/>
        <v>633.60724073917743</v>
      </c>
      <c r="C292" s="5">
        <f t="shared" si="41"/>
        <v>3981.0717055349983</v>
      </c>
      <c r="D292" s="5" t="str">
        <f t="shared" si="42"/>
        <v>3981.071705535i</v>
      </c>
      <c r="E292" s="6" t="str">
        <f ca="1">IMDIV(1,IMSUM(IMSUM(IMSUM(
1,IMPRODUCT(
D292,INDC_BTL/(LOAD5_BTL*'L-C Filter Designer'!$D$16))),IMPRODUCT(IMPOWER(
D292,2),INDC_BTL*CAP_BTL))))</f>
        <v>1.00011648186045-0.00995598453784272i</v>
      </c>
      <c r="F292" s="6">
        <f t="shared" ca="1" si="43"/>
        <v>1.4420478331624745E-3</v>
      </c>
      <c r="G292" s="1"/>
      <c r="H292" s="1"/>
      <c r="I292" s="1"/>
      <c r="J292" s="1"/>
    </row>
    <row r="293" spans="1:10" x14ac:dyDescent="0.2">
      <c r="A293" s="5">
        <f t="shared" si="44"/>
        <v>3.7000000000000024</v>
      </c>
      <c r="B293" s="5">
        <f t="shared" si="40"/>
        <v>797.66425646333414</v>
      </c>
      <c r="C293" s="5">
        <f t="shared" si="41"/>
        <v>5011.8723362727505</v>
      </c>
      <c r="D293" s="5" t="str">
        <f t="shared" si="42"/>
        <v>5011.87233627275i</v>
      </c>
      <c r="E293" s="6" t="str">
        <f ca="1">IMDIV(1,IMSUM(IMSUM(IMSUM(
1,IMPRODUCT(
D293,INDC_BTL/(LOAD5_BTL*'L-C Filter Designer'!$D$16))),IMPRODUCT(IMPOWER(
D293,2),INDC_BTL*CAP_BTL))))</f>
        <v>1.00018460407539-0.0125362764704048i</v>
      </c>
      <c r="F293" s="6">
        <f t="shared" ca="1" si="43"/>
        <v>2.2855266399039236E-3</v>
      </c>
      <c r="G293" s="1"/>
      <c r="H293" s="1"/>
      <c r="I293" s="1"/>
      <c r="J293" s="1"/>
    </row>
    <row r="294" spans="1:10" x14ac:dyDescent="0.2">
      <c r="A294" s="5">
        <f t="shared" si="44"/>
        <v>3.8000000000000025</v>
      </c>
      <c r="B294" s="5">
        <f t="shared" si="40"/>
        <v>1004.1998025415919</v>
      </c>
      <c r="C294" s="5">
        <f t="shared" si="41"/>
        <v>6309.5734448019721</v>
      </c>
      <c r="D294" s="5" t="str">
        <f t="shared" si="42"/>
        <v>6309.57344480197i</v>
      </c>
      <c r="E294" s="6" t="str">
        <f ca="1">IMDIV(1,IMSUM(IMSUM(IMSUM(
1,IMPRODUCT(
D294,INDC_BTL/(LOAD5_BTL*'L-C Filter Designer'!$D$16))),IMPRODUCT(IMPOWER(
D294,2),INDC_BTL*CAP_BTL))))</f>
        <v>1.00029255954751-0.0157870959671901i</v>
      </c>
      <c r="F294" s="6">
        <f t="shared" ca="1" si="43"/>
        <v>3.6224030922765065E-3</v>
      </c>
      <c r="G294" s="1"/>
      <c r="H294" s="1"/>
      <c r="I294" s="1"/>
      <c r="J294" s="1"/>
    </row>
    <row r="295" spans="1:10" x14ac:dyDescent="0.2">
      <c r="A295" s="5">
        <f t="shared" si="44"/>
        <v>3.9000000000000026</v>
      </c>
      <c r="B295" s="5">
        <f t="shared" si="40"/>
        <v>1264.2126499382962</v>
      </c>
      <c r="C295" s="5">
        <f t="shared" si="41"/>
        <v>7943.2823472428718</v>
      </c>
      <c r="D295" s="5" t="str">
        <f t="shared" si="42"/>
        <v>7943.28234724287i</v>
      </c>
      <c r="E295" s="6" t="str">
        <f ca="1">IMDIV(1,IMSUM(IMSUM(IMSUM(
1,IMPRODUCT(
D295,INDC_BTL/(LOAD5_BTL*'L-C Filter Designer'!$D$16))),IMPRODUCT(IMPOWER(
D295,2),INDC_BTL*CAP_BTL))))</f>
        <v>1.00046362981947-0.0198844756325893i</v>
      </c>
      <c r="F295" s="6">
        <f t="shared" ca="1" si="43"/>
        <v>5.7413415432569E-3</v>
      </c>
      <c r="G295" s="1"/>
      <c r="H295" s="1"/>
      <c r="I295" s="1"/>
      <c r="J295" s="1"/>
    </row>
    <row r="296" spans="1:10" x14ac:dyDescent="0.2">
      <c r="A296" s="5">
        <f t="shared" si="44"/>
        <v>4.0000000000000027</v>
      </c>
      <c r="B296" s="5">
        <f t="shared" si="40"/>
        <v>1591.5494309189633</v>
      </c>
      <c r="C296" s="5">
        <f t="shared" si="41"/>
        <v>10000.000000000062</v>
      </c>
      <c r="D296" s="5" t="str">
        <f t="shared" si="42"/>
        <v>10000.0000000001i</v>
      </c>
      <c r="E296" s="6" t="str">
        <f ca="1">IMDIV(1,IMSUM(IMSUM(IMSUM(
1,IMPRODUCT(
D296,INDC_BTL/(LOAD5_BTL*'L-C Filter Designer'!$D$16))),IMPRODUCT(IMPOWER(
D296,2),INDC_BTL*CAP_BTL))))</f>
        <v>1.00073468821293-0.0250524385217129i</v>
      </c>
      <c r="F296" s="6">
        <f t="shared" ca="1" si="43"/>
        <v>9.0999638075440533E-3</v>
      </c>
      <c r="G296" s="1"/>
      <c r="H296" s="1"/>
      <c r="I296" s="1"/>
      <c r="J296" s="1"/>
    </row>
    <row r="297" spans="1:10" x14ac:dyDescent="0.2">
      <c r="A297" s="5">
        <f t="shared" si="44"/>
        <v>4.1000000000000023</v>
      </c>
      <c r="B297" s="5">
        <f t="shared" si="40"/>
        <v>2003.64202271043</v>
      </c>
      <c r="C297" s="5">
        <f t="shared" si="41"/>
        <v>12589.25411794176</v>
      </c>
      <c r="D297" s="5" t="str">
        <f t="shared" si="42"/>
        <v>12589.2541179418i</v>
      </c>
      <c r="E297" s="6" t="str">
        <f ca="1">IMDIV(1,IMSUM(IMSUM(IMSUM(
1,IMPRODUCT(
D297,INDC_BTL/(LOAD5_BTL*'L-C Filter Designer'!$D$16))),IMPRODUCT(IMPOWER(
D297,2),INDC_BTL*CAP_BTL))))</f>
        <v>1.00116411035814-0.0315778380985181i</v>
      </c>
      <c r="F297" s="6">
        <f t="shared" ca="1" si="43"/>
        <v>1.4423850805612943E-2</v>
      </c>
      <c r="G297" s="1"/>
      <c r="H297" s="1"/>
      <c r="I297" s="1"/>
      <c r="J297" s="1"/>
    </row>
    <row r="298" spans="1:10" x14ac:dyDescent="0.2">
      <c r="A298" s="5">
        <f t="shared" si="44"/>
        <v>4.200000000000002</v>
      </c>
      <c r="B298" s="5">
        <f t="shared" ref="B298:B326" si="45">C298/(2*PI())</f>
        <v>2522.4358585288237</v>
      </c>
      <c r="C298" s="5">
        <f t="shared" ref="C298:C326" si="46">10^A298</f>
        <v>15848.931924611232</v>
      </c>
      <c r="D298" s="5" t="str">
        <f t="shared" ref="D298:D326" si="47">COMPLEX(0,C298)</f>
        <v>15848.9319246112i</v>
      </c>
      <c r="E298" s="6" t="str">
        <f ca="1">IMDIV(1,IMSUM(IMSUM(IMSUM(
1,IMPRODUCT(
D298,INDC_BTL/(LOAD5_BTL*'L-C Filter Designer'!$D$16))),IMPRODUCT(IMPOWER(
D298,2),INDC_BTL*CAP_BTL))))</f>
        <v>1.00184425000241-0.0398314742032319i</v>
      </c>
      <c r="F298" s="6">
        <f t="shared" ref="F298:F326" ca="1" si="48">20*LOG10(IMABS(E298))</f>
        <v>2.2863717137056504E-2</v>
      </c>
      <c r="G298" s="1"/>
      <c r="H298" s="1"/>
      <c r="I298" s="1"/>
      <c r="J298" s="1"/>
    </row>
    <row r="299" spans="1:10" x14ac:dyDescent="0.2">
      <c r="A299" s="5">
        <f t="shared" ref="A299:A326" si="49">0.1+A298</f>
        <v>4.3000000000000016</v>
      </c>
      <c r="B299" s="5">
        <f t="shared" si="45"/>
        <v>3175.5586019227703</v>
      </c>
      <c r="C299" s="5">
        <f t="shared" si="46"/>
        <v>19952.623149688898</v>
      </c>
      <c r="D299" s="5" t="str">
        <f t="shared" si="47"/>
        <v>19952.6231496889i</v>
      </c>
      <c r="E299" s="6" t="str">
        <f ca="1">IMDIV(1,IMSUM(IMSUM(IMSUM(
1,IMPRODUCT(
D299,INDC_BTL/(LOAD5_BTL*'L-C Filter Designer'!$D$16))),IMPRODUCT(IMPOWER(
D299,2),INDC_BTL*CAP_BTL))))</f>
        <v>1.00292105046012-0.0502995994061161i</v>
      </c>
      <c r="F299" s="6">
        <f t="shared" ca="1" si="48"/>
        <v>3.6245176084190284E-2</v>
      </c>
      <c r="G299" s="1"/>
      <c r="H299" s="1"/>
      <c r="I299" s="1"/>
      <c r="J299" s="1"/>
    </row>
    <row r="300" spans="1:10" x14ac:dyDescent="0.2">
      <c r="A300" s="5">
        <f t="shared" si="49"/>
        <v>4.4000000000000012</v>
      </c>
      <c r="B300" s="5">
        <f t="shared" si="45"/>
        <v>3997.7914206021296</v>
      </c>
      <c r="C300" s="5">
        <f t="shared" si="46"/>
        <v>25118.864315095907</v>
      </c>
      <c r="D300" s="5" t="str">
        <f t="shared" si="47"/>
        <v>25118.8643150959i</v>
      </c>
      <c r="E300" s="6" t="str">
        <f ca="1">IMDIV(1,IMSUM(IMSUM(IMSUM(
1,IMPRODUCT(
D300,INDC_BTL/(LOAD5_BTL*'L-C Filter Designer'!$D$16))),IMPRODUCT(IMPOWER(
D300,2),INDC_BTL*CAP_BTL))))</f>
        <v>1.00462469382137-0.0636336197859678i</v>
      </c>
      <c r="F300" s="6">
        <f t="shared" ca="1" si="48"/>
        <v>5.746620023209946E-2</v>
      </c>
      <c r="G300" s="1"/>
      <c r="H300" s="1"/>
      <c r="I300" s="1"/>
      <c r="J300" s="1"/>
    </row>
    <row r="301" spans="1:10" x14ac:dyDescent="0.2">
      <c r="A301" s="5">
        <f t="shared" si="49"/>
        <v>4.5000000000000009</v>
      </c>
      <c r="B301" s="5">
        <f t="shared" si="45"/>
        <v>5032.9212104487196</v>
      </c>
      <c r="C301" s="5">
        <f t="shared" si="46"/>
        <v>31622.776601683894</v>
      </c>
      <c r="D301" s="5" t="str">
        <f t="shared" si="47"/>
        <v>31622.7766016839i</v>
      </c>
      <c r="E301" s="6" t="str">
        <f ca="1">IMDIV(1,IMSUM(IMSUM(IMSUM(
1,IMPRODUCT(
D301,INDC_BTL/(LOAD5_BTL*'L-C Filter Designer'!$D$16))),IMPRODUCT(IMPOWER(
D301,2),INDC_BTL*CAP_BTL))))</f>
        <v>1.00731697732687-0.0807333732286373i</v>
      </c>
      <c r="F301" s="6">
        <f t="shared" ca="1" si="48"/>
        <v>9.1130900268843823E-2</v>
      </c>
      <c r="G301" s="1"/>
      <c r="H301" s="1"/>
      <c r="I301" s="1"/>
      <c r="J301" s="1"/>
    </row>
    <row r="302" spans="1:10" x14ac:dyDescent="0.2">
      <c r="A302" s="5">
        <f t="shared" si="49"/>
        <v>4.6000000000000005</v>
      </c>
      <c r="B302" s="5">
        <f t="shared" si="45"/>
        <v>6336.0724073917472</v>
      </c>
      <c r="C302" s="5">
        <f t="shared" si="46"/>
        <v>39810.717055349814</v>
      </c>
      <c r="D302" s="5" t="str">
        <f t="shared" si="47"/>
        <v>39810.7170553498i</v>
      </c>
      <c r="E302" s="6" t="str">
        <f ca="1">IMDIV(1,IMSUM(IMSUM(IMSUM(
1,IMPRODUCT(
D302,INDC_BTL/(LOAD5_BTL*'L-C Filter Designer'!$D$16))),IMPRODUCT(IMPOWER(
D302,2),INDC_BTL*CAP_BTL))))</f>
        <v>1.01156292402389-0.102895478858084i</v>
      </c>
      <c r="F302" s="6">
        <f t="shared" ca="1" si="48"/>
        <v>0.14456283970635064</v>
      </c>
      <c r="G302" s="1"/>
      <c r="H302" s="1"/>
      <c r="I302" s="1"/>
      <c r="J302" s="1"/>
    </row>
    <row r="303" spans="1:10" x14ac:dyDescent="0.2">
      <c r="A303" s="5">
        <f t="shared" si="49"/>
        <v>4.7</v>
      </c>
      <c r="B303" s="5">
        <f t="shared" si="45"/>
        <v>7976.6425646333082</v>
      </c>
      <c r="C303" s="5">
        <f t="shared" si="46"/>
        <v>50118.723362727294</v>
      </c>
      <c r="D303" s="5" t="str">
        <f t="shared" si="47"/>
        <v>50118.7233627273i</v>
      </c>
      <c r="E303" s="6" t="str">
        <f ca="1">IMDIV(1,IMSUM(IMSUM(IMSUM(
1,IMPRODUCT(
D303,INDC_BTL/(LOAD5_BTL*'L-C Filter Designer'!$D$16))),IMPRODUCT(IMPOWER(
D303,2),INDC_BTL*CAP_BTL))))</f>
        <v>1.01823359257763-0.132093967986408i</v>
      </c>
      <c r="F303" s="6">
        <f t="shared" ca="1" si="48"/>
        <v>0.22942977526668717</v>
      </c>
      <c r="G303" s="1"/>
      <c r="H303" s="1"/>
      <c r="I303" s="1"/>
      <c r="J303" s="1"/>
    </row>
    <row r="304" spans="1:10" x14ac:dyDescent="0.2">
      <c r="A304" s="5">
        <f t="shared" si="49"/>
        <v>4.8</v>
      </c>
      <c r="B304" s="5">
        <f t="shared" si="45"/>
        <v>10041.998025415858</v>
      </c>
      <c r="C304" s="5">
        <f t="shared" si="46"/>
        <v>63095.734448019342</v>
      </c>
      <c r="D304" s="5" t="str">
        <f t="shared" si="47"/>
        <v>63095.7344480193i</v>
      </c>
      <c r="E304" s="6" t="str">
        <f ca="1">IMDIV(1,IMSUM(IMSUM(IMSUM(
1,IMPRODUCT(
D304,INDC_BTL/(LOAD5_BTL*'L-C Filter Designer'!$D$16))),IMPRODUCT(IMPOWER(
D304,2),INDC_BTL*CAP_BTL))))</f>
        <v>1.02863366809299-0.171543815865501i</v>
      </c>
      <c r="F304" s="6">
        <f t="shared" ca="1" si="48"/>
        <v>0.36435057737069543</v>
      </c>
      <c r="G304" s="1"/>
      <c r="H304" s="1"/>
      <c r="I304" s="1"/>
      <c r="J304" s="1"/>
    </row>
    <row r="305" spans="1:10" x14ac:dyDescent="0.2">
      <c r="A305" s="5">
        <f t="shared" si="49"/>
        <v>4.8999999999999995</v>
      </c>
      <c r="B305" s="5">
        <f t="shared" si="45"/>
        <v>12642.126499382864</v>
      </c>
      <c r="C305" s="5">
        <f t="shared" si="46"/>
        <v>79432.823472428106</v>
      </c>
      <c r="D305" s="5" t="str">
        <f t="shared" si="47"/>
        <v>79432.8234724281i</v>
      </c>
      <c r="E305" s="6" t="str">
        <f ca="1">IMDIV(1,IMSUM(IMSUM(IMSUM(
1,IMPRODUCT(
D305,INDC_BTL/(LOAD5_BTL*'L-C Filter Designer'!$D$16))),IMPRODUCT(IMPOWER(
D305,2),INDC_BTL*CAP_BTL))))</f>
        <v>1.044576054613-0.226904810262488i</v>
      </c>
      <c r="F305" s="6">
        <f t="shared" ca="1" si="48"/>
        <v>0.57903694124802374</v>
      </c>
      <c r="G305" s="1"/>
      <c r="H305" s="1"/>
      <c r="I305" s="1"/>
      <c r="J305" s="1"/>
    </row>
    <row r="306" spans="1:10" x14ac:dyDescent="0.2">
      <c r="A306" s="5">
        <f t="shared" si="49"/>
        <v>4.9999999999999991</v>
      </c>
      <c r="B306" s="5">
        <f t="shared" si="45"/>
        <v>15915.494309189509</v>
      </c>
      <c r="C306" s="5">
        <f t="shared" si="46"/>
        <v>99999.99999999984</v>
      </c>
      <c r="D306" s="5" t="str">
        <f t="shared" si="47"/>
        <v>99999.9999999998i</v>
      </c>
      <c r="E306" s="6" t="str">
        <f ca="1">IMDIV(1,IMSUM(IMSUM(IMSUM(
1,IMPRODUCT(
D306,INDC_BTL/(LOAD5_BTL*'L-C Filter Designer'!$D$16))),IMPRODUCT(IMPOWER(
D306,2),INDC_BTL*CAP_BTL))))</f>
        <v>1.06799044741878-0.309025013720709i</v>
      </c>
      <c r="F306" s="6">
        <f t="shared" ca="1" si="48"/>
        <v>0.92053625708153441</v>
      </c>
      <c r="G306" s="1"/>
      <c r="H306" s="1"/>
      <c r="I306" s="1"/>
      <c r="J306" s="1"/>
    </row>
    <row r="307" spans="1:10" x14ac:dyDescent="0.2">
      <c r="A307" s="5">
        <f t="shared" si="49"/>
        <v>5.0999999999999988</v>
      </c>
      <c r="B307" s="5">
        <f t="shared" si="45"/>
        <v>20036.420227104107</v>
      </c>
      <c r="C307" s="5">
        <f t="shared" si="46"/>
        <v>125892.5411794164</v>
      </c>
      <c r="D307" s="5" t="str">
        <f t="shared" si="47"/>
        <v>125892.541179416i</v>
      </c>
      <c r="E307" s="6" t="str">
        <f ca="1">IMDIV(1,IMSUM(IMSUM(IMSUM(
1,IMPRODUCT(
D307,INDC_BTL/(LOAD5_BTL*'L-C Filter Designer'!$D$16))),IMPRODUCT(IMPOWER(
D307,2),INDC_BTL*CAP_BTL))))</f>
        <v>1.09802264045691-0.4405381571807i</v>
      </c>
      <c r="F307" s="6">
        <f t="shared" ca="1" si="48"/>
        <v>1.4604352209040916</v>
      </c>
      <c r="G307" s="1"/>
      <c r="H307" s="1"/>
      <c r="I307" s="1"/>
      <c r="J307" s="1"/>
    </row>
    <row r="308" spans="1:10" x14ac:dyDescent="0.2">
      <c r="A308" s="5">
        <f t="shared" si="49"/>
        <v>5.1999999999999984</v>
      </c>
      <c r="B308" s="5">
        <f t="shared" si="45"/>
        <v>25224.358585288042</v>
      </c>
      <c r="C308" s="5">
        <f t="shared" si="46"/>
        <v>158489.31924611109</v>
      </c>
      <c r="D308" s="5" t="str">
        <f t="shared" si="47"/>
        <v>158489.319246111i</v>
      </c>
      <c r="E308" s="6" t="str">
        <f ca="1">IMDIV(1,IMSUM(IMSUM(IMSUM(
1,IMPRODUCT(
D308,INDC_BTL/(LOAD5_BTL*'L-C Filter Designer'!$D$16))),IMPRODUCT(IMPOWER(
D308,2),INDC_BTL*CAP_BTL))))</f>
        <v>1.11503165494592-0.671039836997166i</v>
      </c>
      <c r="F308" s="6">
        <f t="shared" ca="1" si="48"/>
        <v>2.2880829461839989</v>
      </c>
      <c r="G308" s="1"/>
      <c r="H308" s="1"/>
      <c r="I308" s="1"/>
      <c r="J308" s="1"/>
    </row>
    <row r="309" spans="1:10" x14ac:dyDescent="0.2">
      <c r="A309" s="5">
        <f t="shared" si="49"/>
        <v>5.299999999999998</v>
      </c>
      <c r="B309" s="5">
        <f t="shared" si="45"/>
        <v>31755.586019227456</v>
      </c>
      <c r="C309" s="5">
        <f t="shared" si="46"/>
        <v>199526.23149688743</v>
      </c>
      <c r="D309" s="5" t="str">
        <f t="shared" si="47"/>
        <v>199526.231496887i</v>
      </c>
      <c r="E309" s="6" t="str">
        <f ca="1">IMDIV(1,IMSUM(IMSUM(IMSUM(
1,IMPRODUCT(
D309,INDC_BTL/(LOAD5_BTL*'L-C Filter Designer'!$D$16))),IMPRODUCT(IMPOWER(
D309,2),INDC_BTL*CAP_BTL))))</f>
        <v>0.998838889090677-1.08649013906394i</v>
      </c>
      <c r="F309" s="6">
        <f t="shared" ca="1" si="48"/>
        <v>3.3808578036504073</v>
      </c>
      <c r="G309" s="1"/>
      <c r="H309" s="1"/>
      <c r="I309" s="1"/>
      <c r="J309" s="1"/>
    </row>
    <row r="310" spans="1:10" x14ac:dyDescent="0.2">
      <c r="A310" s="5">
        <f t="shared" si="49"/>
        <v>5.3999999999999977</v>
      </c>
      <c r="B310" s="5">
        <f t="shared" si="45"/>
        <v>39977.914206020985</v>
      </c>
      <c r="C310" s="5">
        <f t="shared" si="46"/>
        <v>251188.6431509571</v>
      </c>
      <c r="D310" s="5" t="str">
        <f t="shared" si="47"/>
        <v>251188.643150957i</v>
      </c>
      <c r="E310" s="6" t="str">
        <f ca="1">IMDIV(1,IMSUM(IMSUM(IMSUM(
1,IMPRODUCT(
D310,INDC_BTL/(LOAD5_BTL*'L-C Filter Designer'!$D$16))),IMPRODUCT(IMPOWER(
D310,2),INDC_BTL*CAP_BTL))))</f>
        <v>0.342349093619166-1.51507063765213i</v>
      </c>
      <c r="F310" s="6">
        <f t="shared" ca="1" si="48"/>
        <v>3.8249287289723055</v>
      </c>
      <c r="G310" s="1"/>
      <c r="H310" s="1"/>
      <c r="I310" s="1"/>
      <c r="J310" s="1"/>
    </row>
    <row r="311" spans="1:10" x14ac:dyDescent="0.2">
      <c r="A311" s="5">
        <f t="shared" si="49"/>
        <v>5.4999999999999973</v>
      </c>
      <c r="B311" s="5">
        <f t="shared" si="45"/>
        <v>50329.212104486811</v>
      </c>
      <c r="C311" s="5">
        <f t="shared" si="46"/>
        <v>316227.76601683651</v>
      </c>
      <c r="D311" s="5" t="str">
        <f t="shared" si="47"/>
        <v>316227.766016837i</v>
      </c>
      <c r="E311" s="6" t="str">
        <f ca="1">IMDIV(1,IMSUM(IMSUM(IMSUM(
1,IMPRODUCT(
D311,INDC_BTL/(LOAD5_BTL*'L-C Filter Designer'!$D$16))),IMPRODUCT(IMPOWER(
D311,2),INDC_BTL*CAP_BTL))))</f>
        <v>-0.477073946461696-1.0476668632946i</v>
      </c>
      <c r="F311" s="6">
        <f t="shared" ca="1" si="48"/>
        <v>1.2228319913503101</v>
      </c>
      <c r="G311" s="1"/>
      <c r="H311" s="1"/>
      <c r="I311" s="1"/>
      <c r="J311" s="1"/>
    </row>
    <row r="312" spans="1:10" x14ac:dyDescent="0.2">
      <c r="A312" s="5">
        <f t="shared" si="49"/>
        <v>5.599999999999997</v>
      </c>
      <c r="B312" s="5">
        <f t="shared" si="45"/>
        <v>63360.724073916979</v>
      </c>
      <c r="C312" s="5">
        <f t="shared" si="46"/>
        <v>398107.17055349506</v>
      </c>
      <c r="D312" s="5" t="str">
        <f t="shared" si="47"/>
        <v>398107.170553495i</v>
      </c>
      <c r="E312" s="6" t="str">
        <f ca="1">IMDIV(1,IMSUM(IMSUM(IMSUM(
1,IMPRODUCT(
D312,INDC_BTL/(LOAD5_BTL*'L-C Filter Designer'!$D$16))),IMPRODUCT(IMPOWER(
D312,2),INDC_BTL*CAP_BTL))))</f>
        <v>-0.496834320744781-0.42795554537796i</v>
      </c>
      <c r="F312" s="6">
        <f t="shared" ca="1" si="48"/>
        <v>-3.6654135040595377</v>
      </c>
      <c r="G312" s="1"/>
      <c r="H312" s="1"/>
      <c r="I312" s="1"/>
      <c r="J312" s="1"/>
    </row>
    <row r="313" spans="1:10" x14ac:dyDescent="0.2">
      <c r="A313" s="5">
        <f t="shared" si="49"/>
        <v>5.6999999999999966</v>
      </c>
      <c r="B313" s="5">
        <f t="shared" si="45"/>
        <v>79766.425646332456</v>
      </c>
      <c r="C313" s="5">
        <f t="shared" si="46"/>
        <v>501187.23362726904</v>
      </c>
      <c r="D313" s="5" t="str">
        <f t="shared" si="47"/>
        <v>501187.233627269i</v>
      </c>
      <c r="E313" s="6" t="str">
        <f ca="1">IMDIV(1,IMSUM(IMSUM(IMSUM(
1,IMPRODUCT(
D313,INDC_BTL/(LOAD5_BTL*'L-C Filter Designer'!$D$16))),IMPRODUCT(IMPOWER(
D313,2),INDC_BTL*CAP_BTL))))</f>
        <v>-0.326165723870681-0.169142070028789i</v>
      </c>
      <c r="F313" s="6">
        <f t="shared" ca="1" si="48"/>
        <v>-8.6968836731344616</v>
      </c>
      <c r="G313" s="1"/>
      <c r="H313" s="1"/>
      <c r="I313" s="1"/>
      <c r="J313" s="1"/>
    </row>
    <row r="314" spans="1:10" x14ac:dyDescent="0.2">
      <c r="A314" s="5">
        <f t="shared" si="49"/>
        <v>5.7999999999999963</v>
      </c>
      <c r="B314" s="5">
        <f t="shared" si="45"/>
        <v>100419.98025415781</v>
      </c>
      <c r="C314" s="5">
        <f t="shared" si="46"/>
        <v>630957.34448018856</v>
      </c>
      <c r="D314" s="5" t="str">
        <f t="shared" si="47"/>
        <v>630957.344480189i</v>
      </c>
      <c r="E314" s="6" t="str">
        <f ca="1">IMDIV(1,IMSUM(IMSUM(IMSUM(
1,IMPRODUCT(
D314,INDC_BTL/(LOAD5_BTL*'L-C Filter Designer'!$D$16))),IMPRODUCT(IMPOWER(
D314,2),INDC_BTL*CAP_BTL))))</f>
        <v>-0.200886948628316-0.0717850595975299i</v>
      </c>
      <c r="F314" s="6">
        <f t="shared" ca="1" si="48"/>
        <v>-13.41905943392444</v>
      </c>
      <c r="G314" s="1"/>
      <c r="H314" s="1"/>
      <c r="I314" s="1"/>
      <c r="J314" s="1"/>
    </row>
    <row r="315" spans="1:10" x14ac:dyDescent="0.2">
      <c r="A315" s="5">
        <f t="shared" si="49"/>
        <v>5.8999999999999959</v>
      </c>
      <c r="B315" s="5">
        <f t="shared" si="45"/>
        <v>126421.26499382764</v>
      </c>
      <c r="C315" s="5">
        <f t="shared" si="46"/>
        <v>794328.23472427484</v>
      </c>
      <c r="D315" s="5" t="str">
        <f t="shared" si="47"/>
        <v>794328.234724275i</v>
      </c>
      <c r="E315" s="6" t="str">
        <f ca="1">IMDIV(1,IMSUM(IMSUM(IMSUM(
1,IMPRODUCT(
D315,INDC_BTL/(LOAD5_BTL*'L-C Filter Designer'!$D$16))),IMPRODUCT(IMPOWER(
D315,2),INDC_BTL*CAP_BTL))))</f>
        <v>-0.12343852784666-0.0323342734255009i</v>
      </c>
      <c r="F315" s="6">
        <f t="shared" ca="1" si="48"/>
        <v>-17.882769021902252</v>
      </c>
      <c r="G315" s="1"/>
      <c r="H315" s="1"/>
      <c r="I315" s="1"/>
      <c r="J315" s="1"/>
    </row>
    <row r="316" spans="1:10" x14ac:dyDescent="0.2">
      <c r="A316" s="5">
        <f t="shared" si="49"/>
        <v>5.9999999999999956</v>
      </c>
      <c r="B316" s="5">
        <f t="shared" si="45"/>
        <v>159154.94309189386</v>
      </c>
      <c r="C316" s="5">
        <f t="shared" si="46"/>
        <v>999999.99999999069</v>
      </c>
      <c r="D316" s="5" t="str">
        <f t="shared" si="47"/>
        <v>999999.999999991i</v>
      </c>
      <c r="E316" s="6" t="str">
        <f ca="1">IMDIV(1,IMSUM(IMSUM(IMSUM(
1,IMPRODUCT(
D316,INDC_BTL/(LOAD5_BTL*'L-C Filter Designer'!$D$16))),IMPRODUCT(IMPOWER(
D316,2),INDC_BTL*CAP_BTL))))</f>
        <v>-0.0763590085449378-0.0151505969335195i</v>
      </c>
      <c r="F316" s="6">
        <f t="shared" ca="1" si="48"/>
        <v>-22.175102642940146</v>
      </c>
      <c r="G316" s="1"/>
      <c r="H316" s="1"/>
      <c r="I316" s="1"/>
      <c r="J316" s="1"/>
    </row>
    <row r="317" spans="1:10" x14ac:dyDescent="0.2">
      <c r="A317" s="5">
        <f t="shared" si="49"/>
        <v>6.0999999999999952</v>
      </c>
      <c r="B317" s="5">
        <f t="shared" si="45"/>
        <v>200364.20227103951</v>
      </c>
      <c r="C317" s="5">
        <f t="shared" si="46"/>
        <v>1258925.4117941542</v>
      </c>
      <c r="D317" s="5" t="str">
        <f t="shared" si="47"/>
        <v>1258925.41179415i</v>
      </c>
      <c r="E317" s="6" t="str">
        <f ca="1">IMDIV(1,IMSUM(IMSUM(IMSUM(
1,IMPRODUCT(
D317,INDC_BTL/(LOAD5_BTL*'L-C Filter Designer'!$D$16))),IMPRODUCT(IMPOWER(
D317,2),INDC_BTL*CAP_BTL))))</f>
        <v>-0.0475365055629143-0.0072787925739222i</v>
      </c>
      <c r="F317" s="6">
        <f t="shared" ca="1" si="48"/>
        <v>-26.358806653443182</v>
      </c>
      <c r="G317" s="1"/>
      <c r="H317" s="1"/>
      <c r="I317" s="1"/>
      <c r="J317" s="1"/>
    </row>
    <row r="318" spans="1:10" x14ac:dyDescent="0.2">
      <c r="A318" s="5">
        <f t="shared" si="49"/>
        <v>6.1999999999999948</v>
      </c>
      <c r="B318" s="5">
        <f t="shared" si="45"/>
        <v>252243.58585287799</v>
      </c>
      <c r="C318" s="5">
        <f t="shared" si="46"/>
        <v>1584893.1924610955</v>
      </c>
      <c r="D318" s="5" t="str">
        <f t="shared" si="47"/>
        <v>1584893.1924611i</v>
      </c>
      <c r="E318" s="6" t="str">
        <f ca="1">IMDIV(1,IMSUM(IMSUM(IMSUM(
1,IMPRODUCT(
D318,INDC_BTL/(LOAD5_BTL*'L-C Filter Designer'!$D$16))),IMPRODUCT(IMPOWER(
D318,2),INDC_BTL*CAP_BTL))))</f>
        <v>-0.0297308710143654-0.00355231474506178i</v>
      </c>
      <c r="F318" s="6">
        <f t="shared" ca="1" si="48"/>
        <v>-30.474285701500108</v>
      </c>
      <c r="G318" s="1"/>
      <c r="H318" s="1"/>
      <c r="I318" s="1"/>
      <c r="J318" s="1"/>
    </row>
    <row r="319" spans="1:10" x14ac:dyDescent="0.2">
      <c r="A319" s="5">
        <f t="shared" si="49"/>
        <v>6.2999999999999945</v>
      </c>
      <c r="B319" s="5">
        <f t="shared" si="45"/>
        <v>317555.86019227211</v>
      </c>
      <c r="C319" s="5">
        <f t="shared" si="46"/>
        <v>1995262.3149688588</v>
      </c>
      <c r="D319" s="5" t="str">
        <f t="shared" si="47"/>
        <v>1995262.31496886i</v>
      </c>
      <c r="E319" s="6" t="str">
        <f ca="1">IMDIV(1,IMSUM(IMSUM(IMSUM(
1,IMPRODUCT(
D319,INDC_BTL/(LOAD5_BTL*'L-C Filter Designer'!$D$16))),IMPRODUCT(IMPOWER(
D319,2),INDC_BTL*CAP_BTL))))</f>
        <v>-0.0186529643612689-0.00175083521619623i</v>
      </c>
      <c r="F319" s="6">
        <f t="shared" ca="1" si="48"/>
        <v>-34.54694735269522</v>
      </c>
      <c r="G319" s="1"/>
      <c r="H319" s="1"/>
      <c r="I319" s="1"/>
      <c r="J319" s="1"/>
    </row>
    <row r="320" spans="1:10" x14ac:dyDescent="0.2">
      <c r="A320" s="5">
        <f t="shared" si="49"/>
        <v>6.3999999999999941</v>
      </c>
      <c r="B320" s="5">
        <f t="shared" si="45"/>
        <v>399779.14206020674</v>
      </c>
      <c r="C320" s="5">
        <f t="shared" si="46"/>
        <v>2511886.4315095516</v>
      </c>
      <c r="D320" s="5" t="str">
        <f t="shared" si="47"/>
        <v>2511886.43150955i</v>
      </c>
      <c r="E320" s="6" t="str">
        <f ca="1">IMDIV(1,IMSUM(IMSUM(IMSUM(
1,IMPRODUCT(
D320,INDC_BTL/(LOAD5_BTL*'L-C Filter Designer'!$D$16))),IMPRODUCT(IMPOWER(
D320,2),INDC_BTL*CAP_BTL))))</f>
        <v>-0.011726742093528-0.00086829900030315i</v>
      </c>
      <c r="F320" s="6">
        <f t="shared" ca="1" si="48"/>
        <v>-38.59270707664411</v>
      </c>
      <c r="G320" s="1"/>
      <c r="H320" s="1"/>
      <c r="I320" s="1"/>
      <c r="J320" s="1"/>
    </row>
    <row r="321" spans="1:10" x14ac:dyDescent="0.2">
      <c r="A321" s="5">
        <f t="shared" si="49"/>
        <v>6.4999999999999938</v>
      </c>
      <c r="B321" s="5">
        <f t="shared" si="45"/>
        <v>503292.12104486418</v>
      </c>
      <c r="C321" s="5">
        <f t="shared" si="46"/>
        <v>3162277.6601683404</v>
      </c>
      <c r="D321" s="5" t="str">
        <f t="shared" si="47"/>
        <v>3162277.66016834i</v>
      </c>
      <c r="E321" s="6" t="str">
        <f ca="1">IMDIV(1,IMSUM(IMSUM(IMSUM(
1,IMPRODUCT(
D321,INDC_BTL/(LOAD5_BTL*'L-C Filter Designer'!$D$16))),IMPRODUCT(IMPOWER(
D321,2),INDC_BTL*CAP_BTL))))</f>
        <v>-0.00738209159261807-0.000432300432012097i</v>
      </c>
      <c r="F321" s="6">
        <f t="shared" ca="1" si="48"/>
        <v>-42.621543391333475</v>
      </c>
      <c r="G321" s="1"/>
      <c r="H321" s="1"/>
      <c r="I321" s="1"/>
      <c r="J321" s="1"/>
    </row>
    <row r="322" spans="1:10" x14ac:dyDescent="0.2">
      <c r="A322" s="5">
        <f t="shared" si="49"/>
        <v>6.5999999999999934</v>
      </c>
      <c r="B322" s="5">
        <f t="shared" si="45"/>
        <v>633607.24073916487</v>
      </c>
      <c r="C322" s="5">
        <f t="shared" si="46"/>
        <v>3981071.7055349196</v>
      </c>
      <c r="D322" s="5" t="str">
        <f t="shared" si="47"/>
        <v>3981071.70553492i</v>
      </c>
      <c r="E322" s="6" t="str">
        <f ca="1">IMDIV(1,IMSUM(IMSUM(IMSUM(
1,IMPRODUCT(
D322,INDC_BTL/(LOAD5_BTL*'L-C Filter Designer'!$D$16))),IMPRODUCT(IMPOWER(
D322,2),INDC_BTL*CAP_BTL))))</f>
        <v>-0.00465100757663456-0.000215758392676355i</v>
      </c>
      <c r="F322" s="6">
        <f t="shared" ca="1" si="48"/>
        <v>-46.639723105552918</v>
      </c>
      <c r="G322" s="1"/>
      <c r="H322" s="1"/>
      <c r="I322" s="1"/>
      <c r="J322" s="1"/>
    </row>
    <row r="323" spans="1:10" x14ac:dyDescent="0.2">
      <c r="A323" s="5">
        <f t="shared" si="49"/>
        <v>6.6999999999999931</v>
      </c>
      <c r="B323" s="5">
        <f t="shared" si="45"/>
        <v>797664.25646331836</v>
      </c>
      <c r="C323" s="5">
        <f t="shared" si="46"/>
        <v>5011872.3362726513</v>
      </c>
      <c r="D323" s="5" t="str">
        <f t="shared" si="47"/>
        <v>5011872.33627265i</v>
      </c>
      <c r="E323" s="6" t="str">
        <f ca="1">IMDIV(1,IMSUM(IMSUM(IMSUM(
1,IMPRODUCT(
D323,INDC_BTL/(LOAD5_BTL*'L-C Filter Designer'!$D$16))),IMPRODUCT(IMPOWER(
D323,2),INDC_BTL*CAP_BTL))))</f>
        <v>-0.00293188530273131-0.000107850269164544i</v>
      </c>
      <c r="F323" s="6">
        <f t="shared" ca="1" si="48"/>
        <v>-50.651187753527964</v>
      </c>
      <c r="G323" s="1"/>
      <c r="H323" s="1"/>
      <c r="I323" s="1"/>
      <c r="J323" s="1"/>
    </row>
    <row r="324" spans="1:10" x14ac:dyDescent="0.2">
      <c r="A324" s="5">
        <f t="shared" si="49"/>
        <v>6.7999999999999927</v>
      </c>
      <c r="B324" s="5">
        <f t="shared" si="45"/>
        <v>1004199.8025415703</v>
      </c>
      <c r="C324" s="5">
        <f t="shared" si="46"/>
        <v>6309573.4448018363</v>
      </c>
      <c r="D324" s="5" t="str">
        <f t="shared" si="47"/>
        <v>6309573.44480184i</v>
      </c>
      <c r="E324" s="6" t="str">
        <f ca="1">IMDIV(1,IMSUM(IMSUM(IMSUM(
1,IMPRODUCT(
D324,INDC_BTL/(LOAD5_BTL*'L-C Filter Designer'!$D$16))),IMPRODUCT(IMPOWER(
D324,2),INDC_BTL*CAP_BTL))))</f>
        <v>-0.00184881786934814-0.0000539632506896818i</v>
      </c>
      <c r="F324" s="6">
        <f t="shared" ca="1" si="48"/>
        <v>-54.65841905439607</v>
      </c>
      <c r="G324" s="1"/>
      <c r="H324" s="1"/>
      <c r="I324" s="1"/>
      <c r="J324" s="1"/>
    </row>
    <row r="325" spans="1:10" x14ac:dyDescent="0.2">
      <c r="A325" s="5">
        <f t="shared" si="49"/>
        <v>6.8999999999999924</v>
      </c>
      <c r="B325" s="5">
        <f t="shared" si="45"/>
        <v>1264212.6499382667</v>
      </c>
      <c r="C325" s="5">
        <f t="shared" si="46"/>
        <v>7943282.3472426869</v>
      </c>
      <c r="D325" s="5" t="str">
        <f t="shared" si="47"/>
        <v>7943282.34724269i</v>
      </c>
      <c r="E325" s="6" t="str">
        <f ca="1">IMDIV(1,IMSUM(IMSUM(IMSUM(
1,IMPRODUCT(
D325,INDC_BTL/(LOAD5_BTL*'L-C Filter Designer'!$D$16))),IMPRODUCT(IMPOWER(
D325,2),INDC_BTL*CAP_BTL))))</f>
        <v>-0.00116609633197116-0.0000270172993800207i</v>
      </c>
      <c r="F325" s="6">
        <f t="shared" ca="1" si="48"/>
        <v>-58.662980734224305</v>
      </c>
      <c r="G325" s="1"/>
      <c r="H325" s="1"/>
      <c r="I325" s="1"/>
      <c r="J325" s="1"/>
    </row>
    <row r="326" spans="1:10" x14ac:dyDescent="0.2">
      <c r="A326" s="5">
        <f t="shared" si="49"/>
        <v>6.999999999999992</v>
      </c>
      <c r="B326" s="5">
        <f t="shared" si="45"/>
        <v>1591549.4309189261</v>
      </c>
      <c r="C326" s="5">
        <f t="shared" si="46"/>
        <v>9999999.9999998286</v>
      </c>
      <c r="D326" s="5" t="str">
        <f t="shared" si="47"/>
        <v>9999999.99999983i</v>
      </c>
      <c r="E326" s="6" t="str">
        <f ca="1">IMDIV(1,IMSUM(IMSUM(IMSUM(
1,IMPRODUCT(
D326,INDC_BTL/(LOAD5_BTL*'L-C Filter Designer'!$D$16))),IMPRODUCT(IMPOWER(
D326,2),INDC_BTL*CAP_BTL))))</f>
        <v>-0.000735586244374876-0.0000135317557832027i</v>
      </c>
      <c r="F326" s="6">
        <f t="shared" ca="1" si="48"/>
        <v>-62.665858574931697</v>
      </c>
      <c r="G326" s="1"/>
      <c r="H326" s="1"/>
      <c r="I326" s="1"/>
      <c r="J326" s="1"/>
    </row>
  </sheetData>
  <mergeCells count="5">
    <mergeCell ref="A8:F8"/>
    <mergeCell ref="A72:F72"/>
    <mergeCell ref="A136:F136"/>
    <mergeCell ref="A200:F200"/>
    <mergeCell ref="A264:F264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6"/>
  <sheetViews>
    <sheetView workbookViewId="0">
      <selection activeCell="A2" sqref="A2"/>
    </sheetView>
  </sheetViews>
  <sheetFormatPr defaultRowHeight="12.75" x14ac:dyDescent="0.2"/>
  <cols>
    <col min="1" max="2" width="15.85546875" customWidth="1"/>
    <col min="3" max="3" width="22" customWidth="1"/>
  </cols>
  <sheetData>
    <row r="1" spans="1:5" x14ac:dyDescent="0.2">
      <c r="A1" s="14" t="s">
        <v>50</v>
      </c>
      <c r="B1" s="14"/>
      <c r="C1" s="14" t="s">
        <v>18</v>
      </c>
      <c r="D1" s="14" t="s">
        <v>37</v>
      </c>
      <c r="E1" s="14" t="s">
        <v>17</v>
      </c>
    </row>
    <row r="2" spans="1:5" x14ac:dyDescent="0.2">
      <c r="A2" s="13" t="s">
        <v>51</v>
      </c>
      <c r="B2" s="13" t="s">
        <v>19</v>
      </c>
      <c r="C2" s="13" t="s">
        <v>19</v>
      </c>
      <c r="D2" s="13" t="s">
        <v>33</v>
      </c>
      <c r="E2" s="13" t="s">
        <v>11</v>
      </c>
    </row>
    <row r="3" spans="1:5" x14ac:dyDescent="0.2">
      <c r="A3" s="13" t="s">
        <v>52</v>
      </c>
      <c r="B3" s="13" t="s">
        <v>10</v>
      </c>
      <c r="C3" s="13" t="s">
        <v>10</v>
      </c>
      <c r="D3" s="13" t="s">
        <v>34</v>
      </c>
      <c r="E3" s="13" t="s">
        <v>11</v>
      </c>
    </row>
    <row r="4" spans="1:5" x14ac:dyDescent="0.2">
      <c r="A4" t="s">
        <v>53</v>
      </c>
      <c r="B4" s="13" t="s">
        <v>10</v>
      </c>
      <c r="D4" s="13" t="s">
        <v>35</v>
      </c>
      <c r="E4" s="13" t="s">
        <v>11</v>
      </c>
    </row>
    <row r="5" spans="1:5" x14ac:dyDescent="0.2">
      <c r="A5" t="s">
        <v>54</v>
      </c>
      <c r="B5" s="13" t="s">
        <v>10</v>
      </c>
      <c r="D5" s="13" t="s">
        <v>32</v>
      </c>
      <c r="E5" s="13" t="s">
        <v>11</v>
      </c>
    </row>
    <row r="6" spans="1:5" x14ac:dyDescent="0.2">
      <c r="D6" s="13" t="s">
        <v>36</v>
      </c>
      <c r="E6" s="13" t="s">
        <v>11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3" sqref="F13"/>
    </sheetView>
  </sheetViews>
  <sheetFormatPr defaultRowHeight="12.75" x14ac:dyDescent="0.2"/>
  <sheetData>
    <row r="1" spans="1:1" x14ac:dyDescent="0.2">
      <c r="A1" s="14" t="s">
        <v>64</v>
      </c>
    </row>
    <row r="2" spans="1:1" x14ac:dyDescent="0.2">
      <c r="A2" t="s">
        <v>65</v>
      </c>
    </row>
    <row r="3" spans="1:1" x14ac:dyDescent="0.2">
      <c r="A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L-C Filter Designer</vt:lpstr>
      <vt:lpstr>Calculations</vt:lpstr>
      <vt:lpstr>Dropdowns</vt:lpstr>
      <vt:lpstr>Authors</vt:lpstr>
      <vt:lpstr>CAP_BTL</vt:lpstr>
      <vt:lpstr>dd_ampmode</vt:lpstr>
      <vt:lpstr>dd_mode</vt:lpstr>
      <vt:lpstr>dd_outputconfig</vt:lpstr>
      <vt:lpstr>Devices</vt:lpstr>
      <vt:lpstr>INDC_BTL</vt:lpstr>
      <vt:lpstr>LOAD1_BTL</vt:lpstr>
      <vt:lpstr>LOAD2_BTL</vt:lpstr>
      <vt:lpstr>LOAD3_BTL</vt:lpstr>
      <vt:lpstr>LOAD4_BTL</vt:lpstr>
      <vt:lpstr>LOAD5_BTL</vt:lpstr>
      <vt:lpstr>var_cutoff</vt:lpstr>
      <vt:lpstr>var_load</vt:lpstr>
      <vt:lpstr>var_loadfactor</vt:lpstr>
      <vt:lpstr>var_outputconfig</vt:lpstr>
      <vt:lpstr>var_q</vt:lpstr>
      <vt:lpstr>var_switchmode</vt:lpstr>
    </vt:vector>
  </TitlesOfParts>
  <Company>Texas Instruments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User</dc:creator>
  <cp:lastModifiedBy>Burk, Brian</cp:lastModifiedBy>
  <cp:lastPrinted>2016-09-20T17:52:37Z</cp:lastPrinted>
  <dcterms:created xsi:type="dcterms:W3CDTF">2009-03-30T14:49:53Z</dcterms:created>
  <dcterms:modified xsi:type="dcterms:W3CDTF">2016-09-22T22:55:59Z</dcterms:modified>
</cp:coreProperties>
</file>