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morales/Documents/smart/"/>
    </mc:Choice>
  </mc:AlternateContent>
  <xr:revisionPtr revIDLastSave="0" documentId="8_{FB203502-C654-F24B-B0E3-6D983D7CBD5F}" xr6:coauthVersionLast="47" xr6:coauthVersionMax="47" xr10:uidLastSave="{00000000-0000-0000-0000-000000000000}"/>
  <bookViews>
    <workbookView xWindow="0" yWindow="500" windowWidth="28800" windowHeight="16460" tabRatio="945" activeTab="4" xr2:uid="{5FBDF4B5-6C6D-451E-8C0D-7598DCEC14B5}"/>
  </bookViews>
  <sheets>
    <sheet name="CLIENTES STEVENS" sheetId="47" r:id="rId1"/>
    <sheet name="EJEMPLO MINUTA" sheetId="32" state="hidden" r:id="rId2"/>
    <sheet name="INVOICE" sheetId="54" r:id="rId3"/>
    <sheet name="IMPUESTOS Y TRAMITES MARITIMO" sheetId="53" r:id="rId4"/>
    <sheet name="BASE DE DATOS" sheetId="7" r:id="rId5"/>
    <sheet name="CONTROL QUINCENAL " sheetId="38" state="hidden" r:id="rId6"/>
  </sheets>
  <definedNames>
    <definedName name="_xlnm._FilterDatabase" localSheetId="0" hidden="1">'CLIENTES STEVENS'!$B$8:$BB$103</definedName>
    <definedName name="_xlnm.Print_Area" localSheetId="1">'EJEMPLO MINUTA'!$A$1:$O$68</definedName>
    <definedName name="CONTROL" localSheetId="0">'CLIENTES STEVENS'!$B$8:$AW$102</definedName>
    <definedName name="datos" localSheetId="2">CLIENTE[CODIGO]</definedName>
    <definedName name="datos">CLIENTE[CODIGO]</definedName>
    <definedName name="IMPORTADORA" localSheetId="2">CLIENTE[[#All],[IMPORTADORA]]</definedName>
    <definedName name="IMPORTADORA">CLIENTE[[#All],[IMPORTADORA]]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" i="47" l="1"/>
  <c r="AB101" i="47"/>
  <c r="H18" i="54"/>
  <c r="H17" i="54" l="1"/>
  <c r="H29" i="54" s="1"/>
  <c r="H15" i="54"/>
  <c r="D15" i="54"/>
  <c r="G14" i="54"/>
  <c r="D12" i="54"/>
  <c r="F8" i="54"/>
  <c r="D15" i="53"/>
  <c r="D12" i="53"/>
  <c r="G14" i="53"/>
  <c r="H29" i="53"/>
  <c r="F8" i="53"/>
  <c r="J10" i="32"/>
  <c r="J11" i="32" s="1"/>
  <c r="L23" i="32"/>
  <c r="L21" i="32"/>
  <c r="L19" i="32"/>
  <c r="F25" i="32"/>
  <c r="F23" i="32"/>
  <c r="F21" i="32"/>
  <c r="AS105" i="47"/>
  <c r="J12" i="32" l="1"/>
  <c r="K30" i="7" l="1"/>
  <c r="K25" i="7"/>
  <c r="F29" i="7" l="1"/>
  <c r="K29" i="32" l="1"/>
  <c r="F28" i="7"/>
  <c r="D7" i="32"/>
  <c r="F27" i="7"/>
  <c r="F26" i="7"/>
  <c r="F25" i="7"/>
  <c r="F24" i="7"/>
  <c r="F23" i="7"/>
  <c r="F22" i="7"/>
  <c r="F21" i="7"/>
  <c r="F20" i="7"/>
  <c r="F19" i="7"/>
  <c r="F18" i="7"/>
  <c r="F17" i="7"/>
  <c r="J13" i="32" l="1"/>
  <c r="AN13" i="47" l="1"/>
  <c r="AE13" i="47"/>
  <c r="AF13" i="47" s="1"/>
  <c r="AB13" i="47"/>
  <c r="W13" i="47"/>
  <c r="V13" i="47"/>
  <c r="S13" i="47"/>
  <c r="Q13" i="47"/>
  <c r="F13" i="47"/>
  <c r="E13" i="47"/>
  <c r="D13" i="47"/>
  <c r="AN12" i="47"/>
  <c r="AE12" i="47"/>
  <c r="AF12" i="47" s="1"/>
  <c r="AB12" i="47"/>
  <c r="W12" i="47"/>
  <c r="V12" i="47"/>
  <c r="S12" i="47"/>
  <c r="Q12" i="47"/>
  <c r="F12" i="47"/>
  <c r="E12" i="47"/>
  <c r="D12" i="47"/>
  <c r="AN11" i="47"/>
  <c r="AE11" i="47"/>
  <c r="AF11" i="47" s="1"/>
  <c r="AB11" i="47"/>
  <c r="W11" i="47"/>
  <c r="V11" i="47"/>
  <c r="S11" i="47"/>
  <c r="Q11" i="47"/>
  <c r="F11" i="47"/>
  <c r="E11" i="47"/>
  <c r="D11" i="47"/>
  <c r="AN10" i="47"/>
  <c r="AE10" i="47"/>
  <c r="AF10" i="47" s="1"/>
  <c r="AB10" i="47"/>
  <c r="W10" i="47"/>
  <c r="V10" i="47"/>
  <c r="S10" i="47"/>
  <c r="Q10" i="47"/>
  <c r="F10" i="47"/>
  <c r="E10" i="47"/>
  <c r="D10" i="47"/>
  <c r="AN9" i="47"/>
  <c r="AE9" i="47"/>
  <c r="AB9" i="47"/>
  <c r="W9" i="47"/>
  <c r="V9" i="47"/>
  <c r="S9" i="47"/>
  <c r="Q9" i="47"/>
  <c r="F9" i="47"/>
  <c r="E9" i="47"/>
  <c r="D9" i="47"/>
  <c r="AN103" i="47" l="1"/>
  <c r="AB103" i="47"/>
  <c r="AE103" i="47"/>
  <c r="AT103" i="47"/>
  <c r="AF9" i="47"/>
  <c r="AF103" i="47" l="1"/>
  <c r="Y14" i="38" l="1"/>
  <c r="Y13" i="38"/>
  <c r="Y12" i="38"/>
  <c r="Y11" i="38"/>
  <c r="Y10" i="38"/>
  <c r="Y15" i="38"/>
  <c r="P14" i="38"/>
  <c r="C28" i="38"/>
  <c r="F20" i="38"/>
  <c r="F19" i="38"/>
  <c r="F18" i="38"/>
  <c r="F17" i="38"/>
  <c r="F16" i="38"/>
  <c r="F15" i="38"/>
  <c r="F14" i="38"/>
  <c r="E20" i="38"/>
  <c r="E19" i="38"/>
  <c r="E18" i="38"/>
  <c r="E17" i="38"/>
  <c r="E16" i="38"/>
  <c r="E15" i="38"/>
  <c r="D10" i="38"/>
  <c r="P10" i="38"/>
  <c r="AB10" i="38" s="1"/>
  <c r="P16" i="38"/>
  <c r="P15" i="38"/>
  <c r="AB15" i="38" s="1"/>
  <c r="P13" i="38"/>
  <c r="P12" i="38"/>
  <c r="P11" i="38"/>
  <c r="P17" i="38"/>
  <c r="F13" i="38"/>
  <c r="F12" i="38"/>
  <c r="F11" i="38"/>
  <c r="E14" i="38"/>
  <c r="E13" i="38"/>
  <c r="E12" i="38"/>
  <c r="E11" i="38"/>
  <c r="F10" i="38"/>
  <c r="E10" i="38"/>
  <c r="S12" i="38" l="1"/>
  <c r="S16" i="38"/>
  <c r="S11" i="38"/>
  <c r="S13" i="38"/>
  <c r="S14" i="38"/>
  <c r="S10" i="38"/>
  <c r="S15" i="38" l="1"/>
  <c r="X15" i="38" s="1"/>
  <c r="AA15" i="38" s="1"/>
  <c r="AC15" i="38" s="1"/>
  <c r="AD15" i="38" s="1"/>
  <c r="AC24" i="38"/>
  <c r="AD24" i="38" s="1"/>
  <c r="AC23" i="38"/>
  <c r="AD23" i="38" s="1"/>
  <c r="AC22" i="38"/>
  <c r="AD22" i="38" s="1"/>
  <c r="AC21" i="38"/>
  <c r="AD21" i="38" s="1"/>
  <c r="AC20" i="38"/>
  <c r="AD20" i="38" s="1"/>
  <c r="AC19" i="38"/>
  <c r="AD19" i="38" s="1"/>
  <c r="AC18" i="38"/>
  <c r="AE24" i="38"/>
  <c r="AE23" i="38"/>
  <c r="AE22" i="38"/>
  <c r="AE21" i="38"/>
  <c r="AE20" i="38"/>
  <c r="AE19" i="38"/>
  <c r="AE18" i="38"/>
  <c r="Y25" i="38"/>
  <c r="Y24" i="38"/>
  <c r="Y23" i="38"/>
  <c r="Y22" i="38"/>
  <c r="Y21" i="38"/>
  <c r="Y20" i="38"/>
  <c r="Y19" i="38"/>
  <c r="Y18" i="38"/>
  <c r="X18" i="38"/>
  <c r="X24" i="38"/>
  <c r="X23" i="38"/>
  <c r="X22" i="38"/>
  <c r="X21" i="38"/>
  <c r="X20" i="38"/>
  <c r="X19" i="38"/>
  <c r="W16" i="38"/>
  <c r="Y16" i="38" s="1"/>
  <c r="P25" i="38"/>
  <c r="AB25" i="38" s="1"/>
  <c r="P24" i="38"/>
  <c r="P23" i="38"/>
  <c r="P22" i="38"/>
  <c r="P21" i="38"/>
  <c r="P20" i="38"/>
  <c r="P19" i="38"/>
  <c r="P18" i="38"/>
  <c r="AB17" i="38"/>
  <c r="Y17" i="38"/>
  <c r="X25" i="38"/>
  <c r="X17" i="38"/>
  <c r="X16" i="38"/>
  <c r="AB16" i="38"/>
  <c r="X10" i="38"/>
  <c r="AA10" i="38" s="1"/>
  <c r="AE15" i="38" l="1"/>
  <c r="AF15" i="38" s="1"/>
  <c r="AC10" i="38"/>
  <c r="AE10" i="38"/>
  <c r="AF20" i="38"/>
  <c r="AF19" i="38"/>
  <c r="AF24" i="38"/>
  <c r="AF23" i="38"/>
  <c r="AF21" i="38"/>
  <c r="AF22" i="38"/>
  <c r="AD18" i="38"/>
  <c r="AF18" i="38" s="1"/>
  <c r="AA16" i="38"/>
  <c r="AC16" i="38" s="1"/>
  <c r="AD16" i="38" s="1"/>
  <c r="AA17" i="38"/>
  <c r="AE17" i="38" s="1"/>
  <c r="AA25" i="38"/>
  <c r="AD10" i="38" l="1"/>
  <c r="AF10" i="38" s="1"/>
  <c r="AE16" i="38"/>
  <c r="AF16" i="38" s="1"/>
  <c r="AC17" i="38"/>
  <c r="AD17" i="38" s="1"/>
  <c r="AF17" i="38" s="1"/>
  <c r="AC25" i="38"/>
  <c r="AD25" i="38" s="1"/>
  <c r="AE25" i="38"/>
  <c r="AF25" i="38" l="1"/>
  <c r="X14" i="38" l="1"/>
  <c r="AA14" i="38" s="1"/>
  <c r="AB14" i="38"/>
  <c r="X13" i="38"/>
  <c r="AB13" i="38"/>
  <c r="X12" i="38"/>
  <c r="AB12" i="38"/>
  <c r="X11" i="38"/>
  <c r="AB11" i="38"/>
  <c r="AE14" i="38" l="1"/>
  <c r="AC14" i="38"/>
  <c r="G4" i="38"/>
  <c r="D18" i="38"/>
  <c r="D14" i="38"/>
  <c r="D17" i="38"/>
  <c r="D13" i="38"/>
  <c r="D16" i="38"/>
  <c r="D12" i="38"/>
  <c r="D20" i="38"/>
  <c r="D15" i="38"/>
  <c r="D11" i="38"/>
  <c r="D19" i="38"/>
  <c r="AA12" i="38"/>
  <c r="AC12" i="38" s="1"/>
  <c r="AD12" i="38" s="1"/>
  <c r="AA11" i="38"/>
  <c r="AE11" i="38" s="1"/>
  <c r="AA13" i="38"/>
  <c r="AE13" i="38" s="1"/>
  <c r="F23" i="38" l="1"/>
  <c r="F21" i="38"/>
  <c r="E22" i="38"/>
  <c r="D24" i="38"/>
  <c r="F25" i="38"/>
  <c r="F22" i="38"/>
  <c r="D23" i="38"/>
  <c r="E21" i="38"/>
  <c r="D21" i="38"/>
  <c r="D22" i="38"/>
  <c r="E24" i="38"/>
  <c r="E25" i="38"/>
  <c r="D25" i="38"/>
  <c r="E23" i="38"/>
  <c r="F24" i="38"/>
  <c r="AE12" i="38"/>
  <c r="AF12" i="38" s="1"/>
  <c r="AD14" i="38"/>
  <c r="AF14" i="38" s="1"/>
  <c r="AC11" i="38"/>
  <c r="AC13" i="38"/>
  <c r="AD13" i="38" s="1"/>
  <c r="AF13" i="38" s="1"/>
  <c r="AG14" i="38" l="1"/>
  <c r="AG10" i="38"/>
  <c r="AD11" i="38"/>
  <c r="AF11" i="38" s="1"/>
  <c r="AG15" i="38"/>
  <c r="AG25" i="38"/>
  <c r="AG21" i="38"/>
  <c r="AG18" i="38"/>
  <c r="AG22" i="38"/>
  <c r="AG24" i="38"/>
  <c r="AG19" i="38"/>
  <c r="AG23" i="38"/>
  <c r="AG20" i="38"/>
  <c r="AG12" i="38"/>
  <c r="AG16" i="38"/>
  <c r="AG17" i="38"/>
  <c r="AG13" i="38"/>
  <c r="AG11" i="38"/>
  <c r="F16" i="7" l="1"/>
  <c r="G3" i="38" l="1"/>
  <c r="H3" i="38" s="1"/>
  <c r="L35" i="32"/>
  <c r="K38" i="32" s="1"/>
  <c r="F15" i="7" l="1"/>
  <c r="F14" i="7" l="1"/>
  <c r="G12" i="7" l="1"/>
  <c r="H12" i="7" s="1"/>
  <c r="G11" i="7"/>
  <c r="H11" i="7" s="1"/>
  <c r="F11" i="7"/>
  <c r="F12" i="7"/>
  <c r="G13" i="7"/>
  <c r="H13" i="7" s="1"/>
  <c r="F13" i="7"/>
  <c r="G10" i="7"/>
  <c r="H10" i="7" s="1"/>
  <c r="F8" i="7"/>
  <c r="F6" i="7" l="1"/>
  <c r="G9" i="7"/>
  <c r="H9" i="7" s="1"/>
  <c r="F9" i="7"/>
  <c r="G7" i="7"/>
  <c r="H7" i="7" s="1"/>
  <c r="F7" i="7"/>
  <c r="F10" i="7"/>
  <c r="G6" i="7" l="1"/>
  <c r="H6" i="7" s="1"/>
  <c r="G28" i="7"/>
  <c r="H28" i="7" s="1"/>
  <c r="G29" i="7"/>
  <c r="H29" i="7" s="1"/>
  <c r="G24" i="7"/>
  <c r="H24" i="7" s="1"/>
  <c r="G21" i="7"/>
  <c r="H21" i="7" s="1"/>
  <c r="G18" i="7"/>
  <c r="H18" i="7" s="1"/>
  <c r="G26" i="7"/>
  <c r="H26" i="7" s="1"/>
  <c r="G22" i="7"/>
  <c r="H22" i="7" s="1"/>
  <c r="G23" i="7"/>
  <c r="H23" i="7" s="1"/>
  <c r="G25" i="7"/>
  <c r="H25" i="7" s="1"/>
  <c r="G19" i="7"/>
  <c r="H19" i="7" s="1"/>
  <c r="G27" i="7"/>
  <c r="H27" i="7" s="1"/>
  <c r="G20" i="7"/>
  <c r="H20" i="7" s="1"/>
  <c r="G17" i="7"/>
  <c r="H17" i="7" s="1"/>
  <c r="G15" i="7"/>
  <c r="H15" i="7" s="1"/>
  <c r="G16" i="7"/>
  <c r="H16" i="7" s="1"/>
  <c r="G8" i="7"/>
  <c r="H8" i="7" s="1"/>
  <c r="G14" i="7"/>
  <c r="H1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</author>
  </authors>
  <commentList>
    <comment ref="Y9" authorId="0" shapeId="0" xr:uid="{4805EB42-BCE0-4096-AEC7-CF826A873BB8}">
      <text>
        <r>
          <rPr>
            <b/>
            <sz val="9"/>
            <color rgb="FF000000"/>
            <rFont val="Tahoma"/>
            <family val="2"/>
          </rPr>
          <t>marga: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YA SE LIQUIDO</t>
        </r>
      </text>
    </comment>
    <comment ref="AR40" authorId="0" shapeId="0" xr:uid="{E1A9D865-E8F6-4E10-B8EE-883BCCC0DAA0}">
      <text>
        <r>
          <rPr>
            <b/>
            <sz val="9"/>
            <color indexed="81"/>
            <rFont val="Tahoma"/>
            <family val="2"/>
          </rPr>
          <t>marga:</t>
        </r>
        <r>
          <rPr>
            <sz val="9"/>
            <color indexed="81"/>
            <rFont val="Tahoma"/>
            <family val="2"/>
          </rPr>
          <t xml:space="preserve">
cargo matus</t>
        </r>
      </text>
    </comment>
  </commentList>
</comments>
</file>

<file path=xl/sharedStrings.xml><?xml version="1.0" encoding="utf-8"?>
<sst xmlns="http://schemas.openxmlformats.org/spreadsheetml/2006/main" count="390" uniqueCount="290">
  <si>
    <t>No.</t>
  </si>
  <si>
    <t>VIN</t>
  </si>
  <si>
    <t>Año</t>
  </si>
  <si>
    <t>Salida Copart</t>
  </si>
  <si>
    <t>Total Grua</t>
  </si>
  <si>
    <t>Mes</t>
  </si>
  <si>
    <t>Dia</t>
  </si>
  <si>
    <t>Lote</t>
  </si>
  <si>
    <t>Marca y Modelo</t>
  </si>
  <si>
    <t>Embarque</t>
  </si>
  <si>
    <t>Grua</t>
  </si>
  <si>
    <t>DELAWERE</t>
  </si>
  <si>
    <t>Importadora Maya</t>
  </si>
  <si>
    <t>Elias Estrada</t>
  </si>
  <si>
    <t>Daniel Perez</t>
  </si>
  <si>
    <t>JEEP CHEROKEE</t>
  </si>
  <si>
    <t>FORD ESCOSPORT</t>
  </si>
  <si>
    <t>CAMION HINO</t>
  </si>
  <si>
    <t>MAZDA 3HATCHBACK</t>
  </si>
  <si>
    <t>NISSA ROGUE</t>
  </si>
  <si>
    <t>PA- EAST</t>
  </si>
  <si>
    <t>CA-SAN BERNARDINO</t>
  </si>
  <si>
    <t>NY- ALBANY</t>
  </si>
  <si>
    <t>CT- HARTFORD</t>
  </si>
  <si>
    <t>DELAWARE</t>
  </si>
  <si>
    <t>CALIFORNIA</t>
  </si>
  <si>
    <t>MCALLEN</t>
  </si>
  <si>
    <t>MARITIMO</t>
  </si>
  <si>
    <t>TERRESTRE</t>
  </si>
  <si>
    <t>1C4PJMCB7KD425226</t>
  </si>
  <si>
    <t>MAJ3S2GE9KC270338</t>
  </si>
  <si>
    <t>JHHXDM1H4KK008914</t>
  </si>
  <si>
    <t>3MZBM1K74FM232987</t>
  </si>
  <si>
    <t>Importadora H&amp;H</t>
  </si>
  <si>
    <t>CLIENTE</t>
  </si>
  <si>
    <t>Cobro</t>
  </si>
  <si>
    <t>TOTALES</t>
  </si>
  <si>
    <t>IMPORTADORAS</t>
  </si>
  <si>
    <t>TELEFONO</t>
  </si>
  <si>
    <t>IMPORTADORA</t>
  </si>
  <si>
    <t xml:space="preserve">NOMBRE </t>
  </si>
  <si>
    <t>4704 2957</t>
  </si>
  <si>
    <t>3000 4574</t>
  </si>
  <si>
    <t>5861 1859</t>
  </si>
  <si>
    <t>3038 0518</t>
  </si>
  <si>
    <t>saldo pendiente</t>
  </si>
  <si>
    <t>KANSAS- WICHITA</t>
  </si>
  <si>
    <t>502+35865839</t>
  </si>
  <si>
    <t>502+34208702</t>
  </si>
  <si>
    <t>1 Vehiculo</t>
  </si>
  <si>
    <t>smartlogisticagt@gmail.com</t>
  </si>
  <si>
    <t>opsmartlogistica@gmail.com</t>
  </si>
  <si>
    <t>VIN:</t>
  </si>
  <si>
    <t>TOTAL</t>
  </si>
  <si>
    <t>P</t>
  </si>
  <si>
    <t>NO</t>
  </si>
  <si>
    <t>IVA</t>
  </si>
  <si>
    <t>DETALLE DE COBRO</t>
  </si>
  <si>
    <t>LOTE:</t>
  </si>
  <si>
    <t>JN8AS5MV2FW754206</t>
  </si>
  <si>
    <t>Antonio Mazariegos</t>
  </si>
  <si>
    <t>VEHICULO:</t>
  </si>
  <si>
    <t>Cesar Lopez Alburez</t>
  </si>
  <si>
    <t>FECHA</t>
  </si>
  <si>
    <t>DESCRIPCION</t>
  </si>
  <si>
    <t>PENDIENTE</t>
  </si>
  <si>
    <t>MINUTA DE COBRO</t>
  </si>
  <si>
    <t>Cristobal Mozcoso</t>
  </si>
  <si>
    <t>3292 7423</t>
  </si>
  <si>
    <t>ESTATUS</t>
  </si>
  <si>
    <t xml:space="preserve">ANTICIPO </t>
  </si>
  <si>
    <t>******* NO CUENTA CON ANTICIPO*******</t>
  </si>
  <si>
    <t>5945 1173</t>
  </si>
  <si>
    <t>4444 9743</t>
  </si>
  <si>
    <t>TOTAL A PAGAR</t>
  </si>
  <si>
    <t>GRUA:</t>
  </si>
  <si>
    <t>EMBARQUE:</t>
  </si>
  <si>
    <t>PTO DE SALIDA:</t>
  </si>
  <si>
    <t>Impotadora H&amp;R</t>
  </si>
  <si>
    <t>Importadora El Camino</t>
  </si>
  <si>
    <t xml:space="preserve">Importacion Caminiones </t>
  </si>
  <si>
    <t>Importadora Ced</t>
  </si>
  <si>
    <t xml:space="preserve">Importadora Xela Car </t>
  </si>
  <si>
    <t>Importadora Mi Predio</t>
  </si>
  <si>
    <t>Jhonatan Hernandez</t>
  </si>
  <si>
    <t>Luis Galicia</t>
  </si>
  <si>
    <t>Josue Hernandez</t>
  </si>
  <si>
    <t>Mr. Lee</t>
  </si>
  <si>
    <t>Esteban Benjamin</t>
  </si>
  <si>
    <t>Crhistian</t>
  </si>
  <si>
    <t>Importadora Mayen</t>
  </si>
  <si>
    <t>Sebastian Mancilla</t>
  </si>
  <si>
    <t>5050 4050</t>
  </si>
  <si>
    <t>RESUMEN</t>
  </si>
  <si>
    <t>IPRIMA</t>
  </si>
  <si>
    <t>TRAMITE</t>
  </si>
  <si>
    <t xml:space="preserve">INGRESOS DEVENGADOS </t>
  </si>
  <si>
    <t>Ingreso Parcial ( 3 )</t>
  </si>
  <si>
    <t>Ingreso Parcial ( 4 )</t>
  </si>
  <si>
    <t>Ingreso Parcial ( 5 )</t>
  </si>
  <si>
    <t>Numero De Transacción</t>
  </si>
  <si>
    <t>Fecha De Transaccion</t>
  </si>
  <si>
    <t>Monto Total Del Ingreso</t>
  </si>
  <si>
    <t>Documentacion Del Gasto</t>
  </si>
  <si>
    <t>Documentacion Del Costo</t>
  </si>
  <si>
    <t>Costos Y Gastos</t>
  </si>
  <si>
    <t>Nombre del cliente</t>
  </si>
  <si>
    <t>Total Costos Y gastos</t>
  </si>
  <si>
    <t>Total Ingreso</t>
  </si>
  <si>
    <t>Ganancia</t>
  </si>
  <si>
    <t>Marguen De Ganancia %</t>
  </si>
  <si>
    <t>Porcentaje De Gasto En Funcion Al Ingreso</t>
  </si>
  <si>
    <t>Total Porcentaje</t>
  </si>
  <si>
    <t>Promedio De Ganancia Mensual</t>
  </si>
  <si>
    <t>Serie</t>
  </si>
  <si>
    <t>Numero</t>
  </si>
  <si>
    <t>Monto</t>
  </si>
  <si>
    <t>Gastos</t>
  </si>
  <si>
    <t>Costos</t>
  </si>
  <si>
    <t>VEHICULOS PERSIVIDOS</t>
  </si>
  <si>
    <t xml:space="preserve">TOTAL DE VEHICULOS </t>
  </si>
  <si>
    <t>MES</t>
  </si>
  <si>
    <t>OTROS INGRESOS</t>
  </si>
  <si>
    <t>INGRESO</t>
  </si>
  <si>
    <t>INICIAL</t>
  </si>
  <si>
    <t>DECLARACION</t>
  </si>
  <si>
    <t>POLIZA</t>
  </si>
  <si>
    <t xml:space="preserve">ENTREGA DE DOC </t>
  </si>
  <si>
    <t>MARZO</t>
  </si>
  <si>
    <t>Edgar Monzon Alvarez</t>
  </si>
  <si>
    <t>TIPO DE CAMBIO</t>
  </si>
  <si>
    <t>INGRESO IMPUESTO</t>
  </si>
  <si>
    <t xml:space="preserve">GASTOS INCURRENTES </t>
  </si>
  <si>
    <t xml:space="preserve">PAGO DE SALARIOS </t>
  </si>
  <si>
    <t>LUZ</t>
  </si>
  <si>
    <t xml:space="preserve">AGUA </t>
  </si>
  <si>
    <t xml:space="preserve">INTERNET </t>
  </si>
  <si>
    <t xml:space="preserve">SALDO </t>
  </si>
  <si>
    <t>GASOLINA</t>
  </si>
  <si>
    <t xml:space="preserve">VIATICOS </t>
  </si>
  <si>
    <t xml:space="preserve">COMISIONES </t>
  </si>
  <si>
    <t>TELEFONOS</t>
  </si>
  <si>
    <t xml:space="preserve">PUBLICIDAD </t>
  </si>
  <si>
    <t>GASTOS VANCARIOS.</t>
  </si>
  <si>
    <t>GASTOS DE REPRECENTACION</t>
  </si>
  <si>
    <t xml:space="preserve">HONORARIOS </t>
  </si>
  <si>
    <t>PRORRATEO DE FACTURAS DEVIDIDO DE 2</t>
  </si>
  <si>
    <t>REALIDAD ECONOMICA UN LISTADO DONDE ESTAN TODOS LOS GASTOS .</t>
  </si>
  <si>
    <t>Total</t>
  </si>
  <si>
    <t xml:space="preserve">Tipo de cambio del Dia </t>
  </si>
  <si>
    <t>TIPO DE CAMBIO BI</t>
  </si>
  <si>
    <t>1 DE ABRIL al 3 de abril</t>
  </si>
  <si>
    <t>solvencia</t>
  </si>
  <si>
    <t>pendiente</t>
  </si>
  <si>
    <t>VEHICULO</t>
  </si>
  <si>
    <t>0013</t>
  </si>
  <si>
    <t>SOLVENTE</t>
  </si>
  <si>
    <t>VARIOS</t>
  </si>
  <si>
    <t>Cliente</t>
  </si>
  <si>
    <t>total</t>
  </si>
  <si>
    <t>COSTO</t>
  </si>
  <si>
    <t>Letra po categoria</t>
  </si>
  <si>
    <t>T</t>
  </si>
  <si>
    <t>PROCESO DE VACIADO TRAMITE IMPUESTO Y PROCESO DE ENTREGA AL CLIENTE</t>
  </si>
  <si>
    <t>A</t>
  </si>
  <si>
    <t>ARRIBANDO EN LA ACTUAL SEMANA EN GUATEMALA</t>
  </si>
  <si>
    <t>COMPLETADO</t>
  </si>
  <si>
    <t>X</t>
  </si>
  <si>
    <t xml:space="preserve">INSOLVENTE </t>
  </si>
  <si>
    <t>Año 2024</t>
  </si>
  <si>
    <t>DATOS DE LA ORDEN</t>
  </si>
  <si>
    <t>COBRO AL CLIENTE</t>
  </si>
  <si>
    <t>COSTO TRAMITE Y HONORARIOS</t>
  </si>
  <si>
    <t xml:space="preserve">No. </t>
  </si>
  <si>
    <t>Fecha de Asignación</t>
  </si>
  <si>
    <t>Estado Subasta</t>
  </si>
  <si>
    <t>Pt. Salida</t>
  </si>
  <si>
    <t>FACRA 0 Y PIN</t>
  </si>
  <si>
    <t>TITULOS</t>
  </si>
  <si>
    <t>Dias</t>
  </si>
  <si>
    <t>Arribo a Yarda</t>
  </si>
  <si>
    <t>Salida Pto. USA</t>
  </si>
  <si>
    <t>Arribo en Guatemala</t>
  </si>
  <si>
    <t>Dias de transito</t>
  </si>
  <si>
    <t>total dias de importación</t>
  </si>
  <si>
    <t>Transporte Maritimo</t>
  </si>
  <si>
    <t>Doc/Exp</t>
  </si>
  <si>
    <t>Margen</t>
  </si>
  <si>
    <t>C</t>
  </si>
  <si>
    <t xml:space="preserve">Tramite Y Honorarios </t>
  </si>
  <si>
    <t>Grua Guate</t>
  </si>
  <si>
    <t>Entrega de Doc</t>
  </si>
  <si>
    <t>Tramite</t>
  </si>
  <si>
    <t>Almacen</t>
  </si>
  <si>
    <t>Papeleria</t>
  </si>
  <si>
    <t>MARGEN</t>
  </si>
  <si>
    <t>BASE DE DATOS  CLIENTES</t>
  </si>
  <si>
    <t>Importadora Rodriguez</t>
  </si>
  <si>
    <t>Importadora Qnil</t>
  </si>
  <si>
    <t>preguntar stevens</t>
  </si>
  <si>
    <t>Joel /hilda Hernandez</t>
  </si>
  <si>
    <t>5543 4251-5036 4265</t>
  </si>
  <si>
    <t>Importadora Castro</t>
  </si>
  <si>
    <t>5865 1523</t>
  </si>
  <si>
    <t xml:space="preserve">Importadora Illescas </t>
  </si>
  <si>
    <t>5495 0567</t>
  </si>
  <si>
    <t xml:space="preserve">Importadora Barrios </t>
  </si>
  <si>
    <t xml:space="preserve">Byron Barrios </t>
  </si>
  <si>
    <t>4795 6542</t>
  </si>
  <si>
    <t xml:space="preserve">Importadora Santos </t>
  </si>
  <si>
    <t>5697 7937</t>
  </si>
  <si>
    <t>Santos Elias Colop</t>
  </si>
  <si>
    <t>Importadora Junior Maldonado</t>
  </si>
  <si>
    <t>Junior Alberto Maldonado</t>
  </si>
  <si>
    <t>4390 4202</t>
  </si>
  <si>
    <t xml:space="preserve">Importadora Car </t>
  </si>
  <si>
    <t>Victor Hernández</t>
  </si>
  <si>
    <t>5485 1670</t>
  </si>
  <si>
    <t>Importadora Cartajena</t>
  </si>
  <si>
    <t>4184 1140</t>
  </si>
  <si>
    <t>Cartagena</t>
  </si>
  <si>
    <t>Importadora Monzon</t>
  </si>
  <si>
    <t>3066 8168</t>
  </si>
  <si>
    <t>CODIGO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</si>
  <si>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</si>
  <si>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</si>
  <si>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</si>
  <si>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</si>
  <si>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</si>
  <si>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</si>
  <si>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</si>
  <si>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</si>
  <si>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</si>
  <si>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</si>
  <si>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</si>
  <si>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</si>
  <si>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</si>
  <si>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</si>
  <si>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</si>
  <si>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</si>
  <si>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</si>
  <si>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</si>
  <si>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</si>
  <si>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</si>
  <si>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</si>
  <si>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</si>
  <si>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DOC/EXP:</t>
  </si>
  <si>
    <t>OTROS:</t>
  </si>
  <si>
    <t>023</t>
  </si>
  <si>
    <t>SUMA TOTALES</t>
  </si>
  <si>
    <t>Completo</t>
  </si>
  <si>
    <t xml:space="preserve">AlMACENAJE </t>
  </si>
  <si>
    <t>l</t>
  </si>
  <si>
    <t>L</t>
  </si>
  <si>
    <t>GRUA PUERTO A CIUDAD</t>
  </si>
  <si>
    <t>….........................................................................................................................</t>
  </si>
  <si>
    <t>Importadora multicar</t>
  </si>
  <si>
    <t>570-6809</t>
  </si>
  <si>
    <t>Gabriel Sosa Mejia</t>
  </si>
  <si>
    <t>024</t>
  </si>
  <si>
    <t>FLETE:</t>
  </si>
  <si>
    <t>TOTAL A PAGAR:</t>
  </si>
  <si>
    <t>INFORMACION DEL VEHICULO</t>
  </si>
  <si>
    <t>SELECTIVO ROJO (EMISION DE FACT.- EMISION DE TRANSFER.)</t>
  </si>
  <si>
    <t xml:space="preserve">IMPOCAR </t>
  </si>
  <si>
    <t>5485-1670</t>
  </si>
  <si>
    <t>Importadora OGL</t>
  </si>
  <si>
    <t>OLIVIA GONZALEZ</t>
  </si>
  <si>
    <t>COBRO NAVIERA</t>
  </si>
  <si>
    <t>DESPACHO</t>
  </si>
  <si>
    <t>CARTA PODER</t>
  </si>
  <si>
    <t>CALCULO DE IMPUESTOS &amp; TRAMITES</t>
  </si>
  <si>
    <t>DATOS CLIENTE</t>
  </si>
  <si>
    <t>NOMBRE CLIENTE:</t>
  </si>
  <si>
    <t>IMPORTADORA:</t>
  </si>
  <si>
    <t>DESCRIPCION:</t>
  </si>
  <si>
    <t>DETALLE DE IMPUESTOS &amp;  TRAMITES</t>
  </si>
  <si>
    <t>ENVIAR COMPROBANTE DE DEPOSITO AL WHATSAPP: 502 + 35866839</t>
  </si>
  <si>
    <r>
      <t xml:space="preserve">DEPOSITAR A CUENTA MONETARIA EN QUETZALES </t>
    </r>
    <r>
      <rPr>
        <b/>
        <sz val="11"/>
        <color theme="1"/>
        <rFont val="Calibri"/>
        <family val="2"/>
        <scheme val="minor"/>
      </rPr>
      <t xml:space="preserve">BANCO INDUSTRIAL NO. 655-018977-0  </t>
    </r>
  </si>
  <si>
    <r>
      <t xml:space="preserve">NOMBRE DE </t>
    </r>
    <r>
      <rPr>
        <b/>
        <sz val="11"/>
        <color theme="1"/>
        <rFont val="Calibri (Cuerpo)"/>
      </rPr>
      <t>CAR-GO SMART (SMART LOGISTICA GUATEMALA)</t>
    </r>
  </si>
  <si>
    <t>*DEPOSITO EN QUETZALES AL TIPO DE CAMBIO DE VENTA DEL DIA DEL BANCO INDUSTRIAL.</t>
  </si>
  <si>
    <t>PTO. SALIDA:</t>
  </si>
  <si>
    <t>DOCUMENTO:</t>
  </si>
  <si>
    <t>*DEPOSITO EN QUETZALES AL TIPO DE CAMBIO 7.95</t>
  </si>
  <si>
    <t>EMSECOSA</t>
  </si>
  <si>
    <t>HUGO AVILES</t>
  </si>
  <si>
    <t>INVOICE</t>
  </si>
  <si>
    <t>Importadora REYES</t>
  </si>
  <si>
    <t>GUSTAVO REYES</t>
  </si>
  <si>
    <t>3023-8559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</si>
</sst>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[$$-540A]* #,##0.00_ ;_-[$$-540A]* \-#,##0.00\ ;_-[$$-540A]* &quot;-&quot;??_ ;_-@_ "/>
    <numFmt numFmtId="165" formatCode="_-[$$-409]* #,##0.00_ ;_-[$$-409]* \-#,##0.00\ ;_-[$$-409]* &quot;-&quot;??_ ;_-@_ "/>
    <numFmt numFmtId="166" formatCode="[$-F800]dddd\,\ mmmm\ dd\,\ yyyy"/>
    <numFmt numFmtId="167" formatCode="_-[$Q-100A]* #,##0.00_-;\-[$Q-100A]* #,##0.00_-;_-[$Q-100A]* &quot;-&quot;??_-;_-@_-"/>
    <numFmt numFmtId="168" formatCode="_-* #,##0.00\ _€_-;\-* #,##0.00\ _€_-;_-* &quot;-&quot;??\ _€_-;_-@_-"/>
    <numFmt numFmtId="169" formatCode="_(&quot;$&quot;* #,##0.00_);_(&quot;$&quot;* \(#,##0.00\);_(&quot;$&quot;* &quot;-&quot;??_);_(@_)"/>
    <numFmt numFmtId="170" formatCode="_-[$$-80A]* #,##0.00_-;\-[$$-80A]* #,##0.00_-;_-[$$-80A]* &quot;-&quot;??_-;_-@_-"/>
  </numFmts>
  <fonts count="5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Wingdings 2"/>
      <family val="1"/>
      <charset val="2"/>
    </font>
    <font>
      <sz val="11"/>
      <color theme="1"/>
      <name val="Calibri"/>
      <family val="2"/>
      <scheme val="minor"/>
    </font>
    <font>
      <sz val="12"/>
      <color rgb="FF000000"/>
      <name val="Sylfaen"/>
      <family val="1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Sylfaen"/>
      <family val="1"/>
    </font>
    <font>
      <b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11"/>
      <color theme="1"/>
      <name val="Calibri Light"/>
      <family val="2"/>
      <scheme val="major"/>
    </font>
    <font>
      <b/>
      <sz val="12"/>
      <color rgb="FFFFC000"/>
      <name val="Calibri Light"/>
      <family val="2"/>
      <scheme val="major"/>
    </font>
    <font>
      <b/>
      <sz val="12"/>
      <color rgb="FFD0A800"/>
      <name val="Sylfaen"/>
      <family val="1"/>
    </font>
    <font>
      <b/>
      <sz val="16"/>
      <color rgb="FFD0A800"/>
      <name val="Calibri Light"/>
      <family val="2"/>
      <scheme val="major"/>
    </font>
    <font>
      <b/>
      <sz val="18"/>
      <color rgb="FF27392B"/>
      <name val="Calibri Light"/>
      <family val="2"/>
      <scheme val="major"/>
    </font>
    <font>
      <sz val="18"/>
      <color rgb="FF27392B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sz val="18"/>
      <color rgb="FF002430"/>
      <name val="Calibri Light"/>
      <family val="2"/>
      <scheme val="maj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1"/>
      <color theme="1" tint="4.9989318521683403E-2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Times New Roman"/>
      <family val="1"/>
    </font>
    <font>
      <sz val="18"/>
      <color theme="1"/>
      <name val="Abril Fatface"/>
    </font>
    <font>
      <sz val="10"/>
      <color theme="0"/>
      <name val="Tahoma"/>
      <family val="2"/>
    </font>
    <font>
      <b/>
      <sz val="14"/>
      <color theme="1"/>
      <name val="Abril Fatface"/>
    </font>
    <font>
      <b/>
      <sz val="11"/>
      <color theme="1"/>
      <name val="Abril Fatface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Wingdings 2"/>
      <family val="1"/>
      <charset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48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 (Cuerpo)"/>
    </font>
    <font>
      <sz val="11"/>
      <color theme="0"/>
      <name val="Calibri"/>
      <family val="2"/>
      <scheme val="minor"/>
    </font>
    <font>
      <b/>
      <sz val="18"/>
      <color theme="1"/>
      <name val="Tahoma"/>
      <family val="2"/>
    </font>
    <font>
      <b/>
      <sz val="28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C00000"/>
      <name val="Calibri"/>
      <family val="2"/>
      <scheme val="minor"/>
    </font>
    <font>
      <sz val="9"/>
      <color theme="1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430"/>
        <bgColor indexed="64"/>
      </patternFill>
    </fill>
    <fill>
      <patternFill patternType="solid">
        <fgColor rgb="FFD0A8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5C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29B00"/>
        <bgColor indexed="64"/>
      </patternFill>
    </fill>
    <fill>
      <patternFill patternType="solid">
        <fgColor rgb="FF0A252D"/>
        <bgColor indexed="64"/>
      </patternFill>
    </fill>
    <fill>
      <patternFill patternType="solid">
        <fgColor rgb="FFCFAF28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 style="thick">
        <color theme="1" tint="4.9989318521683403E-2"/>
      </bottom>
      <diagonal/>
    </border>
    <border>
      <left/>
      <right/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1" tint="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-0.499984740745262"/>
      </left>
      <right/>
      <top/>
      <bottom/>
      <diagonal/>
    </border>
    <border>
      <left style="thin">
        <color rgb="FF002430"/>
      </left>
      <right style="thin">
        <color rgb="FF002430"/>
      </right>
      <top style="thin">
        <color rgb="FF002430"/>
      </top>
      <bottom/>
      <diagonal/>
    </border>
    <border>
      <left style="thin">
        <color rgb="FF002430"/>
      </left>
      <right style="thin">
        <color rgb="FF002430"/>
      </right>
      <top/>
      <bottom style="thin">
        <color rgb="FF002430"/>
      </bottom>
      <diagonal/>
    </border>
    <border>
      <left/>
      <right style="thin">
        <color rgb="FF002430"/>
      </right>
      <top style="thin">
        <color rgb="FF002430"/>
      </top>
      <bottom/>
      <diagonal/>
    </border>
    <border>
      <left/>
      <right/>
      <top/>
      <bottom style="thick">
        <color theme="1" tint="4.9989318521683403E-2"/>
      </bottom>
      <diagonal/>
    </border>
    <border>
      <left/>
      <right style="thin">
        <color rgb="FF002430"/>
      </right>
      <top/>
      <bottom style="thin">
        <color rgb="FF0024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2430"/>
      </top>
      <bottom/>
      <diagonal/>
    </border>
    <border>
      <left style="thin">
        <color rgb="FF002430"/>
      </left>
      <right style="medium">
        <color indexed="64"/>
      </right>
      <top style="thin">
        <color rgb="FF002430"/>
      </top>
      <bottom/>
      <diagonal/>
    </border>
    <border>
      <left style="medium">
        <color indexed="64"/>
      </left>
      <right/>
      <top/>
      <bottom style="thin">
        <color rgb="FF002430"/>
      </bottom>
      <diagonal/>
    </border>
    <border>
      <left style="thin">
        <color rgb="FF002430"/>
      </left>
      <right style="medium">
        <color indexed="64"/>
      </right>
      <top/>
      <bottom style="thin">
        <color rgb="FF00243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double">
        <color rgb="FF0A252D"/>
      </top>
      <bottom/>
      <diagonal/>
    </border>
    <border>
      <left/>
      <right/>
      <top/>
      <bottom style="double">
        <color rgb="FF0A252D"/>
      </bottom>
      <diagonal/>
    </border>
    <border>
      <left/>
      <right/>
      <top style="medium">
        <color rgb="FF0A252D"/>
      </top>
      <bottom/>
      <diagonal/>
    </border>
    <border>
      <left/>
      <right/>
      <top style="medium">
        <color rgb="FF0A252D"/>
      </top>
      <bottom style="medium">
        <color rgb="FF0A252D"/>
      </bottom>
      <diagonal/>
    </border>
    <border>
      <left style="medium">
        <color rgb="FF0A252D"/>
      </left>
      <right/>
      <top/>
      <bottom style="double">
        <color rgb="FF0A252D"/>
      </bottom>
      <diagonal/>
    </border>
    <border>
      <left style="medium">
        <color rgb="FF0A252D"/>
      </left>
      <right/>
      <top/>
      <bottom/>
      <diagonal/>
    </border>
    <border>
      <left/>
      <right style="medium">
        <color rgb="FF0A252D"/>
      </right>
      <top/>
      <bottom/>
      <diagonal/>
    </border>
  </borders>
  <cellStyleXfs count="9">
    <xf numFmtId="0" fontId="0" fillId="0" borderId="0"/>
    <xf numFmtId="0" fontId="12" fillId="0" borderId="0"/>
    <xf numFmtId="43" fontId="1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13" fillId="0" borderId="0"/>
    <xf numFmtId="9" fontId="15" fillId="0" borderId="0" applyFont="0" applyFill="0" applyBorder="0" applyAlignment="0" applyProtection="0"/>
    <xf numFmtId="0" fontId="37" fillId="0" borderId="0"/>
  </cellStyleXfs>
  <cellXfs count="286">
    <xf numFmtId="0" fontId="0" fillId="0" borderId="0" xfId="0"/>
    <xf numFmtId="0" fontId="0" fillId="0" borderId="5" xfId="0" applyBorder="1"/>
    <xf numFmtId="0" fontId="0" fillId="0" borderId="6" xfId="0" applyBorder="1"/>
    <xf numFmtId="0" fontId="9" fillId="0" borderId="0" xfId="0" applyFont="1" applyAlignment="1">
      <alignment horizontal="center"/>
    </xf>
    <xf numFmtId="0" fontId="0" fillId="0" borderId="11" xfId="0" applyBorder="1"/>
    <xf numFmtId="165" fontId="0" fillId="0" borderId="8" xfId="0" applyNumberFormat="1" applyBorder="1"/>
    <xf numFmtId="0" fontId="0" fillId="0" borderId="0" xfId="0" applyAlignment="1">
      <alignment wrapText="1"/>
    </xf>
    <xf numFmtId="165" fontId="8" fillId="0" borderId="8" xfId="0" applyNumberFormat="1" applyFont="1" applyBorder="1"/>
    <xf numFmtId="165" fontId="0" fillId="0" borderId="0" xfId="0" applyNumberFormat="1"/>
    <xf numFmtId="165" fontId="17" fillId="0" borderId="10" xfId="4" applyNumberFormat="1" applyBorder="1"/>
    <xf numFmtId="0" fontId="0" fillId="0" borderId="0" xfId="0" applyAlignment="1">
      <alignment horizontal="left"/>
    </xf>
    <xf numFmtId="0" fontId="0" fillId="0" borderId="17" xfId="0" applyBorder="1"/>
    <xf numFmtId="165" fontId="17" fillId="0" borderId="0" xfId="4" applyNumberFormat="1" applyBorder="1"/>
    <xf numFmtId="165" fontId="8" fillId="0" borderId="0" xfId="0" applyNumberFormat="1" applyFont="1"/>
    <xf numFmtId="0" fontId="0" fillId="0" borderId="14" xfId="0" applyBorder="1"/>
    <xf numFmtId="0" fontId="0" fillId="0" borderId="15" xfId="0" applyBorder="1"/>
    <xf numFmtId="43" fontId="0" fillId="0" borderId="0" xfId="0" applyNumberFormat="1"/>
    <xf numFmtId="0" fontId="0" fillId="0" borderId="0" xfId="0" quotePrefix="1"/>
    <xf numFmtId="43" fontId="0" fillId="0" borderId="0" xfId="5" applyFont="1"/>
    <xf numFmtId="0" fontId="33" fillId="0" borderId="0" xfId="0" applyFont="1"/>
    <xf numFmtId="0" fontId="34" fillId="8" borderId="19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19" xfId="0" applyFont="1" applyBorder="1" applyAlignment="1">
      <alignment horizontal="center" vertical="center"/>
    </xf>
    <xf numFmtId="43" fontId="33" fillId="0" borderId="19" xfId="5" applyFont="1" applyBorder="1"/>
    <xf numFmtId="0" fontId="33" fillId="0" borderId="19" xfId="0" applyFont="1" applyBorder="1"/>
    <xf numFmtId="14" fontId="33" fillId="0" borderId="19" xfId="0" applyNumberFormat="1" applyFont="1" applyBorder="1"/>
    <xf numFmtId="0" fontId="33" fillId="0" borderId="19" xfId="5" applyNumberFormat="1" applyFont="1" applyBorder="1" applyAlignment="1">
      <alignment horizontal="center"/>
    </xf>
    <xf numFmtId="9" fontId="33" fillId="0" borderId="19" xfId="7" applyFont="1" applyBorder="1" applyAlignment="1">
      <alignment horizontal="center"/>
    </xf>
    <xf numFmtId="9" fontId="33" fillId="0" borderId="19" xfId="7" applyFont="1" applyBorder="1"/>
    <xf numFmtId="9" fontId="33" fillId="0" borderId="19" xfId="0" applyNumberFormat="1" applyFont="1" applyBorder="1"/>
    <xf numFmtId="0" fontId="0" fillId="0" borderId="19" xfId="0" applyBorder="1"/>
    <xf numFmtId="1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/>
    <xf numFmtId="14" fontId="0" fillId="0" borderId="19" xfId="0" applyNumberFormat="1" applyBorder="1"/>
    <xf numFmtId="0" fontId="6" fillId="0" borderId="19" xfId="0" applyFont="1" applyBorder="1" applyAlignment="1">
      <alignment horizontal="center"/>
    </xf>
    <xf numFmtId="0" fontId="8" fillId="0" borderId="19" xfId="0" applyFont="1" applyBorder="1"/>
    <xf numFmtId="0" fontId="7" fillId="0" borderId="19" xfId="0" applyFont="1" applyBorder="1"/>
    <xf numFmtId="0" fontId="19" fillId="0" borderId="19" xfId="0" applyFont="1" applyBorder="1"/>
    <xf numFmtId="43" fontId="0" fillId="0" borderId="19" xfId="5" applyFont="1" applyFill="1" applyBorder="1"/>
    <xf numFmtId="43" fontId="33" fillId="0" borderId="0" xfId="5" applyFont="1"/>
    <xf numFmtId="0" fontId="34" fillId="0" borderId="19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0" fillId="0" borderId="19" xfId="0" applyBorder="1" applyAlignment="1">
      <alignment horizontal="left"/>
    </xf>
    <xf numFmtId="43" fontId="36" fillId="0" borderId="0" xfId="5" applyFont="1"/>
    <xf numFmtId="0" fontId="33" fillId="3" borderId="0" xfId="0" applyFont="1" applyFill="1"/>
    <xf numFmtId="43" fontId="33" fillId="3" borderId="0" xfId="0" applyNumberFormat="1" applyFont="1" applyFill="1"/>
    <xf numFmtId="168" fontId="33" fillId="3" borderId="0" xfId="0" applyNumberFormat="1" applyFont="1" applyFill="1"/>
    <xf numFmtId="164" fontId="0" fillId="0" borderId="0" xfId="0" applyNumberFormat="1"/>
    <xf numFmtId="164" fontId="8" fillId="0" borderId="19" xfId="0" applyNumberFormat="1" applyFont="1" applyBorder="1"/>
    <xf numFmtId="0" fontId="19" fillId="0" borderId="0" xfId="0" applyFont="1"/>
    <xf numFmtId="0" fontId="9" fillId="0" borderId="0" xfId="0" applyFont="1"/>
    <xf numFmtId="0" fontId="36" fillId="0" borderId="0" xfId="0" applyFont="1"/>
    <xf numFmtId="0" fontId="38" fillId="0" borderId="0" xfId="0" applyFont="1" applyAlignment="1">
      <alignment horizontal="left" vertical="center"/>
    </xf>
    <xf numFmtId="0" fontId="33" fillId="0" borderId="19" xfId="0" applyFont="1" applyBorder="1" applyAlignment="1">
      <alignment horizontal="right" vertical="center"/>
    </xf>
    <xf numFmtId="43" fontId="33" fillId="0" borderId="0" xfId="0" applyNumberFormat="1" applyFont="1"/>
    <xf numFmtId="168" fontId="33" fillId="0" borderId="0" xfId="0" applyNumberFormat="1" applyFont="1"/>
    <xf numFmtId="0" fontId="36" fillId="3" borderId="9" xfId="0" applyFont="1" applyFill="1" applyBorder="1"/>
    <xf numFmtId="164" fontId="33" fillId="0" borderId="19" xfId="5" applyNumberFormat="1" applyFont="1" applyBorder="1"/>
    <xf numFmtId="44" fontId="33" fillId="0" borderId="19" xfId="3" applyFont="1" applyBorder="1"/>
    <xf numFmtId="0" fontId="33" fillId="0" borderId="22" xfId="0" applyFont="1" applyBorder="1"/>
    <xf numFmtId="0" fontId="33" fillId="0" borderId="24" xfId="0" applyFont="1" applyBorder="1"/>
    <xf numFmtId="44" fontId="36" fillId="0" borderId="0" xfId="3" applyFont="1"/>
    <xf numFmtId="0" fontId="33" fillId="0" borderId="19" xfId="0" quotePrefix="1" applyFont="1" applyBorder="1" applyAlignment="1">
      <alignment horizontal="right"/>
    </xf>
    <xf numFmtId="44" fontId="39" fillId="2" borderId="19" xfId="3" applyFont="1" applyFill="1" applyBorder="1" applyAlignment="1">
      <alignment horizontal="center" vertical="center" wrapText="1"/>
    </xf>
    <xf numFmtId="44" fontId="33" fillId="2" borderId="19" xfId="3" applyFont="1" applyFill="1" applyBorder="1"/>
    <xf numFmtId="0" fontId="33" fillId="9" borderId="19" xfId="0" applyFont="1" applyFill="1" applyBorder="1"/>
    <xf numFmtId="14" fontId="33" fillId="9" borderId="19" xfId="0" applyNumberFormat="1" applyFont="1" applyFill="1" applyBorder="1"/>
    <xf numFmtId="0" fontId="14" fillId="0" borderId="19" xfId="0" applyFont="1" applyBorder="1"/>
    <xf numFmtId="0" fontId="40" fillId="0" borderId="0" xfId="0" applyFont="1"/>
    <xf numFmtId="0" fontId="0" fillId="11" borderId="0" xfId="0" applyFill="1"/>
    <xf numFmtId="0" fontId="0" fillId="12" borderId="0" xfId="0" applyFill="1"/>
    <xf numFmtId="44" fontId="0" fillId="0" borderId="0" xfId="0" applyNumberFormat="1"/>
    <xf numFmtId="0" fontId="4" fillId="0" borderId="19" xfId="0" applyFont="1" applyBorder="1"/>
    <xf numFmtId="0" fontId="41" fillId="0" borderId="0" xfId="0" applyFont="1"/>
    <xf numFmtId="0" fontId="0" fillId="13" borderId="25" xfId="0" applyFill="1" applyBorder="1"/>
    <xf numFmtId="0" fontId="0" fillId="13" borderId="21" xfId="0" applyFill="1" applyBorder="1"/>
    <xf numFmtId="0" fontId="0" fillId="13" borderId="26" xfId="0" applyFill="1" applyBorder="1"/>
    <xf numFmtId="0" fontId="0" fillId="13" borderId="22" xfId="0" applyFill="1" applyBorder="1"/>
    <xf numFmtId="0" fontId="0" fillId="13" borderId="23" xfId="0" applyFill="1" applyBorder="1"/>
    <xf numFmtId="0" fontId="0" fillId="13" borderId="24" xfId="0" applyFill="1" applyBorder="1"/>
    <xf numFmtId="0" fontId="0" fillId="13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vertical="center" textRotation="90" wrapText="1"/>
    </xf>
    <xf numFmtId="0" fontId="42" fillId="6" borderId="1" xfId="0" applyFont="1" applyFill="1" applyBorder="1" applyAlignment="1">
      <alignment horizontal="center" vertical="center" textRotation="90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6" borderId="20" xfId="0" applyFill="1" applyBorder="1"/>
    <xf numFmtId="0" fontId="0" fillId="6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wrapText="1"/>
    </xf>
    <xf numFmtId="0" fontId="0" fillId="6" borderId="19" xfId="0" applyFill="1" applyBorder="1"/>
    <xf numFmtId="0" fontId="0" fillId="14" borderId="19" xfId="0" applyFill="1" applyBorder="1"/>
    <xf numFmtId="165" fontId="8" fillId="14" borderId="19" xfId="0" applyNumberFormat="1" applyFont="1" applyFill="1" applyBorder="1"/>
    <xf numFmtId="44" fontId="0" fillId="0" borderId="19" xfId="3" applyFont="1" applyFill="1" applyBorder="1"/>
    <xf numFmtId="167" fontId="8" fillId="0" borderId="19" xfId="0" applyNumberFormat="1" applyFont="1" applyBorder="1"/>
    <xf numFmtId="43" fontId="0" fillId="0" borderId="19" xfId="0" applyNumberFormat="1" applyBorder="1"/>
    <xf numFmtId="164" fontId="0" fillId="0" borderId="19" xfId="5" applyNumberFormat="1" applyFont="1" applyFill="1" applyBorder="1"/>
    <xf numFmtId="44" fontId="8" fillId="0" borderId="19" xfId="3" applyFont="1" applyFill="1" applyBorder="1"/>
    <xf numFmtId="165" fontId="8" fillId="0" borderId="19" xfId="0" applyNumberFormat="1" applyFont="1" applyBorder="1"/>
    <xf numFmtId="0" fontId="0" fillId="0" borderId="7" xfId="0" quotePrefix="1" applyBorder="1"/>
    <xf numFmtId="0" fontId="8" fillId="11" borderId="0" xfId="0" applyFont="1" applyFill="1"/>
    <xf numFmtId="164" fontId="0" fillId="11" borderId="0" xfId="0" applyNumberFormat="1" applyFill="1"/>
    <xf numFmtId="0" fontId="44" fillId="0" borderId="19" xfId="0" applyFont="1" applyBorder="1" applyAlignment="1">
      <alignment horizontal="center"/>
    </xf>
    <xf numFmtId="0" fontId="8" fillId="10" borderId="22" xfId="0" applyFont="1" applyFill="1" applyBorder="1"/>
    <xf numFmtId="0" fontId="8" fillId="10" borderId="23" xfId="0" applyFont="1" applyFill="1" applyBorder="1"/>
    <xf numFmtId="0" fontId="8" fillId="10" borderId="24" xfId="0" applyFont="1" applyFill="1" applyBorder="1"/>
    <xf numFmtId="0" fontId="14" fillId="0" borderId="19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14" fontId="19" fillId="0" borderId="19" xfId="0" applyNumberFormat="1" applyFont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19" xfId="0" applyFont="1" applyBorder="1" applyAlignment="1">
      <alignment horizontal="center"/>
    </xf>
    <xf numFmtId="14" fontId="19" fillId="0" borderId="19" xfId="0" applyNumberFormat="1" applyFont="1" applyBorder="1"/>
    <xf numFmtId="164" fontId="19" fillId="0" borderId="19" xfId="0" applyNumberFormat="1" applyFont="1" applyBorder="1"/>
    <xf numFmtId="167" fontId="0" fillId="0" borderId="19" xfId="0" applyNumberFormat="1" applyBorder="1"/>
    <xf numFmtId="44" fontId="0" fillId="0" borderId="0" xfId="3" applyFont="1"/>
    <xf numFmtId="169" fontId="12" fillId="0" borderId="27" xfId="1" applyNumberFormat="1" applyBorder="1" applyAlignment="1">
      <alignment horizontal="left" vertical="top"/>
    </xf>
    <xf numFmtId="165" fontId="0" fillId="0" borderId="19" xfId="5" applyNumberFormat="1" applyFont="1" applyFill="1" applyBorder="1"/>
    <xf numFmtId="0" fontId="0" fillId="15" borderId="19" xfId="0" applyFill="1" applyBorder="1"/>
    <xf numFmtId="0" fontId="14" fillId="15" borderId="19" xfId="0" applyFont="1" applyFill="1" applyBorder="1"/>
    <xf numFmtId="0" fontId="7" fillId="15" borderId="19" xfId="0" applyFont="1" applyFill="1" applyBorder="1"/>
    <xf numFmtId="14" fontId="0" fillId="15" borderId="19" xfId="0" applyNumberFormat="1" applyFill="1" applyBorder="1"/>
    <xf numFmtId="0" fontId="6" fillId="15" borderId="19" xfId="0" applyFont="1" applyFill="1" applyBorder="1" applyAlignment="1">
      <alignment horizontal="center"/>
    </xf>
    <xf numFmtId="0" fontId="8" fillId="15" borderId="19" xfId="0" applyFont="1" applyFill="1" applyBorder="1"/>
    <xf numFmtId="44" fontId="0" fillId="15" borderId="19" xfId="3" applyFont="1" applyFill="1" applyBorder="1"/>
    <xf numFmtId="44" fontId="0" fillId="13" borderId="19" xfId="3" applyFont="1" applyFill="1" applyBorder="1"/>
    <xf numFmtId="165" fontId="6" fillId="0" borderId="19" xfId="0" applyNumberFormat="1" applyFont="1" applyBorder="1" applyAlignment="1">
      <alignment horizontal="center"/>
    </xf>
    <xf numFmtId="14" fontId="18" fillId="0" borderId="19" xfId="0" applyNumberFormat="1" applyFont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19" xfId="0" applyFont="1" applyBorder="1"/>
    <xf numFmtId="0" fontId="18" fillId="0" borderId="19" xfId="0" applyFont="1" applyBorder="1" applyAlignment="1">
      <alignment horizontal="center"/>
    </xf>
    <xf numFmtId="164" fontId="18" fillId="0" borderId="19" xfId="0" applyNumberFormat="1" applyFont="1" applyBorder="1"/>
    <xf numFmtId="0" fontId="35" fillId="0" borderId="19" xfId="0" applyFont="1" applyBorder="1"/>
    <xf numFmtId="44" fontId="0" fillId="0" borderId="19" xfId="3" applyFont="1" applyBorder="1"/>
    <xf numFmtId="14" fontId="0" fillId="15" borderId="19" xfId="5" applyNumberFormat="1" applyFont="1" applyFill="1" applyBorder="1"/>
    <xf numFmtId="14" fontId="0" fillId="0" borderId="19" xfId="5" applyNumberFormat="1" applyFont="1" applyFill="1" applyBorder="1"/>
    <xf numFmtId="14" fontId="0" fillId="0" borderId="19" xfId="5" applyNumberFormat="1" applyFont="1" applyBorder="1"/>
    <xf numFmtId="44" fontId="8" fillId="0" borderId="19" xfId="3" applyFont="1" applyBorder="1"/>
    <xf numFmtId="44" fontId="0" fillId="14" borderId="19" xfId="0" applyNumberFormat="1" applyFill="1" applyBorder="1"/>
    <xf numFmtId="0" fontId="0" fillId="0" borderId="28" xfId="0" applyBorder="1"/>
    <xf numFmtId="0" fontId="19" fillId="0" borderId="28" xfId="0" applyFont="1" applyBorder="1"/>
    <xf numFmtId="44" fontId="0" fillId="0" borderId="19" xfId="0" applyNumberFormat="1" applyBorder="1"/>
    <xf numFmtId="44" fontId="0" fillId="16" borderId="19" xfId="3" applyFont="1" applyFill="1" applyBorder="1"/>
    <xf numFmtId="44" fontId="8" fillId="16" borderId="19" xfId="3" applyFont="1" applyFill="1" applyBorder="1"/>
    <xf numFmtId="43" fontId="0" fillId="16" borderId="19" xfId="0" applyNumberFormat="1" applyFill="1" applyBorder="1"/>
    <xf numFmtId="0" fontId="0" fillId="16" borderId="19" xfId="0" applyFill="1" applyBorder="1"/>
    <xf numFmtId="0" fontId="0" fillId="0" borderId="10" xfId="0" applyBorder="1"/>
    <xf numFmtId="0" fontId="46" fillId="0" borderId="0" xfId="0" applyFont="1"/>
    <xf numFmtId="0" fontId="0" fillId="0" borderId="29" xfId="0" applyBorder="1"/>
    <xf numFmtId="0" fontId="16" fillId="0" borderId="29" xfId="1" quotePrefix="1" applyFont="1" applyBorder="1" applyAlignment="1">
      <alignment horizontal="right" vertical="top"/>
    </xf>
    <xf numFmtId="0" fontId="16" fillId="0" borderId="29" xfId="1" applyFont="1" applyBorder="1" applyAlignment="1">
      <alignment vertical="top" wrapText="1"/>
    </xf>
    <xf numFmtId="0" fontId="27" fillId="0" borderId="10" xfId="0" applyFont="1" applyBorder="1" applyAlignment="1">
      <alignment horizontal="left"/>
    </xf>
    <xf numFmtId="0" fontId="22" fillId="0" borderId="0" xfId="0" applyFont="1"/>
    <xf numFmtId="0" fontId="27" fillId="0" borderId="0" xfId="1" applyFont="1"/>
    <xf numFmtId="164" fontId="28" fillId="0" borderId="29" xfId="3" applyNumberFormat="1" applyFont="1" applyBorder="1"/>
    <xf numFmtId="0" fontId="29" fillId="0" borderId="0" xfId="0" applyFont="1"/>
    <xf numFmtId="0" fontId="27" fillId="0" borderId="0" xfId="0" applyFont="1" applyAlignment="1">
      <alignment horizontal="left"/>
    </xf>
    <xf numFmtId="164" fontId="5" fillId="0" borderId="0" xfId="0" applyNumberFormat="1" applyFont="1"/>
    <xf numFmtId="164" fontId="5" fillId="0" borderId="29" xfId="3" applyNumberFormat="1" applyFont="1" applyBorder="1"/>
    <xf numFmtId="0" fontId="28" fillId="0" borderId="0" xfId="0" applyFont="1"/>
    <xf numFmtId="0" fontId="21" fillId="0" borderId="0" xfId="0" applyFont="1"/>
    <xf numFmtId="0" fontId="27" fillId="0" borderId="0" xfId="1" applyFont="1" applyAlignment="1">
      <alignment wrapText="1"/>
    </xf>
    <xf numFmtId="0" fontId="24" fillId="0" borderId="0" xfId="0" applyFont="1"/>
    <xf numFmtId="0" fontId="27" fillId="0" borderId="0" xfId="1" applyFont="1" applyAlignment="1">
      <alignment vertical="center" wrapText="1"/>
    </xf>
    <xf numFmtId="0" fontId="27" fillId="0" borderId="0" xfId="1" applyFont="1" applyAlignment="1">
      <alignment vertical="center"/>
    </xf>
    <xf numFmtId="0" fontId="25" fillId="0" borderId="10" xfId="0" applyFont="1" applyBorder="1"/>
    <xf numFmtId="0" fontId="23" fillId="0" borderId="0" xfId="0" applyFont="1"/>
    <xf numFmtId="0" fontId="23" fillId="0" borderId="29" xfId="0" applyFont="1" applyBorder="1"/>
    <xf numFmtId="0" fontId="22" fillId="0" borderId="10" xfId="0" applyFont="1" applyBorder="1"/>
    <xf numFmtId="0" fontId="22" fillId="0" borderId="29" xfId="0" applyFont="1" applyBorder="1"/>
    <xf numFmtId="0" fontId="26" fillId="4" borderId="0" xfId="0" applyFont="1" applyFill="1"/>
    <xf numFmtId="0" fontId="26" fillId="4" borderId="29" xfId="0" applyFont="1" applyFill="1" applyBorder="1"/>
    <xf numFmtId="164" fontId="0" fillId="0" borderId="31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52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42" xfId="0" applyBorder="1"/>
    <xf numFmtId="0" fontId="0" fillId="0" borderId="44" xfId="0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48" xfId="0" applyFont="1" applyBorder="1" applyAlignment="1">
      <alignment vertical="center"/>
    </xf>
    <xf numFmtId="0" fontId="1" fillId="0" borderId="0" xfId="0" applyFont="1"/>
    <xf numFmtId="43" fontId="0" fillId="0" borderId="0" xfId="5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0" fillId="20" borderId="19" xfId="0" applyFill="1" applyBorder="1"/>
    <xf numFmtId="14" fontId="0" fillId="20" borderId="19" xfId="0" applyNumberFormat="1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0" borderId="19" xfId="0" applyFill="1" applyBorder="1" applyAlignment="1">
      <alignment horizontal="left"/>
    </xf>
    <xf numFmtId="0" fontId="0" fillId="20" borderId="0" xfId="0" applyFill="1"/>
    <xf numFmtId="0" fontId="19" fillId="20" borderId="19" xfId="0" applyFont="1" applyFill="1" applyBorder="1"/>
    <xf numFmtId="0" fontId="14" fillId="20" borderId="19" xfId="0" applyFont="1" applyFill="1" applyBorder="1"/>
    <xf numFmtId="14" fontId="0" fillId="20" borderId="19" xfId="0" applyNumberFormat="1" applyFill="1" applyBorder="1"/>
    <xf numFmtId="0" fontId="6" fillId="20" borderId="19" xfId="0" applyFont="1" applyFill="1" applyBorder="1" applyAlignment="1">
      <alignment horizontal="center"/>
    </xf>
    <xf numFmtId="0" fontId="8" fillId="20" borderId="19" xfId="0" applyFont="1" applyFill="1" applyBorder="1"/>
    <xf numFmtId="14" fontId="0" fillId="20" borderId="19" xfId="5" applyNumberFormat="1" applyFont="1" applyFill="1" applyBorder="1"/>
    <xf numFmtId="164" fontId="0" fillId="20" borderId="19" xfId="0" applyNumberFormat="1" applyFill="1" applyBorder="1"/>
    <xf numFmtId="164" fontId="8" fillId="20" borderId="19" xfId="0" applyNumberFormat="1" applyFont="1" applyFill="1" applyBorder="1"/>
    <xf numFmtId="165" fontId="0" fillId="20" borderId="19" xfId="5" applyNumberFormat="1" applyFont="1" applyFill="1" applyBorder="1"/>
    <xf numFmtId="165" fontId="8" fillId="20" borderId="19" xfId="0" applyNumberFormat="1" applyFont="1" applyFill="1" applyBorder="1"/>
    <xf numFmtId="44" fontId="0" fillId="20" borderId="19" xfId="3" applyFont="1" applyFill="1" applyBorder="1"/>
    <xf numFmtId="44" fontId="8" fillId="20" borderId="19" xfId="3" applyFont="1" applyFill="1" applyBorder="1"/>
    <xf numFmtId="0" fontId="58" fillId="0" borderId="0" xfId="0" applyFont="1"/>
    <xf numFmtId="0" fontId="58" fillId="0" borderId="0" xfId="0" applyFont="1" applyAlignment="1">
      <alignment horizontal="left"/>
    </xf>
    <xf numFmtId="0" fontId="0" fillId="10" borderId="19" xfId="0" applyFill="1" applyBorder="1" applyAlignment="1">
      <alignment horizontal="center"/>
    </xf>
    <xf numFmtId="165" fontId="0" fillId="11" borderId="0" xfId="0" applyNumberFormat="1" applyFill="1"/>
    <xf numFmtId="0" fontId="8" fillId="13" borderId="25" xfId="0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8" fillId="13" borderId="26" xfId="0" applyFont="1" applyFill="1" applyBorder="1" applyAlignment="1">
      <alignment horizontal="center"/>
    </xf>
    <xf numFmtId="0" fontId="8" fillId="13" borderId="22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/>
    </xf>
    <xf numFmtId="0" fontId="47" fillId="17" borderId="40" xfId="0" applyFont="1" applyFill="1" applyBorder="1" applyAlignment="1">
      <alignment horizontal="center" vertical="center" wrapText="1"/>
    </xf>
    <xf numFmtId="0" fontId="47" fillId="17" borderId="38" xfId="0" applyFont="1" applyFill="1" applyBorder="1" applyAlignment="1">
      <alignment horizontal="center" vertical="center" wrapText="1"/>
    </xf>
    <xf numFmtId="0" fontId="47" fillId="17" borderId="39" xfId="0" applyFont="1" applyFill="1" applyBorder="1" applyAlignment="1">
      <alignment horizontal="center" vertical="center" wrapText="1"/>
    </xf>
    <xf numFmtId="0" fontId="47" fillId="17" borderId="41" xfId="0" applyFont="1" applyFill="1" applyBorder="1" applyAlignment="1">
      <alignment horizontal="center" vertical="center" wrapText="1"/>
    </xf>
    <xf numFmtId="0" fontId="47" fillId="17" borderId="0" xfId="0" applyFont="1" applyFill="1" applyAlignment="1">
      <alignment horizontal="center" vertical="center" wrapText="1"/>
    </xf>
    <xf numFmtId="0" fontId="47" fillId="17" borderId="29" xfId="0" applyFont="1" applyFill="1" applyBorder="1" applyAlignment="1">
      <alignment horizontal="center" vertical="center" wrapText="1"/>
    </xf>
    <xf numFmtId="0" fontId="46" fillId="17" borderId="0" xfId="0" applyFont="1" applyFill="1" applyAlignment="1">
      <alignment horizontal="left"/>
    </xf>
    <xf numFmtId="0" fontId="50" fillId="17" borderId="10" xfId="0" applyFont="1" applyFill="1" applyBorder="1" applyAlignment="1">
      <alignment horizontal="center"/>
    </xf>
    <xf numFmtId="0" fontId="50" fillId="17" borderId="0" xfId="0" applyFont="1" applyFill="1" applyAlignment="1">
      <alignment horizontal="center"/>
    </xf>
    <xf numFmtId="0" fontId="50" fillId="17" borderId="29" xfId="0" applyFont="1" applyFill="1" applyBorder="1" applyAlignment="1">
      <alignment horizontal="center"/>
    </xf>
    <xf numFmtId="14" fontId="20" fillId="0" borderId="32" xfId="0" applyNumberFormat="1" applyFont="1" applyBorder="1" applyAlignment="1">
      <alignment horizontal="center"/>
    </xf>
    <xf numFmtId="14" fontId="20" fillId="0" borderId="18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48" fillId="0" borderId="0" xfId="1" applyFont="1" applyAlignment="1">
      <alignment vertical="top"/>
    </xf>
    <xf numFmtId="0" fontId="48" fillId="0" borderId="0" xfId="1" applyFont="1" applyAlignment="1">
      <alignment vertical="top" wrapText="1"/>
    </xf>
    <xf numFmtId="0" fontId="48" fillId="0" borderId="0" xfId="1" applyFont="1" applyAlignment="1">
      <alignment horizontal="left" vertical="top" wrapText="1"/>
    </xf>
    <xf numFmtId="0" fontId="48" fillId="0" borderId="0" xfId="1" quotePrefix="1" applyFont="1" applyAlignment="1">
      <alignment horizontal="left" vertical="top"/>
    </xf>
    <xf numFmtId="0" fontId="48" fillId="0" borderId="0" xfId="1" applyFont="1" applyAlignment="1">
      <alignment horizontal="left" vertical="top"/>
    </xf>
    <xf numFmtId="0" fontId="6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9" xfId="0" applyFont="1" applyBorder="1" applyAlignment="1">
      <alignment horizontal="left" wrapText="1"/>
    </xf>
    <xf numFmtId="1" fontId="32" fillId="0" borderId="0" xfId="2" applyNumberFormat="1" applyFont="1" applyBorder="1" applyAlignment="1">
      <alignment horizontal="left"/>
    </xf>
    <xf numFmtId="166" fontId="49" fillId="0" borderId="10" xfId="0" applyNumberFormat="1" applyFont="1" applyBorder="1" applyAlignment="1">
      <alignment horizontal="center"/>
    </xf>
    <xf numFmtId="166" fontId="49" fillId="0" borderId="0" xfId="0" applyNumberFormat="1" applyFont="1" applyAlignment="1">
      <alignment horizontal="center"/>
    </xf>
    <xf numFmtId="166" fontId="49" fillId="0" borderId="29" xfId="0" applyNumberFormat="1" applyFont="1" applyBorder="1" applyAlignment="1">
      <alignment horizontal="center"/>
    </xf>
    <xf numFmtId="0" fontId="27" fillId="0" borderId="0" xfId="1" applyFont="1" applyAlignment="1">
      <alignment wrapText="1"/>
    </xf>
    <xf numFmtId="0" fontId="27" fillId="0" borderId="0" xfId="1" applyFont="1"/>
    <xf numFmtId="0" fontId="30" fillId="0" borderId="0" xfId="0" applyFont="1" applyAlignment="1">
      <alignment horizontal="center"/>
    </xf>
    <xf numFmtId="0" fontId="27" fillId="0" borderId="10" xfId="0" applyFont="1" applyBorder="1" applyAlignment="1">
      <alignment horizontal="left"/>
    </xf>
    <xf numFmtId="0" fontId="27" fillId="0" borderId="0" xfId="0" applyFont="1" applyAlignment="1">
      <alignment horizontal="left"/>
    </xf>
    <xf numFmtId="164" fontId="5" fillId="5" borderId="0" xfId="0" applyNumberFormat="1" applyFont="1" applyFill="1" applyAlignment="1">
      <alignment horizontal="center"/>
    </xf>
    <xf numFmtId="164" fontId="5" fillId="5" borderId="29" xfId="0" applyNumberFormat="1" applyFont="1" applyFill="1" applyBorder="1" applyAlignment="1">
      <alignment horizontal="center"/>
    </xf>
    <xf numFmtId="164" fontId="31" fillId="4" borderId="12" xfId="0" applyNumberFormat="1" applyFont="1" applyFill="1" applyBorder="1" applyAlignment="1">
      <alignment horizontal="center"/>
    </xf>
    <xf numFmtId="164" fontId="31" fillId="4" borderId="34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6" fillId="4" borderId="10" xfId="0" applyFont="1" applyFill="1" applyBorder="1" applyAlignment="1">
      <alignment horizontal="left"/>
    </xf>
    <xf numFmtId="0" fontId="26" fillId="4" borderId="0" xfId="0" applyFont="1" applyFill="1" applyAlignment="1">
      <alignment horizontal="left"/>
    </xf>
    <xf numFmtId="14" fontId="20" fillId="0" borderId="30" xfId="0" applyNumberFormat="1" applyFont="1" applyBorder="1" applyAlignment="1">
      <alignment horizontal="center"/>
    </xf>
    <xf numFmtId="14" fontId="20" fillId="0" borderId="16" xfId="0" applyNumberFormat="1" applyFont="1" applyBorder="1" applyAlignment="1">
      <alignment horizontal="center"/>
    </xf>
    <xf numFmtId="0" fontId="52" fillId="18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70" fontId="3" fillId="0" borderId="47" xfId="0" applyNumberFormat="1" applyFont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1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0" fontId="57" fillId="0" borderId="47" xfId="0" applyNumberFormat="1" applyFont="1" applyBorder="1" applyAlignment="1">
      <alignment horizontal="center"/>
    </xf>
    <xf numFmtId="170" fontId="57" fillId="0" borderId="0" xfId="0" applyNumberFormat="1" applyFont="1" applyAlignment="1">
      <alignment horizontal="center"/>
    </xf>
    <xf numFmtId="170" fontId="3" fillId="0" borderId="46" xfId="0" applyNumberFormat="1" applyFont="1" applyBorder="1" applyAlignment="1">
      <alignment horizontal="center"/>
    </xf>
    <xf numFmtId="170" fontId="3" fillId="0" borderId="43" xfId="0" applyNumberFormat="1" applyFont="1" applyBorder="1" applyAlignment="1">
      <alignment horizontal="center"/>
    </xf>
    <xf numFmtId="0" fontId="52" fillId="18" borderId="45" xfId="0" applyFont="1" applyFill="1" applyBorder="1" applyAlignment="1">
      <alignment horizontal="center"/>
    </xf>
    <xf numFmtId="170" fontId="45" fillId="19" borderId="0" xfId="0" applyNumberFormat="1" applyFont="1" applyFill="1" applyAlignment="1">
      <alignment horizontal="center"/>
    </xf>
    <xf numFmtId="167" fontId="45" fillId="19" borderId="0" xfId="0" applyNumberFormat="1" applyFont="1" applyFill="1" applyAlignment="1">
      <alignment horizontal="center"/>
    </xf>
    <xf numFmtId="167" fontId="3" fillId="0" borderId="47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46" xfId="0" applyNumberFormat="1" applyFont="1" applyBorder="1" applyAlignment="1">
      <alignment horizontal="center"/>
    </xf>
    <xf numFmtId="167" fontId="3" fillId="0" borderId="43" xfId="0" applyNumberFormat="1" applyFont="1" applyBorder="1" applyAlignment="1">
      <alignment horizontal="center"/>
    </xf>
    <xf numFmtId="0" fontId="53" fillId="0" borderId="0" xfId="0" applyFont="1" applyAlignment="1">
      <alignment horizontal="center" wrapText="1"/>
    </xf>
    <xf numFmtId="0" fontId="34" fillId="7" borderId="19" xfId="0" applyFont="1" applyFill="1" applyBorder="1" applyAlignment="1">
      <alignment horizontal="center" vertical="center" wrapText="1"/>
    </xf>
    <xf numFmtId="0" fontId="34" fillId="8" borderId="19" xfId="0" applyFont="1" applyFill="1" applyBorder="1" applyAlignment="1">
      <alignment horizontal="center" vertical="center" wrapText="1"/>
    </xf>
    <xf numFmtId="0" fontId="34" fillId="8" borderId="22" xfId="0" applyFont="1" applyFill="1" applyBorder="1" applyAlignment="1">
      <alignment horizontal="center"/>
    </xf>
    <xf numFmtId="0" fontId="34" fillId="8" borderId="23" xfId="0" applyFont="1" applyFill="1" applyBorder="1" applyAlignment="1">
      <alignment horizontal="center"/>
    </xf>
    <xf numFmtId="0" fontId="34" fillId="8" borderId="24" xfId="0" applyFont="1" applyFill="1" applyBorder="1" applyAlignment="1">
      <alignment horizontal="center"/>
    </xf>
  </cellXfs>
  <cellStyles count="9">
    <cellStyle name="Hipervínculo" xfId="4" builtinId="8"/>
    <cellStyle name="Millares" xfId="5" builtinId="3"/>
    <cellStyle name="Millares 2" xfId="2" xr:uid="{C28B1F62-F43A-4396-A530-A66A5457DB5F}"/>
    <cellStyle name="Moneda" xfId="3" builtinId="4"/>
    <cellStyle name="Normal" xfId="0" builtinId="0"/>
    <cellStyle name="Normal 2" xfId="1" xr:uid="{6DE4D259-B2BD-48AE-AC59-A9882F64D33B}"/>
    <cellStyle name="Normal 2 2" xfId="6" xr:uid="{A25D5BBD-7BC3-4600-8223-3271FFCC3DFA}"/>
    <cellStyle name="Normal 2 3" xfId="8" xr:uid="{30C6DD2C-0F24-4533-81CE-9C9C066135CC}"/>
    <cellStyle name="Porcentaje" xfId="7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</font>
      <numFmt numFmtId="165" formatCode="_-[$$-409]* #,##0.00_ ;_-[$$-409]* \-#,##0.00\ ;_-[$$-409]* &quot;-&quot;??_ ;_-@_ 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thick">
          <color theme="1" tint="4.9989318521683403E-2"/>
        </left>
        <right/>
        <vertical/>
      </border>
    </dxf>
    <dxf>
      <border>
        <bottom style="thick">
          <color theme="1" tint="4.9989318521683403E-2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A252D"/>
      <color rgb="FFCFAF28"/>
      <color rgb="FFD29B00"/>
      <color rgb="FFFF0000"/>
      <color rgb="FFFF714F"/>
      <color rgb="FF32B9BC"/>
      <color rgb="FF8AAE24"/>
      <color rgb="FF002430"/>
      <color rgb="FF652127"/>
      <color rgb="FFD0A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microsoft.com/office/2007/relationships/hdphoto" Target="../media/hdphoto1.wdp"/><Relationship Id="rId7" Type="http://schemas.microsoft.com/office/2007/relationships/hdphoto" Target="../media/hdphoto4.wdp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microsoft.com/office/2007/relationships/hdphoto" Target="../media/hdphoto3.wdp"/><Relationship Id="rId5" Type="http://schemas.microsoft.com/office/2007/relationships/hdphoto" Target="../media/hdphoto2.wdp"/><Relationship Id="rId4" Type="http://schemas.openxmlformats.org/officeDocument/2006/relationships/image" Target="../media/image11.png"/><Relationship Id="rId9" Type="http://schemas.microsoft.com/office/2007/relationships/hdphoto" Target="../media/hdphoto6.wdp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microsoft.com/office/2007/relationships/hdphoto" Target="../media/hdphoto1.wdp"/><Relationship Id="rId7" Type="http://schemas.microsoft.com/office/2007/relationships/hdphoto" Target="../media/hdphoto4.wdp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microsoft.com/office/2007/relationships/hdphoto" Target="../media/hdphoto3.wdp"/><Relationship Id="rId5" Type="http://schemas.microsoft.com/office/2007/relationships/hdphoto" Target="../media/hdphoto2.wdp"/><Relationship Id="rId4" Type="http://schemas.openxmlformats.org/officeDocument/2006/relationships/image" Target="../media/image11.png"/><Relationship Id="rId9" Type="http://schemas.microsoft.com/office/2007/relationships/hdphoto" Target="../media/hdphoto6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799665</xdr:colOff>
      <xdr:row>0</xdr:row>
      <xdr:rowOff>119402</xdr:rowOff>
    </xdr:from>
    <xdr:to>
      <xdr:col>8</xdr:col>
      <xdr:colOff>1064801</xdr:colOff>
      <xdr:row>4</xdr:row>
      <xdr:rowOff>227948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DF4AE8-FD2D-AA9A-E563-585B32A6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9921" y="119402"/>
          <a:ext cx="3562794" cy="1063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682001</xdr:colOff>
      <xdr:row>9</xdr:row>
      <xdr:rowOff>68038</xdr:rowOff>
    </xdr:from>
    <xdr:ext cx="131372" cy="129970"/>
    <xdr:pic>
      <xdr:nvPicPr>
        <xdr:cNvPr id="5" name="Picture 25">
          <a:extLst>
            <a:ext uri="{FF2B5EF4-FFF2-40B4-BE49-F238E27FC236}">
              <a16:creationId xmlns:a16="http://schemas.microsoft.com/office/drawing/2014/main" id="{078A06BA-89A1-46DB-8F06-0846AA219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28739">
          <a:off x="3143606" y="1165569"/>
          <a:ext cx="131372" cy="129970"/>
        </a:xfrm>
        <a:prstGeom prst="rect">
          <a:avLst/>
        </a:prstGeom>
      </xdr:spPr>
    </xdr:pic>
    <xdr:clientData/>
  </xdr:oneCellAnchor>
  <xdr:oneCellAnchor>
    <xdr:from>
      <xdr:col>6</xdr:col>
      <xdr:colOff>644893</xdr:colOff>
      <xdr:row>11</xdr:row>
      <xdr:rowOff>80629</xdr:rowOff>
    </xdr:from>
    <xdr:ext cx="163931" cy="108073"/>
    <xdr:pic>
      <xdr:nvPicPr>
        <xdr:cNvPr id="6" name="Picture 24">
          <a:extLst>
            <a:ext uri="{FF2B5EF4-FFF2-40B4-BE49-F238E27FC236}">
              <a16:creationId xmlns:a16="http://schemas.microsoft.com/office/drawing/2014/main" id="{EFE7AAF7-DC81-409C-B39B-687D78057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47" y="1390584"/>
          <a:ext cx="163931" cy="108073"/>
        </a:xfrm>
        <a:prstGeom prst="rect">
          <a:avLst/>
        </a:prstGeom>
      </xdr:spPr>
    </xdr:pic>
    <xdr:clientData/>
  </xdr:oneCellAnchor>
  <xdr:oneCellAnchor>
    <xdr:from>
      <xdr:col>6</xdr:col>
      <xdr:colOff>642135</xdr:colOff>
      <xdr:row>12</xdr:row>
      <xdr:rowOff>89868</xdr:rowOff>
    </xdr:from>
    <xdr:ext cx="163931" cy="108073"/>
    <xdr:pic>
      <xdr:nvPicPr>
        <xdr:cNvPr id="7" name="Picture 24">
          <a:extLst>
            <a:ext uri="{FF2B5EF4-FFF2-40B4-BE49-F238E27FC236}">
              <a16:creationId xmlns:a16="http://schemas.microsoft.com/office/drawing/2014/main" id="{D87D8B81-C7D7-4909-B3DD-16435ACAB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989" y="1605306"/>
          <a:ext cx="163931" cy="108073"/>
        </a:xfrm>
        <a:prstGeom prst="rect">
          <a:avLst/>
        </a:prstGeom>
      </xdr:spPr>
    </xdr:pic>
    <xdr:clientData/>
  </xdr:oneCellAnchor>
  <xdr:oneCellAnchor>
    <xdr:from>
      <xdr:col>6</xdr:col>
      <xdr:colOff>680289</xdr:colOff>
      <xdr:row>10</xdr:row>
      <xdr:rowOff>57993</xdr:rowOff>
    </xdr:from>
    <xdr:ext cx="131372" cy="129970"/>
    <xdr:pic>
      <xdr:nvPicPr>
        <xdr:cNvPr id="8" name="Picture 25">
          <a:extLst>
            <a:ext uri="{FF2B5EF4-FFF2-40B4-BE49-F238E27FC236}">
              <a16:creationId xmlns:a16="http://schemas.microsoft.com/office/drawing/2014/main" id="{507C808D-C73A-4180-A88B-1526933F1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28739">
          <a:off x="3047932" y="1207797"/>
          <a:ext cx="131372" cy="129970"/>
        </a:xfrm>
        <a:prstGeom prst="rect">
          <a:avLst/>
        </a:prstGeom>
      </xdr:spPr>
    </xdr:pic>
    <xdr:clientData/>
  </xdr:oneCellAnchor>
  <xdr:twoCellAnchor>
    <xdr:from>
      <xdr:col>9</xdr:col>
      <xdr:colOff>288</xdr:colOff>
      <xdr:row>8</xdr:row>
      <xdr:rowOff>2095</xdr:rowOff>
    </xdr:from>
    <xdr:to>
      <xdr:col>9</xdr:col>
      <xdr:colOff>7569</xdr:colOff>
      <xdr:row>13</xdr:row>
      <xdr:rowOff>172840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CE03E9A5-B36C-9AFB-90CF-C9D13138EA27}"/>
            </a:ext>
          </a:extLst>
        </xdr:cNvPr>
        <xdr:cNvCxnSpPr/>
      </xdr:nvCxnSpPr>
      <xdr:spPr>
        <a:xfrm>
          <a:off x="5516146" y="926415"/>
          <a:ext cx="7281" cy="1185242"/>
        </a:xfrm>
        <a:prstGeom prst="line">
          <a:avLst/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231851</xdr:colOff>
      <xdr:row>38</xdr:row>
      <xdr:rowOff>202973</xdr:rowOff>
    </xdr:from>
    <xdr:to>
      <xdr:col>11</xdr:col>
      <xdr:colOff>1161821</xdr:colOff>
      <xdr:row>58</xdr:row>
      <xdr:rowOff>104555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DE989846-2EC0-45AE-8FAB-7878BCEF4C56}"/>
            </a:ext>
          </a:extLst>
        </xdr:cNvPr>
        <xdr:cNvSpPr/>
      </xdr:nvSpPr>
      <xdr:spPr>
        <a:xfrm>
          <a:off x="1870561" y="6552973"/>
          <a:ext cx="7423357" cy="1212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400" b="0">
              <a:solidFill>
                <a:srgbClr val="FF0000"/>
              </a:solidFill>
              <a:latin typeface="Sylfaen" panose="010A0502050306030303" pitchFamily="18" charset="0"/>
            </a:rPr>
            <a:t>IMPORTANTE</a:t>
          </a:r>
          <a:r>
            <a:rPr lang="es-GT" sz="1400" b="0" baseline="0">
              <a:solidFill>
                <a:srgbClr val="FF0000"/>
              </a:solidFill>
              <a:latin typeface="Sylfaen" panose="010A0502050306030303" pitchFamily="18" charset="0"/>
            </a:rPr>
            <a:t> : </a:t>
          </a:r>
          <a:r>
            <a:rPr lang="es-GT" sz="1400" b="0">
              <a:solidFill>
                <a:srgbClr val="FF0000"/>
              </a:solidFill>
              <a:latin typeface="Sylfaen" panose="010A0502050306030303" pitchFamily="18" charset="0"/>
            </a:rPr>
            <a:t>CUENTA DE  AHORRO EN QUETZALES BANCO INUSTRIAL</a:t>
          </a:r>
          <a:r>
            <a:rPr lang="es-GT" sz="1400" b="1" baseline="0">
              <a:solidFill>
                <a:srgbClr val="FF0000"/>
              </a:solidFill>
              <a:latin typeface="Sylfaen" panose="010A0502050306030303" pitchFamily="18" charset="0"/>
            </a:rPr>
            <a:t>  NO. 3896183 </a:t>
          </a:r>
          <a:r>
            <a:rPr lang="es-GT" sz="1400" b="0" baseline="0">
              <a:solidFill>
                <a:srgbClr val="FF0000"/>
              </a:solidFill>
              <a:latin typeface="Sylfaen" panose="010A0502050306030303" pitchFamily="18" charset="0"/>
            </a:rPr>
            <a:t>A NOMBRE DE :</a:t>
          </a:r>
          <a:r>
            <a:rPr lang="es-GT" sz="1400" b="1" baseline="0">
              <a:solidFill>
                <a:srgbClr val="FF0000"/>
              </a:solidFill>
              <a:latin typeface="Sylfaen" panose="010A0502050306030303" pitchFamily="18" charset="0"/>
            </a:rPr>
            <a:t> JUAN FERNANDO MARTINEZ ESTRADA.  </a:t>
          </a:r>
          <a:r>
            <a:rPr lang="es-GT" sz="1400" b="0" baseline="0">
              <a:solidFill>
                <a:srgbClr val="002060"/>
              </a:solidFill>
              <a:latin typeface="Sylfaen" panose="010A0502050306030303" pitchFamily="18" charset="0"/>
            </a:rPr>
            <a:t>PARA DEPOSITO EN QUETZALES  AL TIPO DE CAMBIO DE VENTA ACTUAL EN BANCO INDUSTRIAL. </a:t>
          </a:r>
          <a:r>
            <a:rPr lang="es-GT" sz="1400" b="1" u="sng" baseline="0">
              <a:solidFill>
                <a:srgbClr val="002060"/>
              </a:solidFill>
              <a:latin typeface="Sylfaen" panose="010A0502050306030303" pitchFamily="18" charset="0"/>
            </a:rPr>
            <a:t>ENVIAR COMPROBANTE DE DEPOSITO</a:t>
          </a:r>
          <a:endParaRPr lang="es-GT" sz="1400" b="1" u="sng">
            <a:solidFill>
              <a:srgbClr val="002060"/>
            </a:solidFill>
            <a:latin typeface="Sylfaen" panose="010A0502050306030303" pitchFamily="18" charset="0"/>
          </a:endParaRPr>
        </a:p>
      </xdr:txBody>
    </xdr:sp>
    <xdr:clientData/>
  </xdr:twoCellAnchor>
  <xdr:twoCellAnchor editAs="oneCell">
    <xdr:from>
      <xdr:col>3</xdr:col>
      <xdr:colOff>360774</xdr:colOff>
      <xdr:row>5</xdr:row>
      <xdr:rowOff>161337</xdr:rowOff>
    </xdr:from>
    <xdr:to>
      <xdr:col>5</xdr:col>
      <xdr:colOff>705714</xdr:colOff>
      <xdr:row>13</xdr:row>
      <xdr:rowOff>93625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12334A-ACBC-B61C-0A23-192FBD04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774" y="529637"/>
          <a:ext cx="1983239" cy="1519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362063</xdr:colOff>
      <xdr:row>3</xdr:row>
      <xdr:rowOff>170935</xdr:rowOff>
    </xdr:from>
    <xdr:to>
      <xdr:col>4</xdr:col>
      <xdr:colOff>776428</xdr:colOff>
      <xdr:row>6</xdr:row>
      <xdr:rowOff>303890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A96C66-5F8D-F54C-8AEB-5FB720CFEF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76" t="12636" r="7044" b="14315"/>
        <a:stretch/>
      </xdr:blipFill>
      <xdr:spPr>
        <a:xfrm>
          <a:off x="1200263" y="742435"/>
          <a:ext cx="2293965" cy="704455"/>
        </a:xfrm>
        <a:prstGeom prst="rect">
          <a:avLst/>
        </a:prstGeom>
      </xdr:spPr>
    </xdr:pic>
    <xdr:clientData/>
  </xdr:twoCellAnchor>
  <xdr:twoCellAnchor editAs="oneCell">
    <xdr:from>
      <xdr:col>2</xdr:col>
      <xdr:colOff>40385</xdr:colOff>
      <xdr:row>35</xdr:row>
      <xdr:rowOff>125291</xdr:rowOff>
    </xdr:from>
    <xdr:to>
      <xdr:col>2</xdr:col>
      <xdr:colOff>757542</xdr:colOff>
      <xdr:row>39</xdr:row>
      <xdr:rowOff>99636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A795B1-961D-5645-B979-8D098A5BE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878585" y="7592891"/>
          <a:ext cx="717157" cy="736345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2</xdr:row>
      <xdr:rowOff>33867</xdr:rowOff>
    </xdr:from>
    <xdr:to>
      <xdr:col>9</xdr:col>
      <xdr:colOff>16933</xdr:colOff>
      <xdr:row>40</xdr:row>
      <xdr:rowOff>84669</xdr:rowOff>
    </xdr:to>
    <xdr:sp macro="" textlink="">
      <xdr:nvSpPr>
        <xdr:cNvPr id="4" name="Redondear rectángulo de esquina diagonal 3">
          <a:extLst>
            <a:ext uri="{FF2B5EF4-FFF2-40B4-BE49-F238E27FC236}">
              <a16:creationId xmlns:a16="http://schemas.microsoft.com/office/drawing/2014/main" id="{84168729-0409-174F-9034-248C451F00E0}"/>
            </a:ext>
          </a:extLst>
        </xdr:cNvPr>
        <xdr:cNvSpPr/>
      </xdr:nvSpPr>
      <xdr:spPr>
        <a:xfrm>
          <a:off x="838201" y="414867"/>
          <a:ext cx="5554132" cy="8089902"/>
        </a:xfrm>
        <a:prstGeom prst="round2DiagRect">
          <a:avLst/>
        </a:prstGeom>
        <a:noFill/>
        <a:ln w="28575">
          <a:solidFill>
            <a:srgbClr val="0A252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2</xdr:col>
      <xdr:colOff>805505</xdr:colOff>
      <xdr:row>35</xdr:row>
      <xdr:rowOff>132866</xdr:rowOff>
    </xdr:from>
    <xdr:to>
      <xdr:col>3</xdr:col>
      <xdr:colOff>397487</xdr:colOff>
      <xdr:row>39</xdr:row>
      <xdr:rowOff>107211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E6BE65-9171-BD42-863B-4446343C6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1643705" y="7600466"/>
          <a:ext cx="722282" cy="736345"/>
        </a:xfrm>
        <a:prstGeom prst="rect">
          <a:avLst/>
        </a:prstGeom>
      </xdr:spPr>
    </xdr:pic>
    <xdr:clientData/>
  </xdr:twoCellAnchor>
  <xdr:twoCellAnchor editAs="oneCell">
    <xdr:from>
      <xdr:col>3</xdr:col>
      <xdr:colOff>456589</xdr:colOff>
      <xdr:row>35</xdr:row>
      <xdr:rowOff>129301</xdr:rowOff>
    </xdr:from>
    <xdr:to>
      <xdr:col>4</xdr:col>
      <xdr:colOff>427342</xdr:colOff>
      <xdr:row>39</xdr:row>
      <xdr:rowOff>103646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07E25C8-60DC-3C44-81BD-C56907448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2425089" y="7596901"/>
          <a:ext cx="720053" cy="736345"/>
        </a:xfrm>
        <a:prstGeom prst="rect">
          <a:avLst/>
        </a:prstGeom>
      </xdr:spPr>
    </xdr:pic>
    <xdr:clientData/>
  </xdr:twoCellAnchor>
  <xdr:twoCellAnchor editAs="oneCell">
    <xdr:from>
      <xdr:col>4</xdr:col>
      <xdr:colOff>453024</xdr:colOff>
      <xdr:row>35</xdr:row>
      <xdr:rowOff>148017</xdr:rowOff>
    </xdr:from>
    <xdr:to>
      <xdr:col>5</xdr:col>
      <xdr:colOff>345795</xdr:colOff>
      <xdr:row>39</xdr:row>
      <xdr:rowOff>122362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A974E10-206C-F84A-80CA-B4621AE0B4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3170824" y="7615617"/>
          <a:ext cx="718271" cy="736345"/>
        </a:xfrm>
        <a:prstGeom prst="rect">
          <a:avLst/>
        </a:prstGeom>
      </xdr:spPr>
    </xdr:pic>
    <xdr:clientData/>
  </xdr:twoCellAnchor>
  <xdr:twoCellAnchor editAs="oneCell">
    <xdr:from>
      <xdr:col>5</xdr:col>
      <xdr:colOff>393758</xdr:colOff>
      <xdr:row>35</xdr:row>
      <xdr:rowOff>133311</xdr:rowOff>
    </xdr:from>
    <xdr:to>
      <xdr:col>6</xdr:col>
      <xdr:colOff>665301</xdr:colOff>
      <xdr:row>39</xdr:row>
      <xdr:rowOff>107656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9371307-97DA-3845-9135-86E7DD3BAF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3937058" y="7600911"/>
          <a:ext cx="716043" cy="736345"/>
        </a:xfrm>
        <a:prstGeom prst="rect">
          <a:avLst/>
        </a:prstGeom>
      </xdr:spPr>
    </xdr:pic>
    <xdr:clientData/>
  </xdr:twoCellAnchor>
  <xdr:twoCellAnchor editAs="oneCell">
    <xdr:from>
      <xdr:col>6</xdr:col>
      <xdr:colOff>713262</xdr:colOff>
      <xdr:row>35</xdr:row>
      <xdr:rowOff>129747</xdr:rowOff>
    </xdr:from>
    <xdr:to>
      <xdr:col>7</xdr:col>
      <xdr:colOff>606033</xdr:colOff>
      <xdr:row>39</xdr:row>
      <xdr:rowOff>104092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E58750F-9A45-DF45-9704-CC272E6869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4701062" y="7597347"/>
          <a:ext cx="718271" cy="736345"/>
        </a:xfrm>
        <a:prstGeom prst="rect">
          <a:avLst/>
        </a:prstGeom>
      </xdr:spPr>
    </xdr:pic>
    <xdr:clientData/>
  </xdr:twoCellAnchor>
  <xdr:twoCellAnchor editAs="oneCell">
    <xdr:from>
      <xdr:col>7</xdr:col>
      <xdr:colOff>609433</xdr:colOff>
      <xdr:row>35</xdr:row>
      <xdr:rowOff>126182</xdr:rowOff>
    </xdr:from>
    <xdr:to>
      <xdr:col>8</xdr:col>
      <xdr:colOff>624748</xdr:colOff>
      <xdr:row>39</xdr:row>
      <xdr:rowOff>100527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FEE452A-1864-2347-B180-86B58C71DB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5422733" y="7593782"/>
          <a:ext cx="713815" cy="736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362063</xdr:colOff>
      <xdr:row>3</xdr:row>
      <xdr:rowOff>170935</xdr:rowOff>
    </xdr:from>
    <xdr:to>
      <xdr:col>4</xdr:col>
      <xdr:colOff>776428</xdr:colOff>
      <xdr:row>6</xdr:row>
      <xdr:rowOff>303890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47CD4C-E9B1-0E48-93A0-18C41D649E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76" t="12636" r="7044" b="14315"/>
        <a:stretch/>
      </xdr:blipFill>
      <xdr:spPr>
        <a:xfrm>
          <a:off x="768463" y="543468"/>
          <a:ext cx="2293965" cy="688636"/>
        </a:xfrm>
        <a:prstGeom prst="rect">
          <a:avLst/>
        </a:prstGeom>
      </xdr:spPr>
    </xdr:pic>
    <xdr:clientData/>
  </xdr:twoCellAnchor>
  <xdr:twoCellAnchor editAs="oneCell">
    <xdr:from>
      <xdr:col>2</xdr:col>
      <xdr:colOff>40385</xdr:colOff>
      <xdr:row>35</xdr:row>
      <xdr:rowOff>125291</xdr:rowOff>
    </xdr:from>
    <xdr:to>
      <xdr:col>2</xdr:col>
      <xdr:colOff>757542</xdr:colOff>
      <xdr:row>39</xdr:row>
      <xdr:rowOff>99636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5F086CF-C861-2C47-99DA-EFA32AC11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441438" y="6887484"/>
          <a:ext cx="717157" cy="731889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2</xdr:row>
      <xdr:rowOff>33867</xdr:rowOff>
    </xdr:from>
    <xdr:to>
      <xdr:col>9</xdr:col>
      <xdr:colOff>16933</xdr:colOff>
      <xdr:row>40</xdr:row>
      <xdr:rowOff>84669</xdr:rowOff>
    </xdr:to>
    <xdr:sp macro="" textlink="">
      <xdr:nvSpPr>
        <xdr:cNvPr id="23" name="Redondear rectángulo de esquina diagonal 22">
          <a:extLst>
            <a:ext uri="{FF2B5EF4-FFF2-40B4-BE49-F238E27FC236}">
              <a16:creationId xmlns:a16="http://schemas.microsoft.com/office/drawing/2014/main" id="{4EECB20C-CFFC-A5B6-5582-D7F51220BB79}"/>
            </a:ext>
          </a:extLst>
        </xdr:cNvPr>
        <xdr:cNvSpPr/>
      </xdr:nvSpPr>
      <xdr:spPr>
        <a:xfrm>
          <a:off x="406401" y="220134"/>
          <a:ext cx="5655732" cy="7128935"/>
        </a:xfrm>
        <a:prstGeom prst="round2DiagRect">
          <a:avLst/>
        </a:prstGeom>
        <a:noFill/>
        <a:ln w="28575">
          <a:solidFill>
            <a:srgbClr val="0A252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2</xdr:col>
      <xdr:colOff>805505</xdr:colOff>
      <xdr:row>35</xdr:row>
      <xdr:rowOff>132866</xdr:rowOff>
    </xdr:from>
    <xdr:to>
      <xdr:col>3</xdr:col>
      <xdr:colOff>397487</xdr:colOff>
      <xdr:row>39</xdr:row>
      <xdr:rowOff>107211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57BC860-B082-9B41-83A0-E803E0173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1206558" y="6895059"/>
          <a:ext cx="717157" cy="731889"/>
        </a:xfrm>
        <a:prstGeom prst="rect">
          <a:avLst/>
        </a:prstGeom>
      </xdr:spPr>
    </xdr:pic>
    <xdr:clientData/>
  </xdr:twoCellAnchor>
  <xdr:twoCellAnchor editAs="oneCell">
    <xdr:from>
      <xdr:col>3</xdr:col>
      <xdr:colOff>456589</xdr:colOff>
      <xdr:row>35</xdr:row>
      <xdr:rowOff>129301</xdr:rowOff>
    </xdr:from>
    <xdr:to>
      <xdr:col>4</xdr:col>
      <xdr:colOff>427342</xdr:colOff>
      <xdr:row>39</xdr:row>
      <xdr:rowOff>103646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348D08E-2251-8B4A-93C3-7B13B8C754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1982817" y="6891494"/>
          <a:ext cx="717157" cy="731889"/>
        </a:xfrm>
        <a:prstGeom prst="rect">
          <a:avLst/>
        </a:prstGeom>
      </xdr:spPr>
    </xdr:pic>
    <xdr:clientData/>
  </xdr:twoCellAnchor>
  <xdr:twoCellAnchor editAs="oneCell">
    <xdr:from>
      <xdr:col>4</xdr:col>
      <xdr:colOff>453024</xdr:colOff>
      <xdr:row>35</xdr:row>
      <xdr:rowOff>148017</xdr:rowOff>
    </xdr:from>
    <xdr:to>
      <xdr:col>5</xdr:col>
      <xdr:colOff>345795</xdr:colOff>
      <xdr:row>39</xdr:row>
      <xdr:rowOff>122362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44016D1-2992-8546-AE06-7D7C827C2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2725656" y="6910210"/>
          <a:ext cx="717157" cy="731889"/>
        </a:xfrm>
        <a:prstGeom prst="rect">
          <a:avLst/>
        </a:prstGeom>
      </xdr:spPr>
    </xdr:pic>
    <xdr:clientData/>
  </xdr:twoCellAnchor>
  <xdr:twoCellAnchor editAs="oneCell">
    <xdr:from>
      <xdr:col>5</xdr:col>
      <xdr:colOff>393758</xdr:colOff>
      <xdr:row>35</xdr:row>
      <xdr:rowOff>133311</xdr:rowOff>
    </xdr:from>
    <xdr:to>
      <xdr:col>6</xdr:col>
      <xdr:colOff>665301</xdr:colOff>
      <xdr:row>39</xdr:row>
      <xdr:rowOff>107656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04057A0-5BF5-D645-BA7E-132C761BA8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3490776" y="6895504"/>
          <a:ext cx="717157" cy="731889"/>
        </a:xfrm>
        <a:prstGeom prst="rect">
          <a:avLst/>
        </a:prstGeom>
      </xdr:spPr>
    </xdr:pic>
    <xdr:clientData/>
  </xdr:twoCellAnchor>
  <xdr:twoCellAnchor editAs="oneCell">
    <xdr:from>
      <xdr:col>6</xdr:col>
      <xdr:colOff>713262</xdr:colOff>
      <xdr:row>35</xdr:row>
      <xdr:rowOff>129747</xdr:rowOff>
    </xdr:from>
    <xdr:to>
      <xdr:col>7</xdr:col>
      <xdr:colOff>606033</xdr:colOff>
      <xdr:row>39</xdr:row>
      <xdr:rowOff>104092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7FB32CF-73E1-7A43-9B0B-D81BAC9AF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4255894" y="6891940"/>
          <a:ext cx="717157" cy="731889"/>
        </a:xfrm>
        <a:prstGeom prst="rect">
          <a:avLst/>
        </a:prstGeom>
      </xdr:spPr>
    </xdr:pic>
    <xdr:clientData/>
  </xdr:twoCellAnchor>
  <xdr:twoCellAnchor editAs="oneCell">
    <xdr:from>
      <xdr:col>7</xdr:col>
      <xdr:colOff>609433</xdr:colOff>
      <xdr:row>35</xdr:row>
      <xdr:rowOff>126182</xdr:rowOff>
    </xdr:from>
    <xdr:to>
      <xdr:col>8</xdr:col>
      <xdr:colOff>624748</xdr:colOff>
      <xdr:row>39</xdr:row>
      <xdr:rowOff>100527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78CED8A-193C-1346-A3EC-50F4D07DCD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35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-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668" t="17669" r="16997" b="16585"/>
        <a:stretch/>
      </xdr:blipFill>
      <xdr:spPr>
        <a:xfrm>
          <a:off x="4976451" y="6888375"/>
          <a:ext cx="717157" cy="731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17930</xdr:colOff>
      <xdr:row>2</xdr:row>
      <xdr:rowOff>0</xdr:rowOff>
    </xdr:from>
    <xdr:to>
      <xdr:col>45</xdr:col>
      <xdr:colOff>630586</xdr:colOff>
      <xdr:row>15</xdr:row>
      <xdr:rowOff>111745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5B9BE9-DAE7-0A3E-59BF-2A54D52B3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5130" y="340659"/>
          <a:ext cx="6923809" cy="2514286"/>
        </a:xfrm>
        <a:prstGeom prst="rect">
          <a:avLst/>
        </a:prstGeom>
      </xdr:spPr>
    </xdr:pic>
    <xdr:clientData/>
  </xdr:twoCellAnchor>
  <xdr:twoCellAnchor editAs="oneCell">
    <xdr:from>
      <xdr:col>36</xdr:col>
      <xdr:colOff>681317</xdr:colOff>
      <xdr:row>17</xdr:row>
      <xdr:rowOff>8965</xdr:rowOff>
    </xdr:from>
    <xdr:to>
      <xdr:col>45</xdr:col>
      <xdr:colOff>163964</xdr:colOff>
      <xdr:row>30</xdr:row>
      <xdr:rowOff>86617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E36A2F-3C0D-010D-95F1-7CB515035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29623" y="3110753"/>
          <a:ext cx="6582694" cy="23815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4F941-75A8-4A5E-BB74-27E31B2F0213}" name="CLIENTE" displayName="CLIENTE" ref="B5:H29" totalsRowShown="0" headerRowDxfId="21" headerRowBorderDxfId="20">
  <autoFilter ref="B5:H29" xr:uid="{B024F941-75A8-4A5E-BB74-27E31B2F0213}"/>
  <tableColumns count="7">
    <tableColumn id="1" xr3:uid="{28A08928-F3B3-4A4B-9E2F-5EDA913A0995}" name="CODIGO" dataDxfId="19"/>
    <tableColumn id="2" xr3:uid="{F410580C-09E3-4171-8569-2E0C79FA21D5}" name="IMPORTADORA" dataDxfId="18"/>
    <tableColumn id="3" xr3:uid="{82ABCDA8-3018-48C9-9FB8-646EBA500EA7}" name="NOMBRE "/>
    <tableColumn id="4" xr3:uid="{2F6CE53F-0661-4208-ABF7-80E642A7D662}" name="TELEFONO" dataDxfId="17"/>
    <tableColumn id="5" xr3:uid="{CE02858F-72C6-467A-A56B-639B8146F339}" name="Cobro" dataDxfId="16" dataCellStyle="Hipervínculo">
      <calculatedColumnFormula>+#REF!</calculatedColumnFormula>
    </tableColumn>
    <tableColumn id="7" xr3:uid="{CC1867A4-8451-4416-BFE0-AB0FBD85825E}" name="saldo pendiente" dataDxfId="15">
      <calculatedColumnFormula>+#REF!</calculatedColumnFormula>
    </tableColumn>
    <tableColumn id="6" xr3:uid="{93329ACA-453C-4569-82D0-D25D8F0E826C}" name="ESTATUS" dataDxfId="14">
      <calculatedColumnFormula>IF(CLIENTE[[#This Row],[saldo pendiente]]&gt;=1,"ACTIVO","INACTIVO")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artlogisticagt@gmail.com" TargetMode="External"/><Relationship Id="rId5" Type="http://schemas.openxmlformats.org/officeDocument/2006/relationships/image" Target="../media/image2.png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BB39-1CD2-4096-B7C2-FCD26E73BDD6}">
  <dimension ref="B1:AY126"/>
  <sheetViews>
    <sheetView topLeftCell="B1" zoomScale="130" zoomScaleNormal="130" workbookViewId="0">
      <pane xSplit="12" ySplit="8" topLeftCell="AG9" activePane="bottomRight" state="frozen"/>
      <selection activeCell="B1" sqref="B1"/>
      <selection pane="topRight" activeCell="N1" sqref="N1"/>
      <selection pane="bottomLeft" activeCell="B9" sqref="B9"/>
      <selection pane="bottomRight" activeCell="AG12" sqref="AG12"/>
    </sheetView>
  </sheetViews>
  <sheetFormatPr baseColWidth="10" defaultRowHeight="15" x14ac:dyDescent="0.2"/>
  <cols>
    <col min="2" max="2" width="7.5" customWidth="1"/>
    <col min="4" max="4" width="4.33203125" hidden="1" customWidth="1"/>
    <col min="5" max="5" width="3.83203125" hidden="1" customWidth="1"/>
    <col min="6" max="6" width="5.6640625" hidden="1" customWidth="1"/>
    <col min="8" max="8" width="21.6640625" bestFit="1" customWidth="1"/>
    <col min="9" max="9" width="32.5" customWidth="1"/>
    <col min="10" max="10" width="22.83203125" customWidth="1"/>
    <col min="11" max="11" width="7.5" customWidth="1"/>
    <col min="12" max="12" width="21.5" customWidth="1"/>
    <col min="13" max="13" width="10" customWidth="1"/>
    <col min="14" max="14" width="4" hidden="1" customWidth="1"/>
    <col min="15" max="15" width="3.83203125" hidden="1" customWidth="1"/>
    <col min="16" max="16" width="17.1640625" hidden="1" customWidth="1"/>
    <col min="17" max="17" width="8.5" hidden="1" customWidth="1"/>
    <col min="18" max="18" width="14.5" hidden="1" customWidth="1"/>
    <col min="19" max="19" width="7" hidden="1" customWidth="1"/>
    <col min="20" max="21" width="11.5" hidden="1" customWidth="1"/>
    <col min="22" max="22" width="7.83203125" hidden="1" customWidth="1"/>
    <col min="23" max="23" width="9.33203125" hidden="1" customWidth="1"/>
    <col min="24" max="24" width="11.5" hidden="1" customWidth="1"/>
    <col min="25" max="27" width="11.5" customWidth="1"/>
    <col min="28" max="28" width="12" bestFit="1" customWidth="1"/>
    <col min="29" max="30" width="11.5" customWidth="1"/>
    <col min="31" max="31" width="13.6640625" customWidth="1"/>
    <col min="32" max="32" width="14.1640625" customWidth="1"/>
    <col min="33" max="33" width="9.5" bestFit="1" customWidth="1"/>
    <col min="34" max="34" width="5.1640625" customWidth="1"/>
    <col min="35" max="35" width="4.83203125" customWidth="1"/>
    <col min="36" max="36" width="15.5" customWidth="1"/>
    <col min="37" max="38" width="12.1640625" customWidth="1"/>
    <col min="39" max="39" width="12.1640625" hidden="1" customWidth="1"/>
    <col min="40" max="40" width="12.5" bestFit="1" customWidth="1"/>
    <col min="45" max="45" width="11.5" customWidth="1"/>
    <col min="46" max="46" width="12.5" bestFit="1" customWidth="1"/>
    <col min="48" max="48" width="5.1640625" customWidth="1"/>
    <col min="49" max="49" width="4.6640625" customWidth="1"/>
    <col min="53" max="53" width="16.33203125" customWidth="1"/>
  </cols>
  <sheetData>
    <row r="1" spans="2:51" ht="19" x14ac:dyDescent="0.25">
      <c r="Z1" s="54" t="s">
        <v>161</v>
      </c>
      <c r="AK1">
        <v>11</v>
      </c>
    </row>
    <row r="2" spans="2:51" ht="19" x14ac:dyDescent="0.25">
      <c r="B2" s="72"/>
      <c r="Y2" t="s">
        <v>252</v>
      </c>
      <c r="Z2" s="73" t="s">
        <v>162</v>
      </c>
      <c r="AA2" t="s">
        <v>163</v>
      </c>
      <c r="AK2">
        <v>3</v>
      </c>
    </row>
    <row r="3" spans="2:51" ht="19" x14ac:dyDescent="0.25">
      <c r="B3" s="72"/>
      <c r="Z3" s="74" t="s">
        <v>164</v>
      </c>
      <c r="AA3" t="s">
        <v>165</v>
      </c>
      <c r="AK3">
        <v>1</v>
      </c>
      <c r="AM3" s="75"/>
      <c r="AY3">
        <v>1500</v>
      </c>
    </row>
    <row r="4" spans="2:51" ht="19" x14ac:dyDescent="0.25">
      <c r="B4" s="72"/>
      <c r="H4" s="181"/>
      <c r="Y4" t="s">
        <v>253</v>
      </c>
      <c r="Z4" s="71" t="s">
        <v>54</v>
      </c>
      <c r="AA4" t="s">
        <v>166</v>
      </c>
      <c r="AD4" s="18"/>
      <c r="AE4" s="18"/>
      <c r="AJ4" s="18"/>
      <c r="AK4">
        <v>1.78</v>
      </c>
      <c r="AM4" s="75"/>
      <c r="AN4">
        <v>465</v>
      </c>
      <c r="AR4">
        <v>1215</v>
      </c>
    </row>
    <row r="5" spans="2:51" ht="19" x14ac:dyDescent="0.25">
      <c r="B5" s="72"/>
      <c r="Y5" t="s">
        <v>252</v>
      </c>
      <c r="Z5" s="76" t="s">
        <v>167</v>
      </c>
      <c r="AA5" t="s">
        <v>168</v>
      </c>
      <c r="AD5" s="119"/>
      <c r="AF5" s="51"/>
      <c r="AM5" s="75"/>
    </row>
    <row r="6" spans="2:51" x14ac:dyDescent="0.2">
      <c r="B6" s="77" t="s">
        <v>169</v>
      </c>
      <c r="AD6" s="119"/>
      <c r="AF6" s="51"/>
    </row>
    <row r="7" spans="2:51" x14ac:dyDescent="0.2">
      <c r="B7" s="108" t="s">
        <v>170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215" t="s">
        <v>171</v>
      </c>
      <c r="Z7" s="216"/>
      <c r="AA7" s="216"/>
      <c r="AB7" s="217"/>
      <c r="AC7" s="218" t="s">
        <v>160</v>
      </c>
      <c r="AD7" s="219"/>
      <c r="AE7" s="220"/>
      <c r="AG7" t="s">
        <v>255</v>
      </c>
      <c r="AJ7" s="78" t="s">
        <v>171</v>
      </c>
      <c r="AK7" s="79"/>
      <c r="AL7" s="79"/>
      <c r="AM7" s="79"/>
      <c r="AN7" s="80"/>
      <c r="AO7" s="81" t="s">
        <v>172</v>
      </c>
      <c r="AP7" s="82"/>
      <c r="AQ7" s="82"/>
      <c r="AR7" s="82"/>
      <c r="AS7" s="82"/>
      <c r="AT7" s="83"/>
      <c r="AU7" s="84"/>
    </row>
    <row r="8" spans="2:51" ht="31.25" customHeight="1" x14ac:dyDescent="0.2">
      <c r="B8" s="85" t="s">
        <v>173</v>
      </c>
      <c r="C8" s="86" t="s">
        <v>174</v>
      </c>
      <c r="D8" s="85" t="s">
        <v>5</v>
      </c>
      <c r="E8" s="85" t="s">
        <v>6</v>
      </c>
      <c r="F8" s="85" t="s">
        <v>2</v>
      </c>
      <c r="G8" s="85" t="s">
        <v>7</v>
      </c>
      <c r="H8" s="85" t="s">
        <v>1</v>
      </c>
      <c r="I8" s="85" t="s">
        <v>158</v>
      </c>
      <c r="J8" s="86" t="s">
        <v>8</v>
      </c>
      <c r="K8" s="85" t="s">
        <v>2</v>
      </c>
      <c r="L8" s="86" t="s">
        <v>175</v>
      </c>
      <c r="M8" s="85" t="s">
        <v>176</v>
      </c>
      <c r="N8" s="87" t="s">
        <v>177</v>
      </c>
      <c r="O8" s="88" t="s">
        <v>178</v>
      </c>
      <c r="P8" s="86" t="s">
        <v>3</v>
      </c>
      <c r="Q8" s="85" t="s">
        <v>179</v>
      </c>
      <c r="R8" s="86" t="s">
        <v>180</v>
      </c>
      <c r="S8" s="86" t="s">
        <v>4</v>
      </c>
      <c r="T8" s="86" t="s">
        <v>181</v>
      </c>
      <c r="U8" s="86" t="s">
        <v>182</v>
      </c>
      <c r="V8" s="86" t="s">
        <v>183</v>
      </c>
      <c r="W8" s="86" t="s">
        <v>184</v>
      </c>
      <c r="X8" s="89" t="s">
        <v>185</v>
      </c>
      <c r="Y8" s="90" t="s">
        <v>9</v>
      </c>
      <c r="Z8" s="90" t="s">
        <v>10</v>
      </c>
      <c r="AA8" s="90" t="s">
        <v>186</v>
      </c>
      <c r="AB8" s="90" t="s">
        <v>148</v>
      </c>
      <c r="AC8" s="90" t="s">
        <v>10</v>
      </c>
      <c r="AD8" s="90" t="s">
        <v>9</v>
      </c>
      <c r="AE8" s="90" t="s">
        <v>159</v>
      </c>
      <c r="AF8" s="91" t="s">
        <v>187</v>
      </c>
      <c r="AG8" s="90" t="s">
        <v>250</v>
      </c>
      <c r="AH8" s="92" t="s">
        <v>188</v>
      </c>
      <c r="AI8" s="92" t="s">
        <v>54</v>
      </c>
      <c r="AJ8" s="90" t="s">
        <v>56</v>
      </c>
      <c r="AK8" s="93" t="s">
        <v>189</v>
      </c>
      <c r="AL8" s="93" t="s">
        <v>190</v>
      </c>
      <c r="AM8" s="94" t="s">
        <v>191</v>
      </c>
      <c r="AN8" s="92" t="s">
        <v>148</v>
      </c>
      <c r="AO8" s="92" t="s">
        <v>56</v>
      </c>
      <c r="AP8" s="95" t="s">
        <v>192</v>
      </c>
      <c r="AQ8" s="95" t="s">
        <v>193</v>
      </c>
      <c r="AR8" s="95" t="s">
        <v>194</v>
      </c>
      <c r="AS8" s="95" t="s">
        <v>10</v>
      </c>
      <c r="AT8" s="95" t="s">
        <v>148</v>
      </c>
      <c r="AU8" s="96" t="s">
        <v>195</v>
      </c>
      <c r="AV8" s="95" t="s">
        <v>188</v>
      </c>
      <c r="AW8" s="95" t="s">
        <v>54</v>
      </c>
    </row>
    <row r="9" spans="2:51" ht="15.5" customHeight="1" x14ac:dyDescent="0.2">
      <c r="B9" s="30">
        <v>1</v>
      </c>
      <c r="C9" s="31">
        <v>45294</v>
      </c>
      <c r="D9" s="32">
        <f t="shared" ref="D9:D40" si="0">MONTH(C9)</f>
        <v>1</v>
      </c>
      <c r="E9" s="32">
        <f t="shared" ref="E9:E40" si="1">DAY(C9)</f>
        <v>3</v>
      </c>
      <c r="F9" s="32">
        <f t="shared" ref="F9:F40" si="2">YEAR(C9)</f>
        <v>2024</v>
      </c>
      <c r="G9" s="46">
        <v>75682073</v>
      </c>
      <c r="H9" s="30" t="s">
        <v>29</v>
      </c>
      <c r="I9" s="32" t="s">
        <v>62</v>
      </c>
      <c r="J9" s="32" t="s">
        <v>15</v>
      </c>
      <c r="K9" s="30">
        <v>2019</v>
      </c>
      <c r="L9" s="30" t="s">
        <v>20</v>
      </c>
      <c r="M9" s="30" t="s">
        <v>24</v>
      </c>
      <c r="N9" s="71" t="s">
        <v>54</v>
      </c>
      <c r="O9" s="71" t="s">
        <v>54</v>
      </c>
      <c r="P9" s="34">
        <v>45294</v>
      </c>
      <c r="Q9" s="35">
        <f t="shared" ref="Q9:Q40" si="3">P9-C9</f>
        <v>0</v>
      </c>
      <c r="R9" s="34">
        <v>45296</v>
      </c>
      <c r="S9" s="36">
        <f t="shared" ref="S9:S40" si="4">R9-C9</f>
        <v>2</v>
      </c>
      <c r="T9" s="34"/>
      <c r="U9" s="34"/>
      <c r="V9" s="30">
        <f t="shared" ref="V9:V36" si="5">U9-T9</f>
        <v>0</v>
      </c>
      <c r="W9" s="30">
        <f t="shared" ref="W9:W40" si="6">U9-C9</f>
        <v>-45294</v>
      </c>
      <c r="X9" s="30" t="s">
        <v>27</v>
      </c>
      <c r="Y9" s="33">
        <v>1475</v>
      </c>
      <c r="Z9" s="33">
        <v>165</v>
      </c>
      <c r="AA9" s="33">
        <v>25</v>
      </c>
      <c r="AB9" s="52">
        <f t="shared" ref="AB9:AB40" si="7">SUM(Y9:AA9)</f>
        <v>1665</v>
      </c>
      <c r="AC9" s="33"/>
      <c r="AD9" s="33"/>
      <c r="AE9" s="52">
        <f t="shared" ref="AE9:AE40" si="8">SUM(AC9:AD9)</f>
        <v>0</v>
      </c>
      <c r="AF9" s="97">
        <f t="shared" ref="AF9:AF40" si="9">IF(AE9&gt;=1,AB9-AE9,0)</f>
        <v>0</v>
      </c>
      <c r="AG9" s="107" t="s">
        <v>54</v>
      </c>
      <c r="AH9" s="111" t="s">
        <v>54</v>
      </c>
      <c r="AI9" s="111" t="s">
        <v>54</v>
      </c>
      <c r="AJ9" s="98">
        <v>0</v>
      </c>
      <c r="AK9" s="98">
        <v>0</v>
      </c>
      <c r="AL9" s="98">
        <v>0</v>
      </c>
      <c r="AM9" s="98">
        <v>0</v>
      </c>
      <c r="AN9" s="102">
        <f t="shared" ref="AN9:AN17" si="10">SUM(AJ9:AM9)</f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141"/>
      <c r="AU9" s="30"/>
      <c r="AV9" s="30"/>
      <c r="AW9" s="30"/>
    </row>
    <row r="10" spans="2:51" ht="15.5" customHeight="1" x14ac:dyDescent="0.2">
      <c r="B10" s="30">
        <v>2</v>
      </c>
      <c r="C10" s="31">
        <v>45295</v>
      </c>
      <c r="D10" s="32">
        <f t="shared" si="0"/>
        <v>1</v>
      </c>
      <c r="E10" s="32">
        <f t="shared" si="1"/>
        <v>4</v>
      </c>
      <c r="F10" s="32">
        <f t="shared" si="2"/>
        <v>2024</v>
      </c>
      <c r="G10" s="46">
        <v>59384593</v>
      </c>
      <c r="H10" s="30" t="s">
        <v>30</v>
      </c>
      <c r="I10" s="32" t="s">
        <v>13</v>
      </c>
      <c r="J10" s="32" t="s">
        <v>16</v>
      </c>
      <c r="K10" s="30">
        <v>2019</v>
      </c>
      <c r="L10" s="30" t="s">
        <v>21</v>
      </c>
      <c r="M10" s="30" t="s">
        <v>25</v>
      </c>
      <c r="N10" s="71" t="s">
        <v>54</v>
      </c>
      <c r="O10" s="71" t="s">
        <v>54</v>
      </c>
      <c r="P10" s="34">
        <v>45295</v>
      </c>
      <c r="Q10" s="35">
        <f t="shared" si="3"/>
        <v>0</v>
      </c>
      <c r="R10" s="34">
        <v>45295</v>
      </c>
      <c r="S10" s="36">
        <f t="shared" si="4"/>
        <v>0</v>
      </c>
      <c r="T10" s="34"/>
      <c r="U10" s="34"/>
      <c r="V10" s="30">
        <f t="shared" si="5"/>
        <v>0</v>
      </c>
      <c r="W10" s="30">
        <f t="shared" si="6"/>
        <v>-45295</v>
      </c>
      <c r="X10" s="30" t="s">
        <v>28</v>
      </c>
      <c r="Y10" s="33">
        <v>1575</v>
      </c>
      <c r="Z10" s="33">
        <v>200</v>
      </c>
      <c r="AA10" s="33">
        <v>25</v>
      </c>
      <c r="AB10" s="52">
        <f t="shared" si="7"/>
        <v>1800</v>
      </c>
      <c r="AC10" s="33"/>
      <c r="AD10" s="33"/>
      <c r="AE10" s="52">
        <f t="shared" si="8"/>
        <v>0</v>
      </c>
      <c r="AF10" s="97">
        <f t="shared" si="9"/>
        <v>0</v>
      </c>
      <c r="AG10" s="107" t="s">
        <v>54</v>
      </c>
      <c r="AH10" s="111" t="s">
        <v>54</v>
      </c>
      <c r="AI10" s="111" t="s">
        <v>54</v>
      </c>
      <c r="AJ10" s="98">
        <v>0</v>
      </c>
      <c r="AK10" s="98">
        <v>0</v>
      </c>
      <c r="AL10" s="98">
        <v>0</v>
      </c>
      <c r="AM10" s="98">
        <v>0</v>
      </c>
      <c r="AN10" s="102">
        <f t="shared" si="10"/>
        <v>0</v>
      </c>
      <c r="AO10" s="98">
        <v>0</v>
      </c>
      <c r="AP10" s="98">
        <v>0</v>
      </c>
      <c r="AQ10" s="98">
        <v>0</v>
      </c>
      <c r="AR10" s="98">
        <v>0</v>
      </c>
      <c r="AS10" s="98">
        <v>0</v>
      </c>
      <c r="AT10" s="141"/>
      <c r="AU10" s="30"/>
      <c r="AV10" s="30"/>
      <c r="AW10" s="30"/>
    </row>
    <row r="11" spans="2:51" ht="15.5" customHeight="1" x14ac:dyDescent="0.2">
      <c r="B11" s="30">
        <v>3</v>
      </c>
      <c r="C11" s="31">
        <v>45295</v>
      </c>
      <c r="D11" s="32">
        <f t="shared" si="0"/>
        <v>1</v>
      </c>
      <c r="E11" s="32">
        <f t="shared" si="1"/>
        <v>4</v>
      </c>
      <c r="F11" s="32">
        <f t="shared" si="2"/>
        <v>2024</v>
      </c>
      <c r="G11" s="46">
        <v>72120273</v>
      </c>
      <c r="H11" s="30" t="s">
        <v>31</v>
      </c>
      <c r="I11" s="32" t="s">
        <v>14</v>
      </c>
      <c r="J11" s="32" t="s">
        <v>17</v>
      </c>
      <c r="K11" s="30">
        <v>2019</v>
      </c>
      <c r="L11" s="30" t="s">
        <v>46</v>
      </c>
      <c r="M11" s="30" t="s">
        <v>26</v>
      </c>
      <c r="N11" s="71" t="s">
        <v>54</v>
      </c>
      <c r="O11" s="71" t="s">
        <v>54</v>
      </c>
      <c r="P11" s="34">
        <v>45295</v>
      </c>
      <c r="Q11" s="35">
        <f t="shared" si="3"/>
        <v>0</v>
      </c>
      <c r="R11" s="34">
        <v>45295</v>
      </c>
      <c r="S11" s="36">
        <f t="shared" si="4"/>
        <v>0</v>
      </c>
      <c r="T11" s="34"/>
      <c r="U11" s="34"/>
      <c r="V11" s="30">
        <f t="shared" si="5"/>
        <v>0</v>
      </c>
      <c r="W11" s="30">
        <f t="shared" si="6"/>
        <v>-45295</v>
      </c>
      <c r="X11" s="30" t="s">
        <v>28</v>
      </c>
      <c r="Y11" s="33">
        <v>3575</v>
      </c>
      <c r="Z11" s="33">
        <v>1000</v>
      </c>
      <c r="AA11" s="33">
        <v>25</v>
      </c>
      <c r="AB11" s="52">
        <f t="shared" si="7"/>
        <v>4600</v>
      </c>
      <c r="AC11" s="33"/>
      <c r="AD11" s="33"/>
      <c r="AE11" s="52">
        <f t="shared" si="8"/>
        <v>0</v>
      </c>
      <c r="AF11" s="97">
        <f t="shared" si="9"/>
        <v>0</v>
      </c>
      <c r="AG11" s="107" t="s">
        <v>54</v>
      </c>
      <c r="AH11" s="111" t="s">
        <v>54</v>
      </c>
      <c r="AI11" s="111" t="s">
        <v>54</v>
      </c>
      <c r="AJ11" s="98">
        <v>0</v>
      </c>
      <c r="AK11" s="98">
        <v>0</v>
      </c>
      <c r="AL11" s="98">
        <v>0</v>
      </c>
      <c r="AM11" s="98">
        <v>0</v>
      </c>
      <c r="AN11" s="102">
        <f t="shared" si="10"/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141"/>
      <c r="AU11" s="30"/>
      <c r="AV11" s="30"/>
      <c r="AW11" s="30"/>
    </row>
    <row r="12" spans="2:51" ht="15.5" customHeight="1" x14ac:dyDescent="0.2">
      <c r="B12" s="30">
        <v>4</v>
      </c>
      <c r="C12" s="31">
        <v>45300</v>
      </c>
      <c r="D12" s="32">
        <f t="shared" si="0"/>
        <v>1</v>
      </c>
      <c r="E12" s="32">
        <f t="shared" si="1"/>
        <v>9</v>
      </c>
      <c r="F12" s="32">
        <f t="shared" si="2"/>
        <v>2024</v>
      </c>
      <c r="G12" s="46">
        <v>73371853</v>
      </c>
      <c r="H12" s="30" t="s">
        <v>32</v>
      </c>
      <c r="I12" s="32" t="s">
        <v>60</v>
      </c>
      <c r="J12" s="32" t="s">
        <v>18</v>
      </c>
      <c r="K12" s="30">
        <v>2015</v>
      </c>
      <c r="L12" s="30" t="s">
        <v>22</v>
      </c>
      <c r="M12" s="30" t="s">
        <v>11</v>
      </c>
      <c r="N12" s="71" t="s">
        <v>54</v>
      </c>
      <c r="O12" s="71" t="s">
        <v>54</v>
      </c>
      <c r="P12" s="34">
        <v>45300</v>
      </c>
      <c r="Q12" s="35">
        <f t="shared" si="3"/>
        <v>0</v>
      </c>
      <c r="R12" s="34">
        <v>45300</v>
      </c>
      <c r="S12" s="36">
        <f t="shared" si="4"/>
        <v>0</v>
      </c>
      <c r="T12" s="34"/>
      <c r="U12" s="34"/>
      <c r="V12" s="30">
        <f t="shared" si="5"/>
        <v>0</v>
      </c>
      <c r="W12" s="30">
        <f t="shared" si="6"/>
        <v>-45300</v>
      </c>
      <c r="X12" s="30" t="s">
        <v>27</v>
      </c>
      <c r="Y12" s="33">
        <v>1175</v>
      </c>
      <c r="Z12" s="33">
        <v>320</v>
      </c>
      <c r="AA12" s="33">
        <v>25</v>
      </c>
      <c r="AB12" s="52">
        <f t="shared" si="7"/>
        <v>1520</v>
      </c>
      <c r="AC12" s="33"/>
      <c r="AD12" s="33"/>
      <c r="AE12" s="52">
        <f t="shared" si="8"/>
        <v>0</v>
      </c>
      <c r="AF12" s="97">
        <f t="shared" si="9"/>
        <v>0</v>
      </c>
      <c r="AG12" s="107" t="s">
        <v>54</v>
      </c>
      <c r="AH12" s="111" t="s">
        <v>54</v>
      </c>
      <c r="AI12" s="111" t="s">
        <v>54</v>
      </c>
      <c r="AJ12" s="98">
        <v>0</v>
      </c>
      <c r="AK12" s="98">
        <v>0</v>
      </c>
      <c r="AL12" s="98">
        <v>0</v>
      </c>
      <c r="AM12" s="98">
        <v>0</v>
      </c>
      <c r="AN12" s="102">
        <f t="shared" si="10"/>
        <v>0</v>
      </c>
      <c r="AO12" s="98">
        <v>0</v>
      </c>
      <c r="AP12" s="98">
        <v>0</v>
      </c>
      <c r="AQ12" s="98">
        <v>0</v>
      </c>
      <c r="AR12" s="98">
        <v>0</v>
      </c>
      <c r="AS12" s="98">
        <v>0</v>
      </c>
      <c r="AT12" s="141"/>
      <c r="AU12" s="30"/>
      <c r="AV12" s="30"/>
      <c r="AW12" s="30"/>
    </row>
    <row r="13" spans="2:51" ht="15.5" customHeight="1" x14ac:dyDescent="0.2">
      <c r="B13" s="30">
        <v>5</v>
      </c>
      <c r="C13" s="31">
        <v>45309</v>
      </c>
      <c r="D13" s="32">
        <f t="shared" si="0"/>
        <v>1</v>
      </c>
      <c r="E13" s="32">
        <f t="shared" si="1"/>
        <v>18</v>
      </c>
      <c r="F13" s="32">
        <f t="shared" si="2"/>
        <v>2024</v>
      </c>
      <c r="G13" s="46">
        <v>38156634</v>
      </c>
      <c r="H13" s="30" t="s">
        <v>59</v>
      </c>
      <c r="I13" s="32" t="s">
        <v>62</v>
      </c>
      <c r="J13" s="32" t="s">
        <v>19</v>
      </c>
      <c r="K13" s="30">
        <v>2015</v>
      </c>
      <c r="L13" s="30" t="s">
        <v>23</v>
      </c>
      <c r="M13" s="30" t="s">
        <v>24</v>
      </c>
      <c r="N13" s="71" t="s">
        <v>54</v>
      </c>
      <c r="O13" s="71" t="s">
        <v>54</v>
      </c>
      <c r="P13" s="34">
        <v>45310</v>
      </c>
      <c r="Q13" s="35">
        <f t="shared" si="3"/>
        <v>1</v>
      </c>
      <c r="R13" s="34">
        <v>45310</v>
      </c>
      <c r="S13" s="36">
        <f t="shared" si="4"/>
        <v>1</v>
      </c>
      <c r="T13" s="34">
        <v>45334</v>
      </c>
      <c r="U13" s="34">
        <v>45340</v>
      </c>
      <c r="V13" s="30">
        <f t="shared" si="5"/>
        <v>6</v>
      </c>
      <c r="W13" s="30">
        <f t="shared" si="6"/>
        <v>31</v>
      </c>
      <c r="X13" s="30" t="s">
        <v>27</v>
      </c>
      <c r="Y13" s="33">
        <v>1475</v>
      </c>
      <c r="Z13" s="33">
        <v>320</v>
      </c>
      <c r="AA13" s="33">
        <v>25</v>
      </c>
      <c r="AB13" s="52">
        <f t="shared" si="7"/>
        <v>1820</v>
      </c>
      <c r="AC13" s="33"/>
      <c r="AD13" s="33"/>
      <c r="AE13" s="52">
        <f t="shared" si="8"/>
        <v>0</v>
      </c>
      <c r="AF13" s="97">
        <f t="shared" si="9"/>
        <v>0</v>
      </c>
      <c r="AG13" s="107" t="s">
        <v>54</v>
      </c>
      <c r="AH13" s="111" t="s">
        <v>54</v>
      </c>
      <c r="AI13" s="111" t="s">
        <v>54</v>
      </c>
      <c r="AJ13" s="98">
        <v>0</v>
      </c>
      <c r="AK13" s="98">
        <v>0</v>
      </c>
      <c r="AL13" s="98">
        <v>0</v>
      </c>
      <c r="AM13" s="98">
        <v>0</v>
      </c>
      <c r="AN13" s="102">
        <f t="shared" si="10"/>
        <v>0</v>
      </c>
      <c r="AO13" s="98">
        <v>0</v>
      </c>
      <c r="AP13" s="98">
        <v>0</v>
      </c>
      <c r="AQ13" s="98">
        <v>0</v>
      </c>
      <c r="AR13" s="98">
        <v>0</v>
      </c>
      <c r="AS13" s="98">
        <v>0</v>
      </c>
      <c r="AT13" s="141"/>
      <c r="AU13" s="30"/>
      <c r="AV13" s="30"/>
      <c r="AW13" s="30"/>
    </row>
    <row r="14" spans="2:51" ht="15.5" customHeight="1" x14ac:dyDescent="0.2">
      <c r="B14" s="30"/>
      <c r="C14" s="31"/>
      <c r="D14" s="32"/>
      <c r="E14" s="32"/>
      <c r="F14" s="32"/>
      <c r="G14" s="46"/>
      <c r="H14" s="30"/>
      <c r="I14" s="112"/>
      <c r="J14" s="32"/>
      <c r="K14" s="30"/>
      <c r="L14" s="30"/>
      <c r="M14" s="30"/>
      <c r="N14" s="71"/>
      <c r="O14" s="71"/>
      <c r="P14" s="34"/>
      <c r="Q14" s="35"/>
      <c r="R14" s="34"/>
      <c r="S14" s="36"/>
      <c r="T14" s="34"/>
      <c r="U14" s="34"/>
      <c r="V14" s="30"/>
      <c r="W14" s="30"/>
      <c r="X14" s="30"/>
      <c r="Y14" s="33"/>
      <c r="Z14" s="33"/>
      <c r="AA14" s="33"/>
      <c r="AB14" s="52"/>
      <c r="AC14" s="33"/>
      <c r="AD14" s="33"/>
      <c r="AE14" s="52"/>
      <c r="AF14" s="97"/>
      <c r="AG14" s="107"/>
      <c r="AH14" s="71"/>
      <c r="AI14" s="71"/>
      <c r="AJ14" s="98"/>
      <c r="AK14" s="98"/>
      <c r="AL14" s="98"/>
      <c r="AM14" s="98"/>
      <c r="AN14" s="102"/>
      <c r="AO14" s="98"/>
      <c r="AP14" s="98"/>
      <c r="AQ14" s="98"/>
      <c r="AR14" s="98"/>
      <c r="AS14" s="98"/>
      <c r="AT14" s="141"/>
      <c r="AU14" s="100"/>
      <c r="AV14" s="71"/>
      <c r="AW14" s="71"/>
    </row>
    <row r="15" spans="2:51" ht="15.5" customHeight="1" x14ac:dyDescent="0.2">
      <c r="B15" s="30"/>
      <c r="C15" s="31"/>
      <c r="D15" s="32"/>
      <c r="E15" s="32"/>
      <c r="F15" s="32"/>
      <c r="G15" s="46"/>
      <c r="H15" s="30"/>
      <c r="I15" s="32"/>
      <c r="J15" s="32"/>
      <c r="K15" s="30"/>
      <c r="L15" s="30"/>
      <c r="M15" s="30"/>
      <c r="N15" s="71"/>
      <c r="O15" s="71"/>
      <c r="P15" s="34"/>
      <c r="Q15" s="35"/>
      <c r="R15" s="34"/>
      <c r="S15" s="36"/>
      <c r="T15" s="34"/>
      <c r="U15" s="34"/>
      <c r="V15" s="30"/>
      <c r="W15" s="30"/>
      <c r="X15" s="30"/>
      <c r="Y15" s="33"/>
      <c r="Z15" s="33"/>
      <c r="AA15" s="33"/>
      <c r="AB15" s="52"/>
      <c r="AC15" s="33"/>
      <c r="AD15" s="33"/>
      <c r="AE15" s="52"/>
      <c r="AF15" s="97"/>
      <c r="AG15" s="107"/>
      <c r="AH15" s="71"/>
      <c r="AI15" s="71"/>
      <c r="AJ15" s="98"/>
      <c r="AK15" s="98"/>
      <c r="AL15" s="98"/>
      <c r="AM15" s="98"/>
      <c r="AN15" s="102"/>
      <c r="AO15" s="98"/>
      <c r="AP15" s="98"/>
      <c r="AQ15" s="98"/>
      <c r="AR15" s="98"/>
      <c r="AS15" s="98"/>
      <c r="AT15" s="141"/>
      <c r="AU15" s="100"/>
      <c r="AV15" s="71"/>
      <c r="AW15" s="71"/>
    </row>
    <row r="16" spans="2:51" ht="16" x14ac:dyDescent="0.2">
      <c r="B16" s="30"/>
      <c r="C16" s="31"/>
      <c r="D16" s="32"/>
      <c r="E16" s="32"/>
      <c r="F16" s="32"/>
      <c r="G16" s="46"/>
      <c r="H16" s="30"/>
      <c r="I16" s="32"/>
      <c r="J16" s="32"/>
      <c r="K16" s="30"/>
      <c r="L16" s="30"/>
      <c r="M16" s="30"/>
      <c r="N16" s="71"/>
      <c r="O16" s="71"/>
      <c r="P16" s="34"/>
      <c r="Q16" s="35"/>
      <c r="R16" s="34"/>
      <c r="S16" s="36"/>
      <c r="T16" s="34"/>
      <c r="U16" s="34"/>
      <c r="V16" s="30"/>
      <c r="W16" s="30"/>
      <c r="X16" s="30"/>
      <c r="Y16" s="33"/>
      <c r="Z16" s="33"/>
      <c r="AA16" s="33"/>
      <c r="AB16" s="52"/>
      <c r="AC16" s="33"/>
      <c r="AD16" s="33"/>
      <c r="AE16" s="52"/>
      <c r="AF16" s="97"/>
      <c r="AG16" s="107"/>
      <c r="AH16" s="71"/>
      <c r="AI16" s="71"/>
      <c r="AJ16" s="98"/>
      <c r="AK16" s="98"/>
      <c r="AL16" s="98"/>
      <c r="AM16" s="98"/>
      <c r="AN16" s="102"/>
      <c r="AO16" s="98"/>
      <c r="AP16" s="98"/>
      <c r="AQ16" s="98"/>
      <c r="AR16" s="98"/>
      <c r="AS16" s="98"/>
      <c r="AT16" s="141"/>
      <c r="AU16" s="100"/>
      <c r="AV16" s="71"/>
      <c r="AW16" s="71"/>
    </row>
    <row r="17" spans="2:49" ht="15.5" customHeight="1" x14ac:dyDescent="0.2">
      <c r="B17" s="30"/>
      <c r="C17" s="31"/>
      <c r="D17" s="32"/>
      <c r="E17" s="32"/>
      <c r="F17" s="32"/>
      <c r="G17" s="46"/>
      <c r="H17" s="30"/>
      <c r="I17" s="32"/>
      <c r="J17" s="32"/>
      <c r="K17" s="30"/>
      <c r="L17" s="30"/>
      <c r="M17" s="30"/>
      <c r="N17" s="71"/>
      <c r="O17" s="71"/>
      <c r="P17" s="34"/>
      <c r="Q17" s="35"/>
      <c r="R17" s="34"/>
      <c r="S17" s="36"/>
      <c r="T17" s="34"/>
      <c r="U17" s="34"/>
      <c r="V17" s="30"/>
      <c r="W17" s="30"/>
      <c r="X17" s="30"/>
      <c r="Y17" s="33"/>
      <c r="Z17" s="33"/>
      <c r="AA17" s="33"/>
      <c r="AB17" s="52"/>
      <c r="AC17" s="33"/>
      <c r="AD17" s="33"/>
      <c r="AE17" s="52"/>
      <c r="AF17" s="97"/>
      <c r="AG17" s="107"/>
      <c r="AH17" s="71"/>
      <c r="AI17" s="71"/>
      <c r="AJ17" s="98"/>
      <c r="AK17" s="98"/>
      <c r="AL17" s="98"/>
      <c r="AM17" s="98"/>
      <c r="AN17" s="102"/>
      <c r="AO17" s="98"/>
      <c r="AP17" s="98"/>
      <c r="AQ17" s="98"/>
      <c r="AR17" s="98"/>
      <c r="AS17" s="98"/>
      <c r="AT17" s="141"/>
      <c r="AU17" s="100"/>
      <c r="AV17" s="71"/>
      <c r="AW17" s="71"/>
    </row>
    <row r="18" spans="2:49" ht="16" x14ac:dyDescent="0.2">
      <c r="B18" s="30"/>
      <c r="C18" s="31"/>
      <c r="D18" s="32"/>
      <c r="E18" s="32"/>
      <c r="F18" s="32"/>
      <c r="G18" s="46"/>
      <c r="H18" s="30"/>
      <c r="I18" s="32"/>
      <c r="J18" s="32"/>
      <c r="K18" s="30"/>
      <c r="L18" s="30"/>
      <c r="M18" s="30"/>
      <c r="N18" s="71"/>
      <c r="O18" s="71"/>
      <c r="P18" s="34"/>
      <c r="Q18" s="35"/>
      <c r="R18" s="34"/>
      <c r="S18" s="36"/>
      <c r="T18" s="34"/>
      <c r="U18" s="34"/>
      <c r="V18" s="30"/>
      <c r="W18" s="30"/>
      <c r="X18" s="30"/>
      <c r="Y18" s="33"/>
      <c r="Z18" s="33"/>
      <c r="AA18" s="33"/>
      <c r="AB18" s="52"/>
      <c r="AC18" s="33"/>
      <c r="AD18" s="33"/>
      <c r="AE18" s="52"/>
      <c r="AF18" s="97"/>
      <c r="AG18" s="107"/>
      <c r="AH18" s="71"/>
      <c r="AI18" s="71"/>
      <c r="AJ18" s="146"/>
      <c r="AK18" s="146"/>
      <c r="AL18" s="146"/>
      <c r="AM18" s="146"/>
      <c r="AN18" s="147"/>
      <c r="AO18" s="146"/>
      <c r="AP18" s="146"/>
      <c r="AQ18" s="146"/>
      <c r="AR18" s="146"/>
      <c r="AS18" s="146"/>
      <c r="AT18" s="147"/>
      <c r="AU18" s="148"/>
      <c r="AV18" s="149"/>
      <c r="AW18" s="149"/>
    </row>
    <row r="19" spans="2:49" ht="16" x14ac:dyDescent="0.2">
      <c r="B19" s="30"/>
      <c r="C19" s="31"/>
      <c r="D19" s="32"/>
      <c r="E19" s="32"/>
      <c r="F19" s="32"/>
      <c r="G19" s="46"/>
      <c r="H19" s="30"/>
      <c r="I19" s="32"/>
      <c r="J19" s="32"/>
      <c r="K19" s="30"/>
      <c r="L19" s="30"/>
      <c r="M19" s="30"/>
      <c r="N19" s="71"/>
      <c r="O19" s="71"/>
      <c r="P19" s="34"/>
      <c r="Q19" s="35"/>
      <c r="R19" s="34"/>
      <c r="S19" s="36"/>
      <c r="T19" s="34"/>
      <c r="U19" s="34"/>
      <c r="V19" s="30"/>
      <c r="W19" s="30"/>
      <c r="X19" s="30"/>
      <c r="Y19" s="33"/>
      <c r="Z19" s="33"/>
      <c r="AA19" s="33"/>
      <c r="AB19" s="52"/>
      <c r="AC19" s="101"/>
      <c r="AD19" s="101"/>
      <c r="AE19" s="52"/>
      <c r="AF19" s="97"/>
      <c r="AG19" s="107"/>
      <c r="AH19" s="71"/>
      <c r="AI19" s="71"/>
      <c r="AJ19" s="98"/>
      <c r="AK19" s="98"/>
      <c r="AL19" s="98"/>
      <c r="AM19" s="98"/>
      <c r="AN19" s="102"/>
      <c r="AO19" s="98"/>
      <c r="AP19" s="98"/>
      <c r="AQ19" s="98"/>
      <c r="AR19" s="98"/>
      <c r="AS19" s="98"/>
      <c r="AT19" s="141"/>
      <c r="AU19" s="100"/>
      <c r="AV19" s="71"/>
      <c r="AW19" s="71"/>
    </row>
    <row r="20" spans="2:49" ht="15.5" customHeight="1" x14ac:dyDescent="0.2">
      <c r="B20" s="30"/>
      <c r="C20" s="31"/>
      <c r="D20" s="32"/>
      <c r="E20" s="32"/>
      <c r="F20" s="32"/>
      <c r="G20" s="46"/>
      <c r="H20" s="30"/>
      <c r="I20" s="32"/>
      <c r="J20" s="32"/>
      <c r="K20" s="30"/>
      <c r="L20" s="30"/>
      <c r="M20" s="30"/>
      <c r="N20" s="71"/>
      <c r="O20" s="71"/>
      <c r="P20" s="34"/>
      <c r="Q20" s="35"/>
      <c r="R20" s="34"/>
      <c r="S20" s="36"/>
      <c r="T20" s="34"/>
      <c r="U20" s="34"/>
      <c r="V20" s="30"/>
      <c r="W20" s="30"/>
      <c r="X20" s="30"/>
      <c r="Y20" s="33"/>
      <c r="Z20" s="33"/>
      <c r="AA20" s="33"/>
      <c r="AB20" s="52"/>
      <c r="AC20" s="101"/>
      <c r="AD20" s="101"/>
      <c r="AE20" s="52"/>
      <c r="AF20" s="97"/>
      <c r="AG20" s="107"/>
      <c r="AH20" s="71"/>
      <c r="AI20" s="71"/>
      <c r="AJ20" s="98"/>
      <c r="AK20" s="98"/>
      <c r="AL20" s="98"/>
      <c r="AM20" s="98"/>
      <c r="AN20" s="102"/>
      <c r="AO20" s="98"/>
      <c r="AP20" s="98"/>
      <c r="AQ20" s="98"/>
      <c r="AR20" s="98"/>
      <c r="AS20" s="98"/>
      <c r="AT20" s="141"/>
      <c r="AU20" s="100"/>
      <c r="AV20" s="71"/>
      <c r="AW20" s="71"/>
    </row>
    <row r="21" spans="2:49" ht="16" x14ac:dyDescent="0.2">
      <c r="B21" s="30"/>
      <c r="C21" s="31"/>
      <c r="D21" s="32"/>
      <c r="E21" s="32"/>
      <c r="F21" s="32"/>
      <c r="G21" s="46"/>
      <c r="H21" s="30"/>
      <c r="I21" s="32"/>
      <c r="J21" s="32"/>
      <c r="K21" s="30"/>
      <c r="L21" s="30"/>
      <c r="M21" s="30"/>
      <c r="N21" s="71"/>
      <c r="O21" s="71"/>
      <c r="P21" s="34"/>
      <c r="Q21" s="35"/>
      <c r="R21" s="34"/>
      <c r="S21" s="36"/>
      <c r="T21" s="34"/>
      <c r="U21" s="34"/>
      <c r="V21" s="30"/>
      <c r="W21" s="30"/>
      <c r="X21" s="30"/>
      <c r="Y21" s="33"/>
      <c r="Z21" s="33"/>
      <c r="AA21" s="33"/>
      <c r="AB21" s="52"/>
      <c r="AC21" s="101"/>
      <c r="AD21" s="101"/>
      <c r="AE21" s="52"/>
      <c r="AF21" s="97"/>
      <c r="AG21" s="107"/>
      <c r="AH21" s="71"/>
      <c r="AI21" s="71"/>
      <c r="AJ21" s="98"/>
      <c r="AK21" s="98"/>
      <c r="AL21" s="98"/>
      <c r="AM21" s="98"/>
      <c r="AN21" s="102"/>
      <c r="AO21" s="98"/>
      <c r="AP21" s="98"/>
      <c r="AQ21" s="98"/>
      <c r="AR21" s="98"/>
      <c r="AS21" s="98"/>
      <c r="AT21" s="141"/>
      <c r="AU21" s="100"/>
      <c r="AV21" s="71"/>
      <c r="AW21" s="71"/>
    </row>
    <row r="22" spans="2:49" ht="16" x14ac:dyDescent="0.2">
      <c r="B22" s="30"/>
      <c r="C22" s="113"/>
      <c r="D22" s="32"/>
      <c r="E22" s="32"/>
      <c r="F22" s="32"/>
      <c r="G22" s="114"/>
      <c r="H22" s="38"/>
      <c r="I22" s="115"/>
      <c r="J22" s="32"/>
      <c r="K22" s="38"/>
      <c r="L22" s="38"/>
      <c r="M22" s="38"/>
      <c r="N22" s="71"/>
      <c r="O22" s="71"/>
      <c r="P22" s="116"/>
      <c r="Q22" s="35"/>
      <c r="R22" s="116"/>
      <c r="S22" s="36"/>
      <c r="T22" s="116"/>
      <c r="U22" s="116"/>
      <c r="V22" s="30"/>
      <c r="W22" s="30"/>
      <c r="X22" s="38"/>
      <c r="Y22" s="117"/>
      <c r="Z22" s="117"/>
      <c r="AA22" s="117"/>
      <c r="AB22" s="52"/>
      <c r="AC22" s="101"/>
      <c r="AD22" s="101"/>
      <c r="AE22" s="52"/>
      <c r="AF22" s="97"/>
      <c r="AG22" s="107"/>
      <c r="AH22" s="71"/>
      <c r="AI22" s="71"/>
      <c r="AJ22" s="98"/>
      <c r="AK22" s="98"/>
      <c r="AL22" s="98"/>
      <c r="AM22" s="98"/>
      <c r="AN22" s="102"/>
      <c r="AO22" s="98"/>
      <c r="AP22" s="98"/>
      <c r="AQ22" s="98"/>
      <c r="AR22" s="98"/>
      <c r="AS22" s="98"/>
      <c r="AT22" s="141"/>
      <c r="AU22" s="100"/>
      <c r="AV22" s="71"/>
      <c r="AW22" s="30"/>
    </row>
    <row r="23" spans="2:49" ht="15.5" customHeight="1" x14ac:dyDescent="0.2">
      <c r="B23" s="30"/>
      <c r="C23" s="31"/>
      <c r="D23" s="32"/>
      <c r="E23" s="32"/>
      <c r="F23" s="32"/>
      <c r="G23" s="46"/>
      <c r="H23" s="30"/>
      <c r="I23" s="32"/>
      <c r="J23" s="32"/>
      <c r="K23" s="30"/>
      <c r="L23" s="30"/>
      <c r="M23" s="30"/>
      <c r="N23" s="71"/>
      <c r="O23" s="71"/>
      <c r="P23" s="34"/>
      <c r="Q23" s="35"/>
      <c r="R23" s="34"/>
      <c r="S23" s="36"/>
      <c r="T23" s="34"/>
      <c r="U23" s="34"/>
      <c r="V23" s="30"/>
      <c r="W23" s="30"/>
      <c r="X23" s="30"/>
      <c r="Y23" s="33"/>
      <c r="Z23" s="33"/>
      <c r="AA23" s="33"/>
      <c r="AB23" s="52"/>
      <c r="AC23" s="101"/>
      <c r="AD23" s="101"/>
      <c r="AE23" s="52"/>
      <c r="AF23" s="97"/>
      <c r="AG23" s="107"/>
      <c r="AH23" s="71"/>
      <c r="AI23" s="71"/>
      <c r="AJ23" s="98"/>
      <c r="AK23" s="98"/>
      <c r="AL23" s="98"/>
      <c r="AM23" s="98"/>
      <c r="AN23" s="102"/>
      <c r="AO23" s="98"/>
      <c r="AP23" s="98"/>
      <c r="AQ23" s="98"/>
      <c r="AR23" s="98"/>
      <c r="AS23" s="98"/>
      <c r="AT23" s="141"/>
      <c r="AU23" s="100"/>
      <c r="AV23" s="71"/>
      <c r="AW23" s="71"/>
    </row>
    <row r="24" spans="2:49" ht="16" x14ac:dyDescent="0.2">
      <c r="B24" s="30"/>
      <c r="C24" s="31"/>
      <c r="D24" s="32"/>
      <c r="E24" s="32"/>
      <c r="F24" s="32"/>
      <c r="G24" s="46"/>
      <c r="H24" s="30"/>
      <c r="I24" s="32"/>
      <c r="J24" s="32"/>
      <c r="K24" s="30"/>
      <c r="L24" s="30"/>
      <c r="M24" s="30"/>
      <c r="N24" s="71"/>
      <c r="O24" s="71"/>
      <c r="P24" s="34"/>
      <c r="Q24" s="35"/>
      <c r="R24" s="34"/>
      <c r="S24" s="36"/>
      <c r="T24" s="34"/>
      <c r="U24" s="116"/>
      <c r="V24" s="30"/>
      <c r="W24" s="30"/>
      <c r="X24" s="30"/>
      <c r="Y24" s="33"/>
      <c r="Z24" s="33"/>
      <c r="AA24" s="33"/>
      <c r="AB24" s="52"/>
      <c r="AC24" s="101"/>
      <c r="AD24" s="101"/>
      <c r="AE24" s="52"/>
      <c r="AF24" s="97"/>
      <c r="AG24" s="107"/>
      <c r="AH24" s="71"/>
      <c r="AI24" s="71"/>
      <c r="AJ24" s="98"/>
      <c r="AK24" s="98"/>
      <c r="AL24" s="98"/>
      <c r="AM24" s="98"/>
      <c r="AN24" s="102"/>
      <c r="AO24" s="98"/>
      <c r="AP24" s="98"/>
      <c r="AQ24" s="98"/>
      <c r="AR24" s="98"/>
      <c r="AS24" s="98"/>
      <c r="AT24" s="141"/>
      <c r="AU24" s="100"/>
      <c r="AV24" s="71"/>
      <c r="AW24" s="30"/>
    </row>
    <row r="25" spans="2:49" ht="16" x14ac:dyDescent="0.2">
      <c r="B25" s="30"/>
      <c r="C25" s="31"/>
      <c r="D25" s="32"/>
      <c r="E25" s="32"/>
      <c r="F25" s="32"/>
      <c r="G25" s="46"/>
      <c r="H25" s="30"/>
      <c r="I25" s="32"/>
      <c r="J25" s="32"/>
      <c r="K25" s="30"/>
      <c r="L25" s="30"/>
      <c r="M25" s="30"/>
      <c r="N25" s="71"/>
      <c r="O25" s="71"/>
      <c r="P25" s="34"/>
      <c r="Q25" s="35"/>
      <c r="R25" s="34"/>
      <c r="S25" s="36"/>
      <c r="T25" s="34"/>
      <c r="U25" s="116"/>
      <c r="V25" s="30"/>
      <c r="W25" s="30"/>
      <c r="X25" s="30"/>
      <c r="Y25" s="33"/>
      <c r="Z25" s="33"/>
      <c r="AA25" s="33"/>
      <c r="AB25" s="52"/>
      <c r="AC25" s="101"/>
      <c r="AD25" s="101"/>
      <c r="AE25" s="52"/>
      <c r="AF25" s="97"/>
      <c r="AG25" s="107"/>
      <c r="AH25" s="71"/>
      <c r="AI25" s="71"/>
      <c r="AJ25" s="98"/>
      <c r="AK25" s="98"/>
      <c r="AL25" s="98"/>
      <c r="AM25" s="98"/>
      <c r="AN25" s="102"/>
      <c r="AO25" s="98"/>
      <c r="AP25" s="98"/>
      <c r="AQ25" s="98"/>
      <c r="AR25" s="98"/>
      <c r="AS25" s="98"/>
      <c r="AT25" s="141"/>
      <c r="AU25" s="100"/>
      <c r="AV25" s="71"/>
      <c r="AW25" s="30"/>
    </row>
    <row r="26" spans="2:49" ht="15.5" customHeight="1" x14ac:dyDescent="0.2">
      <c r="B26" s="30"/>
      <c r="C26" s="31"/>
      <c r="D26" s="32"/>
      <c r="E26" s="32"/>
      <c r="F26" s="32"/>
      <c r="G26" s="46"/>
      <c r="H26" s="30"/>
      <c r="I26" s="32"/>
      <c r="J26" s="32"/>
      <c r="K26" s="30"/>
      <c r="L26" s="30"/>
      <c r="M26" s="30"/>
      <c r="N26" s="71"/>
      <c r="O26" s="71"/>
      <c r="P26" s="34"/>
      <c r="Q26" s="35"/>
      <c r="R26" s="34"/>
      <c r="S26" s="36"/>
      <c r="T26" s="34"/>
      <c r="U26" s="34"/>
      <c r="V26" s="30"/>
      <c r="W26" s="30"/>
      <c r="X26" s="30"/>
      <c r="Y26" s="33"/>
      <c r="Z26" s="33"/>
      <c r="AA26" s="33"/>
      <c r="AB26" s="52"/>
      <c r="AC26" s="101"/>
      <c r="AD26" s="101"/>
      <c r="AE26" s="52"/>
      <c r="AF26" s="97"/>
      <c r="AG26" s="107"/>
      <c r="AH26" s="71"/>
      <c r="AI26" s="71"/>
      <c r="AJ26" s="98"/>
      <c r="AK26" s="98"/>
      <c r="AL26" s="98"/>
      <c r="AM26" s="98"/>
      <c r="AN26" s="102"/>
      <c r="AO26" s="98"/>
      <c r="AP26" s="98"/>
      <c r="AQ26" s="98"/>
      <c r="AR26" s="98"/>
      <c r="AS26" s="98"/>
      <c r="AT26" s="102"/>
      <c r="AU26" s="100"/>
      <c r="AV26" s="71"/>
      <c r="AW26" s="71"/>
    </row>
    <row r="27" spans="2:49" ht="15.5" customHeight="1" x14ac:dyDescent="0.2">
      <c r="B27" s="30"/>
      <c r="C27" s="31"/>
      <c r="D27" s="32"/>
      <c r="E27" s="32"/>
      <c r="F27" s="32"/>
      <c r="G27" s="46"/>
      <c r="H27" s="30"/>
      <c r="I27" s="32"/>
      <c r="J27" s="32"/>
      <c r="K27" s="30"/>
      <c r="L27" s="30"/>
      <c r="M27" s="30"/>
      <c r="N27" s="71"/>
      <c r="O27" s="71"/>
      <c r="P27" s="34"/>
      <c r="Q27" s="35"/>
      <c r="R27" s="34"/>
      <c r="S27" s="36"/>
      <c r="T27" s="34"/>
      <c r="U27" s="116"/>
      <c r="V27" s="30"/>
      <c r="W27" s="30"/>
      <c r="X27" s="30"/>
      <c r="Y27" s="33"/>
      <c r="Z27" s="33"/>
      <c r="AA27" s="33"/>
      <c r="AB27" s="52"/>
      <c r="AC27" s="101"/>
      <c r="AD27" s="101"/>
      <c r="AE27" s="52"/>
      <c r="AF27" s="97"/>
      <c r="AG27" s="107"/>
      <c r="AH27" s="71"/>
      <c r="AI27" s="71"/>
      <c r="AJ27" s="98"/>
      <c r="AK27" s="98"/>
      <c r="AL27" s="98"/>
      <c r="AM27" s="98"/>
      <c r="AN27" s="102"/>
      <c r="AO27" s="98"/>
      <c r="AP27" s="98"/>
      <c r="AQ27" s="98"/>
      <c r="AR27" s="98"/>
      <c r="AS27" s="98"/>
      <c r="AT27" s="102"/>
      <c r="AU27" s="100"/>
      <c r="AV27" s="30"/>
      <c r="AW27" s="30"/>
    </row>
    <row r="28" spans="2:49" ht="15.5" customHeight="1" x14ac:dyDescent="0.2">
      <c r="B28" s="30"/>
      <c r="C28" s="31"/>
      <c r="D28" s="32"/>
      <c r="E28" s="32"/>
      <c r="F28" s="32"/>
      <c r="G28" s="46"/>
      <c r="H28" s="30"/>
      <c r="I28" s="32"/>
      <c r="J28" s="32"/>
      <c r="K28" s="30"/>
      <c r="L28" s="30"/>
      <c r="M28" s="30"/>
      <c r="N28" s="71"/>
      <c r="O28" s="71"/>
      <c r="P28" s="34"/>
      <c r="Q28" s="35"/>
      <c r="R28" s="34"/>
      <c r="S28" s="36"/>
      <c r="T28" s="34"/>
      <c r="U28" s="34"/>
      <c r="V28" s="30"/>
      <c r="W28" s="30"/>
      <c r="X28" s="30"/>
      <c r="Y28" s="33"/>
      <c r="Z28" s="33"/>
      <c r="AA28" s="33"/>
      <c r="AB28" s="52"/>
      <c r="AC28" s="101"/>
      <c r="AD28" s="101"/>
      <c r="AE28" s="52"/>
      <c r="AF28" s="97"/>
      <c r="AG28" s="130"/>
      <c r="AH28" s="103"/>
      <c r="AI28" s="103"/>
      <c r="AJ28" s="98"/>
      <c r="AK28" s="98"/>
      <c r="AL28" s="98"/>
      <c r="AM28" s="98"/>
      <c r="AN28" s="102"/>
      <c r="AO28" s="98"/>
      <c r="AP28" s="98"/>
      <c r="AQ28" s="98"/>
      <c r="AR28" s="98"/>
      <c r="AS28" s="98"/>
      <c r="AT28" s="102"/>
      <c r="AU28" s="100"/>
      <c r="AV28" s="30"/>
      <c r="AW28" s="30"/>
    </row>
    <row r="29" spans="2:49" ht="16" x14ac:dyDescent="0.2">
      <c r="B29" s="30"/>
      <c r="C29" s="131"/>
      <c r="D29" s="32"/>
      <c r="E29" s="32"/>
      <c r="F29" s="32"/>
      <c r="G29" s="132"/>
      <c r="H29" s="133"/>
      <c r="I29" s="134"/>
      <c r="J29" s="32"/>
      <c r="K29" s="133"/>
      <c r="L29" s="133"/>
      <c r="M29" s="133"/>
      <c r="N29" s="71"/>
      <c r="O29" s="71"/>
      <c r="P29" s="34"/>
      <c r="Q29" s="35"/>
      <c r="R29" s="34"/>
      <c r="S29" s="36"/>
      <c r="T29" s="34"/>
      <c r="U29" s="34"/>
      <c r="V29" s="30"/>
      <c r="W29" s="30"/>
      <c r="X29" s="30"/>
      <c r="Y29" s="135"/>
      <c r="Z29" s="135"/>
      <c r="AA29" s="135"/>
      <c r="AB29" s="52"/>
      <c r="AC29" s="101"/>
      <c r="AD29" s="101"/>
      <c r="AE29" s="52"/>
      <c r="AF29" s="97"/>
      <c r="AG29" s="107"/>
      <c r="AH29" s="71"/>
      <c r="AI29" s="71"/>
      <c r="AJ29" s="98"/>
      <c r="AK29" s="98"/>
      <c r="AL29" s="98"/>
      <c r="AM29" s="98"/>
      <c r="AN29" s="102"/>
      <c r="AO29" s="98"/>
      <c r="AP29" s="98"/>
      <c r="AQ29" s="98"/>
      <c r="AR29" s="98"/>
      <c r="AS29" s="98"/>
      <c r="AT29" s="102"/>
      <c r="AU29" s="100"/>
      <c r="AV29" s="71"/>
      <c r="AW29" s="30"/>
    </row>
    <row r="30" spans="2:49" ht="16" x14ac:dyDescent="0.2">
      <c r="B30" s="30"/>
      <c r="C30" s="31"/>
      <c r="D30" s="32"/>
      <c r="E30" s="32"/>
      <c r="F30" s="32"/>
      <c r="G30" s="46"/>
      <c r="H30" s="30"/>
      <c r="I30" s="32"/>
      <c r="J30" s="32"/>
      <c r="K30" s="30"/>
      <c r="L30" s="30"/>
      <c r="M30" s="30"/>
      <c r="N30" s="71"/>
      <c r="O30" s="71"/>
      <c r="P30" s="34"/>
      <c r="Q30" s="35"/>
      <c r="R30" s="34"/>
      <c r="S30" s="36"/>
      <c r="T30" s="34"/>
      <c r="U30" s="34"/>
      <c r="V30" s="30"/>
      <c r="W30" s="30"/>
      <c r="X30" s="30"/>
      <c r="Y30" s="33"/>
      <c r="Z30" s="33"/>
      <c r="AA30" s="33"/>
      <c r="AB30" s="52"/>
      <c r="AC30" s="101"/>
      <c r="AD30" s="101"/>
      <c r="AE30" s="52"/>
      <c r="AF30" s="97"/>
      <c r="AG30" s="107"/>
      <c r="AH30" s="71"/>
      <c r="AI30" s="71"/>
      <c r="AJ30" s="98"/>
      <c r="AK30" s="98"/>
      <c r="AL30" s="98"/>
      <c r="AM30" s="98"/>
      <c r="AN30" s="102"/>
      <c r="AO30" s="98"/>
      <c r="AP30" s="98"/>
      <c r="AQ30" s="98"/>
      <c r="AR30" s="98"/>
      <c r="AS30" s="98"/>
      <c r="AT30" s="102"/>
      <c r="AU30" s="100"/>
      <c r="AV30" s="71"/>
      <c r="AW30" s="30"/>
    </row>
    <row r="31" spans="2:49" ht="16" x14ac:dyDescent="0.2">
      <c r="B31" s="30"/>
      <c r="C31" s="31"/>
      <c r="D31" s="32"/>
      <c r="E31" s="32"/>
      <c r="F31" s="32"/>
      <c r="G31" s="46"/>
      <c r="H31" s="30"/>
      <c r="I31" s="32"/>
      <c r="J31" s="32"/>
      <c r="K31" s="30"/>
      <c r="L31" s="30"/>
      <c r="M31" s="30"/>
      <c r="N31" s="71"/>
      <c r="O31" s="71"/>
      <c r="P31" s="34"/>
      <c r="Q31" s="35"/>
      <c r="R31" s="34"/>
      <c r="S31" s="36"/>
      <c r="T31" s="34"/>
      <c r="U31" s="34"/>
      <c r="V31" s="30"/>
      <c r="W31" s="30"/>
      <c r="X31" s="30"/>
      <c r="Y31" s="33"/>
      <c r="Z31" s="33"/>
      <c r="AA31" s="33"/>
      <c r="AB31" s="52"/>
      <c r="AC31" s="101"/>
      <c r="AD31" s="101"/>
      <c r="AE31" s="52"/>
      <c r="AF31" s="97"/>
      <c r="AG31" s="130"/>
      <c r="AH31" s="103"/>
      <c r="AI31" s="103"/>
      <c r="AJ31" s="146"/>
      <c r="AK31" s="146"/>
      <c r="AL31" s="146"/>
      <c r="AM31" s="146"/>
      <c r="AN31" s="147"/>
      <c r="AO31" s="146"/>
      <c r="AP31" s="146"/>
      <c r="AQ31" s="146"/>
      <c r="AR31" s="146"/>
      <c r="AS31" s="146"/>
      <c r="AT31" s="147"/>
      <c r="AU31" s="149"/>
      <c r="AV31" s="149"/>
      <c r="AW31" s="149"/>
    </row>
    <row r="32" spans="2:49" ht="15.5" customHeight="1" x14ac:dyDescent="0.2">
      <c r="B32" s="30"/>
      <c r="C32" s="31"/>
      <c r="D32" s="32"/>
      <c r="E32" s="32"/>
      <c r="F32" s="32"/>
      <c r="G32" s="46"/>
      <c r="H32" s="30"/>
      <c r="I32" s="32"/>
      <c r="J32" s="32"/>
      <c r="K32" s="30"/>
      <c r="L32" s="30"/>
      <c r="M32" s="30"/>
      <c r="N32" s="71"/>
      <c r="O32" s="71"/>
      <c r="P32" s="34"/>
      <c r="Q32" s="35"/>
      <c r="R32" s="34"/>
      <c r="S32" s="36"/>
      <c r="T32" s="34"/>
      <c r="U32" s="34"/>
      <c r="V32" s="30"/>
      <c r="W32" s="30"/>
      <c r="X32" s="30"/>
      <c r="Y32" s="33"/>
      <c r="Z32" s="33"/>
      <c r="AA32" s="33"/>
      <c r="AB32" s="52"/>
      <c r="AC32" s="101"/>
      <c r="AD32" s="101"/>
      <c r="AE32" s="52"/>
      <c r="AF32" s="97"/>
      <c r="AG32" s="71"/>
      <c r="AH32" s="71"/>
      <c r="AI32" s="71"/>
      <c r="AJ32" s="98"/>
      <c r="AK32" s="98"/>
      <c r="AL32" s="98"/>
      <c r="AM32" s="98"/>
      <c r="AN32" s="102"/>
      <c r="AO32" s="98"/>
      <c r="AP32" s="98"/>
      <c r="AQ32" s="98"/>
      <c r="AR32" s="98"/>
      <c r="AS32" s="98"/>
      <c r="AT32" s="102"/>
      <c r="AU32" s="118"/>
      <c r="AV32" s="30"/>
      <c r="AW32" s="30"/>
    </row>
    <row r="33" spans="2:49" ht="16" x14ac:dyDescent="0.2">
      <c r="B33" s="30"/>
      <c r="C33" s="31"/>
      <c r="D33" s="32"/>
      <c r="E33" s="32"/>
      <c r="F33" s="32"/>
      <c r="G33" s="46"/>
      <c r="H33" s="30"/>
      <c r="I33" s="32"/>
      <c r="J33" s="32"/>
      <c r="K33" s="30"/>
      <c r="L33" s="30"/>
      <c r="M33" s="30"/>
      <c r="N33" s="71"/>
      <c r="O33" s="71"/>
      <c r="P33" s="34"/>
      <c r="Q33" s="35"/>
      <c r="R33" s="34"/>
      <c r="S33" s="36"/>
      <c r="T33" s="34"/>
      <c r="U33" s="34"/>
      <c r="V33" s="30"/>
      <c r="W33" s="30"/>
      <c r="X33" s="30"/>
      <c r="Y33" s="33"/>
      <c r="Z33" s="33"/>
      <c r="AA33" s="33"/>
      <c r="AB33" s="52"/>
      <c r="AC33" s="101"/>
      <c r="AD33" s="101"/>
      <c r="AE33" s="52"/>
      <c r="AF33" s="97"/>
      <c r="AG33" s="71"/>
      <c r="AH33" s="71"/>
      <c r="AI33" s="71"/>
      <c r="AJ33" s="98"/>
      <c r="AK33" s="98"/>
      <c r="AL33" s="98"/>
      <c r="AM33" s="98"/>
      <c r="AN33" s="102"/>
      <c r="AO33" s="98"/>
      <c r="AP33" s="98"/>
      <c r="AQ33" s="98"/>
      <c r="AR33" s="98"/>
      <c r="AS33" s="98"/>
      <c r="AT33" s="102"/>
      <c r="AU33" s="118"/>
      <c r="AV33" s="30"/>
      <c r="AW33" s="30"/>
    </row>
    <row r="34" spans="2:49" ht="15.5" customHeight="1" x14ac:dyDescent="0.2">
      <c r="B34" s="30"/>
      <c r="C34" s="31"/>
      <c r="D34" s="32"/>
      <c r="E34" s="32"/>
      <c r="F34" s="32"/>
      <c r="G34" s="46"/>
      <c r="H34" s="30"/>
      <c r="I34" s="32"/>
      <c r="J34" s="32"/>
      <c r="K34" s="30"/>
      <c r="L34" s="30"/>
      <c r="M34" s="30"/>
      <c r="N34" s="71"/>
      <c r="O34" s="71"/>
      <c r="P34" s="34"/>
      <c r="Q34" s="35"/>
      <c r="R34" s="34"/>
      <c r="S34" s="36"/>
      <c r="T34" s="34"/>
      <c r="U34" s="34"/>
      <c r="V34" s="30"/>
      <c r="W34" s="30"/>
      <c r="X34" s="30"/>
      <c r="Y34" s="33"/>
      <c r="Z34" s="33"/>
      <c r="AA34" s="33"/>
      <c r="AB34" s="52"/>
      <c r="AC34" s="101"/>
      <c r="AD34" s="101"/>
      <c r="AE34" s="52"/>
      <c r="AF34" s="97"/>
      <c r="AG34" s="71"/>
      <c r="AH34" s="71"/>
      <c r="AI34" s="71"/>
      <c r="AJ34" s="98"/>
      <c r="AK34" s="98"/>
      <c r="AL34" s="98"/>
      <c r="AM34" s="98"/>
      <c r="AN34" s="102"/>
      <c r="AO34" s="98"/>
      <c r="AP34" s="98"/>
      <c r="AQ34" s="98"/>
      <c r="AR34" s="98"/>
      <c r="AS34" s="98"/>
      <c r="AT34" s="102"/>
      <c r="AU34" s="118"/>
      <c r="AV34" s="30"/>
      <c r="AW34" s="30"/>
    </row>
    <row r="35" spans="2:49" ht="16" x14ac:dyDescent="0.2">
      <c r="B35" s="30"/>
      <c r="C35" s="31"/>
      <c r="D35" s="32"/>
      <c r="E35" s="32"/>
      <c r="F35" s="32"/>
      <c r="G35" s="46"/>
      <c r="H35" s="30"/>
      <c r="I35" s="32"/>
      <c r="J35" s="32"/>
      <c r="K35" s="30"/>
      <c r="L35" s="30"/>
      <c r="M35" s="30"/>
      <c r="N35" s="71"/>
      <c r="O35" s="71"/>
      <c r="P35" s="34"/>
      <c r="Q35" s="35"/>
      <c r="R35" s="34"/>
      <c r="S35" s="36"/>
      <c r="T35" s="34"/>
      <c r="U35" s="116"/>
      <c r="V35" s="30"/>
      <c r="W35" s="30"/>
      <c r="X35" s="30"/>
      <c r="Y35" s="33"/>
      <c r="Z35" s="33"/>
      <c r="AA35" s="33"/>
      <c r="AB35" s="52"/>
      <c r="AC35" s="101"/>
      <c r="AD35" s="101"/>
      <c r="AE35" s="52"/>
      <c r="AF35" s="97"/>
      <c r="AG35" s="107"/>
      <c r="AH35" s="71"/>
      <c r="AI35" s="71"/>
      <c r="AJ35" s="98"/>
      <c r="AK35" s="98"/>
      <c r="AL35" s="98"/>
      <c r="AM35" s="98"/>
      <c r="AN35" s="102"/>
      <c r="AO35" s="98"/>
      <c r="AP35" s="98"/>
      <c r="AQ35" s="98"/>
      <c r="AR35" s="98"/>
      <c r="AS35" s="98"/>
      <c r="AT35" s="102"/>
      <c r="AU35" s="100"/>
      <c r="AV35" s="71"/>
      <c r="AW35" s="30"/>
    </row>
    <row r="36" spans="2:49" ht="15.5" customHeight="1" x14ac:dyDescent="0.2">
      <c r="B36" s="30"/>
      <c r="C36" s="31"/>
      <c r="D36" s="32"/>
      <c r="E36" s="32"/>
      <c r="F36" s="32"/>
      <c r="G36" s="46"/>
      <c r="H36" s="30"/>
      <c r="I36" s="32"/>
      <c r="J36" s="32"/>
      <c r="K36" s="30"/>
      <c r="L36" s="30"/>
      <c r="M36" s="30"/>
      <c r="N36" s="71"/>
      <c r="O36" s="71"/>
      <c r="P36" s="34"/>
      <c r="Q36" s="35"/>
      <c r="R36" s="34"/>
      <c r="S36" s="36"/>
      <c r="T36" s="34"/>
      <c r="U36" s="34"/>
      <c r="V36" s="30"/>
      <c r="W36" s="30"/>
      <c r="X36" s="30"/>
      <c r="Y36" s="33"/>
      <c r="Z36" s="33"/>
      <c r="AA36" s="33"/>
      <c r="AB36" s="52"/>
      <c r="AC36" s="101"/>
      <c r="AD36" s="101"/>
      <c r="AE36" s="52"/>
      <c r="AF36" s="97"/>
      <c r="AG36" s="107"/>
      <c r="AH36" s="71"/>
      <c r="AI36" s="71"/>
      <c r="AJ36" s="98"/>
      <c r="AK36" s="98"/>
      <c r="AL36" s="98"/>
      <c r="AM36" s="98"/>
      <c r="AN36" s="102"/>
      <c r="AO36" s="98"/>
      <c r="AP36" s="98"/>
      <c r="AQ36" s="98"/>
      <c r="AR36" s="98"/>
      <c r="AS36" s="98"/>
      <c r="AT36" s="102"/>
      <c r="AU36" s="100"/>
      <c r="AV36" s="30"/>
      <c r="AW36" s="30"/>
    </row>
    <row r="37" spans="2:49" ht="16" x14ac:dyDescent="0.2">
      <c r="B37" s="30"/>
      <c r="C37" s="31"/>
      <c r="D37" s="32"/>
      <c r="E37" s="32"/>
      <c r="F37" s="32"/>
      <c r="G37" s="46"/>
      <c r="H37" s="30"/>
      <c r="I37" s="32"/>
      <c r="J37" s="32"/>
      <c r="K37" s="30"/>
      <c r="L37" s="30"/>
      <c r="M37" s="30"/>
      <c r="N37" s="136"/>
      <c r="O37" s="136"/>
      <c r="P37" s="34"/>
      <c r="Q37" s="35"/>
      <c r="R37" s="34"/>
      <c r="S37" s="36"/>
      <c r="T37" s="34"/>
      <c r="U37" s="34"/>
      <c r="V37" s="30"/>
      <c r="W37" s="30"/>
      <c r="X37" s="30"/>
      <c r="Y37" s="33"/>
      <c r="Z37" s="33"/>
      <c r="AA37" s="33"/>
      <c r="AB37" s="52"/>
      <c r="AC37" s="101"/>
      <c r="AD37" s="101"/>
      <c r="AE37" s="52"/>
      <c r="AF37" s="97"/>
      <c r="AG37" s="107"/>
      <c r="AH37" s="103"/>
      <c r="AI37" s="103"/>
      <c r="AJ37" s="98"/>
      <c r="AK37" s="98"/>
      <c r="AL37" s="98"/>
      <c r="AM37" s="98"/>
      <c r="AN37" s="102"/>
      <c r="AO37" s="98"/>
      <c r="AP37" s="98"/>
      <c r="AQ37" s="98"/>
      <c r="AR37" s="98"/>
      <c r="AS37" s="98"/>
      <c r="AT37" s="102"/>
      <c r="AU37" s="30"/>
      <c r="AV37" s="30"/>
      <c r="AW37" s="30"/>
    </row>
    <row r="38" spans="2:49" ht="16" x14ac:dyDescent="0.2">
      <c r="B38" s="30"/>
      <c r="C38" s="31"/>
      <c r="D38" s="32"/>
      <c r="E38" s="32"/>
      <c r="F38" s="32"/>
      <c r="G38" s="46"/>
      <c r="H38" s="30"/>
      <c r="I38" s="32"/>
      <c r="J38" s="32"/>
      <c r="K38" s="30"/>
      <c r="L38" s="30"/>
      <c r="M38" s="30"/>
      <c r="N38" s="71"/>
      <c r="O38" s="71"/>
      <c r="P38" s="34"/>
      <c r="Q38" s="35"/>
      <c r="R38" s="34"/>
      <c r="S38" s="36"/>
      <c r="T38" s="34"/>
      <c r="U38" s="34"/>
      <c r="V38" s="30"/>
      <c r="W38" s="30"/>
      <c r="X38" s="30"/>
      <c r="Y38" s="33"/>
      <c r="Z38" s="33"/>
      <c r="AA38" s="33"/>
      <c r="AB38" s="52"/>
      <c r="AC38" s="101"/>
      <c r="AD38" s="101"/>
      <c r="AE38" s="52"/>
      <c r="AF38" s="97"/>
      <c r="AG38" s="71"/>
      <c r="AH38" s="71"/>
      <c r="AI38" s="71"/>
      <c r="AJ38" s="98"/>
      <c r="AK38" s="98"/>
      <c r="AL38" s="98"/>
      <c r="AM38" s="98"/>
      <c r="AN38" s="102"/>
      <c r="AO38" s="98"/>
      <c r="AP38" s="98"/>
      <c r="AQ38" s="98"/>
      <c r="AR38" s="98"/>
      <c r="AS38" s="98"/>
      <c r="AT38" s="102"/>
      <c r="AU38" s="118"/>
      <c r="AV38" s="30"/>
      <c r="AW38" s="30"/>
    </row>
    <row r="39" spans="2:49" ht="16" x14ac:dyDescent="0.2">
      <c r="B39" s="30"/>
      <c r="C39" s="31"/>
      <c r="D39" s="32"/>
      <c r="E39" s="32"/>
      <c r="F39" s="32"/>
      <c r="G39" s="46"/>
      <c r="H39" s="30"/>
      <c r="I39" s="32"/>
      <c r="J39" s="32"/>
      <c r="K39" s="30"/>
      <c r="L39" s="30"/>
      <c r="M39" s="30"/>
      <c r="N39" s="71"/>
      <c r="O39" s="71"/>
      <c r="P39" s="34"/>
      <c r="Q39" s="35"/>
      <c r="R39" s="34"/>
      <c r="S39" s="36"/>
      <c r="T39" s="34"/>
      <c r="U39" s="34"/>
      <c r="V39" s="30"/>
      <c r="W39" s="30"/>
      <c r="X39" s="30"/>
      <c r="Y39" s="33"/>
      <c r="Z39" s="33"/>
      <c r="AA39" s="33"/>
      <c r="AB39" s="52"/>
      <c r="AC39" s="101"/>
      <c r="AD39" s="101"/>
      <c r="AE39" s="33"/>
      <c r="AF39" s="97"/>
      <c r="AG39" s="130"/>
      <c r="AH39" s="103"/>
      <c r="AI39" s="103"/>
      <c r="AJ39" s="98"/>
      <c r="AK39" s="98"/>
      <c r="AL39" s="98"/>
      <c r="AM39" s="98"/>
      <c r="AN39" s="102"/>
      <c r="AO39" s="98"/>
      <c r="AP39" s="98"/>
      <c r="AQ39" s="98"/>
      <c r="AR39" s="98"/>
      <c r="AS39" s="98"/>
      <c r="AT39" s="102"/>
      <c r="AU39" s="118"/>
      <c r="AV39" s="30"/>
      <c r="AW39" s="30"/>
    </row>
    <row r="40" spans="2:49" ht="16" x14ac:dyDescent="0.2">
      <c r="B40" s="30"/>
      <c r="C40" s="31"/>
      <c r="D40" s="32"/>
      <c r="E40" s="32"/>
      <c r="F40" s="32"/>
      <c r="G40" s="46"/>
      <c r="H40" s="30"/>
      <c r="I40" s="46"/>
      <c r="J40" s="32"/>
      <c r="K40" s="30"/>
      <c r="L40" s="30"/>
      <c r="M40" s="30"/>
      <c r="N40" s="71"/>
      <c r="O40" s="71"/>
      <c r="P40" s="34"/>
      <c r="Q40" s="35"/>
      <c r="R40" s="34"/>
      <c r="S40" s="36"/>
      <c r="T40" s="34"/>
      <c r="U40" s="34"/>
      <c r="V40" s="30"/>
      <c r="W40" s="30"/>
      <c r="X40" s="30"/>
      <c r="Y40" s="33"/>
      <c r="Z40" s="33"/>
      <c r="AA40" s="33"/>
      <c r="AB40" s="52"/>
      <c r="AC40" s="101"/>
      <c r="AD40" s="101"/>
      <c r="AE40" s="52"/>
      <c r="AF40" s="97"/>
      <c r="AG40" s="71"/>
      <c r="AH40" s="71"/>
      <c r="AI40" s="71"/>
      <c r="AJ40" s="98"/>
      <c r="AK40" s="98"/>
      <c r="AL40" s="98"/>
      <c r="AM40" s="98"/>
      <c r="AN40" s="102"/>
      <c r="AO40" s="98"/>
      <c r="AP40" s="98"/>
      <c r="AQ40" s="98"/>
      <c r="AR40" s="98"/>
      <c r="AS40" s="98"/>
      <c r="AT40" s="102"/>
      <c r="AU40" s="118"/>
      <c r="AV40" s="30"/>
      <c r="AW40" s="30"/>
    </row>
    <row r="41" spans="2:49" ht="16" x14ac:dyDescent="0.2">
      <c r="B41" s="30"/>
      <c r="C41" s="31"/>
      <c r="D41" s="32"/>
      <c r="E41" s="32"/>
      <c r="F41" s="32"/>
      <c r="G41" s="46"/>
      <c r="H41" s="30"/>
      <c r="I41" s="32"/>
      <c r="J41" s="32"/>
      <c r="K41" s="30"/>
      <c r="L41" s="30"/>
      <c r="M41" s="30"/>
      <c r="N41" s="71"/>
      <c r="O41" s="71"/>
      <c r="P41" s="34"/>
      <c r="Q41" s="35"/>
      <c r="R41" s="34"/>
      <c r="S41" s="36"/>
      <c r="T41" s="34"/>
      <c r="U41" s="34"/>
      <c r="V41" s="30"/>
      <c r="W41" s="30"/>
      <c r="X41" s="30"/>
      <c r="Y41" s="33"/>
      <c r="Z41" s="33"/>
      <c r="AA41" s="33"/>
      <c r="AB41" s="52"/>
      <c r="AC41" s="101"/>
      <c r="AD41" s="101"/>
      <c r="AE41" s="52"/>
      <c r="AF41" s="97"/>
      <c r="AG41" s="30"/>
      <c r="AH41" s="107"/>
      <c r="AI41" s="107"/>
      <c r="AJ41" s="98"/>
      <c r="AK41" s="98"/>
      <c r="AL41" s="98"/>
      <c r="AM41" s="98"/>
      <c r="AN41" s="102"/>
      <c r="AO41" s="98"/>
      <c r="AP41" s="98"/>
      <c r="AQ41" s="98"/>
      <c r="AR41" s="98"/>
      <c r="AS41" s="98"/>
      <c r="AT41" s="141"/>
      <c r="AU41" s="142"/>
      <c r="AV41" s="30"/>
      <c r="AW41" s="30"/>
    </row>
    <row r="42" spans="2:49" ht="16" x14ac:dyDescent="0.2">
      <c r="B42" s="30"/>
      <c r="C42" s="31"/>
      <c r="D42" s="32"/>
      <c r="E42" s="32"/>
      <c r="F42" s="32"/>
      <c r="G42" s="46"/>
      <c r="H42" s="30"/>
      <c r="I42" s="32"/>
      <c r="J42" s="32"/>
      <c r="K42" s="30"/>
      <c r="L42" s="30"/>
      <c r="M42" s="30"/>
      <c r="N42" s="71"/>
      <c r="O42" s="71"/>
      <c r="P42" s="34"/>
      <c r="Q42" s="35"/>
      <c r="R42" s="34"/>
      <c r="S42" s="36"/>
      <c r="T42" s="34"/>
      <c r="U42" s="34"/>
      <c r="V42" s="30"/>
      <c r="W42" s="30"/>
      <c r="X42" s="30"/>
      <c r="Y42" s="33"/>
      <c r="Z42" s="33"/>
      <c r="AA42" s="33"/>
      <c r="AB42" s="52"/>
      <c r="AC42" s="101"/>
      <c r="AD42" s="101"/>
      <c r="AE42" s="52"/>
      <c r="AF42" s="97"/>
      <c r="AG42" s="71"/>
      <c r="AH42" s="71"/>
      <c r="AI42" s="71"/>
      <c r="AJ42" s="98"/>
      <c r="AK42" s="98"/>
      <c r="AL42" s="98"/>
      <c r="AM42" s="98"/>
      <c r="AN42" s="102"/>
      <c r="AO42" s="98"/>
      <c r="AP42" s="98"/>
      <c r="AQ42" s="98"/>
      <c r="AR42" s="98"/>
      <c r="AS42" s="98"/>
      <c r="AT42" s="102"/>
      <c r="AU42" s="118"/>
      <c r="AV42" s="30"/>
      <c r="AW42" s="30"/>
    </row>
    <row r="43" spans="2:49" ht="15.5" customHeight="1" x14ac:dyDescent="0.2">
      <c r="B43" s="30"/>
      <c r="C43" s="31"/>
      <c r="D43" s="32"/>
      <c r="E43" s="32"/>
      <c r="F43" s="32"/>
      <c r="G43" s="46"/>
      <c r="H43" s="30"/>
      <c r="I43" s="32"/>
      <c r="J43" s="32"/>
      <c r="K43" s="30"/>
      <c r="L43" s="30"/>
      <c r="M43" s="30"/>
      <c r="N43" s="71"/>
      <c r="O43" s="71"/>
      <c r="P43" s="34"/>
      <c r="Q43" s="35"/>
      <c r="R43" s="34"/>
      <c r="S43" s="36"/>
      <c r="T43" s="34"/>
      <c r="U43" s="34"/>
      <c r="V43" s="30"/>
      <c r="W43" s="30"/>
      <c r="X43" s="30"/>
      <c r="Y43" s="33"/>
      <c r="Z43" s="33"/>
      <c r="AA43" s="33"/>
      <c r="AB43" s="52"/>
      <c r="AC43" s="101"/>
      <c r="AD43" s="101"/>
      <c r="AE43" s="52"/>
      <c r="AF43" s="97"/>
      <c r="AG43" s="30"/>
      <c r="AH43" s="107"/>
      <c r="AI43" s="107"/>
      <c r="AJ43" s="98"/>
      <c r="AK43" s="98"/>
      <c r="AL43" s="98"/>
      <c r="AM43" s="98"/>
      <c r="AN43" s="102"/>
      <c r="AO43" s="98"/>
      <c r="AP43" s="98"/>
      <c r="AQ43" s="98"/>
      <c r="AR43" s="98"/>
      <c r="AS43" s="98"/>
      <c r="AT43" s="141"/>
      <c r="AU43" s="142"/>
      <c r="AV43" s="30"/>
      <c r="AW43" s="30"/>
    </row>
    <row r="44" spans="2:49" ht="16" x14ac:dyDescent="0.2">
      <c r="B44" s="30"/>
      <c r="C44" s="31"/>
      <c r="D44" s="32"/>
      <c r="E44" s="32"/>
      <c r="F44" s="32"/>
      <c r="G44" s="46"/>
      <c r="H44" s="30"/>
      <c r="I44" s="32"/>
      <c r="J44" s="32"/>
      <c r="K44" s="30"/>
      <c r="L44" s="30"/>
      <c r="M44" s="30"/>
      <c r="N44" s="71"/>
      <c r="O44" s="71"/>
      <c r="P44" s="34"/>
      <c r="Q44" s="35"/>
      <c r="R44" s="34"/>
      <c r="S44" s="36"/>
      <c r="T44" s="34"/>
      <c r="U44" s="34"/>
      <c r="V44" s="30"/>
      <c r="W44" s="30"/>
      <c r="X44" s="30"/>
      <c r="Y44" s="33"/>
      <c r="Z44" s="33"/>
      <c r="AA44" s="33"/>
      <c r="AB44" s="52"/>
      <c r="AC44" s="101"/>
      <c r="AD44" s="101"/>
      <c r="AE44" s="52"/>
      <c r="AF44" s="97"/>
      <c r="AG44" s="30"/>
      <c r="AH44" s="107"/>
      <c r="AI44" s="107"/>
      <c r="AJ44" s="98"/>
      <c r="AK44" s="98"/>
      <c r="AL44" s="98"/>
      <c r="AM44" s="98"/>
      <c r="AN44" s="102"/>
      <c r="AO44" s="98"/>
      <c r="AP44" s="98"/>
      <c r="AQ44" s="98"/>
      <c r="AR44" s="98"/>
      <c r="AS44" s="98"/>
      <c r="AT44" s="141"/>
      <c r="AU44" s="142"/>
      <c r="AV44" s="30"/>
      <c r="AW44" s="30"/>
    </row>
    <row r="45" spans="2:49" ht="16" x14ac:dyDescent="0.2">
      <c r="B45" s="30"/>
      <c r="C45" s="31"/>
      <c r="D45" s="32"/>
      <c r="E45" s="32"/>
      <c r="F45" s="32"/>
      <c r="G45" s="46"/>
      <c r="H45" s="30"/>
      <c r="I45" s="134"/>
      <c r="J45" s="32"/>
      <c r="K45" s="30"/>
      <c r="L45" s="30"/>
      <c r="M45" s="30"/>
      <c r="N45" s="71"/>
      <c r="O45" s="71"/>
      <c r="P45" s="34"/>
      <c r="Q45" s="35"/>
      <c r="R45" s="34"/>
      <c r="S45" s="36"/>
      <c r="T45" s="34"/>
      <c r="U45" s="34"/>
      <c r="V45" s="30"/>
      <c r="W45" s="30"/>
      <c r="X45" s="30"/>
      <c r="Y45" s="33"/>
      <c r="Z45" s="33"/>
      <c r="AA45" s="33"/>
      <c r="AB45" s="52"/>
      <c r="AC45" s="101"/>
      <c r="AD45" s="101"/>
      <c r="AE45" s="52"/>
      <c r="AF45" s="97"/>
      <c r="AG45" s="30"/>
      <c r="AH45" s="107"/>
      <c r="AI45" s="107"/>
      <c r="AJ45" s="98"/>
      <c r="AK45" s="98"/>
      <c r="AL45" s="98"/>
      <c r="AM45" s="98"/>
      <c r="AN45" s="102"/>
      <c r="AO45" s="98"/>
      <c r="AP45" s="98"/>
      <c r="AQ45" s="98"/>
      <c r="AR45" s="98"/>
      <c r="AS45" s="98"/>
      <c r="AT45" s="141"/>
      <c r="AU45" s="142"/>
      <c r="AV45" s="30"/>
      <c r="AW45" s="30"/>
    </row>
    <row r="46" spans="2:49" ht="15.5" customHeight="1" x14ac:dyDescent="0.2">
      <c r="B46" s="30"/>
      <c r="C46" s="31"/>
      <c r="D46" s="32"/>
      <c r="E46" s="32"/>
      <c r="F46" s="32"/>
      <c r="G46" s="46"/>
      <c r="H46" s="30"/>
      <c r="I46" s="32"/>
      <c r="J46" s="32"/>
      <c r="K46" s="30"/>
      <c r="L46" s="30"/>
      <c r="M46" s="30"/>
      <c r="N46" s="71"/>
      <c r="O46" s="71"/>
      <c r="P46" s="34"/>
      <c r="Q46" s="35"/>
      <c r="R46" s="34"/>
      <c r="S46" s="36"/>
      <c r="T46" s="34"/>
      <c r="U46" s="34"/>
      <c r="V46" s="30"/>
      <c r="W46" s="30"/>
      <c r="X46" s="30"/>
      <c r="Y46" s="33"/>
      <c r="Z46" s="33"/>
      <c r="AA46" s="33"/>
      <c r="AB46" s="52"/>
      <c r="AC46" s="101"/>
      <c r="AD46" s="101"/>
      <c r="AE46" s="52"/>
      <c r="AF46" s="97"/>
      <c r="AG46" s="30"/>
      <c r="AH46" s="103"/>
      <c r="AI46" s="103"/>
      <c r="AJ46" s="98"/>
      <c r="AK46" s="98"/>
      <c r="AL46" s="98"/>
      <c r="AM46" s="98"/>
      <c r="AN46" s="102"/>
      <c r="AO46" s="98"/>
      <c r="AP46" s="98"/>
      <c r="AQ46" s="98"/>
      <c r="AR46" s="98"/>
      <c r="AS46" s="98"/>
      <c r="AT46" s="102"/>
      <c r="AU46" s="118"/>
      <c r="AV46" s="30"/>
      <c r="AW46" s="30"/>
    </row>
    <row r="47" spans="2:49" ht="16" x14ac:dyDescent="0.2">
      <c r="B47" s="30"/>
      <c r="C47" s="31"/>
      <c r="D47" s="32"/>
      <c r="E47" s="32"/>
      <c r="F47" s="32"/>
      <c r="G47" s="46"/>
      <c r="H47" s="30"/>
      <c r="I47" s="32"/>
      <c r="J47" s="32"/>
      <c r="K47" s="30"/>
      <c r="L47" s="30"/>
      <c r="M47" s="30"/>
      <c r="N47" s="71"/>
      <c r="O47" s="71"/>
      <c r="P47" s="34"/>
      <c r="Q47" s="35"/>
      <c r="R47" s="34"/>
      <c r="S47" s="36"/>
      <c r="T47" s="34"/>
      <c r="U47" s="34"/>
      <c r="V47" s="30"/>
      <c r="W47" s="30"/>
      <c r="X47" s="30"/>
      <c r="Y47" s="33"/>
      <c r="Z47" s="33"/>
      <c r="AA47" s="33"/>
      <c r="AB47" s="52"/>
      <c r="AC47" s="101"/>
      <c r="AD47" s="101"/>
      <c r="AE47" s="52"/>
      <c r="AF47" s="97"/>
      <c r="AG47" s="30"/>
      <c r="AH47" s="103"/>
      <c r="AI47" s="103"/>
      <c r="AJ47" s="98"/>
      <c r="AK47" s="98"/>
      <c r="AL47" s="98"/>
      <c r="AM47" s="98"/>
      <c r="AN47" s="102"/>
      <c r="AO47" s="98"/>
      <c r="AP47" s="98"/>
      <c r="AQ47" s="98"/>
      <c r="AR47" s="98"/>
      <c r="AS47" s="98"/>
      <c r="AT47" s="102"/>
      <c r="AU47" s="118"/>
      <c r="AV47" s="30"/>
      <c r="AW47" s="30"/>
    </row>
    <row r="48" spans="2:49" ht="16" x14ac:dyDescent="0.2">
      <c r="B48" s="30"/>
      <c r="C48" s="31"/>
      <c r="D48" s="32"/>
      <c r="E48" s="32"/>
      <c r="F48" s="32"/>
      <c r="G48" s="46"/>
      <c r="H48" s="30"/>
      <c r="I48" s="32"/>
      <c r="J48" s="32"/>
      <c r="K48" s="30"/>
      <c r="L48" s="30"/>
      <c r="M48" s="38"/>
      <c r="N48" s="71"/>
      <c r="O48" s="71"/>
      <c r="P48" s="34"/>
      <c r="Q48" s="35"/>
      <c r="R48" s="34"/>
      <c r="S48" s="36"/>
      <c r="T48" s="34"/>
      <c r="U48" s="34"/>
      <c r="V48" s="30"/>
      <c r="W48" s="30"/>
      <c r="X48" s="30"/>
      <c r="Y48" s="33"/>
      <c r="Z48" s="33"/>
      <c r="AA48" s="33"/>
      <c r="AB48" s="52"/>
      <c r="AC48" s="101"/>
      <c r="AD48" s="101"/>
      <c r="AE48" s="52"/>
      <c r="AF48" s="97"/>
      <c r="AG48" s="30"/>
      <c r="AH48" s="107"/>
      <c r="AI48" s="107"/>
      <c r="AJ48" s="98"/>
      <c r="AK48" s="98"/>
      <c r="AL48" s="98"/>
      <c r="AM48" s="98"/>
      <c r="AN48" s="102"/>
      <c r="AO48" s="98"/>
      <c r="AP48" s="98"/>
      <c r="AQ48" s="98"/>
      <c r="AR48" s="98"/>
      <c r="AS48" s="98"/>
      <c r="AT48" s="141"/>
      <c r="AU48" s="142"/>
      <c r="AV48" s="30"/>
      <c r="AW48" s="30"/>
    </row>
    <row r="49" spans="2:49" ht="16" x14ac:dyDescent="0.2">
      <c r="B49" s="30"/>
      <c r="C49" s="31"/>
      <c r="D49" s="32"/>
      <c r="E49" s="32"/>
      <c r="F49" s="32"/>
      <c r="G49" s="46"/>
      <c r="H49" s="30"/>
      <c r="I49" s="32"/>
      <c r="J49" s="32"/>
      <c r="K49" s="30"/>
      <c r="L49" s="30"/>
      <c r="M49" s="38"/>
      <c r="N49" s="71"/>
      <c r="O49" s="71"/>
      <c r="P49" s="34"/>
      <c r="Q49" s="35"/>
      <c r="R49" s="34"/>
      <c r="S49" s="36"/>
      <c r="T49" s="34"/>
      <c r="U49" s="34"/>
      <c r="V49" s="30"/>
      <c r="W49" s="30"/>
      <c r="X49" s="30"/>
      <c r="Y49" s="33"/>
      <c r="Z49" s="33"/>
      <c r="AA49" s="33"/>
      <c r="AB49" s="52"/>
      <c r="AC49" s="101"/>
      <c r="AD49" s="101"/>
      <c r="AE49" s="52"/>
      <c r="AF49" s="97"/>
      <c r="AG49" s="71"/>
      <c r="AH49" s="71"/>
      <c r="AI49" s="71"/>
      <c r="AJ49" s="98"/>
      <c r="AK49" s="98"/>
      <c r="AL49" s="98"/>
      <c r="AM49" s="98"/>
      <c r="AN49" s="102"/>
      <c r="AO49" s="98"/>
      <c r="AP49" s="98"/>
      <c r="AQ49" s="98"/>
      <c r="AR49" s="98"/>
      <c r="AS49" s="98"/>
      <c r="AT49" s="102"/>
      <c r="AU49" s="118"/>
      <c r="AV49" s="30"/>
      <c r="AW49" s="30"/>
    </row>
    <row r="50" spans="2:49" ht="16" x14ac:dyDescent="0.2">
      <c r="B50" s="30"/>
      <c r="C50" s="31"/>
      <c r="D50" s="32"/>
      <c r="E50" s="32"/>
      <c r="F50" s="32"/>
      <c r="G50" s="46"/>
      <c r="H50" s="30"/>
      <c r="I50" s="32"/>
      <c r="J50" s="32"/>
      <c r="K50" s="30"/>
      <c r="L50" s="30"/>
      <c r="M50" s="38"/>
      <c r="N50" s="71"/>
      <c r="O50" s="71"/>
      <c r="P50" s="34"/>
      <c r="Q50" s="35"/>
      <c r="R50" s="34"/>
      <c r="S50" s="36"/>
      <c r="T50" s="34"/>
      <c r="U50" s="34"/>
      <c r="V50" s="30"/>
      <c r="W50" s="30"/>
      <c r="X50" s="30"/>
      <c r="Y50" s="33"/>
      <c r="Z50" s="33"/>
      <c r="AA50" s="33"/>
      <c r="AB50" s="52"/>
      <c r="AC50" s="101"/>
      <c r="AD50" s="101"/>
      <c r="AE50" s="52"/>
      <c r="AF50" s="97"/>
      <c r="AG50" s="71"/>
      <c r="AH50" s="71"/>
      <c r="AI50" s="71"/>
      <c r="AJ50" s="98"/>
      <c r="AK50" s="98"/>
      <c r="AL50" s="98"/>
      <c r="AM50" s="98"/>
      <c r="AN50" s="102"/>
      <c r="AO50" s="98"/>
      <c r="AP50" s="98"/>
      <c r="AQ50" s="98"/>
      <c r="AR50" s="98"/>
      <c r="AS50" s="98"/>
      <c r="AT50" s="102"/>
      <c r="AU50" s="30"/>
      <c r="AV50" s="30"/>
      <c r="AW50" s="30"/>
    </row>
    <row r="51" spans="2:49" ht="16" x14ac:dyDescent="0.2">
      <c r="B51" s="30"/>
      <c r="C51" s="31"/>
      <c r="D51" s="32"/>
      <c r="E51" s="32"/>
      <c r="F51" s="32"/>
      <c r="G51" s="46"/>
      <c r="H51" s="30"/>
      <c r="I51" s="32"/>
      <c r="J51" s="32"/>
      <c r="K51" s="30"/>
      <c r="L51" s="30"/>
      <c r="M51" s="38"/>
      <c r="N51" s="71"/>
      <c r="O51" s="71"/>
      <c r="P51" s="34"/>
      <c r="Q51" s="35"/>
      <c r="R51" s="34"/>
      <c r="S51" s="36"/>
      <c r="T51" s="34"/>
      <c r="U51" s="34"/>
      <c r="V51" s="30"/>
      <c r="W51" s="30"/>
      <c r="X51" s="30"/>
      <c r="Y51" s="33"/>
      <c r="Z51" s="33"/>
      <c r="AA51" s="33"/>
      <c r="AB51" s="52"/>
      <c r="AC51" s="101"/>
      <c r="AD51" s="101"/>
      <c r="AE51" s="52"/>
      <c r="AF51" s="97"/>
      <c r="AG51" s="71"/>
      <c r="AH51" s="71"/>
      <c r="AI51" s="71"/>
      <c r="AJ51" s="98"/>
      <c r="AK51" s="98"/>
      <c r="AL51" s="98"/>
      <c r="AM51" s="98"/>
      <c r="AN51" s="102"/>
      <c r="AO51" s="98"/>
      <c r="AP51" s="98"/>
      <c r="AQ51" s="98"/>
      <c r="AR51" s="98"/>
      <c r="AS51" s="98"/>
      <c r="AT51" s="102"/>
      <c r="AU51" s="118"/>
      <c r="AV51" s="30"/>
      <c r="AW51" s="30"/>
    </row>
    <row r="52" spans="2:49" ht="16" x14ac:dyDescent="0.2">
      <c r="B52" s="30"/>
      <c r="C52" s="31"/>
      <c r="D52" s="32"/>
      <c r="E52" s="32"/>
      <c r="F52" s="32"/>
      <c r="G52" s="46"/>
      <c r="H52" s="30"/>
      <c r="I52" s="32"/>
      <c r="J52" s="32"/>
      <c r="K52" s="30"/>
      <c r="L52" s="30"/>
      <c r="M52" s="38"/>
      <c r="N52" s="71"/>
      <c r="O52" s="71"/>
      <c r="P52" s="34"/>
      <c r="Q52" s="35"/>
      <c r="R52" s="34"/>
      <c r="S52" s="36"/>
      <c r="T52" s="34"/>
      <c r="U52" s="34"/>
      <c r="V52" s="30"/>
      <c r="W52" s="30"/>
      <c r="X52" s="30"/>
      <c r="Y52" s="33"/>
      <c r="Z52" s="33"/>
      <c r="AA52" s="33"/>
      <c r="AB52" s="52"/>
      <c r="AC52" s="101"/>
      <c r="AD52" s="101"/>
      <c r="AE52" s="52"/>
      <c r="AF52" s="97"/>
      <c r="AG52" s="107"/>
      <c r="AH52" s="107"/>
      <c r="AI52" s="107"/>
      <c r="AJ52" s="98"/>
      <c r="AK52" s="98"/>
      <c r="AL52" s="98"/>
      <c r="AM52" s="98"/>
      <c r="AN52" s="102"/>
      <c r="AO52" s="137"/>
      <c r="AP52" s="137"/>
      <c r="AQ52" s="98"/>
      <c r="AR52" s="98"/>
      <c r="AS52" s="137"/>
      <c r="AT52" s="141"/>
      <c r="AU52" s="118"/>
      <c r="AV52" s="30"/>
      <c r="AW52" s="30"/>
    </row>
    <row r="53" spans="2:49" ht="16" x14ac:dyDescent="0.2">
      <c r="B53" s="30"/>
      <c r="C53" s="31"/>
      <c r="D53" s="32"/>
      <c r="E53" s="32"/>
      <c r="F53" s="32"/>
      <c r="G53" s="46"/>
      <c r="H53" s="30"/>
      <c r="I53" s="32"/>
      <c r="J53" s="32"/>
      <c r="K53" s="30"/>
      <c r="L53" s="30"/>
      <c r="M53" s="38"/>
      <c r="N53" s="71"/>
      <c r="O53" s="71"/>
      <c r="P53" s="34"/>
      <c r="Q53" s="35"/>
      <c r="R53" s="34"/>
      <c r="S53" s="36"/>
      <c r="T53" s="34"/>
      <c r="U53" s="34"/>
      <c r="V53" s="30"/>
      <c r="W53" s="30"/>
      <c r="X53" s="30"/>
      <c r="Y53" s="33"/>
      <c r="Z53" s="33"/>
      <c r="AA53" s="33"/>
      <c r="AB53" s="52"/>
      <c r="AC53" s="101"/>
      <c r="AD53" s="101"/>
      <c r="AE53" s="52"/>
      <c r="AF53" s="97"/>
      <c r="AG53" s="107"/>
      <c r="AH53" s="107"/>
      <c r="AI53" s="107"/>
      <c r="AJ53" s="98"/>
      <c r="AK53" s="98"/>
      <c r="AL53" s="98"/>
      <c r="AM53" s="98"/>
      <c r="AN53" s="102"/>
      <c r="AO53" s="137"/>
      <c r="AP53" s="137"/>
      <c r="AQ53" s="98"/>
      <c r="AR53" s="98"/>
      <c r="AS53" s="137"/>
      <c r="AT53" s="141"/>
      <c r="AU53" s="118"/>
      <c r="AV53" s="30"/>
      <c r="AW53" s="30"/>
    </row>
    <row r="54" spans="2:49" ht="16" x14ac:dyDescent="0.2">
      <c r="B54" s="30"/>
      <c r="C54" s="31"/>
      <c r="D54" s="32"/>
      <c r="E54" s="32"/>
      <c r="F54" s="32"/>
      <c r="G54" s="46"/>
      <c r="H54" s="30"/>
      <c r="I54" s="32"/>
      <c r="J54" s="32"/>
      <c r="K54" s="30"/>
      <c r="L54" s="30"/>
      <c r="M54" s="38"/>
      <c r="N54" s="71"/>
      <c r="O54" s="71"/>
      <c r="P54" s="34"/>
      <c r="Q54" s="35"/>
      <c r="R54" s="34"/>
      <c r="S54" s="36"/>
      <c r="T54" s="34"/>
      <c r="U54" s="34"/>
      <c r="V54" s="30"/>
      <c r="W54" s="30"/>
      <c r="X54" s="30"/>
      <c r="Y54" s="33"/>
      <c r="Z54" s="33"/>
      <c r="AA54" s="33"/>
      <c r="AB54" s="52"/>
      <c r="AC54" s="101"/>
      <c r="AD54" s="101"/>
      <c r="AE54" s="52"/>
      <c r="AF54" s="97"/>
      <c r="AG54" s="107"/>
      <c r="AH54" s="107"/>
      <c r="AI54" s="107"/>
      <c r="AJ54" s="98"/>
      <c r="AK54" s="98"/>
      <c r="AL54" s="98"/>
      <c r="AM54" s="98"/>
      <c r="AN54" s="102"/>
      <c r="AO54" s="137"/>
      <c r="AP54" s="137"/>
      <c r="AQ54" s="98"/>
      <c r="AR54" s="98"/>
      <c r="AS54" s="137"/>
      <c r="AT54" s="141"/>
      <c r="AU54" s="118"/>
      <c r="AV54" s="30"/>
      <c r="AW54" s="30"/>
    </row>
    <row r="55" spans="2:49" ht="16" x14ac:dyDescent="0.2">
      <c r="B55" s="30"/>
      <c r="C55" s="31"/>
      <c r="D55" s="32"/>
      <c r="E55" s="32"/>
      <c r="F55" s="32"/>
      <c r="G55" s="46"/>
      <c r="H55" s="30"/>
      <c r="I55" s="32"/>
      <c r="J55" s="32"/>
      <c r="K55" s="30"/>
      <c r="L55" s="30"/>
      <c r="M55" s="38"/>
      <c r="N55" s="71"/>
      <c r="O55" s="71"/>
      <c r="P55" s="34"/>
      <c r="Q55" s="35"/>
      <c r="R55" s="34"/>
      <c r="S55" s="36"/>
      <c r="T55" s="34"/>
      <c r="U55" s="34"/>
      <c r="V55" s="30"/>
      <c r="W55" s="30"/>
      <c r="X55" s="30"/>
      <c r="Y55" s="33"/>
      <c r="Z55" s="33"/>
      <c r="AA55" s="33"/>
      <c r="AB55" s="52"/>
      <c r="AC55" s="101"/>
      <c r="AD55" s="101"/>
      <c r="AE55" s="52"/>
      <c r="AF55" s="97"/>
      <c r="AG55" s="30"/>
      <c r="AH55" s="107"/>
      <c r="AI55" s="107"/>
      <c r="AJ55" s="98"/>
      <c r="AK55" s="98"/>
      <c r="AL55" s="98"/>
      <c r="AM55" s="98"/>
      <c r="AN55" s="102"/>
      <c r="AO55" s="137"/>
      <c r="AP55" s="137"/>
      <c r="AQ55" s="98"/>
      <c r="AR55" s="98"/>
      <c r="AS55" s="137"/>
      <c r="AT55" s="141"/>
      <c r="AU55" s="142"/>
      <c r="AV55" s="30"/>
      <c r="AW55" s="30"/>
    </row>
    <row r="56" spans="2:49" ht="16" x14ac:dyDescent="0.2">
      <c r="B56" s="30"/>
      <c r="C56" s="31"/>
      <c r="D56" s="32"/>
      <c r="E56" s="32"/>
      <c r="F56" s="32"/>
      <c r="G56" s="46"/>
      <c r="H56" s="30"/>
      <c r="I56" s="32"/>
      <c r="J56" s="32"/>
      <c r="K56" s="30"/>
      <c r="L56" s="30"/>
      <c r="M56" s="38"/>
      <c r="N56" s="71"/>
      <c r="O56" s="71"/>
      <c r="P56" s="34"/>
      <c r="Q56" s="35"/>
      <c r="R56" s="34"/>
      <c r="S56" s="36"/>
      <c r="T56" s="34"/>
      <c r="U56" s="34"/>
      <c r="V56" s="30"/>
      <c r="W56" s="30"/>
      <c r="X56" s="30"/>
      <c r="Y56" s="33"/>
      <c r="Z56" s="33"/>
      <c r="AA56" s="33"/>
      <c r="AB56" s="52"/>
      <c r="AC56" s="101"/>
      <c r="AD56" s="101"/>
      <c r="AE56" s="52"/>
      <c r="AF56" s="97"/>
      <c r="AG56" s="30"/>
      <c r="AH56" s="107"/>
      <c r="AI56" s="107"/>
      <c r="AJ56" s="98"/>
      <c r="AK56" s="98"/>
      <c r="AL56" s="98"/>
      <c r="AM56" s="98"/>
      <c r="AN56" s="102"/>
      <c r="AO56" s="137"/>
      <c r="AP56" s="137"/>
      <c r="AQ56" s="98"/>
      <c r="AR56" s="98"/>
      <c r="AS56" s="137"/>
      <c r="AT56" s="141"/>
      <c r="AU56" s="142"/>
      <c r="AV56" s="30"/>
      <c r="AW56" s="30"/>
    </row>
    <row r="57" spans="2:49" ht="16" x14ac:dyDescent="0.2">
      <c r="B57" s="30"/>
      <c r="C57" s="31"/>
      <c r="D57" s="32"/>
      <c r="E57" s="32"/>
      <c r="F57" s="32"/>
      <c r="G57" s="46"/>
      <c r="H57" s="30"/>
      <c r="I57" s="32"/>
      <c r="J57" s="32"/>
      <c r="K57" s="30"/>
      <c r="L57" s="30"/>
      <c r="M57" s="38"/>
      <c r="N57" s="71"/>
      <c r="O57" s="71"/>
      <c r="P57" s="34"/>
      <c r="Q57" s="35"/>
      <c r="R57" s="34"/>
      <c r="S57" s="36"/>
      <c r="T57" s="34"/>
      <c r="U57" s="34"/>
      <c r="V57" s="30"/>
      <c r="W57" s="30"/>
      <c r="X57" s="30"/>
      <c r="Y57" s="33"/>
      <c r="Z57" s="33"/>
      <c r="AA57" s="33"/>
      <c r="AB57" s="52"/>
      <c r="AC57" s="101"/>
      <c r="AD57" s="101"/>
      <c r="AE57" s="52"/>
      <c r="AF57" s="103"/>
      <c r="AG57" s="30"/>
      <c r="AH57" s="107"/>
      <c r="AI57" s="107"/>
      <c r="AJ57" s="98"/>
      <c r="AK57" s="98"/>
      <c r="AL57" s="98"/>
      <c r="AM57" s="98"/>
      <c r="AN57" s="102"/>
      <c r="AO57" s="98"/>
      <c r="AP57" s="98"/>
      <c r="AQ57" s="98"/>
      <c r="AR57" s="98"/>
      <c r="AS57" s="98"/>
      <c r="AT57" s="102"/>
      <c r="AU57" s="142"/>
      <c r="AV57" s="30"/>
      <c r="AW57" s="30"/>
    </row>
    <row r="58" spans="2:49" ht="16" x14ac:dyDescent="0.2">
      <c r="B58" s="30"/>
      <c r="C58" s="31"/>
      <c r="D58" s="32"/>
      <c r="E58" s="32"/>
      <c r="F58" s="32"/>
      <c r="G58" s="46"/>
      <c r="H58" s="30"/>
      <c r="I58" s="32"/>
      <c r="J58" s="32"/>
      <c r="K58" s="30"/>
      <c r="L58" s="30"/>
      <c r="M58" s="38"/>
      <c r="N58" s="71"/>
      <c r="O58" s="71"/>
      <c r="P58" s="34"/>
      <c r="Q58" s="35"/>
      <c r="R58" s="34"/>
      <c r="S58" s="36"/>
      <c r="T58" s="34"/>
      <c r="U58" s="34"/>
      <c r="V58" s="30"/>
      <c r="W58" s="30"/>
      <c r="X58" s="30"/>
      <c r="Y58" s="33"/>
      <c r="Z58" s="33"/>
      <c r="AA58" s="33"/>
      <c r="AB58" s="52"/>
      <c r="AC58" s="101"/>
      <c r="AD58" s="101"/>
      <c r="AE58" s="52"/>
      <c r="AF58" s="97"/>
      <c r="AG58" s="30"/>
      <c r="AH58" s="107"/>
      <c r="AI58" s="107"/>
      <c r="AJ58" s="98"/>
      <c r="AK58" s="98"/>
      <c r="AL58" s="98"/>
      <c r="AM58" s="98"/>
      <c r="AN58" s="102"/>
      <c r="AO58" s="137"/>
      <c r="AP58" s="137"/>
      <c r="AQ58" s="98"/>
      <c r="AR58" s="98"/>
      <c r="AS58" s="137"/>
      <c r="AT58" s="141"/>
      <c r="AU58" s="142"/>
      <c r="AV58" s="30"/>
      <c r="AW58" s="30"/>
    </row>
    <row r="59" spans="2:49" ht="16" x14ac:dyDescent="0.2">
      <c r="B59" s="30"/>
      <c r="C59" s="31"/>
      <c r="D59" s="32"/>
      <c r="E59" s="32"/>
      <c r="F59" s="32"/>
      <c r="G59" s="46"/>
      <c r="H59" s="30"/>
      <c r="I59" s="32"/>
      <c r="J59" s="32"/>
      <c r="K59" s="30"/>
      <c r="L59" s="30"/>
      <c r="M59" s="38"/>
      <c r="N59" s="71"/>
      <c r="O59" s="71"/>
      <c r="P59" s="34"/>
      <c r="Q59" s="35"/>
      <c r="R59" s="34"/>
      <c r="S59" s="36"/>
      <c r="T59" s="34"/>
      <c r="U59" s="34"/>
      <c r="V59" s="30"/>
      <c r="W59" s="30"/>
      <c r="X59" s="30"/>
      <c r="Y59" s="33"/>
      <c r="Z59" s="33"/>
      <c r="AA59" s="33"/>
      <c r="AB59" s="52"/>
      <c r="AC59" s="101"/>
      <c r="AD59" s="101"/>
      <c r="AE59" s="52"/>
      <c r="AF59" s="97"/>
      <c r="AG59" s="30"/>
      <c r="AH59" s="107"/>
      <c r="AI59" s="107"/>
      <c r="AJ59" s="98"/>
      <c r="AK59" s="98"/>
      <c r="AL59" s="98"/>
      <c r="AM59" s="98"/>
      <c r="AN59" s="102"/>
      <c r="AO59" s="137"/>
      <c r="AP59" s="137"/>
      <c r="AQ59" s="98"/>
      <c r="AR59" s="98"/>
      <c r="AS59" s="137"/>
      <c r="AT59" s="141"/>
      <c r="AU59" s="142"/>
      <c r="AV59" s="30"/>
      <c r="AW59" s="30"/>
    </row>
    <row r="60" spans="2:49" ht="16" x14ac:dyDescent="0.2">
      <c r="B60" s="30"/>
      <c r="C60" s="31"/>
      <c r="D60" s="32"/>
      <c r="E60" s="32"/>
      <c r="F60" s="32"/>
      <c r="G60" s="46"/>
      <c r="H60" s="30"/>
      <c r="I60" s="32"/>
      <c r="J60" s="32"/>
      <c r="K60" s="30"/>
      <c r="L60" s="30"/>
      <c r="M60" s="38"/>
      <c r="N60" s="71"/>
      <c r="O60" s="71"/>
      <c r="P60" s="34"/>
      <c r="Q60" s="35"/>
      <c r="R60" s="34"/>
      <c r="S60" s="36"/>
      <c r="T60" s="34"/>
      <c r="U60" s="34"/>
      <c r="V60" s="30"/>
      <c r="W60" s="30"/>
      <c r="X60" s="30"/>
      <c r="Y60" s="33"/>
      <c r="Z60" s="33"/>
      <c r="AA60" s="33"/>
      <c r="AB60" s="52"/>
      <c r="AC60" s="101"/>
      <c r="AD60" s="101"/>
      <c r="AE60" s="52"/>
      <c r="AF60" s="97"/>
      <c r="AG60" s="107"/>
      <c r="AH60" s="107"/>
      <c r="AI60" s="107"/>
      <c r="AJ60" s="98"/>
      <c r="AK60" s="98"/>
      <c r="AL60" s="98"/>
      <c r="AM60" s="98"/>
      <c r="AN60" s="102"/>
      <c r="AO60" s="137"/>
      <c r="AP60" s="137"/>
      <c r="AQ60" s="98"/>
      <c r="AR60" s="98"/>
      <c r="AS60" s="137"/>
      <c r="AT60" s="141"/>
      <c r="AU60" s="118"/>
      <c r="AV60" s="30"/>
      <c r="AW60" s="30"/>
    </row>
    <row r="61" spans="2:49" ht="16" x14ac:dyDescent="0.2">
      <c r="B61" s="30"/>
      <c r="C61" s="31"/>
      <c r="D61" s="32"/>
      <c r="E61" s="32"/>
      <c r="F61" s="32"/>
      <c r="G61" s="46"/>
      <c r="H61" s="30"/>
      <c r="I61" s="32"/>
      <c r="J61" s="32"/>
      <c r="K61" s="30"/>
      <c r="L61" s="30"/>
      <c r="M61" s="38"/>
      <c r="N61" s="71"/>
      <c r="O61" s="71"/>
      <c r="P61" s="34"/>
      <c r="Q61" s="35"/>
      <c r="R61" s="34"/>
      <c r="S61" s="36"/>
      <c r="T61" s="34"/>
      <c r="U61" s="30"/>
      <c r="V61" s="30"/>
      <c r="W61" s="30"/>
      <c r="X61" s="30"/>
      <c r="Y61" s="33"/>
      <c r="Z61" s="33"/>
      <c r="AA61" s="33"/>
      <c r="AB61" s="52"/>
      <c r="AC61" s="101"/>
      <c r="AD61" s="101"/>
      <c r="AE61" s="33"/>
      <c r="AF61" s="97"/>
      <c r="AG61" s="30"/>
      <c r="AH61" s="107"/>
      <c r="AI61" s="107"/>
      <c r="AJ61" s="98"/>
      <c r="AK61" s="98"/>
      <c r="AL61" s="98"/>
      <c r="AM61" s="98"/>
      <c r="AN61" s="102"/>
      <c r="AO61" s="137"/>
      <c r="AP61" s="137"/>
      <c r="AQ61" s="98"/>
      <c r="AR61" s="98"/>
      <c r="AS61" s="137"/>
      <c r="AT61" s="141"/>
      <c r="AU61" s="142"/>
      <c r="AV61" s="30"/>
      <c r="AW61" s="30"/>
    </row>
    <row r="62" spans="2:49" ht="16" x14ac:dyDescent="0.2">
      <c r="B62" s="30"/>
      <c r="C62" s="31"/>
      <c r="D62" s="32"/>
      <c r="E62" s="32"/>
      <c r="F62" s="32"/>
      <c r="G62" s="46"/>
      <c r="H62" s="30"/>
      <c r="I62" s="32"/>
      <c r="J62" s="32"/>
      <c r="K62" s="30"/>
      <c r="L62" s="30"/>
      <c r="M62" s="38"/>
      <c r="N62" s="71"/>
      <c r="O62" s="71"/>
      <c r="P62" s="34"/>
      <c r="Q62" s="35"/>
      <c r="R62" s="34"/>
      <c r="S62" s="36"/>
      <c r="T62" s="30"/>
      <c r="U62" s="30"/>
      <c r="V62" s="30"/>
      <c r="W62" s="30"/>
      <c r="X62" s="30"/>
      <c r="Y62" s="33"/>
      <c r="Z62" s="33"/>
      <c r="AA62" s="33"/>
      <c r="AB62" s="52"/>
      <c r="AC62" s="121"/>
      <c r="AD62" s="121"/>
      <c r="AE62" s="33"/>
      <c r="AF62" s="97"/>
      <c r="AG62" s="30"/>
      <c r="AH62" s="71"/>
      <c r="AI62" s="103"/>
      <c r="AJ62" s="98"/>
      <c r="AK62" s="98"/>
      <c r="AL62" s="98"/>
      <c r="AM62" s="129"/>
      <c r="AN62" s="102"/>
      <c r="AO62" s="98"/>
      <c r="AP62" s="98"/>
      <c r="AQ62" s="98"/>
      <c r="AR62" s="98"/>
      <c r="AS62" s="98"/>
      <c r="AT62" s="102"/>
      <c r="AU62" s="145"/>
      <c r="AV62" s="30"/>
      <c r="AW62" s="30"/>
    </row>
    <row r="63" spans="2:49" ht="16" x14ac:dyDescent="0.2">
      <c r="B63" s="30"/>
      <c r="C63" s="31"/>
      <c r="D63" s="32"/>
      <c r="E63" s="32"/>
      <c r="F63" s="32"/>
      <c r="G63" s="46"/>
      <c r="H63" s="30"/>
      <c r="I63" s="32"/>
      <c r="J63" s="32"/>
      <c r="K63" s="30"/>
      <c r="L63" s="30"/>
      <c r="M63" s="38"/>
      <c r="N63" s="71"/>
      <c r="O63" s="71"/>
      <c r="P63" s="34"/>
      <c r="Q63" s="35"/>
      <c r="R63" s="34"/>
      <c r="S63" s="36"/>
      <c r="T63" s="30"/>
      <c r="U63" s="30"/>
      <c r="V63" s="30"/>
      <c r="W63" s="30"/>
      <c r="X63" s="30"/>
      <c r="Y63" s="33"/>
      <c r="Z63" s="33"/>
      <c r="AA63" s="33"/>
      <c r="AB63" s="52"/>
      <c r="AC63" s="121"/>
      <c r="AD63" s="121"/>
      <c r="AE63" s="33"/>
      <c r="AF63" s="97"/>
      <c r="AG63" s="30"/>
      <c r="AH63" s="71"/>
      <c r="AI63" s="103"/>
      <c r="AJ63" s="98"/>
      <c r="AK63" s="98"/>
      <c r="AL63" s="98"/>
      <c r="AM63" s="129"/>
      <c r="AN63" s="102"/>
      <c r="AO63" s="98"/>
      <c r="AP63" s="98"/>
      <c r="AQ63" s="98"/>
      <c r="AR63" s="98"/>
      <c r="AS63" s="98"/>
      <c r="AT63" s="102"/>
      <c r="AU63" s="145"/>
      <c r="AV63" s="30"/>
      <c r="AW63" s="30"/>
    </row>
    <row r="64" spans="2:49" ht="16" x14ac:dyDescent="0.2">
      <c r="B64" s="30"/>
      <c r="C64" s="31"/>
      <c r="D64" s="32"/>
      <c r="E64" s="32"/>
      <c r="F64" s="32"/>
      <c r="G64" s="46"/>
      <c r="H64" s="30"/>
      <c r="I64" s="32"/>
      <c r="J64" s="32"/>
      <c r="K64" s="30"/>
      <c r="L64" s="30"/>
      <c r="M64" s="38"/>
      <c r="N64" s="71"/>
      <c r="O64" s="71"/>
      <c r="P64" s="34"/>
      <c r="Q64" s="35"/>
      <c r="R64" s="34"/>
      <c r="S64" s="36"/>
      <c r="T64" s="30"/>
      <c r="U64" s="30"/>
      <c r="V64" s="30"/>
      <c r="W64" s="30"/>
      <c r="X64" s="30"/>
      <c r="Y64" s="33"/>
      <c r="Z64" s="33"/>
      <c r="AA64" s="33"/>
      <c r="AB64" s="52"/>
      <c r="AC64" s="121"/>
      <c r="AD64" s="121"/>
      <c r="AE64" s="33"/>
      <c r="AF64" s="97"/>
      <c r="AG64" s="30"/>
      <c r="AH64" s="71"/>
      <c r="AI64" s="103"/>
      <c r="AJ64" s="98"/>
      <c r="AK64" s="98"/>
      <c r="AL64" s="98"/>
      <c r="AM64" s="129"/>
      <c r="AN64" s="102"/>
      <c r="AO64" s="98"/>
      <c r="AP64" s="98"/>
      <c r="AQ64" s="98"/>
      <c r="AR64" s="98"/>
      <c r="AS64" s="98"/>
      <c r="AT64" s="102"/>
      <c r="AU64" s="30"/>
      <c r="AV64" s="30"/>
      <c r="AW64" s="30"/>
    </row>
    <row r="65" spans="2:49" ht="16" x14ac:dyDescent="0.2">
      <c r="B65" s="30"/>
      <c r="C65" s="31"/>
      <c r="D65" s="32"/>
      <c r="E65" s="32"/>
      <c r="F65" s="32"/>
      <c r="G65" s="46"/>
      <c r="H65" s="30"/>
      <c r="I65" s="32"/>
      <c r="J65" s="32"/>
      <c r="K65" s="143"/>
      <c r="M65" s="144"/>
      <c r="N65" s="71"/>
      <c r="O65" s="124"/>
      <c r="P65" s="125"/>
      <c r="Q65" s="126"/>
      <c r="R65" s="125"/>
      <c r="S65" s="127"/>
      <c r="T65" s="125"/>
      <c r="U65" s="138"/>
      <c r="V65" s="122"/>
      <c r="W65" s="122"/>
      <c r="X65" s="122"/>
      <c r="Y65" s="33"/>
      <c r="Z65" s="33"/>
      <c r="AA65" s="33"/>
      <c r="AB65" s="52"/>
      <c r="AC65" s="121"/>
      <c r="AD65" s="121"/>
      <c r="AE65" s="33"/>
      <c r="AF65" s="97"/>
      <c r="AG65" s="30"/>
      <c r="AH65" s="103"/>
      <c r="AI65" s="103"/>
      <c r="AJ65" s="98"/>
      <c r="AK65" s="98"/>
      <c r="AL65" s="98"/>
      <c r="AM65" s="128"/>
      <c r="AN65" s="102"/>
      <c r="AO65" s="98"/>
      <c r="AP65" s="98"/>
      <c r="AQ65" s="98"/>
      <c r="AR65" s="98"/>
      <c r="AS65" s="98"/>
      <c r="AT65" s="102"/>
      <c r="AU65" s="118"/>
      <c r="AV65" s="30"/>
      <c r="AW65" s="30"/>
    </row>
    <row r="66" spans="2:49" ht="16" x14ac:dyDescent="0.2">
      <c r="B66" s="30"/>
      <c r="C66" s="195"/>
      <c r="D66" s="196"/>
      <c r="E66" s="196"/>
      <c r="F66" s="196"/>
      <c r="G66" s="197"/>
      <c r="H66" s="194"/>
      <c r="I66" s="196"/>
      <c r="J66" s="196"/>
      <c r="K66" s="194"/>
      <c r="L66" s="198"/>
      <c r="M66" s="199"/>
      <c r="N66" s="200"/>
      <c r="O66" s="200"/>
      <c r="P66" s="201"/>
      <c r="Q66" s="202"/>
      <c r="R66" s="201"/>
      <c r="S66" s="203"/>
      <c r="T66" s="201"/>
      <c r="U66" s="204"/>
      <c r="V66" s="194"/>
      <c r="W66" s="194"/>
      <c r="X66" s="194"/>
      <c r="Y66" s="205"/>
      <c r="Z66" s="205"/>
      <c r="AA66" s="205"/>
      <c r="AB66" s="206"/>
      <c r="AC66" s="207"/>
      <c r="AD66" s="207"/>
      <c r="AE66" s="205"/>
      <c r="AF66" s="208"/>
      <c r="AG66" s="194"/>
      <c r="AH66" s="208"/>
      <c r="AI66" s="208"/>
      <c r="AJ66" s="209"/>
      <c r="AK66" s="209"/>
      <c r="AL66" s="209"/>
      <c r="AM66" s="209"/>
      <c r="AN66" s="210"/>
      <c r="AO66" s="209"/>
      <c r="AP66" s="98"/>
      <c r="AQ66" s="98"/>
      <c r="AR66" s="98"/>
      <c r="AS66" s="98"/>
      <c r="AT66" s="102"/>
      <c r="AU66" s="118"/>
      <c r="AV66" s="30"/>
      <c r="AW66" s="30"/>
    </row>
    <row r="67" spans="2:49" ht="16" x14ac:dyDescent="0.2">
      <c r="B67" s="30"/>
      <c r="C67" s="31"/>
      <c r="D67" s="32"/>
      <c r="E67" s="32"/>
      <c r="F67" s="32"/>
      <c r="G67" s="46"/>
      <c r="H67" s="30"/>
      <c r="I67" s="32"/>
      <c r="J67" s="32"/>
      <c r="K67" s="30"/>
      <c r="M67" s="38"/>
      <c r="N67" s="71"/>
      <c r="O67" s="71"/>
      <c r="P67" s="34"/>
      <c r="Q67" s="35"/>
      <c r="R67" s="34"/>
      <c r="S67" s="36"/>
      <c r="T67" s="34"/>
      <c r="U67" s="139"/>
      <c r="V67" s="30"/>
      <c r="W67" s="30"/>
      <c r="X67" s="30"/>
      <c r="Y67" s="33"/>
      <c r="Z67" s="33"/>
      <c r="AA67" s="33"/>
      <c r="AB67" s="52"/>
      <c r="AC67" s="121"/>
      <c r="AD67" s="121"/>
      <c r="AE67" s="33"/>
      <c r="AF67" s="97"/>
      <c r="AG67" s="30"/>
      <c r="AH67" s="103"/>
      <c r="AI67" s="103"/>
      <c r="AJ67" s="98"/>
      <c r="AK67" s="98"/>
      <c r="AL67" s="98"/>
      <c r="AM67" s="98"/>
      <c r="AN67" s="102"/>
      <c r="AO67" s="98"/>
      <c r="AP67" s="98"/>
      <c r="AQ67" s="98"/>
      <c r="AR67" s="98"/>
      <c r="AS67" s="98"/>
      <c r="AT67" s="102"/>
      <c r="AU67" s="118"/>
      <c r="AV67" s="30"/>
      <c r="AW67" s="30"/>
    </row>
    <row r="68" spans="2:49" ht="16" x14ac:dyDescent="0.2">
      <c r="B68" s="30"/>
      <c r="C68" s="31"/>
      <c r="D68" s="32"/>
      <c r="E68" s="32"/>
      <c r="F68" s="32"/>
      <c r="G68" s="46"/>
      <c r="H68" s="30"/>
      <c r="I68" s="32"/>
      <c r="J68" s="32"/>
      <c r="K68" s="30"/>
      <c r="L68" s="30"/>
      <c r="M68" s="38"/>
      <c r="N68" s="71"/>
      <c r="O68" s="71"/>
      <c r="P68" s="34"/>
      <c r="Q68" s="35"/>
      <c r="R68" s="34"/>
      <c r="S68" s="36"/>
      <c r="T68" s="30"/>
      <c r="U68" s="30"/>
      <c r="V68" s="30"/>
      <c r="W68" s="30"/>
      <c r="X68" s="30"/>
      <c r="Y68" s="33"/>
      <c r="Z68" s="33"/>
      <c r="AA68" s="33"/>
      <c r="AB68" s="52"/>
      <c r="AC68" s="121"/>
      <c r="AD68" s="121"/>
      <c r="AE68" s="33"/>
      <c r="AF68" s="97"/>
      <c r="AG68" s="107"/>
      <c r="AH68" s="103"/>
      <c r="AI68" s="103"/>
      <c r="AJ68" s="98"/>
      <c r="AK68" s="98"/>
      <c r="AL68" s="98"/>
      <c r="AM68" s="98"/>
      <c r="AN68" s="102"/>
      <c r="AO68" s="137"/>
      <c r="AP68" s="137"/>
      <c r="AQ68" s="137"/>
      <c r="AR68" s="137"/>
      <c r="AS68" s="137"/>
      <c r="AT68" s="141"/>
      <c r="AU68" s="30"/>
      <c r="AV68" s="30"/>
      <c r="AW68" s="30"/>
    </row>
    <row r="69" spans="2:49" ht="16" x14ac:dyDescent="0.2">
      <c r="B69" s="30"/>
      <c r="C69" s="31"/>
      <c r="D69" s="32"/>
      <c r="E69" s="32"/>
      <c r="F69" s="32"/>
      <c r="G69" s="46"/>
      <c r="H69" s="30"/>
      <c r="I69" s="32"/>
      <c r="J69" s="32"/>
      <c r="K69" s="30"/>
      <c r="L69" s="30"/>
      <c r="M69" s="38"/>
      <c r="N69" s="71"/>
      <c r="O69" s="71"/>
      <c r="P69" s="34"/>
      <c r="Q69" s="35"/>
      <c r="R69" s="34"/>
      <c r="S69" s="36"/>
      <c r="T69" s="30"/>
      <c r="U69" s="30"/>
      <c r="V69" s="30"/>
      <c r="W69" s="30"/>
      <c r="X69" s="30"/>
      <c r="Y69" s="33"/>
      <c r="Z69" s="33"/>
      <c r="AA69" s="33"/>
      <c r="AB69" s="52"/>
      <c r="AC69" s="121"/>
      <c r="AD69" s="121"/>
      <c r="AE69" s="100"/>
      <c r="AF69" s="97"/>
      <c r="AG69" s="107"/>
      <c r="AH69" s="103"/>
      <c r="AI69" s="103"/>
      <c r="AJ69" s="98"/>
      <c r="AK69" s="98"/>
      <c r="AL69" s="98"/>
      <c r="AM69" s="98"/>
      <c r="AN69" s="102"/>
      <c r="AO69" s="137"/>
      <c r="AP69" s="137"/>
      <c r="AQ69" s="137"/>
      <c r="AR69" s="137"/>
      <c r="AS69" s="137"/>
      <c r="AT69" s="141"/>
      <c r="AU69" s="30"/>
      <c r="AV69" s="30"/>
      <c r="AW69" s="30"/>
    </row>
    <row r="70" spans="2:49" ht="16" x14ac:dyDescent="0.2">
      <c r="B70" s="30"/>
      <c r="C70" s="31"/>
      <c r="D70" s="32"/>
      <c r="E70" s="32"/>
      <c r="F70" s="32"/>
      <c r="G70" s="46"/>
      <c r="H70" s="30"/>
      <c r="I70" s="32"/>
      <c r="J70" s="32"/>
      <c r="K70" s="30"/>
      <c r="L70" s="30"/>
      <c r="M70" s="38"/>
      <c r="N70" s="71"/>
      <c r="O70" s="71"/>
      <c r="P70" s="34"/>
      <c r="Q70" s="35"/>
      <c r="R70" s="34"/>
      <c r="S70" s="36"/>
      <c r="T70" s="34"/>
      <c r="U70" s="140"/>
      <c r="V70" s="30"/>
      <c r="W70" s="30"/>
      <c r="X70" s="30"/>
      <c r="Y70" s="33"/>
      <c r="Z70" s="51"/>
      <c r="AA70" s="33"/>
      <c r="AB70" s="52"/>
      <c r="AC70" s="121"/>
      <c r="AD70" s="121"/>
      <c r="AE70" s="33"/>
      <c r="AF70" s="97"/>
      <c r="AG70" s="30"/>
      <c r="AH70" s="103"/>
      <c r="AI70" s="103"/>
      <c r="AJ70" s="98"/>
      <c r="AK70" s="98"/>
      <c r="AL70" s="98"/>
      <c r="AM70" s="98"/>
      <c r="AN70" s="102"/>
      <c r="AO70" s="98"/>
      <c r="AP70" s="98"/>
      <c r="AQ70" s="98"/>
      <c r="AR70" s="98"/>
      <c r="AS70" s="98"/>
      <c r="AT70" s="102"/>
      <c r="AU70" s="118"/>
      <c r="AV70" s="30"/>
      <c r="AW70" s="30"/>
    </row>
    <row r="71" spans="2:49" ht="16" x14ac:dyDescent="0.2">
      <c r="B71" s="30"/>
      <c r="C71" s="31"/>
      <c r="D71" s="32"/>
      <c r="E71" s="32"/>
      <c r="F71" s="32"/>
      <c r="G71" s="46"/>
      <c r="H71" s="30"/>
      <c r="I71" s="32"/>
      <c r="J71" s="32"/>
      <c r="K71" s="30"/>
      <c r="L71" s="30"/>
      <c r="M71" s="38"/>
      <c r="N71" s="71"/>
      <c r="O71" s="71"/>
      <c r="P71" s="34"/>
      <c r="Q71" s="35"/>
      <c r="R71" s="34"/>
      <c r="S71" s="36"/>
      <c r="T71" s="34"/>
      <c r="U71" s="140"/>
      <c r="V71" s="30"/>
      <c r="W71" s="30"/>
      <c r="X71" s="30"/>
      <c r="Y71" s="33"/>
      <c r="Z71" s="51"/>
      <c r="AA71" s="33"/>
      <c r="AB71" s="52"/>
      <c r="AC71" s="121"/>
      <c r="AD71" s="121"/>
      <c r="AE71" s="33"/>
      <c r="AF71" s="97"/>
      <c r="AG71" s="30"/>
      <c r="AH71" s="103"/>
      <c r="AI71" s="103"/>
      <c r="AJ71" s="98"/>
      <c r="AK71" s="98"/>
      <c r="AL71" s="98"/>
      <c r="AM71" s="98"/>
      <c r="AN71" s="102"/>
      <c r="AO71" s="98"/>
      <c r="AP71" s="98"/>
      <c r="AQ71" s="98"/>
      <c r="AR71" s="98"/>
      <c r="AS71" s="98"/>
      <c r="AT71" s="102"/>
      <c r="AU71" s="118"/>
      <c r="AV71" s="30"/>
      <c r="AW71" s="30"/>
    </row>
    <row r="72" spans="2:49" ht="16" x14ac:dyDescent="0.2">
      <c r="B72" s="30"/>
      <c r="C72" s="31"/>
      <c r="D72" s="32"/>
      <c r="E72" s="32"/>
      <c r="F72" s="32"/>
      <c r="G72" s="46"/>
      <c r="H72" s="30"/>
      <c r="I72" s="32"/>
      <c r="J72" s="32"/>
      <c r="K72" s="30"/>
      <c r="L72" s="30"/>
      <c r="M72" s="38"/>
      <c r="N72" s="71"/>
      <c r="O72" s="71"/>
      <c r="P72" s="34"/>
      <c r="Q72" s="35"/>
      <c r="R72" s="34"/>
      <c r="S72" s="36"/>
      <c r="T72" s="30"/>
      <c r="U72" s="30"/>
      <c r="V72" s="30"/>
      <c r="W72" s="30"/>
      <c r="X72" s="30"/>
      <c r="Y72" s="33"/>
      <c r="Z72" s="120"/>
      <c r="AA72" s="33"/>
      <c r="AB72" s="52"/>
      <c r="AC72" s="121"/>
      <c r="AD72" s="121"/>
      <c r="AE72" s="100"/>
      <c r="AF72" s="97"/>
      <c r="AG72" s="107"/>
      <c r="AH72" s="103"/>
      <c r="AI72" s="103"/>
      <c r="AJ72" s="98"/>
      <c r="AK72" s="98"/>
      <c r="AL72" s="98"/>
      <c r="AM72" s="98"/>
      <c r="AN72" s="102"/>
      <c r="AO72" s="137"/>
      <c r="AP72" s="137"/>
      <c r="AQ72" s="137"/>
      <c r="AR72" s="137"/>
      <c r="AS72" s="137"/>
      <c r="AT72" s="141"/>
      <c r="AU72" s="30"/>
      <c r="AV72" s="30"/>
      <c r="AW72" s="30"/>
    </row>
    <row r="73" spans="2:49" ht="16" x14ac:dyDescent="0.2">
      <c r="B73" s="30"/>
      <c r="C73" s="31"/>
      <c r="D73" s="32"/>
      <c r="E73" s="32"/>
      <c r="F73" s="32"/>
      <c r="G73" s="46"/>
      <c r="H73" s="30"/>
      <c r="I73" s="32"/>
      <c r="J73" s="32"/>
      <c r="K73" s="30"/>
      <c r="L73" s="30"/>
      <c r="M73" s="38"/>
      <c r="N73" s="71"/>
      <c r="O73" s="123"/>
      <c r="P73" s="125"/>
      <c r="Q73" s="126"/>
      <c r="R73" s="125"/>
      <c r="S73" s="127"/>
      <c r="T73" s="125"/>
      <c r="U73" s="138"/>
      <c r="V73" s="122"/>
      <c r="W73" s="122"/>
      <c r="X73" s="122"/>
      <c r="Y73" s="33"/>
      <c r="Z73" s="33"/>
      <c r="AA73" s="33"/>
      <c r="AB73" s="52"/>
      <c r="AC73" s="101"/>
      <c r="AD73" s="101"/>
      <c r="AE73" s="33"/>
      <c r="AF73" s="97"/>
      <c r="AG73" s="30"/>
      <c r="AH73" s="103"/>
      <c r="AI73" s="103"/>
      <c r="AJ73" s="98"/>
      <c r="AK73" s="98"/>
      <c r="AL73" s="98"/>
      <c r="AM73" s="128"/>
      <c r="AN73" s="102"/>
      <c r="AO73" s="98"/>
      <c r="AP73" s="98"/>
      <c r="AQ73" s="98"/>
      <c r="AR73" s="98"/>
      <c r="AS73" s="98"/>
      <c r="AT73" s="102"/>
      <c r="AU73" s="118"/>
      <c r="AV73" s="30"/>
      <c r="AW73" s="30"/>
    </row>
    <row r="74" spans="2:49" ht="16" x14ac:dyDescent="0.2">
      <c r="B74" s="30"/>
      <c r="C74" s="31"/>
      <c r="D74" s="32"/>
      <c r="E74" s="32"/>
      <c r="F74" s="32"/>
      <c r="G74" s="46"/>
      <c r="H74" s="30"/>
      <c r="I74" s="32"/>
      <c r="J74" s="32"/>
      <c r="K74" s="30"/>
      <c r="L74" s="30"/>
      <c r="M74" s="38"/>
      <c r="N74" s="71"/>
      <c r="O74" s="71"/>
      <c r="P74" s="34"/>
      <c r="Q74" s="35"/>
      <c r="R74" s="34"/>
      <c r="S74" s="36"/>
      <c r="T74" s="30"/>
      <c r="U74" s="30"/>
      <c r="V74" s="30"/>
      <c r="W74" s="30"/>
      <c r="X74" s="30"/>
      <c r="Y74" s="33"/>
      <c r="Z74" s="33"/>
      <c r="AA74" s="33"/>
      <c r="AB74" s="52"/>
      <c r="AC74" s="101"/>
      <c r="AD74" s="101"/>
      <c r="AE74" s="33"/>
      <c r="AF74" s="97"/>
      <c r="AG74" s="107"/>
      <c r="AH74" s="103"/>
      <c r="AI74" s="103"/>
      <c r="AJ74" s="98"/>
      <c r="AK74" s="98"/>
      <c r="AL74" s="98"/>
      <c r="AM74" s="98"/>
      <c r="AN74" s="102"/>
      <c r="AO74" s="137"/>
      <c r="AP74" s="137"/>
      <c r="AQ74" s="137"/>
      <c r="AR74" s="137"/>
      <c r="AS74" s="137"/>
      <c r="AT74" s="141"/>
      <c r="AU74" s="30"/>
      <c r="AV74" s="30"/>
      <c r="AW74" s="30"/>
    </row>
    <row r="75" spans="2:49" ht="16" x14ac:dyDescent="0.2">
      <c r="B75" s="30"/>
      <c r="C75" s="31"/>
      <c r="D75" s="32"/>
      <c r="E75" s="32"/>
      <c r="F75" s="32"/>
      <c r="G75" s="46"/>
      <c r="H75" s="30"/>
      <c r="I75" s="32"/>
      <c r="J75" s="32"/>
      <c r="K75" s="30"/>
      <c r="L75" s="30"/>
      <c r="M75" s="38"/>
      <c r="N75" s="71"/>
      <c r="O75" s="71"/>
      <c r="P75" s="34"/>
      <c r="Q75" s="35"/>
      <c r="R75" s="34"/>
      <c r="S75" s="36"/>
      <c r="T75" s="30"/>
      <c r="U75" s="30"/>
      <c r="V75" s="30"/>
      <c r="W75" s="30"/>
      <c r="X75" s="30"/>
      <c r="Y75" s="33"/>
      <c r="Z75" s="33"/>
      <c r="AA75" s="33"/>
      <c r="AB75" s="52"/>
      <c r="AC75" s="101"/>
      <c r="AD75" s="101"/>
      <c r="AE75" s="33"/>
      <c r="AF75" s="97"/>
      <c r="AG75" s="107"/>
      <c r="AH75" s="103"/>
      <c r="AI75" s="103"/>
      <c r="AJ75" s="98"/>
      <c r="AK75" s="98"/>
      <c r="AL75" s="98"/>
      <c r="AM75" s="98"/>
      <c r="AN75" s="102"/>
      <c r="AO75" s="137"/>
      <c r="AP75" s="137"/>
      <c r="AQ75" s="137"/>
      <c r="AR75" s="137"/>
      <c r="AS75" s="137"/>
      <c r="AT75" s="141"/>
      <c r="AU75" s="30"/>
      <c r="AV75" s="30"/>
      <c r="AW75" s="30"/>
    </row>
    <row r="76" spans="2:49" ht="16" x14ac:dyDescent="0.2">
      <c r="B76" s="30"/>
      <c r="C76" s="31"/>
      <c r="D76" s="32"/>
      <c r="E76" s="32"/>
      <c r="F76" s="32"/>
      <c r="G76" s="46"/>
      <c r="H76" s="30"/>
      <c r="I76" s="32"/>
      <c r="J76" s="32"/>
      <c r="K76" s="30"/>
      <c r="L76" s="30"/>
      <c r="M76" s="38"/>
      <c r="N76" s="71"/>
      <c r="O76" s="71"/>
      <c r="P76" s="34"/>
      <c r="Q76" s="35"/>
      <c r="R76" s="34"/>
      <c r="S76" s="36"/>
      <c r="T76" s="30"/>
      <c r="U76" s="140"/>
      <c r="V76" s="30"/>
      <c r="W76" s="30"/>
      <c r="X76" s="30"/>
      <c r="Y76" s="33"/>
      <c r="Z76" s="33"/>
      <c r="AA76" s="33"/>
      <c r="AB76" s="52"/>
      <c r="AC76" s="101"/>
      <c r="AD76" s="101"/>
      <c r="AE76" s="33"/>
      <c r="AF76" s="97"/>
      <c r="AG76" s="30"/>
      <c r="AH76" s="103"/>
      <c r="AI76" s="103"/>
      <c r="AJ76" s="98"/>
      <c r="AK76" s="98"/>
      <c r="AL76" s="98"/>
      <c r="AM76" s="39"/>
      <c r="AN76" s="102"/>
      <c r="AO76" s="30"/>
      <c r="AP76" s="30"/>
      <c r="AQ76" s="30"/>
      <c r="AR76" s="30"/>
      <c r="AS76" s="30"/>
      <c r="AT76" s="102"/>
      <c r="AU76" s="118"/>
      <c r="AV76" s="30"/>
      <c r="AW76" s="30"/>
    </row>
    <row r="77" spans="2:49" ht="16" x14ac:dyDescent="0.2">
      <c r="B77" s="30"/>
      <c r="C77" s="31"/>
      <c r="D77" s="32"/>
      <c r="E77" s="32"/>
      <c r="F77" s="32"/>
      <c r="G77" s="46"/>
      <c r="H77" s="30"/>
      <c r="I77" s="32"/>
      <c r="J77" s="32"/>
      <c r="K77" s="30"/>
      <c r="L77" s="30"/>
      <c r="M77" s="38"/>
      <c r="N77" s="71"/>
      <c r="O77" s="71"/>
      <c r="P77" s="34"/>
      <c r="Q77" s="35"/>
      <c r="R77" s="34"/>
      <c r="S77" s="36"/>
      <c r="T77" s="30"/>
      <c r="U77" s="30"/>
      <c r="V77" s="30"/>
      <c r="W77" s="30"/>
      <c r="X77" s="30"/>
      <c r="Y77" s="33"/>
      <c r="Z77" s="33"/>
      <c r="AA77" s="33"/>
      <c r="AB77" s="52"/>
      <c r="AC77" s="101"/>
      <c r="AD77" s="101"/>
      <c r="AE77" s="33"/>
      <c r="AF77" s="97"/>
      <c r="AG77" s="107"/>
      <c r="AH77" s="103"/>
      <c r="AI77" s="103"/>
      <c r="AJ77" s="98"/>
      <c r="AK77" s="98"/>
      <c r="AL77" s="98"/>
      <c r="AM77" s="39"/>
      <c r="AN77" s="102"/>
      <c r="AO77" s="30"/>
      <c r="AP77" s="30"/>
      <c r="AQ77" s="30"/>
      <c r="AR77" s="30"/>
      <c r="AS77" s="30"/>
      <c r="AT77" s="99"/>
      <c r="AU77" s="30"/>
      <c r="AV77" s="30"/>
      <c r="AW77" s="30"/>
    </row>
    <row r="78" spans="2:49" ht="16" x14ac:dyDescent="0.2">
      <c r="B78" s="30"/>
      <c r="C78" s="31"/>
      <c r="D78" s="32"/>
      <c r="E78" s="32"/>
      <c r="F78" s="32"/>
      <c r="G78" s="46"/>
      <c r="H78" s="30"/>
      <c r="I78" s="32"/>
      <c r="J78" s="32"/>
      <c r="K78" s="30"/>
      <c r="L78" s="30"/>
      <c r="M78" s="38"/>
      <c r="N78" s="71"/>
      <c r="O78" s="71"/>
      <c r="P78" s="34"/>
      <c r="Q78" s="35"/>
      <c r="R78" s="34"/>
      <c r="S78" s="36"/>
      <c r="T78" s="30"/>
      <c r="U78" s="30"/>
      <c r="V78" s="30"/>
      <c r="W78" s="30"/>
      <c r="X78" s="30"/>
      <c r="Y78" s="33"/>
      <c r="Z78" s="33"/>
      <c r="AA78" s="33"/>
      <c r="AB78" s="52"/>
      <c r="AC78" s="101"/>
      <c r="AD78" s="101"/>
      <c r="AE78" s="33"/>
      <c r="AF78" s="97"/>
      <c r="AG78" s="107"/>
      <c r="AH78" s="103"/>
      <c r="AI78" s="103"/>
      <c r="AJ78" s="98"/>
      <c r="AK78" s="98"/>
      <c r="AL78" s="98"/>
      <c r="AM78" s="39"/>
      <c r="AN78" s="102"/>
      <c r="AO78" s="30"/>
      <c r="AP78" s="30"/>
      <c r="AQ78" s="30"/>
      <c r="AR78" s="30"/>
      <c r="AS78" s="30"/>
      <c r="AT78" s="99"/>
      <c r="AU78" s="30"/>
      <c r="AV78" s="30"/>
      <c r="AW78" s="30"/>
    </row>
    <row r="79" spans="2:49" ht="16" x14ac:dyDescent="0.2">
      <c r="B79" s="30"/>
      <c r="C79" s="31"/>
      <c r="D79" s="32"/>
      <c r="E79" s="32"/>
      <c r="F79" s="32"/>
      <c r="G79" s="46"/>
      <c r="H79" s="30"/>
      <c r="I79" s="32"/>
      <c r="J79" s="32"/>
      <c r="K79" s="30"/>
      <c r="L79" s="30"/>
      <c r="M79" s="38"/>
      <c r="N79" s="71"/>
      <c r="O79" s="71"/>
      <c r="P79" s="34"/>
      <c r="Q79" s="35"/>
      <c r="R79" s="34"/>
      <c r="S79" s="36"/>
      <c r="T79" s="30"/>
      <c r="U79" s="30"/>
      <c r="V79" s="30"/>
      <c r="W79" s="30"/>
      <c r="X79" s="30"/>
      <c r="Y79" s="33"/>
      <c r="Z79" s="33"/>
      <c r="AA79" s="33"/>
      <c r="AB79" s="52"/>
      <c r="AC79" s="101"/>
      <c r="AD79" s="101"/>
      <c r="AE79" s="33"/>
      <c r="AF79" s="97"/>
      <c r="AG79" s="107"/>
      <c r="AH79" s="103"/>
      <c r="AI79" s="103"/>
      <c r="AJ79" s="98"/>
      <c r="AK79" s="98"/>
      <c r="AL79" s="98"/>
      <c r="AM79" s="39"/>
      <c r="AN79" s="102"/>
      <c r="AO79" s="30"/>
      <c r="AP79" s="30"/>
      <c r="AQ79" s="30"/>
      <c r="AR79" s="30"/>
      <c r="AS79" s="30"/>
      <c r="AT79" s="99"/>
      <c r="AU79" s="96"/>
      <c r="AV79" s="30"/>
      <c r="AW79" s="30"/>
    </row>
    <row r="80" spans="2:49" ht="16" x14ac:dyDescent="0.2">
      <c r="B80" s="30"/>
      <c r="C80" s="31"/>
      <c r="D80" s="32"/>
      <c r="E80" s="32"/>
      <c r="F80" s="32"/>
      <c r="G80" s="46"/>
      <c r="H80" s="30"/>
      <c r="I80" s="32"/>
      <c r="J80" s="32"/>
      <c r="K80" s="30"/>
      <c r="L80" s="30"/>
      <c r="M80" s="38"/>
      <c r="N80" s="71"/>
      <c r="O80" s="71"/>
      <c r="P80" s="34"/>
      <c r="Q80" s="35"/>
      <c r="R80" s="34"/>
      <c r="S80" s="36"/>
      <c r="T80" s="30"/>
      <c r="U80" s="30"/>
      <c r="V80" s="30"/>
      <c r="W80" s="30"/>
      <c r="X80" s="30"/>
      <c r="Y80" s="33"/>
      <c r="Z80" s="33"/>
      <c r="AA80" s="33"/>
      <c r="AB80" s="52"/>
      <c r="AC80" s="101"/>
      <c r="AD80" s="101"/>
      <c r="AE80" s="33"/>
      <c r="AF80" s="97"/>
      <c r="AG80" s="107"/>
      <c r="AH80" s="103"/>
      <c r="AI80" s="103"/>
      <c r="AJ80" s="98"/>
      <c r="AK80" s="98"/>
      <c r="AL80" s="98"/>
      <c r="AM80" s="39"/>
      <c r="AN80" s="102"/>
      <c r="AO80" s="30"/>
      <c r="AP80" s="30"/>
      <c r="AQ80" s="30"/>
      <c r="AR80" s="30"/>
      <c r="AS80" s="30"/>
      <c r="AT80" s="99"/>
      <c r="AU80" s="96"/>
      <c r="AV80" s="30"/>
      <c r="AW80" s="30"/>
    </row>
    <row r="81" spans="2:49" ht="16" x14ac:dyDescent="0.2">
      <c r="B81" s="30"/>
      <c r="C81" s="31"/>
      <c r="D81" s="32"/>
      <c r="E81" s="32"/>
      <c r="F81" s="32"/>
      <c r="G81" s="46"/>
      <c r="H81" s="30"/>
      <c r="I81" s="32"/>
      <c r="J81" s="32"/>
      <c r="K81" s="30"/>
      <c r="L81" s="30"/>
      <c r="M81" s="38"/>
      <c r="N81" s="71"/>
      <c r="O81" s="71"/>
      <c r="P81" s="34"/>
      <c r="Q81" s="35"/>
      <c r="R81" s="34"/>
      <c r="S81" s="36"/>
      <c r="T81" s="30"/>
      <c r="U81" s="30"/>
      <c r="V81" s="30"/>
      <c r="W81" s="30"/>
      <c r="X81" s="30"/>
      <c r="Y81" s="33"/>
      <c r="Z81" s="33"/>
      <c r="AA81" s="33"/>
      <c r="AB81" s="52"/>
      <c r="AC81" s="101"/>
      <c r="AD81" s="101"/>
      <c r="AE81" s="33"/>
      <c r="AF81" s="97"/>
      <c r="AG81" s="107"/>
      <c r="AH81" s="103"/>
      <c r="AI81" s="103"/>
      <c r="AJ81" s="98"/>
      <c r="AK81" s="98"/>
      <c r="AL81" s="98"/>
      <c r="AM81" s="39"/>
      <c r="AN81" s="102"/>
      <c r="AO81" s="30"/>
      <c r="AP81" s="30"/>
      <c r="AQ81" s="30"/>
      <c r="AR81" s="30"/>
      <c r="AS81" s="30"/>
      <c r="AT81" s="99"/>
      <c r="AU81" s="96"/>
      <c r="AV81" s="30"/>
      <c r="AW81" s="30"/>
    </row>
    <row r="82" spans="2:49" ht="16" x14ac:dyDescent="0.2">
      <c r="B82" s="30"/>
      <c r="C82" s="31"/>
      <c r="D82" s="32"/>
      <c r="E82" s="32"/>
      <c r="F82" s="32"/>
      <c r="G82" s="46"/>
      <c r="H82" s="30"/>
      <c r="I82" s="32"/>
      <c r="J82" s="32"/>
      <c r="K82" s="30"/>
      <c r="L82" s="30"/>
      <c r="M82" s="38"/>
      <c r="N82" s="71"/>
      <c r="O82" s="71"/>
      <c r="P82" s="34"/>
      <c r="Q82" s="35"/>
      <c r="R82" s="34"/>
      <c r="S82" s="36"/>
      <c r="T82" s="30"/>
      <c r="U82" s="30"/>
      <c r="V82" s="30"/>
      <c r="W82" s="30"/>
      <c r="X82" s="30"/>
      <c r="Y82" s="33"/>
      <c r="Z82" s="33"/>
      <c r="AA82" s="33"/>
      <c r="AB82" s="52"/>
      <c r="AC82" s="101"/>
      <c r="AD82" s="101"/>
      <c r="AE82" s="33"/>
      <c r="AF82" s="97"/>
      <c r="AG82" s="107"/>
      <c r="AH82" s="103"/>
      <c r="AI82" s="103"/>
      <c r="AJ82" s="98"/>
      <c r="AK82" s="98"/>
      <c r="AL82" s="98"/>
      <c r="AM82" s="39"/>
      <c r="AN82" s="102"/>
      <c r="AO82" s="30"/>
      <c r="AP82" s="30"/>
      <c r="AQ82" s="30"/>
      <c r="AR82" s="30"/>
      <c r="AS82" s="30"/>
      <c r="AT82" s="99"/>
      <c r="AU82" s="96"/>
      <c r="AV82" s="30"/>
      <c r="AW82" s="30"/>
    </row>
    <row r="83" spans="2:49" ht="16" x14ac:dyDescent="0.2">
      <c r="B83" s="30"/>
      <c r="C83" s="31"/>
      <c r="D83" s="32"/>
      <c r="E83" s="32"/>
      <c r="F83" s="32"/>
      <c r="G83" s="46"/>
      <c r="H83" s="30"/>
      <c r="I83" s="32"/>
      <c r="J83" s="32"/>
      <c r="K83" s="30"/>
      <c r="L83" s="30"/>
      <c r="M83" s="38"/>
      <c r="N83" s="71"/>
      <c r="O83" s="71"/>
      <c r="P83" s="34"/>
      <c r="Q83" s="35"/>
      <c r="R83" s="34"/>
      <c r="S83" s="36"/>
      <c r="T83" s="30"/>
      <c r="U83" s="30"/>
      <c r="V83" s="30"/>
      <c r="W83" s="30"/>
      <c r="X83" s="30"/>
      <c r="Y83" s="33"/>
      <c r="Z83" s="33"/>
      <c r="AA83" s="33"/>
      <c r="AB83" s="52"/>
      <c r="AC83" s="101"/>
      <c r="AD83" s="101"/>
      <c r="AE83" s="33"/>
      <c r="AF83" s="97"/>
      <c r="AG83" s="107"/>
      <c r="AH83" s="103"/>
      <c r="AI83" s="103"/>
      <c r="AJ83" s="98"/>
      <c r="AK83" s="98"/>
      <c r="AL83" s="98"/>
      <c r="AM83" s="39"/>
      <c r="AN83" s="102"/>
      <c r="AO83" s="30"/>
      <c r="AP83" s="30"/>
      <c r="AQ83" s="30"/>
      <c r="AR83" s="30"/>
      <c r="AS83" s="30"/>
      <c r="AT83" s="99"/>
      <c r="AU83" s="96"/>
      <c r="AV83" s="30"/>
      <c r="AW83" s="30"/>
    </row>
    <row r="84" spans="2:49" ht="16" x14ac:dyDescent="0.2">
      <c r="B84" s="30"/>
      <c r="C84" s="31"/>
      <c r="D84" s="32"/>
      <c r="E84" s="32"/>
      <c r="F84" s="32"/>
      <c r="G84" s="46"/>
      <c r="H84" s="30"/>
      <c r="I84" s="32"/>
      <c r="J84" s="32"/>
      <c r="K84" s="30"/>
      <c r="L84" s="30"/>
      <c r="M84" s="38"/>
      <c r="N84" s="71"/>
      <c r="O84" s="71"/>
      <c r="P84" s="34"/>
      <c r="Q84" s="35"/>
      <c r="R84" s="34"/>
      <c r="S84" s="36"/>
      <c r="T84" s="30"/>
      <c r="U84" s="30"/>
      <c r="V84" s="30"/>
      <c r="W84" s="30"/>
      <c r="X84" s="30"/>
      <c r="Y84" s="33"/>
      <c r="Z84" s="33"/>
      <c r="AA84" s="33"/>
      <c r="AB84" s="52"/>
      <c r="AC84" s="101"/>
      <c r="AD84" s="101"/>
      <c r="AE84" s="33"/>
      <c r="AF84" s="97"/>
      <c r="AG84" s="107"/>
      <c r="AH84" s="103"/>
      <c r="AI84" s="103"/>
      <c r="AJ84" s="98"/>
      <c r="AK84" s="98"/>
      <c r="AL84" s="98"/>
      <c r="AM84" s="39"/>
      <c r="AN84" s="102"/>
      <c r="AO84" s="30"/>
      <c r="AP84" s="30"/>
      <c r="AQ84" s="30"/>
      <c r="AR84" s="30"/>
      <c r="AS84" s="30"/>
      <c r="AT84" s="99"/>
      <c r="AU84" s="96"/>
      <c r="AV84" s="30"/>
      <c r="AW84" s="30"/>
    </row>
    <row r="85" spans="2:49" ht="16" x14ac:dyDescent="0.2">
      <c r="B85" s="30"/>
      <c r="C85" s="31"/>
      <c r="D85" s="32"/>
      <c r="E85" s="32"/>
      <c r="F85" s="32"/>
      <c r="G85" s="46"/>
      <c r="H85" s="30"/>
      <c r="I85" s="32"/>
      <c r="J85" s="213"/>
      <c r="K85" s="30"/>
      <c r="L85" s="30"/>
      <c r="M85" s="38"/>
      <c r="N85" s="71"/>
      <c r="O85" s="71"/>
      <c r="P85" s="34"/>
      <c r="Q85" s="35"/>
      <c r="R85" s="34"/>
      <c r="S85" s="36"/>
      <c r="T85" s="30"/>
      <c r="U85" s="30"/>
      <c r="V85" s="30"/>
      <c r="W85" s="30"/>
      <c r="X85" s="30"/>
      <c r="Y85" s="33"/>
      <c r="Z85" s="33"/>
      <c r="AA85" s="33"/>
      <c r="AB85" s="52"/>
      <c r="AC85" s="101"/>
      <c r="AD85" s="101"/>
      <c r="AE85" s="33"/>
      <c r="AF85" s="97"/>
      <c r="AG85" s="107"/>
      <c r="AH85" s="103"/>
      <c r="AI85" s="103"/>
      <c r="AJ85" s="98"/>
      <c r="AK85" s="98"/>
      <c r="AL85" s="98"/>
      <c r="AM85" s="39"/>
      <c r="AN85" s="102"/>
      <c r="AO85" s="30"/>
      <c r="AP85" s="30"/>
      <c r="AQ85" s="30"/>
      <c r="AR85" s="30"/>
      <c r="AS85" s="30"/>
      <c r="AT85" s="99"/>
      <c r="AU85" s="96"/>
      <c r="AV85" s="30"/>
      <c r="AW85" s="30"/>
    </row>
    <row r="86" spans="2:49" ht="16" x14ac:dyDescent="0.2">
      <c r="B86" s="30"/>
      <c r="C86" s="31"/>
      <c r="D86" s="32"/>
      <c r="E86" s="32"/>
      <c r="F86" s="32"/>
      <c r="G86" s="46"/>
      <c r="H86" s="30"/>
      <c r="I86" s="32"/>
      <c r="J86" s="32"/>
      <c r="K86" s="30"/>
      <c r="L86" s="30"/>
      <c r="M86" s="38"/>
      <c r="N86" s="71"/>
      <c r="O86" s="71"/>
      <c r="P86" s="34"/>
      <c r="Q86" s="35"/>
      <c r="R86" s="34"/>
      <c r="S86" s="36"/>
      <c r="T86" s="30"/>
      <c r="U86" s="30"/>
      <c r="V86" s="30"/>
      <c r="W86" s="30"/>
      <c r="X86" s="30"/>
      <c r="Y86" s="33"/>
      <c r="Z86" s="33"/>
      <c r="AA86" s="33"/>
      <c r="AB86" s="52"/>
      <c r="AC86" s="101"/>
      <c r="AD86" s="101"/>
      <c r="AE86" s="33"/>
      <c r="AF86" s="97"/>
      <c r="AG86" s="107"/>
      <c r="AH86" s="103"/>
      <c r="AI86" s="103"/>
      <c r="AJ86" s="98"/>
      <c r="AK86" s="98"/>
      <c r="AL86" s="98"/>
      <c r="AM86" s="39"/>
      <c r="AN86" s="102"/>
      <c r="AO86" s="30"/>
      <c r="AP86" s="30"/>
      <c r="AQ86" s="30"/>
      <c r="AR86" s="30"/>
      <c r="AS86" s="30"/>
      <c r="AT86" s="99"/>
      <c r="AU86" s="96"/>
      <c r="AV86" s="30"/>
      <c r="AW86" s="30"/>
    </row>
    <row r="87" spans="2:49" ht="16" x14ac:dyDescent="0.2">
      <c r="B87" s="30"/>
      <c r="C87" s="31"/>
      <c r="D87" s="32"/>
      <c r="E87" s="32"/>
      <c r="F87" s="32"/>
      <c r="G87" s="46"/>
      <c r="H87" s="30"/>
      <c r="I87" s="32"/>
      <c r="J87" s="32"/>
      <c r="K87" s="30"/>
      <c r="L87" s="30"/>
      <c r="M87" s="38"/>
      <c r="N87" s="71"/>
      <c r="O87" s="71"/>
      <c r="P87" s="34"/>
      <c r="Q87" s="35"/>
      <c r="R87" s="34"/>
      <c r="S87" s="36"/>
      <c r="T87" s="30"/>
      <c r="U87" s="30"/>
      <c r="V87" s="30"/>
      <c r="W87" s="30"/>
      <c r="X87" s="30"/>
      <c r="Y87" s="33"/>
      <c r="Z87" s="33"/>
      <c r="AA87" s="33"/>
      <c r="AB87" s="52"/>
      <c r="AC87" s="101"/>
      <c r="AD87" s="101"/>
      <c r="AE87" s="33"/>
      <c r="AF87" s="97"/>
      <c r="AG87" s="107"/>
      <c r="AH87" s="103"/>
      <c r="AI87" s="103"/>
      <c r="AJ87" s="98"/>
      <c r="AK87" s="98"/>
      <c r="AL87" s="98"/>
      <c r="AM87" s="39"/>
      <c r="AN87" s="102"/>
      <c r="AO87" s="30"/>
      <c r="AP87" s="30"/>
      <c r="AQ87" s="30"/>
      <c r="AR87" s="30"/>
      <c r="AS87" s="30"/>
      <c r="AT87" s="99"/>
      <c r="AU87" s="96"/>
      <c r="AV87" s="30"/>
      <c r="AW87" s="30"/>
    </row>
    <row r="88" spans="2:49" ht="16" x14ac:dyDescent="0.2">
      <c r="B88" s="30"/>
      <c r="C88" s="31"/>
      <c r="D88" s="32"/>
      <c r="E88" s="32"/>
      <c r="F88" s="32"/>
      <c r="G88" s="46"/>
      <c r="H88" s="30"/>
      <c r="I88" s="32"/>
      <c r="J88" s="32"/>
      <c r="K88" s="30"/>
      <c r="L88" s="30"/>
      <c r="M88" s="38"/>
      <c r="N88" s="71"/>
      <c r="O88" s="71"/>
      <c r="P88" s="34"/>
      <c r="Q88" s="35"/>
      <c r="R88" s="34"/>
      <c r="S88" s="36"/>
      <c r="T88" s="30"/>
      <c r="U88" s="30"/>
      <c r="V88" s="30"/>
      <c r="W88" s="30"/>
      <c r="X88" s="30"/>
      <c r="Y88" s="33"/>
      <c r="Z88" s="33"/>
      <c r="AA88" s="33"/>
      <c r="AB88" s="52"/>
      <c r="AC88" s="101"/>
      <c r="AD88" s="101"/>
      <c r="AE88" s="33"/>
      <c r="AF88" s="97"/>
      <c r="AG88" s="107"/>
      <c r="AH88" s="103"/>
      <c r="AI88" s="103"/>
      <c r="AJ88" s="98"/>
      <c r="AK88" s="98"/>
      <c r="AL88" s="98"/>
      <c r="AM88" s="39"/>
      <c r="AN88" s="102"/>
      <c r="AO88" s="30"/>
      <c r="AP88" s="30"/>
      <c r="AQ88" s="30"/>
      <c r="AR88" s="30"/>
      <c r="AS88" s="30"/>
      <c r="AT88" s="99"/>
      <c r="AU88" s="96"/>
      <c r="AV88" s="30"/>
      <c r="AW88" s="30"/>
    </row>
    <row r="89" spans="2:49" ht="16" x14ac:dyDescent="0.2">
      <c r="B89" s="30"/>
      <c r="C89" s="31"/>
      <c r="D89" s="32"/>
      <c r="E89" s="32"/>
      <c r="F89" s="32"/>
      <c r="G89" s="46"/>
      <c r="H89" s="30"/>
      <c r="I89" s="32"/>
      <c r="J89" s="32"/>
      <c r="K89" s="30"/>
      <c r="L89" s="30"/>
      <c r="M89" s="38"/>
      <c r="N89" s="71"/>
      <c r="O89" s="71"/>
      <c r="P89" s="34"/>
      <c r="Q89" s="35"/>
      <c r="R89" s="34"/>
      <c r="S89" s="36"/>
      <c r="T89" s="30"/>
      <c r="U89" s="30"/>
      <c r="V89" s="30"/>
      <c r="W89" s="30"/>
      <c r="X89" s="30"/>
      <c r="Y89" s="33"/>
      <c r="Z89" s="33"/>
      <c r="AA89" s="33"/>
      <c r="AB89" s="52"/>
      <c r="AC89" s="101"/>
      <c r="AD89" s="101"/>
      <c r="AE89" s="33"/>
      <c r="AF89" s="97"/>
      <c r="AG89" s="107"/>
      <c r="AH89" s="103"/>
      <c r="AI89" s="103"/>
      <c r="AJ89" s="98"/>
      <c r="AK89" s="98"/>
      <c r="AL89" s="98"/>
      <c r="AM89" s="39"/>
      <c r="AN89" s="102"/>
      <c r="AO89" s="30"/>
      <c r="AP89" s="30"/>
      <c r="AQ89" s="30"/>
      <c r="AR89" s="30"/>
      <c r="AS89" s="30"/>
      <c r="AT89" s="99"/>
      <c r="AU89" s="96"/>
      <c r="AV89" s="30"/>
      <c r="AW89" s="30"/>
    </row>
    <row r="90" spans="2:49" ht="16" x14ac:dyDescent="0.2">
      <c r="B90" s="30"/>
      <c r="C90" s="31"/>
      <c r="D90" s="32"/>
      <c r="E90" s="32"/>
      <c r="F90" s="32"/>
      <c r="G90" s="46"/>
      <c r="H90" s="30"/>
      <c r="I90" s="32"/>
      <c r="J90" s="32"/>
      <c r="K90" s="30"/>
      <c r="L90" s="30"/>
      <c r="M90" s="38"/>
      <c r="N90" s="71"/>
      <c r="O90" s="71"/>
      <c r="P90" s="34"/>
      <c r="Q90" s="35"/>
      <c r="R90" s="34"/>
      <c r="S90" s="36"/>
      <c r="T90" s="30"/>
      <c r="U90" s="30"/>
      <c r="V90" s="30"/>
      <c r="W90" s="30"/>
      <c r="X90" s="30"/>
      <c r="Y90" s="33"/>
      <c r="Z90" s="33"/>
      <c r="AA90" s="33"/>
      <c r="AB90" s="52"/>
      <c r="AC90" s="101"/>
      <c r="AD90" s="101"/>
      <c r="AE90" s="33"/>
      <c r="AF90" s="97"/>
      <c r="AG90" s="107"/>
      <c r="AH90" s="103"/>
      <c r="AI90" s="103"/>
      <c r="AJ90" s="98"/>
      <c r="AK90" s="98"/>
      <c r="AL90" s="98"/>
      <c r="AM90" s="39"/>
      <c r="AN90" s="102"/>
      <c r="AO90" s="30"/>
      <c r="AP90" s="30"/>
      <c r="AQ90" s="30"/>
      <c r="AR90" s="30"/>
      <c r="AS90" s="30"/>
      <c r="AT90" s="99"/>
      <c r="AU90" s="96"/>
      <c r="AV90" s="30"/>
      <c r="AW90" s="30"/>
    </row>
    <row r="91" spans="2:49" ht="16" x14ac:dyDescent="0.2">
      <c r="B91" s="30"/>
      <c r="C91" s="31"/>
      <c r="D91" s="32"/>
      <c r="E91" s="32"/>
      <c r="F91" s="32"/>
      <c r="G91" s="46"/>
      <c r="H91" s="30"/>
      <c r="I91" s="32"/>
      <c r="J91" s="32"/>
      <c r="K91" s="30"/>
      <c r="L91" s="30"/>
      <c r="M91" s="38"/>
      <c r="N91" s="71"/>
      <c r="O91" s="71"/>
      <c r="P91" s="34"/>
      <c r="Q91" s="35"/>
      <c r="R91" s="34"/>
      <c r="S91" s="36"/>
      <c r="T91" s="30"/>
      <c r="U91" s="30"/>
      <c r="V91" s="30"/>
      <c r="W91" s="30"/>
      <c r="X91" s="30"/>
      <c r="Y91" s="33"/>
      <c r="Z91" s="33"/>
      <c r="AA91" s="33"/>
      <c r="AB91" s="52"/>
      <c r="AC91" s="101"/>
      <c r="AD91" s="101"/>
      <c r="AE91" s="33"/>
      <c r="AF91" s="97"/>
      <c r="AG91" s="107"/>
      <c r="AH91" s="103"/>
      <c r="AI91" s="103"/>
      <c r="AJ91" s="98"/>
      <c r="AK91" s="98"/>
      <c r="AL91" s="98"/>
      <c r="AM91" s="39"/>
      <c r="AN91" s="102"/>
      <c r="AO91" s="30"/>
      <c r="AP91" s="30"/>
      <c r="AQ91" s="30"/>
      <c r="AR91" s="30"/>
      <c r="AS91" s="30"/>
      <c r="AT91" s="99"/>
      <c r="AU91" s="96"/>
      <c r="AV91" s="30"/>
      <c r="AW91" s="30"/>
    </row>
    <row r="92" spans="2:49" ht="16" x14ac:dyDescent="0.2">
      <c r="B92" s="30"/>
      <c r="C92" s="31"/>
      <c r="D92" s="32"/>
      <c r="E92" s="32"/>
      <c r="F92" s="32"/>
      <c r="G92" s="46"/>
      <c r="H92" s="30"/>
      <c r="I92" s="32"/>
      <c r="J92" s="32"/>
      <c r="K92" s="30"/>
      <c r="L92" s="30"/>
      <c r="M92" s="38"/>
      <c r="N92" s="71"/>
      <c r="O92" s="71"/>
      <c r="P92" s="34"/>
      <c r="Q92" s="35"/>
      <c r="R92" s="34"/>
      <c r="S92" s="36"/>
      <c r="T92" s="30"/>
      <c r="U92" s="30"/>
      <c r="V92" s="30"/>
      <c r="W92" s="30"/>
      <c r="X92" s="30"/>
      <c r="Y92" s="33"/>
      <c r="Z92" s="33"/>
      <c r="AA92" s="33"/>
      <c r="AB92" s="52"/>
      <c r="AC92" s="101"/>
      <c r="AD92" s="101"/>
      <c r="AE92" s="33"/>
      <c r="AF92" s="97"/>
      <c r="AG92" s="107"/>
      <c r="AH92" s="103"/>
      <c r="AI92" s="103"/>
      <c r="AJ92" s="98"/>
      <c r="AK92" s="98"/>
      <c r="AL92" s="98"/>
      <c r="AM92" s="39"/>
      <c r="AN92" s="102"/>
      <c r="AO92" s="30"/>
      <c r="AP92" s="30"/>
      <c r="AQ92" s="30"/>
      <c r="AR92" s="30"/>
      <c r="AS92" s="30"/>
      <c r="AT92" s="99"/>
      <c r="AU92" s="96"/>
      <c r="AV92" s="30"/>
      <c r="AW92" s="30"/>
    </row>
    <row r="93" spans="2:49" ht="16" x14ac:dyDescent="0.2">
      <c r="B93" s="30"/>
      <c r="C93" s="31"/>
      <c r="D93" s="32"/>
      <c r="E93" s="32"/>
      <c r="F93" s="32"/>
      <c r="G93" s="46"/>
      <c r="H93" s="30"/>
      <c r="I93" s="32"/>
      <c r="J93" s="32"/>
      <c r="K93" s="30"/>
      <c r="L93" s="30"/>
      <c r="M93" s="38"/>
      <c r="N93" s="71"/>
      <c r="O93" s="71"/>
      <c r="P93" s="34"/>
      <c r="Q93" s="35"/>
      <c r="R93" s="34"/>
      <c r="S93" s="36"/>
      <c r="T93" s="30"/>
      <c r="U93" s="30"/>
      <c r="V93" s="30"/>
      <c r="W93" s="30"/>
      <c r="X93" s="30"/>
      <c r="Y93" s="33"/>
      <c r="Z93" s="33"/>
      <c r="AA93" s="33"/>
      <c r="AB93" s="52"/>
      <c r="AC93" s="101"/>
      <c r="AD93" s="101"/>
      <c r="AE93" s="33"/>
      <c r="AF93" s="97"/>
      <c r="AG93" s="107"/>
      <c r="AH93" s="103"/>
      <c r="AI93" s="103"/>
      <c r="AJ93" s="98"/>
      <c r="AK93" s="98"/>
      <c r="AL93" s="98"/>
      <c r="AM93" s="39"/>
      <c r="AN93" s="102"/>
      <c r="AO93" s="30"/>
      <c r="AP93" s="30"/>
      <c r="AQ93" s="30"/>
      <c r="AR93" s="30"/>
      <c r="AS93" s="30"/>
      <c r="AT93" s="99"/>
      <c r="AU93" s="96"/>
      <c r="AV93" s="30"/>
      <c r="AW93" s="30"/>
    </row>
    <row r="94" spans="2:49" ht="16" x14ac:dyDescent="0.2">
      <c r="B94" s="30"/>
      <c r="C94" s="31"/>
      <c r="D94" s="32"/>
      <c r="E94" s="32"/>
      <c r="F94" s="32"/>
      <c r="G94" s="46"/>
      <c r="H94" s="30"/>
      <c r="I94" s="32"/>
      <c r="J94" s="32"/>
      <c r="K94" s="30"/>
      <c r="L94" s="30"/>
      <c r="M94" s="38"/>
      <c r="N94" s="71"/>
      <c r="O94" s="71"/>
      <c r="P94" s="34"/>
      <c r="Q94" s="35"/>
      <c r="R94" s="34"/>
      <c r="S94" s="36"/>
      <c r="T94" s="30"/>
      <c r="U94" s="30"/>
      <c r="V94" s="30"/>
      <c r="W94" s="30"/>
      <c r="X94" s="30"/>
      <c r="Y94" s="33"/>
      <c r="Z94" s="33"/>
      <c r="AA94" s="33"/>
      <c r="AB94" s="52"/>
      <c r="AC94" s="101"/>
      <c r="AD94" s="101"/>
      <c r="AE94" s="33"/>
      <c r="AF94" s="97"/>
      <c r="AG94" s="107"/>
      <c r="AH94" s="103"/>
      <c r="AI94" s="103"/>
      <c r="AJ94" s="98"/>
      <c r="AK94" s="98"/>
      <c r="AL94" s="98"/>
      <c r="AM94" s="39"/>
      <c r="AN94" s="102"/>
      <c r="AO94" s="30"/>
      <c r="AP94" s="30"/>
      <c r="AQ94" s="30"/>
      <c r="AR94" s="30"/>
      <c r="AS94" s="30"/>
      <c r="AT94" s="99"/>
      <c r="AU94" s="96"/>
      <c r="AV94" s="30"/>
      <c r="AW94" s="30"/>
    </row>
    <row r="95" spans="2:49" ht="16" x14ac:dyDescent="0.2">
      <c r="B95" s="30"/>
      <c r="C95" s="31"/>
      <c r="D95" s="32"/>
      <c r="E95" s="32"/>
      <c r="F95" s="32"/>
      <c r="G95" s="46"/>
      <c r="H95" s="30"/>
      <c r="I95" s="32"/>
      <c r="J95" s="32"/>
      <c r="K95" s="30"/>
      <c r="L95" s="30"/>
      <c r="M95" s="38"/>
      <c r="N95" s="71"/>
      <c r="O95" s="71"/>
      <c r="P95" s="34"/>
      <c r="Q95" s="35"/>
      <c r="R95" s="34"/>
      <c r="S95" s="36"/>
      <c r="T95" s="30"/>
      <c r="U95" s="30"/>
      <c r="V95" s="30"/>
      <c r="W95" s="30"/>
      <c r="X95" s="30"/>
      <c r="Y95" s="33"/>
      <c r="Z95" s="33"/>
      <c r="AA95" s="33"/>
      <c r="AB95" s="52"/>
      <c r="AC95" s="101"/>
      <c r="AD95" s="101"/>
      <c r="AE95" s="33"/>
      <c r="AF95" s="97"/>
      <c r="AG95" s="107"/>
      <c r="AH95" s="103"/>
      <c r="AI95" s="103"/>
      <c r="AJ95" s="98"/>
      <c r="AK95" s="98"/>
      <c r="AL95" s="98"/>
      <c r="AM95" s="39"/>
      <c r="AN95" s="102"/>
      <c r="AO95" s="30"/>
      <c r="AP95" s="30"/>
      <c r="AQ95" s="30"/>
      <c r="AR95" s="30"/>
      <c r="AS95" s="30"/>
      <c r="AT95" s="99"/>
      <c r="AU95" s="96"/>
      <c r="AV95" s="30"/>
      <c r="AW95" s="30"/>
    </row>
    <row r="96" spans="2:49" ht="16" x14ac:dyDescent="0.2">
      <c r="B96" s="30"/>
      <c r="C96" s="31"/>
      <c r="D96" s="32"/>
      <c r="E96" s="32"/>
      <c r="F96" s="32"/>
      <c r="G96" s="46"/>
      <c r="H96" s="30"/>
      <c r="I96" s="32"/>
      <c r="J96" s="32"/>
      <c r="K96" s="30"/>
      <c r="L96" s="30"/>
      <c r="M96" s="38"/>
      <c r="N96" s="71"/>
      <c r="O96" s="71"/>
      <c r="P96" s="34"/>
      <c r="Q96" s="35"/>
      <c r="R96" s="34"/>
      <c r="S96" s="36"/>
      <c r="T96" s="30"/>
      <c r="U96" s="30"/>
      <c r="V96" s="30"/>
      <c r="W96" s="30"/>
      <c r="X96" s="30"/>
      <c r="Y96" s="33"/>
      <c r="Z96" s="33"/>
      <c r="AA96" s="33"/>
      <c r="AB96" s="52"/>
      <c r="AC96" s="101"/>
      <c r="AD96" s="101"/>
      <c r="AE96" s="33"/>
      <c r="AF96" s="97"/>
      <c r="AG96" s="107"/>
      <c r="AH96" s="103"/>
      <c r="AI96" s="103"/>
      <c r="AJ96" s="98"/>
      <c r="AK96" s="98"/>
      <c r="AL96" s="98"/>
      <c r="AM96" s="39"/>
      <c r="AN96" s="102"/>
      <c r="AO96" s="30"/>
      <c r="AP96" s="30"/>
      <c r="AQ96" s="30"/>
      <c r="AR96" s="30"/>
      <c r="AS96" s="30"/>
      <c r="AT96" s="99"/>
      <c r="AU96" s="96"/>
      <c r="AV96" s="30"/>
      <c r="AW96" s="30"/>
    </row>
    <row r="97" spans="2:49" ht="16" x14ac:dyDescent="0.2">
      <c r="B97" s="30"/>
      <c r="C97" s="31"/>
      <c r="D97" s="32"/>
      <c r="E97" s="32"/>
      <c r="F97" s="32"/>
      <c r="G97" s="212"/>
      <c r="H97" s="211"/>
      <c r="I97" s="32"/>
      <c r="J97" s="32"/>
      <c r="K97" s="30"/>
      <c r="L97" s="30"/>
      <c r="M97" s="38"/>
      <c r="N97" s="71"/>
      <c r="O97" s="71"/>
      <c r="P97" s="34"/>
      <c r="Q97" s="35"/>
      <c r="R97" s="34"/>
      <c r="S97" s="36"/>
      <c r="T97" s="30"/>
      <c r="U97" s="30"/>
      <c r="V97" s="30"/>
      <c r="W97" s="30"/>
      <c r="X97" s="30"/>
      <c r="Y97" s="33"/>
      <c r="Z97" s="33"/>
      <c r="AA97" s="33"/>
      <c r="AB97" s="52"/>
      <c r="AC97" s="101"/>
      <c r="AD97" s="101"/>
      <c r="AE97" s="33"/>
      <c r="AF97" s="97"/>
      <c r="AG97" s="107"/>
      <c r="AH97" s="103"/>
      <c r="AI97" s="103"/>
      <c r="AJ97" s="98"/>
      <c r="AK97" s="98"/>
      <c r="AL97" s="98"/>
      <c r="AM97" s="39"/>
      <c r="AN97" s="102"/>
      <c r="AO97" s="30"/>
      <c r="AP97" s="30"/>
      <c r="AQ97" s="30"/>
      <c r="AR97" s="30"/>
      <c r="AS97" s="30"/>
      <c r="AT97" s="99"/>
      <c r="AU97" s="96"/>
      <c r="AV97" s="30"/>
      <c r="AW97" s="30"/>
    </row>
    <row r="98" spans="2:49" ht="16" x14ac:dyDescent="0.2">
      <c r="B98" s="30"/>
      <c r="C98" s="31"/>
      <c r="D98" s="32"/>
      <c r="E98" s="32"/>
      <c r="F98" s="32"/>
      <c r="G98" s="46"/>
      <c r="H98" s="30"/>
      <c r="I98" s="32"/>
      <c r="J98" s="32"/>
      <c r="K98" s="30"/>
      <c r="L98" s="30"/>
      <c r="M98" s="38"/>
      <c r="N98" s="71"/>
      <c r="O98" s="71"/>
      <c r="P98" s="34"/>
      <c r="Q98" s="35"/>
      <c r="R98" s="34"/>
      <c r="S98" s="36"/>
      <c r="T98" s="30"/>
      <c r="U98" s="30"/>
      <c r="V98" s="30"/>
      <c r="W98" s="30"/>
      <c r="X98" s="30"/>
      <c r="Y98" s="33"/>
      <c r="Z98" s="33"/>
      <c r="AA98" s="33"/>
      <c r="AB98" s="52"/>
      <c r="AC98" s="101"/>
      <c r="AD98" s="101"/>
      <c r="AE98" s="33"/>
      <c r="AF98" s="97"/>
      <c r="AG98" s="107"/>
      <c r="AH98" s="103"/>
      <c r="AI98" s="103"/>
      <c r="AJ98" s="98"/>
      <c r="AK98" s="98"/>
      <c r="AL98" s="98"/>
      <c r="AM98" s="39"/>
      <c r="AN98" s="102"/>
      <c r="AO98" s="30"/>
      <c r="AP98" s="30"/>
      <c r="AQ98" s="30"/>
      <c r="AR98" s="30"/>
      <c r="AS98" s="30"/>
      <c r="AT98" s="99"/>
      <c r="AU98" s="96"/>
      <c r="AV98" s="30"/>
      <c r="AW98" s="30"/>
    </row>
    <row r="99" spans="2:49" ht="16" x14ac:dyDescent="0.2">
      <c r="B99" s="30"/>
      <c r="C99" s="31"/>
      <c r="D99" s="32"/>
      <c r="E99" s="32"/>
      <c r="F99" s="32"/>
      <c r="G99" s="46"/>
      <c r="H99" s="30"/>
      <c r="I99" s="32"/>
      <c r="J99" s="32"/>
      <c r="K99" s="30"/>
      <c r="L99" s="30"/>
      <c r="M99" s="38"/>
      <c r="N99" s="71"/>
      <c r="O99" s="71"/>
      <c r="P99" s="34"/>
      <c r="Q99" s="35"/>
      <c r="R99" s="34"/>
      <c r="S99" s="36"/>
      <c r="T99" s="30"/>
      <c r="U99" s="30"/>
      <c r="V99" s="30"/>
      <c r="W99" s="30"/>
      <c r="X99" s="30"/>
      <c r="Y99" s="33"/>
      <c r="Z99" s="33"/>
      <c r="AA99" s="33"/>
      <c r="AB99" s="52"/>
      <c r="AC99" s="101"/>
      <c r="AD99" s="101"/>
      <c r="AE99" s="33"/>
      <c r="AF99" s="97"/>
      <c r="AG99" s="107"/>
      <c r="AH99" s="103"/>
      <c r="AI99" s="103"/>
      <c r="AJ99" s="98"/>
      <c r="AK99" s="98"/>
      <c r="AL99" s="98"/>
      <c r="AM99" s="39"/>
      <c r="AN99" s="102"/>
      <c r="AO99" s="30"/>
      <c r="AP99" s="30"/>
      <c r="AQ99" s="30"/>
      <c r="AR99" s="30"/>
      <c r="AS99" s="30"/>
      <c r="AT99" s="99"/>
      <c r="AU99" s="96"/>
      <c r="AV99" s="30"/>
      <c r="AW99" s="30"/>
    </row>
    <row r="100" spans="2:49" ht="16" x14ac:dyDescent="0.2">
      <c r="B100" s="30">
        <v>92</v>
      </c>
      <c r="C100" s="31"/>
      <c r="D100" s="32"/>
      <c r="E100" s="32"/>
      <c r="F100" s="32"/>
      <c r="G100" s="46"/>
      <c r="H100" s="30"/>
      <c r="I100" s="32"/>
      <c r="J100" s="32"/>
      <c r="K100" s="30"/>
      <c r="L100" s="30"/>
      <c r="M100" s="38"/>
      <c r="N100" s="71"/>
      <c r="O100" s="71"/>
      <c r="P100" s="34"/>
      <c r="Q100" s="35"/>
      <c r="R100" s="34"/>
      <c r="S100" s="36"/>
      <c r="T100" s="30"/>
      <c r="U100" s="30"/>
      <c r="V100" s="30"/>
      <c r="W100" s="30"/>
      <c r="X100" s="30"/>
      <c r="Y100" s="33"/>
      <c r="Z100" s="33"/>
      <c r="AA100" s="33"/>
      <c r="AB100" s="52">
        <f t="shared" ref="AB68:AB101" si="11">SUM(Y100:AA100)</f>
        <v>0</v>
      </c>
      <c r="AC100" s="101"/>
      <c r="AD100" s="101"/>
      <c r="AE100" s="33"/>
      <c r="AF100" s="97"/>
      <c r="AG100" s="107"/>
      <c r="AH100" s="103"/>
      <c r="AI100" s="103"/>
      <c r="AJ100" s="98"/>
      <c r="AK100" s="98"/>
      <c r="AL100" s="98"/>
      <c r="AM100" s="39"/>
      <c r="AN100" s="102"/>
      <c r="AO100" s="30"/>
      <c r="AP100" s="30"/>
      <c r="AQ100" s="30"/>
      <c r="AR100" s="30"/>
      <c r="AS100" s="30"/>
      <c r="AT100" s="99"/>
      <c r="AU100" s="96"/>
      <c r="AV100" s="30"/>
      <c r="AW100" s="30"/>
    </row>
    <row r="101" spans="2:49" ht="16" x14ac:dyDescent="0.2">
      <c r="B101" s="30">
        <v>93</v>
      </c>
      <c r="C101" s="31"/>
      <c r="D101" s="32"/>
      <c r="E101" s="32"/>
      <c r="F101" s="32"/>
      <c r="G101" s="46"/>
      <c r="H101" s="30"/>
      <c r="I101" s="32"/>
      <c r="J101" s="32"/>
      <c r="K101" s="30"/>
      <c r="L101" s="30"/>
      <c r="M101" s="38"/>
      <c r="N101" s="71"/>
      <c r="O101" s="71"/>
      <c r="P101" s="34"/>
      <c r="Q101" s="35"/>
      <c r="R101" s="34"/>
      <c r="S101" s="36"/>
      <c r="T101" s="30"/>
      <c r="U101" s="30"/>
      <c r="V101" s="30"/>
      <c r="W101" s="30"/>
      <c r="X101" s="30"/>
      <c r="Y101" s="33"/>
      <c r="Z101" s="33"/>
      <c r="AA101" s="33"/>
      <c r="AB101" s="52">
        <f t="shared" si="11"/>
        <v>0</v>
      </c>
      <c r="AC101" s="101"/>
      <c r="AD101" s="101"/>
      <c r="AE101" s="33"/>
      <c r="AF101" s="97"/>
      <c r="AG101" s="107"/>
      <c r="AH101" s="103"/>
      <c r="AI101" s="103"/>
      <c r="AJ101" s="98"/>
      <c r="AK101" s="98"/>
      <c r="AL101" s="98"/>
      <c r="AM101" s="39"/>
      <c r="AN101" s="102"/>
      <c r="AO101" s="30"/>
      <c r="AP101" s="30"/>
      <c r="AQ101" s="30"/>
      <c r="AR101" s="30"/>
      <c r="AS101" s="30"/>
      <c r="AT101" s="99"/>
      <c r="AU101" s="96"/>
      <c r="AV101" s="30"/>
      <c r="AW101" s="30"/>
    </row>
    <row r="102" spans="2:49" ht="16" x14ac:dyDescent="0.2">
      <c r="B102" s="30">
        <v>94</v>
      </c>
      <c r="C102" s="31"/>
      <c r="D102" s="32"/>
      <c r="E102" s="32"/>
      <c r="F102" s="32"/>
      <c r="G102" s="46"/>
      <c r="H102" s="30"/>
      <c r="I102" s="32"/>
      <c r="J102" s="32"/>
      <c r="K102" s="30"/>
      <c r="L102" s="30"/>
      <c r="M102" s="38"/>
      <c r="N102" s="37" t="s">
        <v>55</v>
      </c>
      <c r="O102" s="37"/>
      <c r="P102" s="34"/>
      <c r="Q102" s="35"/>
      <c r="R102" s="34"/>
      <c r="S102" s="36"/>
      <c r="T102" s="30"/>
      <c r="U102" s="30"/>
      <c r="V102" s="30"/>
      <c r="W102" s="30"/>
      <c r="X102" s="30"/>
      <c r="Y102" s="33"/>
      <c r="Z102" s="33"/>
      <c r="AA102" s="33"/>
      <c r="AB102" s="52"/>
      <c r="AC102" s="101"/>
      <c r="AD102" s="101"/>
      <c r="AE102" s="33"/>
      <c r="AF102" s="97"/>
      <c r="AG102" s="107"/>
      <c r="AH102" s="103"/>
      <c r="AI102" s="103"/>
      <c r="AJ102" s="98"/>
      <c r="AK102" s="98"/>
      <c r="AL102" s="98"/>
      <c r="AM102" s="39"/>
      <c r="AN102" s="102"/>
      <c r="AO102" s="30"/>
      <c r="AP102" s="30"/>
      <c r="AQ102" s="30"/>
      <c r="AR102" s="30"/>
      <c r="AS102" s="30"/>
      <c r="AT102" s="99"/>
      <c r="AU102" s="96"/>
      <c r="AV102" s="30"/>
      <c r="AW102" s="30"/>
    </row>
    <row r="103" spans="2:49" x14ac:dyDescent="0.2">
      <c r="D103" s="105" t="s">
        <v>249</v>
      </c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73"/>
      <c r="X103" s="73"/>
      <c r="Y103" s="73"/>
      <c r="Z103" s="73"/>
      <c r="AA103" s="73"/>
      <c r="AB103" s="106">
        <f>SUM(AB9:AB102)</f>
        <v>11405</v>
      </c>
      <c r="AC103" s="73"/>
      <c r="AD103" s="73"/>
      <c r="AE103" s="106">
        <f>SUM(AE9:AE102)</f>
        <v>0</v>
      </c>
      <c r="AF103" s="214">
        <f>SUM(AF9:AF102)</f>
        <v>0</v>
      </c>
      <c r="AG103" s="73"/>
      <c r="AH103" s="73"/>
      <c r="AI103" s="73"/>
      <c r="AJ103" s="73"/>
      <c r="AK103" s="73"/>
      <c r="AL103" s="73"/>
      <c r="AM103" s="73"/>
      <c r="AN103" s="106">
        <f>SUM(AN9:AN102)</f>
        <v>0</v>
      </c>
      <c r="AO103" s="73"/>
      <c r="AP103" s="73"/>
      <c r="AQ103" s="73"/>
      <c r="AR103" s="73"/>
      <c r="AS103" s="73"/>
      <c r="AT103" s="106">
        <f>SUM(AT9:AT102)</f>
        <v>0</v>
      </c>
      <c r="AU103" s="73"/>
      <c r="AV103" s="73"/>
      <c r="AW103" s="73"/>
    </row>
    <row r="105" spans="2:49" x14ac:dyDescent="0.2">
      <c r="AB105" s="18"/>
      <c r="AD105" s="16"/>
      <c r="AS105" s="75">
        <f>+AL29-AS29</f>
        <v>0</v>
      </c>
    </row>
    <row r="106" spans="2:49" x14ac:dyDescent="0.2">
      <c r="AL106" s="75"/>
    </row>
    <row r="107" spans="2:49" x14ac:dyDescent="0.2">
      <c r="AB107" s="18"/>
      <c r="AD107" s="16"/>
      <c r="AE107" s="16"/>
    </row>
    <row r="108" spans="2:49" x14ac:dyDescent="0.2">
      <c r="AD108" s="16"/>
    </row>
    <row r="110" spans="2:49" x14ac:dyDescent="0.2">
      <c r="AD110" s="18"/>
    </row>
    <row r="120" spans="8:30" x14ac:dyDescent="0.2">
      <c r="AD120" s="18"/>
    </row>
    <row r="121" spans="8:30" x14ac:dyDescent="0.2">
      <c r="H121" s="18"/>
      <c r="J121" s="16"/>
    </row>
    <row r="122" spans="8:30" x14ac:dyDescent="0.2">
      <c r="H122" s="18"/>
      <c r="J122" s="16"/>
    </row>
    <row r="126" spans="8:30" x14ac:dyDescent="0.2">
      <c r="H126" s="18"/>
    </row>
  </sheetData>
  <mergeCells count="2">
    <mergeCell ref="Y7:AB7"/>
    <mergeCell ref="AC7:AE7"/>
  </mergeCells>
  <conditionalFormatting sqref="F8 F1:F6">
    <cfRule type="duplicateValues" dxfId="13" priority="9"/>
  </conditionalFormatting>
  <conditionalFormatting sqref="G23">
    <cfRule type="duplicateValues" dxfId="12" priority="6"/>
  </conditionalFormatting>
  <conditionalFormatting sqref="G47:G96 G9:G22 G24:G45 G98:G102">
    <cfRule type="duplicateValues" dxfId="11" priority="55"/>
  </conditionalFormatting>
  <conditionalFormatting sqref="G1:H96 G98:H106 G115:H1048576">
    <cfRule type="duplicateValues" dxfId="10" priority="3"/>
  </conditionalFormatting>
  <conditionalFormatting sqref="H9:H22 H24:H30 H32:H96 H98:H102">
    <cfRule type="duplicateValues" dxfId="9" priority="62"/>
  </conditionalFormatting>
  <conditionalFormatting sqref="H23">
    <cfRule type="duplicateValues" dxfId="8" priority="5"/>
  </conditionalFormatting>
  <conditionalFormatting sqref="H31">
    <cfRule type="duplicateValues" dxfId="7" priority="4"/>
  </conditionalFormatting>
  <conditionalFormatting sqref="L68">
    <cfRule type="duplicateValues" dxfId="6" priority="1"/>
    <cfRule type="duplicateValues" dxfId="5" priority="2"/>
  </conditionalFormatting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3E4-31C5-4041-A8A3-B302B2102D9F}">
  <sheetPr>
    <tabColor theme="5" tint="-0.249977111117893"/>
  </sheetPr>
  <dimension ref="D3:L59"/>
  <sheetViews>
    <sheetView showWhiteSpace="0" view="pageBreakPreview" topLeftCell="A15" zoomScale="116" zoomScaleNormal="100" zoomScaleSheetLayoutView="81" zoomScalePageLayoutView="108" workbookViewId="0">
      <selection activeCell="J11" sqref="J11:K11"/>
    </sheetView>
  </sheetViews>
  <sheetFormatPr baseColWidth="10" defaultRowHeight="15" x14ac:dyDescent="0.2"/>
  <cols>
    <col min="4" max="4" width="14.6640625" customWidth="1"/>
    <col min="5" max="5" width="6.83203125" customWidth="1"/>
    <col min="9" max="10" width="10.6640625" customWidth="1"/>
    <col min="11" max="11" width="10" customWidth="1"/>
    <col min="12" max="12" width="17.83203125" bestFit="1" customWidth="1"/>
  </cols>
  <sheetData>
    <row r="3" spans="4:12" ht="16" thickBot="1" x14ac:dyDescent="0.25"/>
    <row r="4" spans="4:12" ht="16" thickTop="1" x14ac:dyDescent="0.2">
      <c r="D4" s="221" t="s">
        <v>66</v>
      </c>
      <c r="E4" s="222"/>
      <c r="F4" s="222"/>
      <c r="G4" s="222"/>
      <c r="H4" s="222"/>
      <c r="I4" s="222"/>
      <c r="J4" s="222"/>
      <c r="K4" s="222"/>
      <c r="L4" s="223"/>
    </row>
    <row r="5" spans="4:12" ht="14.5" customHeight="1" x14ac:dyDescent="0.2">
      <c r="D5" s="224"/>
      <c r="E5" s="225"/>
      <c r="F5" s="225"/>
      <c r="G5" s="225"/>
      <c r="H5" s="225"/>
      <c r="I5" s="225"/>
      <c r="J5" s="225"/>
      <c r="K5" s="225"/>
      <c r="L5" s="226"/>
    </row>
    <row r="6" spans="4:12" ht="14.5" customHeight="1" x14ac:dyDescent="0.2">
      <c r="D6" s="224"/>
      <c r="E6" s="225"/>
      <c r="F6" s="225"/>
      <c r="G6" s="225"/>
      <c r="H6" s="225"/>
      <c r="I6" s="225"/>
      <c r="J6" s="225"/>
      <c r="K6" s="225"/>
      <c r="L6" s="226"/>
    </row>
    <row r="7" spans="4:12" ht="16" x14ac:dyDescent="0.2">
      <c r="D7" s="244">
        <f ca="1">TODAY()</f>
        <v>45518</v>
      </c>
      <c r="E7" s="245"/>
      <c r="F7" s="245"/>
      <c r="G7" s="245"/>
      <c r="H7" s="245"/>
      <c r="I7" s="245"/>
      <c r="J7" s="245"/>
      <c r="K7" s="245"/>
      <c r="L7" s="246"/>
    </row>
    <row r="8" spans="4:12" x14ac:dyDescent="0.2">
      <c r="D8" s="150"/>
      <c r="J8" s="151"/>
      <c r="K8" s="151"/>
      <c r="L8" s="152"/>
    </row>
    <row r="9" spans="4:12" x14ac:dyDescent="0.2">
      <c r="D9" s="150"/>
      <c r="J9" s="227" t="s">
        <v>34</v>
      </c>
      <c r="K9" s="227"/>
      <c r="L9" s="152"/>
    </row>
    <row r="10" spans="4:12" ht="17" x14ac:dyDescent="0.2">
      <c r="D10" s="150"/>
      <c r="H10" s="235" t="s">
        <v>47</v>
      </c>
      <c r="I10" s="235"/>
      <c r="J10" s="238" t="str">
        <f>+'BASE DE DATOS'!B24</f>
        <v>019</v>
      </c>
      <c r="K10" s="239"/>
      <c r="L10" s="153"/>
    </row>
    <row r="11" spans="4:12" ht="16.25" customHeight="1" x14ac:dyDescent="0.2">
      <c r="D11" s="150"/>
      <c r="H11" s="236" t="s">
        <v>48</v>
      </c>
      <c r="I11" s="236"/>
      <c r="J11" s="237" t="str">
        <f>VLOOKUP($J$10,'BASE DE DATOS'!B:E,2,FALSE)</f>
        <v xml:space="preserve">Importadora Car </v>
      </c>
      <c r="K11" s="237"/>
      <c r="L11" s="154"/>
    </row>
    <row r="12" spans="4:12" ht="16.25" customHeight="1" x14ac:dyDescent="0.2">
      <c r="D12" s="150"/>
      <c r="H12" s="236" t="s">
        <v>50</v>
      </c>
      <c r="I12" s="236"/>
      <c r="J12" s="237" t="str">
        <f>+VLOOKUP($J$10,'BASE DE DATOS'!B:E,3,FALSE)</f>
        <v>Victor Hernández</v>
      </c>
      <c r="K12" s="237"/>
      <c r="L12" s="154"/>
    </row>
    <row r="13" spans="4:12" ht="16.25" customHeight="1" x14ac:dyDescent="0.2">
      <c r="D13" s="150"/>
      <c r="H13" s="236" t="s">
        <v>51</v>
      </c>
      <c r="I13" s="236"/>
      <c r="J13" s="237" t="str">
        <f>VLOOKUP($J$10,'BASE DE DATOS'!B:E,4,FALSE)</f>
        <v>5485 1670</v>
      </c>
      <c r="K13" s="237"/>
      <c r="L13" s="154"/>
    </row>
    <row r="14" spans="4:12" x14ac:dyDescent="0.2">
      <c r="D14" s="150"/>
      <c r="J14" s="151" t="s">
        <v>49</v>
      </c>
      <c r="K14" s="151"/>
      <c r="L14" s="152"/>
    </row>
    <row r="15" spans="4:12" x14ac:dyDescent="0.2">
      <c r="D15" s="150"/>
      <c r="L15" s="152"/>
    </row>
    <row r="16" spans="4:12" x14ac:dyDescent="0.2">
      <c r="D16" s="150"/>
      <c r="L16" s="152"/>
    </row>
    <row r="17" spans="4:12" ht="23" customHeight="1" x14ac:dyDescent="0.3">
      <c r="D17" s="228" t="s">
        <v>57</v>
      </c>
      <c r="E17" s="229"/>
      <c r="F17" s="229"/>
      <c r="G17" s="229"/>
      <c r="H17" s="229"/>
      <c r="I17" s="229"/>
      <c r="J17" s="229"/>
      <c r="K17" s="229"/>
      <c r="L17" s="230"/>
    </row>
    <row r="18" spans="4:12" x14ac:dyDescent="0.2">
      <c r="D18" s="150"/>
      <c r="L18" s="152"/>
    </row>
    <row r="19" spans="4:12" ht="24" x14ac:dyDescent="0.3">
      <c r="D19" s="155" t="s">
        <v>58</v>
      </c>
      <c r="F19" s="243">
        <v>49910994</v>
      </c>
      <c r="G19" s="243"/>
      <c r="H19" s="156"/>
      <c r="J19" s="248" t="s">
        <v>75</v>
      </c>
      <c r="K19" s="248"/>
      <c r="L19" s="158" t="str">
        <f>IFERROR(VLOOKUP($F$19,'CLIENTES STEVENS'!G8:AA102,20,FALSE),"NO EXISTE")</f>
        <v>NO EXISTE</v>
      </c>
    </row>
    <row r="20" spans="4:12" ht="24" x14ac:dyDescent="0.3">
      <c r="D20" s="155"/>
      <c r="E20" s="159"/>
      <c r="F20" s="159"/>
      <c r="G20" s="156"/>
      <c r="H20" s="156"/>
      <c r="I20" s="160"/>
      <c r="J20" s="157"/>
      <c r="K20" s="161"/>
      <c r="L20" s="162"/>
    </row>
    <row r="21" spans="4:12" ht="24" x14ac:dyDescent="0.3">
      <c r="D21" s="155" t="s">
        <v>52</v>
      </c>
      <c r="F21" s="163" t="e">
        <f>VLOOKUP(F19,'CLIENTES STEVENS'!G8:H79,2,FALSE)</f>
        <v>#N/A</v>
      </c>
      <c r="G21" s="164"/>
      <c r="H21" s="156"/>
      <c r="J21" s="247" t="s">
        <v>76</v>
      </c>
      <c r="K21" s="247"/>
      <c r="L21" s="158" t="str">
        <f>IFERROR(VLOOKUP($F$19,'CLIENTES STEVENS'!G10:AA104,19,FALSE),"NO EXISTE")</f>
        <v>NO EXISTE</v>
      </c>
    </row>
    <row r="22" spans="4:12" ht="24" x14ac:dyDescent="0.3">
      <c r="D22" s="155"/>
      <c r="E22" s="159"/>
      <c r="F22" s="159"/>
      <c r="G22" s="156"/>
      <c r="H22" s="156"/>
      <c r="I22" s="160"/>
      <c r="J22" s="165"/>
      <c r="K22" s="161"/>
      <c r="L22" s="162"/>
    </row>
    <row r="23" spans="4:12" ht="24" x14ac:dyDescent="0.3">
      <c r="D23" s="155" t="s">
        <v>61</v>
      </c>
      <c r="F23" s="163" t="e">
        <f>VLOOKUP(F19,'CLIENTES STEVENS'!G8:L102,4,FALSE)</f>
        <v>#N/A</v>
      </c>
      <c r="G23" s="166"/>
      <c r="H23" s="156"/>
      <c r="I23" s="165"/>
      <c r="J23" s="247" t="s">
        <v>246</v>
      </c>
      <c r="K23" s="247"/>
      <c r="L23" s="158" t="str">
        <f>IFERROR(VLOOKUP($F$19,'CLIENTES STEVENS'!G12:AA106,21,FALSE),"NO EXISTE")</f>
        <v>NO EXISTE</v>
      </c>
    </row>
    <row r="24" spans="4:12" ht="24" x14ac:dyDescent="0.3">
      <c r="D24" s="155"/>
      <c r="E24" s="159"/>
      <c r="F24" s="159"/>
      <c r="G24" s="156"/>
      <c r="H24" s="156"/>
      <c r="I24" s="160"/>
      <c r="J24" s="160"/>
      <c r="K24" s="161"/>
      <c r="L24" s="162"/>
    </row>
    <row r="25" spans="4:12" ht="23.5" customHeight="1" x14ac:dyDescent="0.3">
      <c r="D25" s="250" t="s">
        <v>77</v>
      </c>
      <c r="E25" s="251"/>
      <c r="F25" s="163" t="e">
        <f>VLOOKUP(F19,'CLIENTES STEVENS'!G8:M102,7,FALSE)</f>
        <v>#N/A</v>
      </c>
      <c r="G25" s="156"/>
      <c r="H25" s="164"/>
      <c r="I25" s="167"/>
      <c r="J25" s="168" t="s">
        <v>247</v>
      </c>
      <c r="K25" s="167"/>
      <c r="L25" s="162"/>
    </row>
    <row r="26" spans="4:12" ht="21" x14ac:dyDescent="0.25">
      <c r="D26" s="169"/>
      <c r="E26" s="156"/>
      <c r="F26" s="156"/>
      <c r="G26" s="156"/>
      <c r="H26" s="156"/>
      <c r="I26" s="156"/>
      <c r="J26" s="156"/>
      <c r="K26" s="170"/>
      <c r="L26" s="171"/>
    </row>
    <row r="27" spans="4:12" ht="21" x14ac:dyDescent="0.25">
      <c r="D27" s="172"/>
      <c r="E27" s="156"/>
      <c r="F27" s="156"/>
      <c r="G27" s="156"/>
      <c r="H27" s="156"/>
      <c r="I27" s="156"/>
      <c r="J27" s="156"/>
      <c r="K27" s="170"/>
      <c r="L27" s="171"/>
    </row>
    <row r="28" spans="4:12" ht="21" x14ac:dyDescent="0.25">
      <c r="D28" s="172"/>
      <c r="E28" s="156"/>
      <c r="F28" s="156"/>
      <c r="G28" s="156"/>
      <c r="H28" s="156"/>
      <c r="I28" s="156"/>
      <c r="J28" s="156"/>
      <c r="K28" s="170"/>
      <c r="L28" s="171"/>
    </row>
    <row r="29" spans="4:12" ht="14.5" customHeight="1" x14ac:dyDescent="0.2">
      <c r="D29" s="172"/>
      <c r="E29" s="156"/>
      <c r="F29" s="156"/>
      <c r="G29" s="156"/>
      <c r="H29" s="156"/>
      <c r="I29" s="156"/>
      <c r="J29" s="249" t="s">
        <v>53</v>
      </c>
      <c r="K29" s="252">
        <f>SUM(L19:L25)</f>
        <v>0</v>
      </c>
      <c r="L29" s="253"/>
    </row>
    <row r="30" spans="4:12" ht="15" customHeight="1" x14ac:dyDescent="0.2">
      <c r="D30" s="172"/>
      <c r="E30" s="156"/>
      <c r="F30" s="156"/>
      <c r="G30" s="156"/>
      <c r="H30" s="156"/>
      <c r="I30" s="156"/>
      <c r="J30" s="249"/>
      <c r="K30" s="252"/>
      <c r="L30" s="253"/>
    </row>
    <row r="31" spans="4:12" x14ac:dyDescent="0.2">
      <c r="D31" s="172"/>
      <c r="E31" s="156"/>
      <c r="F31" s="156"/>
      <c r="G31" s="156"/>
      <c r="H31" s="156"/>
      <c r="I31" s="156"/>
      <c r="J31" s="156"/>
      <c r="K31" s="156"/>
      <c r="L31" s="173"/>
    </row>
    <row r="32" spans="4:12" x14ac:dyDescent="0.2">
      <c r="D32" s="150"/>
      <c r="L32" s="152"/>
    </row>
    <row r="33" spans="4:12" x14ac:dyDescent="0.2">
      <c r="D33" s="150"/>
      <c r="L33" s="152"/>
    </row>
    <row r="34" spans="4:12" ht="17" x14ac:dyDescent="0.25">
      <c r="D34" s="257" t="s">
        <v>63</v>
      </c>
      <c r="E34" s="258"/>
      <c r="F34" s="258" t="s">
        <v>64</v>
      </c>
      <c r="G34" s="258"/>
      <c r="H34" s="258"/>
      <c r="I34" s="258"/>
      <c r="J34" s="258"/>
      <c r="K34" s="174" t="s">
        <v>70</v>
      </c>
      <c r="L34" s="175" t="s">
        <v>65</v>
      </c>
    </row>
    <row r="35" spans="4:12" ht="17" x14ac:dyDescent="0.25">
      <c r="D35" s="259"/>
      <c r="E35" s="260"/>
      <c r="F35" s="233" t="s">
        <v>71</v>
      </c>
      <c r="G35" s="233"/>
      <c r="H35" s="233"/>
      <c r="I35" s="233"/>
      <c r="J35" s="233"/>
      <c r="K35" s="14"/>
      <c r="L35" s="176">
        <f>+K29</f>
        <v>0</v>
      </c>
    </row>
    <row r="36" spans="4:12" ht="17" x14ac:dyDescent="0.25">
      <c r="D36" s="231"/>
      <c r="E36" s="232"/>
      <c r="F36" s="234"/>
      <c r="G36" s="234"/>
      <c r="H36" s="234"/>
      <c r="I36" s="234"/>
      <c r="J36" s="234"/>
      <c r="K36" s="15"/>
      <c r="L36" s="177"/>
    </row>
    <row r="37" spans="4:12" x14ac:dyDescent="0.2">
      <c r="D37" s="150"/>
      <c r="L37" s="152"/>
    </row>
    <row r="38" spans="4:12" ht="25" thickBot="1" x14ac:dyDescent="0.35">
      <c r="D38" s="150"/>
      <c r="I38" s="256" t="s">
        <v>74</v>
      </c>
      <c r="J38" s="256"/>
      <c r="K38" s="254">
        <f>+L35</f>
        <v>0</v>
      </c>
      <c r="L38" s="255"/>
    </row>
    <row r="39" spans="4:12" ht="16" thickTop="1" x14ac:dyDescent="0.2">
      <c r="D39" s="150"/>
      <c r="L39" s="152"/>
    </row>
    <row r="40" spans="4:12" x14ac:dyDescent="0.2">
      <c r="D40" s="150"/>
      <c r="L40" s="152"/>
    </row>
    <row r="41" spans="4:12" ht="29.5" customHeight="1" x14ac:dyDescent="0.2">
      <c r="D41" s="240"/>
      <c r="E41" s="241"/>
      <c r="F41" s="241"/>
      <c r="G41" s="241"/>
      <c r="H41" s="241"/>
      <c r="I41" s="241"/>
      <c r="J41" s="241"/>
      <c r="K41" s="241"/>
      <c r="L41" s="242"/>
    </row>
    <row r="42" spans="4:12" x14ac:dyDescent="0.2">
      <c r="D42" s="150"/>
      <c r="L42" s="152"/>
    </row>
    <row r="43" spans="4:12" x14ac:dyDescent="0.2">
      <c r="D43" s="150"/>
      <c r="L43" s="152"/>
    </row>
    <row r="44" spans="4:12" x14ac:dyDescent="0.2">
      <c r="D44" s="150"/>
      <c r="L44" s="152"/>
    </row>
    <row r="45" spans="4:12" x14ac:dyDescent="0.2">
      <c r="D45" s="150"/>
      <c r="L45" s="152"/>
    </row>
    <row r="46" spans="4:12" x14ac:dyDescent="0.2">
      <c r="D46" s="150"/>
      <c r="L46" s="152"/>
    </row>
    <row r="47" spans="4:12" x14ac:dyDescent="0.2">
      <c r="D47" s="150"/>
      <c r="L47" s="152"/>
    </row>
    <row r="48" spans="4:12" x14ac:dyDescent="0.2">
      <c r="D48" s="150"/>
      <c r="L48" s="152"/>
    </row>
    <row r="49" spans="4:12" x14ac:dyDescent="0.2">
      <c r="D49" s="150"/>
      <c r="L49" s="152"/>
    </row>
    <row r="50" spans="4:12" x14ac:dyDescent="0.2">
      <c r="D50" s="150"/>
      <c r="L50" s="152"/>
    </row>
    <row r="51" spans="4:12" x14ac:dyDescent="0.2">
      <c r="D51" s="150"/>
      <c r="L51" s="152"/>
    </row>
    <row r="52" spans="4:12" x14ac:dyDescent="0.2">
      <c r="D52" s="150"/>
      <c r="L52" s="152"/>
    </row>
    <row r="53" spans="4:12" x14ac:dyDescent="0.2">
      <c r="D53" s="150"/>
      <c r="L53" s="152"/>
    </row>
    <row r="54" spans="4:12" x14ac:dyDescent="0.2">
      <c r="D54" s="150"/>
      <c r="L54" s="152"/>
    </row>
    <row r="55" spans="4:12" x14ac:dyDescent="0.2">
      <c r="D55" s="150"/>
      <c r="L55" s="152"/>
    </row>
    <row r="56" spans="4:12" x14ac:dyDescent="0.2">
      <c r="D56" s="150"/>
      <c r="L56" s="152"/>
    </row>
    <row r="57" spans="4:12" x14ac:dyDescent="0.2">
      <c r="D57" s="150"/>
      <c r="L57" s="152"/>
    </row>
    <row r="58" spans="4:12" x14ac:dyDescent="0.2">
      <c r="D58" s="150"/>
      <c r="L58" s="152"/>
    </row>
    <row r="59" spans="4:12" ht="16" thickBot="1" x14ac:dyDescent="0.25">
      <c r="D59" s="178"/>
      <c r="E59" s="179"/>
      <c r="F59" s="179"/>
      <c r="G59" s="179"/>
      <c r="H59" s="179"/>
      <c r="I59" s="179"/>
      <c r="J59" s="179"/>
      <c r="K59" s="179"/>
      <c r="L59" s="180"/>
    </row>
  </sheetData>
  <mergeCells count="28">
    <mergeCell ref="D41:L41"/>
    <mergeCell ref="F19:G19"/>
    <mergeCell ref="D7:L7"/>
    <mergeCell ref="J21:K21"/>
    <mergeCell ref="J19:K19"/>
    <mergeCell ref="J23:K23"/>
    <mergeCell ref="J12:K12"/>
    <mergeCell ref="J13:K13"/>
    <mergeCell ref="J29:J30"/>
    <mergeCell ref="D25:E25"/>
    <mergeCell ref="K29:L30"/>
    <mergeCell ref="K38:L38"/>
    <mergeCell ref="I38:J38"/>
    <mergeCell ref="D34:E34"/>
    <mergeCell ref="F34:J34"/>
    <mergeCell ref="D35:E35"/>
    <mergeCell ref="D4:L6"/>
    <mergeCell ref="J9:K9"/>
    <mergeCell ref="D17:L17"/>
    <mergeCell ref="D36:E36"/>
    <mergeCell ref="F35:J35"/>
    <mergeCell ref="F36:J36"/>
    <mergeCell ref="H10:I10"/>
    <mergeCell ref="H11:I11"/>
    <mergeCell ref="H12:I12"/>
    <mergeCell ref="H13:I13"/>
    <mergeCell ref="J11:K11"/>
    <mergeCell ref="J10:K10"/>
  </mergeCells>
  <hyperlinks>
    <hyperlink ref="H12" r:id="rId1" xr:uid="{1E70F37B-562B-4AEA-B484-E7ACE8BA0C87}"/>
  </hyperlinks>
  <pageMargins left="0.39370078740157483" right="0.39370078740157483" top="0.81749084249084247" bottom="0" header="0" footer="0"/>
  <pageSetup paperSize="9" scale="79" orientation="landscape" horizontalDpi="360" verticalDpi="360" r:id="rId2"/>
  <headerFooter>
    <oddHeader>&amp;L
&amp;G
&amp;C&amp;G</oddHeader>
    <oddFooter>&amp;L
&amp;C&amp;G</oddFooter>
  </headerFooter>
  <drawing r:id="rId3"/>
  <legacyDrawingHF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F552-7CBD-784A-877F-EBE025A1FF9B}">
  <dimension ref="C5:I34"/>
  <sheetViews>
    <sheetView view="pageLayout" topLeftCell="A9" zoomScale="160" zoomScaleNormal="100" zoomScaleSheetLayoutView="304" zoomScalePageLayoutView="160" workbookViewId="0">
      <selection activeCell="D11" sqref="D11:G11"/>
    </sheetView>
  </sheetViews>
  <sheetFormatPr baseColWidth="10" defaultRowHeight="15" x14ac:dyDescent="0.2"/>
  <cols>
    <col min="1" max="1" width="5.6640625" customWidth="1"/>
    <col min="2" max="2" width="5.33203125" customWidth="1"/>
    <col min="3" max="3" width="14.83203125" customWidth="1"/>
    <col min="4" max="4" width="9.83203125" customWidth="1"/>
    <col min="6" max="6" width="5.83203125" customWidth="1"/>
    <col min="7" max="7" width="10.83203125" customWidth="1"/>
    <col min="8" max="8" width="9.1640625" customWidth="1"/>
    <col min="9" max="9" width="11.33203125" customWidth="1"/>
  </cols>
  <sheetData>
    <row r="5" spans="3:9" ht="15" customHeight="1" x14ac:dyDescent="0.2">
      <c r="F5" s="262" t="s">
        <v>286</v>
      </c>
      <c r="G5" s="262"/>
      <c r="H5" s="262"/>
      <c r="I5" s="262"/>
    </row>
    <row r="6" spans="3:9" ht="15" customHeight="1" x14ac:dyDescent="0.2">
      <c r="F6" s="262"/>
      <c r="G6" s="262"/>
      <c r="H6" s="262"/>
      <c r="I6" s="262"/>
    </row>
    <row r="7" spans="3:9" ht="40" customHeight="1" x14ac:dyDescent="0.2">
      <c r="F7" s="262"/>
      <c r="G7" s="262"/>
      <c r="H7" s="262"/>
      <c r="I7" s="262"/>
    </row>
    <row r="8" spans="3:9" x14ac:dyDescent="0.2">
      <c r="F8" s="263">
        <f ca="1">TODAY()</f>
        <v>45518</v>
      </c>
      <c r="G8" s="263"/>
      <c r="H8" s="263"/>
      <c r="I8" s="263"/>
    </row>
    <row r="10" spans="3:9" x14ac:dyDescent="0.2">
      <c r="C10" s="261" t="s">
        <v>272</v>
      </c>
      <c r="D10" s="261"/>
      <c r="E10" s="261"/>
      <c r="F10" s="261"/>
      <c r="G10" s="261"/>
      <c r="H10" s="261"/>
      <c r="I10" s="261"/>
    </row>
    <row r="11" spans="3:9" ht="16" x14ac:dyDescent="0.2">
      <c r="C11" t="s">
        <v>274</v>
      </c>
      <c r="D11" s="264" t="s">
        <v>256</v>
      </c>
      <c r="E11" s="264"/>
      <c r="F11" s="264"/>
      <c r="G11" s="264"/>
    </row>
    <row r="12" spans="3:9" ht="16" x14ac:dyDescent="0.2">
      <c r="C12" t="s">
        <v>273</v>
      </c>
      <c r="D12" s="264" t="str">
        <f>VLOOKUP($D$11,'BASE DE DATOS'!C6:D29,2,FALSE)</f>
        <v>Gabriel Sosa Mejia</v>
      </c>
      <c r="E12" s="264"/>
      <c r="F12" s="264"/>
      <c r="G12" s="264"/>
    </row>
    <row r="13" spans="3:9" x14ac:dyDescent="0.2">
      <c r="C13" s="261" t="s">
        <v>262</v>
      </c>
      <c r="D13" s="261"/>
      <c r="E13" s="261"/>
      <c r="F13" s="261"/>
      <c r="G13" s="261"/>
      <c r="H13" s="261"/>
      <c r="I13" s="261"/>
    </row>
    <row r="14" spans="3:9" ht="16" x14ac:dyDescent="0.2">
      <c r="C14" t="s">
        <v>58</v>
      </c>
      <c r="D14" s="267">
        <v>50058014</v>
      </c>
      <c r="E14" s="267"/>
      <c r="F14" t="s">
        <v>52</v>
      </c>
      <c r="G14" s="268" t="e">
        <f>VLOOKUP($D$14,'CLIENTES STEVENS'!G:H,2,FALSE)</f>
        <v>#N/A</v>
      </c>
      <c r="H14" s="268"/>
      <c r="I14" s="268"/>
    </row>
    <row r="15" spans="3:9" ht="16" x14ac:dyDescent="0.2">
      <c r="C15" t="s">
        <v>275</v>
      </c>
      <c r="D15" s="268" t="e">
        <f>VLOOKUP(D14,'CLIENTES STEVENS'!G:J,4,FALSE)</f>
        <v>#N/A</v>
      </c>
      <c r="E15" s="268"/>
      <c r="F15" s="187" t="s">
        <v>281</v>
      </c>
      <c r="G15" s="186"/>
      <c r="H15" s="268" t="e">
        <f>VLOOKUP($D$14,'CLIENTES STEVENS'!G:M,7,FALSE)</f>
        <v>#N/A</v>
      </c>
      <c r="I15" s="268"/>
    </row>
    <row r="16" spans="3:9" x14ac:dyDescent="0.2">
      <c r="C16" s="261" t="s">
        <v>276</v>
      </c>
      <c r="D16" s="261"/>
      <c r="E16" s="261"/>
      <c r="F16" s="261"/>
      <c r="G16" s="261"/>
      <c r="H16" s="261"/>
      <c r="I16" s="261"/>
    </row>
    <row r="17" spans="3:9" ht="16" x14ac:dyDescent="0.2">
      <c r="C17" s="187" t="s">
        <v>75</v>
      </c>
      <c r="D17" s="186"/>
      <c r="E17" s="186"/>
      <c r="F17" s="186"/>
      <c r="G17" s="186"/>
      <c r="H17" s="265" t="e">
        <f>VLOOKUP($D$14,'CLIENTES STEVENS'!G:AN,20,FALSE)</f>
        <v>#N/A</v>
      </c>
      <c r="I17" s="266"/>
    </row>
    <row r="18" spans="3:9" ht="16" x14ac:dyDescent="0.2">
      <c r="C18" s="187" t="s">
        <v>260</v>
      </c>
      <c r="D18" s="186"/>
      <c r="E18" s="186"/>
      <c r="F18" s="186"/>
      <c r="G18" s="186"/>
      <c r="H18" s="265" t="e">
        <f>VLOOKUP($D$14,'CLIENTES STEVENS'!G:AN,19,FALSE)</f>
        <v>#N/A</v>
      </c>
      <c r="I18" s="266"/>
    </row>
    <row r="19" spans="3:9" ht="16" x14ac:dyDescent="0.2">
      <c r="C19" s="187" t="s">
        <v>282</v>
      </c>
      <c r="D19" s="186"/>
      <c r="E19" s="186"/>
      <c r="F19" s="186"/>
      <c r="G19" s="186"/>
      <c r="H19" s="265">
        <v>25</v>
      </c>
      <c r="I19" s="266"/>
    </row>
    <row r="20" spans="3:9" ht="16" x14ac:dyDescent="0.2">
      <c r="C20" s="187" t="s">
        <v>247</v>
      </c>
      <c r="D20" s="190"/>
      <c r="E20" s="186"/>
      <c r="F20" s="186"/>
      <c r="G20" s="186"/>
      <c r="H20" s="265">
        <v>0</v>
      </c>
      <c r="I20" s="266"/>
    </row>
    <row r="21" spans="3:9" ht="16" x14ac:dyDescent="0.2">
      <c r="D21" s="193"/>
      <c r="E21" s="188"/>
      <c r="F21" s="188"/>
      <c r="G21" s="189"/>
      <c r="H21" s="265"/>
      <c r="I21" s="266"/>
    </row>
    <row r="22" spans="3:9" ht="16" x14ac:dyDescent="0.2">
      <c r="D22" s="188"/>
      <c r="E22" s="188"/>
      <c r="F22" s="188"/>
      <c r="G22" s="189"/>
      <c r="H22" s="269"/>
      <c r="I22" s="270"/>
    </row>
    <row r="23" spans="3:9" ht="16" x14ac:dyDescent="0.2">
      <c r="C23" s="193"/>
      <c r="D23" s="188"/>
      <c r="E23" s="188"/>
      <c r="F23" s="188"/>
      <c r="G23" s="189"/>
      <c r="H23" s="265"/>
      <c r="I23" s="266"/>
    </row>
    <row r="24" spans="3:9" ht="17" thickBot="1" x14ac:dyDescent="0.25">
      <c r="C24" s="193"/>
      <c r="D24" s="188"/>
      <c r="E24" s="188"/>
      <c r="F24" s="188"/>
      <c r="G24" s="189"/>
      <c r="H24" s="265"/>
      <c r="I24" s="266"/>
    </row>
    <row r="25" spans="3:9" ht="16" hidden="1" x14ac:dyDescent="0.2">
      <c r="C25" s="186"/>
      <c r="D25" s="186"/>
      <c r="E25" s="186"/>
      <c r="F25" s="186"/>
      <c r="G25" s="186"/>
      <c r="H25" s="265"/>
      <c r="I25" s="266"/>
    </row>
    <row r="26" spans="3:9" ht="16" hidden="1" x14ac:dyDescent="0.2">
      <c r="C26" s="186"/>
      <c r="D26" s="186"/>
      <c r="E26" s="186"/>
      <c r="F26" s="186"/>
      <c r="G26" s="186"/>
      <c r="H26" s="265"/>
      <c r="I26" s="266"/>
    </row>
    <row r="27" spans="3:9" ht="16" hidden="1" x14ac:dyDescent="0.2">
      <c r="C27" s="186"/>
      <c r="D27" s="186"/>
      <c r="E27" s="186"/>
      <c r="F27" s="186"/>
      <c r="G27" s="186"/>
      <c r="H27" s="265"/>
      <c r="I27" s="266"/>
    </row>
    <row r="28" spans="3:9" ht="17" hidden="1" thickBot="1" x14ac:dyDescent="0.25">
      <c r="C28" s="186"/>
      <c r="D28" s="186"/>
      <c r="E28" s="186"/>
      <c r="F28" s="186"/>
      <c r="G28" s="186"/>
      <c r="H28" s="271"/>
      <c r="I28" s="272"/>
    </row>
    <row r="29" spans="3:9" ht="29" customHeight="1" thickTop="1" thickBot="1" x14ac:dyDescent="0.3">
      <c r="C29" s="184"/>
      <c r="D29" s="184"/>
      <c r="E29" s="184"/>
      <c r="F29" s="273" t="s">
        <v>261</v>
      </c>
      <c r="G29" s="273"/>
      <c r="H29" s="274" t="e">
        <f>SUM(H17:H28)</f>
        <v>#N/A</v>
      </c>
      <c r="I29" s="274"/>
    </row>
    <row r="30" spans="3:9" x14ac:dyDescent="0.2">
      <c r="F30" s="185"/>
      <c r="G30" s="185"/>
      <c r="H30" s="185"/>
      <c r="I30" s="185"/>
    </row>
    <row r="31" spans="3:9" x14ac:dyDescent="0.2">
      <c r="C31" t="s">
        <v>278</v>
      </c>
    </row>
    <row r="32" spans="3:9" x14ac:dyDescent="0.2">
      <c r="C32" t="s">
        <v>279</v>
      </c>
    </row>
    <row r="33" spans="3:3" x14ac:dyDescent="0.2">
      <c r="C33" t="s">
        <v>283</v>
      </c>
    </row>
    <row r="34" spans="3:3" x14ac:dyDescent="0.2">
      <c r="C34" s="183" t="s">
        <v>277</v>
      </c>
    </row>
  </sheetData>
  <mergeCells count="25">
    <mergeCell ref="H25:I25"/>
    <mergeCell ref="H26:I26"/>
    <mergeCell ref="H27:I27"/>
    <mergeCell ref="H28:I28"/>
    <mergeCell ref="F29:G29"/>
    <mergeCell ref="H29:I29"/>
    <mergeCell ref="H24:I24"/>
    <mergeCell ref="D14:E14"/>
    <mergeCell ref="G14:I14"/>
    <mergeCell ref="C16:I16"/>
    <mergeCell ref="H17:I17"/>
    <mergeCell ref="H18:I18"/>
    <mergeCell ref="D15:E15"/>
    <mergeCell ref="H15:I15"/>
    <mergeCell ref="H19:I19"/>
    <mergeCell ref="H20:I20"/>
    <mergeCell ref="H21:I21"/>
    <mergeCell ref="H22:I22"/>
    <mergeCell ref="H23:I23"/>
    <mergeCell ref="C13:I13"/>
    <mergeCell ref="F5:I7"/>
    <mergeCell ref="F8:I8"/>
    <mergeCell ref="C10:I10"/>
    <mergeCell ref="D11:G11"/>
    <mergeCell ref="D12:G12"/>
  </mergeCells>
  <pageMargins left="0.25" right="0.25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6E1701-67D5-0A49-A132-E37EE672EE01}">
          <x14:formula1>
            <xm:f>'BASE DE DATOS'!$C$6:$C$29</xm:f>
          </x14:formula1>
          <xm:sqref>D11:G11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0074-F6BA-9445-B6BD-5DE8F2C5B8F7}">
  <dimension ref="C5:I34"/>
  <sheetViews>
    <sheetView view="pageLayout" topLeftCell="A13" zoomScale="150" zoomScaleNormal="100" zoomScaleSheetLayoutView="304" zoomScalePageLayoutView="150" workbookViewId="0">
      <selection activeCell="D14" sqref="D14:E14"/>
    </sheetView>
  </sheetViews>
  <sheetFormatPr baseColWidth="10" defaultRowHeight="15" x14ac:dyDescent="0.2"/>
  <cols>
    <col min="1" max="1" width="5.6640625" customWidth="1"/>
    <col min="2" max="2" width="5.33203125" customWidth="1"/>
    <col min="3" max="3" width="14.83203125" customWidth="1"/>
    <col min="4" max="4" width="9.83203125" customWidth="1"/>
    <col min="6" max="6" width="5.83203125" customWidth="1"/>
    <col min="7" max="7" width="10.83203125" customWidth="1"/>
    <col min="8" max="8" width="9.1640625" customWidth="1"/>
    <col min="9" max="9" width="11.33203125" customWidth="1"/>
  </cols>
  <sheetData>
    <row r="5" spans="3:9" ht="15" customHeight="1" x14ac:dyDescent="0.2">
      <c r="F5" s="280" t="s">
        <v>271</v>
      </c>
      <c r="G5" s="280"/>
      <c r="H5" s="280"/>
      <c r="I5" s="280"/>
    </row>
    <row r="6" spans="3:9" ht="15" customHeight="1" x14ac:dyDescent="0.2">
      <c r="F6" s="280"/>
      <c r="G6" s="280"/>
      <c r="H6" s="280"/>
      <c r="I6" s="280"/>
    </row>
    <row r="7" spans="3:9" ht="40" customHeight="1" x14ac:dyDescent="0.2">
      <c r="F7" s="280"/>
      <c r="G7" s="280"/>
      <c r="H7" s="280"/>
      <c r="I7" s="280"/>
    </row>
    <row r="8" spans="3:9" x14ac:dyDescent="0.2">
      <c r="F8" s="263">
        <f ca="1">TODAY()</f>
        <v>45518</v>
      </c>
      <c r="G8" s="263"/>
      <c r="H8" s="263"/>
      <c r="I8" s="263"/>
    </row>
    <row r="10" spans="3:9" x14ac:dyDescent="0.2">
      <c r="C10" s="261" t="s">
        <v>272</v>
      </c>
      <c r="D10" s="261"/>
      <c r="E10" s="261"/>
      <c r="F10" s="261"/>
      <c r="G10" s="261"/>
      <c r="H10" s="261"/>
      <c r="I10" s="261"/>
    </row>
    <row r="11" spans="3:9" ht="16" x14ac:dyDescent="0.2">
      <c r="C11" t="s">
        <v>274</v>
      </c>
      <c r="D11" s="264" t="s">
        <v>206</v>
      </c>
      <c r="E11" s="264"/>
      <c r="F11" s="264"/>
      <c r="G11" s="264"/>
    </row>
    <row r="12" spans="3:9" ht="16" x14ac:dyDescent="0.2">
      <c r="C12" t="s">
        <v>273</v>
      </c>
      <c r="D12" s="264" t="str">
        <f>VLOOKUP($D$11,'BASE DE DATOS'!C6:D29,2,FALSE)</f>
        <v xml:space="preserve">Byron Barrios </v>
      </c>
      <c r="E12" s="264"/>
      <c r="F12" s="264"/>
      <c r="G12" s="264"/>
    </row>
    <row r="13" spans="3:9" x14ac:dyDescent="0.2">
      <c r="C13" s="261" t="s">
        <v>262</v>
      </c>
      <c r="D13" s="261"/>
      <c r="E13" s="261"/>
      <c r="F13" s="261"/>
      <c r="G13" s="261"/>
      <c r="H13" s="261"/>
      <c r="I13" s="261"/>
    </row>
    <row r="14" spans="3:9" ht="20" customHeight="1" x14ac:dyDescent="0.2">
      <c r="C14" t="s">
        <v>58</v>
      </c>
      <c r="D14" s="267">
        <v>52043634</v>
      </c>
      <c r="E14" s="267"/>
      <c r="F14" t="s">
        <v>52</v>
      </c>
      <c r="G14" s="268" t="e">
        <f>VLOOKUP($D$14,'CLIENTES STEVENS'!G:H,2,FALSE)</f>
        <v>#N/A</v>
      </c>
      <c r="H14" s="268"/>
      <c r="I14" s="268"/>
    </row>
    <row r="15" spans="3:9" ht="19" customHeight="1" x14ac:dyDescent="0.2">
      <c r="C15" t="s">
        <v>275</v>
      </c>
      <c r="D15" s="264" t="e">
        <f>VLOOKUP(D14,'CLIENTES STEVENS'!G:J,4,FALSE)</f>
        <v>#N/A</v>
      </c>
      <c r="E15" s="264"/>
      <c r="F15" s="264"/>
      <c r="G15" s="264"/>
      <c r="H15" s="264"/>
      <c r="I15" s="264"/>
    </row>
    <row r="16" spans="3:9" x14ac:dyDescent="0.2">
      <c r="C16" s="261" t="s">
        <v>276</v>
      </c>
      <c r="D16" s="261"/>
      <c r="E16" s="261"/>
      <c r="F16" s="261"/>
      <c r="G16" s="261"/>
      <c r="H16" s="261"/>
      <c r="I16" s="261"/>
    </row>
    <row r="17" spans="3:9" ht="16" x14ac:dyDescent="0.2">
      <c r="C17" s="186" t="s">
        <v>94</v>
      </c>
      <c r="D17" s="186"/>
      <c r="E17" s="186"/>
      <c r="F17" s="186"/>
      <c r="G17" s="186"/>
      <c r="H17" s="276">
        <v>0</v>
      </c>
      <c r="I17" s="277"/>
    </row>
    <row r="18" spans="3:9" ht="16" x14ac:dyDescent="0.2">
      <c r="C18" s="186" t="s">
        <v>56</v>
      </c>
      <c r="D18" s="186"/>
      <c r="E18" s="186"/>
      <c r="F18" s="186"/>
      <c r="G18" s="186"/>
      <c r="H18" s="276">
        <v>3000</v>
      </c>
      <c r="I18" s="277"/>
    </row>
    <row r="19" spans="3:9" ht="16" x14ac:dyDescent="0.2">
      <c r="C19" s="186" t="s">
        <v>263</v>
      </c>
      <c r="D19" s="186"/>
      <c r="E19" s="186"/>
      <c r="F19" s="186"/>
      <c r="G19" s="186"/>
      <c r="H19" s="276"/>
      <c r="I19" s="277"/>
    </row>
    <row r="20" spans="3:9" ht="16" x14ac:dyDescent="0.2">
      <c r="C20" s="186" t="s">
        <v>268</v>
      </c>
      <c r="D20" s="186"/>
      <c r="E20" s="186"/>
      <c r="F20" s="186"/>
      <c r="G20" s="186"/>
      <c r="H20" s="276">
        <v>225</v>
      </c>
      <c r="I20" s="277"/>
    </row>
    <row r="21" spans="3:9" ht="16" x14ac:dyDescent="0.2">
      <c r="C21" s="186" t="s">
        <v>269</v>
      </c>
      <c r="D21" s="186"/>
      <c r="E21" s="186"/>
      <c r="F21" s="186"/>
      <c r="G21" s="186"/>
      <c r="H21" s="276">
        <v>50</v>
      </c>
      <c r="I21" s="277"/>
    </row>
    <row r="22" spans="3:9" ht="16" x14ac:dyDescent="0.2">
      <c r="C22" s="186" t="s">
        <v>125</v>
      </c>
      <c r="D22" s="186"/>
      <c r="E22" s="186"/>
      <c r="F22" s="186"/>
      <c r="G22" s="186"/>
      <c r="H22" s="276">
        <v>60</v>
      </c>
      <c r="I22" s="277"/>
    </row>
    <row r="23" spans="3:9" ht="16" x14ac:dyDescent="0.2">
      <c r="C23" s="186" t="s">
        <v>95</v>
      </c>
      <c r="D23" s="186"/>
      <c r="E23" s="186"/>
      <c r="F23" s="186"/>
      <c r="G23" s="186"/>
      <c r="H23" s="276">
        <v>700</v>
      </c>
      <c r="I23" s="277"/>
    </row>
    <row r="24" spans="3:9" ht="16" x14ac:dyDescent="0.2">
      <c r="C24" s="186" t="s">
        <v>126</v>
      </c>
      <c r="D24" s="186"/>
      <c r="E24" s="186"/>
      <c r="F24" s="186"/>
      <c r="G24" s="186"/>
      <c r="H24" s="276">
        <v>600</v>
      </c>
      <c r="I24" s="277"/>
    </row>
    <row r="25" spans="3:9" ht="16" x14ac:dyDescent="0.2">
      <c r="C25" s="186" t="s">
        <v>270</v>
      </c>
      <c r="D25" s="186"/>
      <c r="E25" s="186"/>
      <c r="F25" s="186"/>
      <c r="G25" s="186"/>
      <c r="H25" s="276">
        <v>500</v>
      </c>
      <c r="I25" s="277"/>
    </row>
    <row r="26" spans="3:9" ht="16" x14ac:dyDescent="0.2">
      <c r="C26" s="186" t="s">
        <v>127</v>
      </c>
      <c r="D26" s="186"/>
      <c r="E26" s="186"/>
      <c r="F26" s="186"/>
      <c r="G26" s="186"/>
      <c r="H26" s="276"/>
      <c r="I26" s="277"/>
    </row>
    <row r="27" spans="3:9" ht="16" x14ac:dyDescent="0.2">
      <c r="C27" s="186" t="s">
        <v>251</v>
      </c>
      <c r="D27" s="186"/>
      <c r="E27" s="186"/>
      <c r="F27" s="186"/>
      <c r="G27" s="186"/>
      <c r="H27" s="276">
        <v>0</v>
      </c>
      <c r="I27" s="277"/>
    </row>
    <row r="28" spans="3:9" ht="17" thickBot="1" x14ac:dyDescent="0.25">
      <c r="C28" s="186" t="s">
        <v>254</v>
      </c>
      <c r="D28" s="186"/>
      <c r="E28" s="186"/>
      <c r="F28" s="186"/>
      <c r="G28" s="186"/>
      <c r="H28" s="278"/>
      <c r="I28" s="279"/>
    </row>
    <row r="29" spans="3:9" ht="29" customHeight="1" thickTop="1" thickBot="1" x14ac:dyDescent="0.3">
      <c r="C29" s="184"/>
      <c r="D29" s="184"/>
      <c r="E29" s="184"/>
      <c r="F29" s="273" t="s">
        <v>261</v>
      </c>
      <c r="G29" s="273"/>
      <c r="H29" s="275">
        <f>SUM(H17:H28)</f>
        <v>5135</v>
      </c>
      <c r="I29" s="275"/>
    </row>
    <row r="30" spans="3:9" x14ac:dyDescent="0.2">
      <c r="F30" s="185"/>
      <c r="G30" s="185"/>
      <c r="H30" s="185"/>
      <c r="I30" s="185"/>
    </row>
    <row r="31" spans="3:9" x14ac:dyDescent="0.2">
      <c r="C31" t="s">
        <v>278</v>
      </c>
    </row>
    <row r="32" spans="3:9" x14ac:dyDescent="0.2">
      <c r="C32" t="s">
        <v>279</v>
      </c>
    </row>
    <row r="33" spans="3:3" x14ac:dyDescent="0.2">
      <c r="C33" t="s">
        <v>280</v>
      </c>
    </row>
    <row r="34" spans="3:3" x14ac:dyDescent="0.2">
      <c r="C34" s="183" t="s">
        <v>277</v>
      </c>
    </row>
  </sheetData>
  <mergeCells count="24">
    <mergeCell ref="H21:I21"/>
    <mergeCell ref="H20:I20"/>
    <mergeCell ref="F5:I7"/>
    <mergeCell ref="F8:I8"/>
    <mergeCell ref="C10:I10"/>
    <mergeCell ref="C13:I13"/>
    <mergeCell ref="D11:G11"/>
    <mergeCell ref="D12:G12"/>
    <mergeCell ref="H29:I29"/>
    <mergeCell ref="F29:G29"/>
    <mergeCell ref="D14:E14"/>
    <mergeCell ref="G14:I14"/>
    <mergeCell ref="D15:I15"/>
    <mergeCell ref="H25:I25"/>
    <mergeCell ref="H26:I26"/>
    <mergeCell ref="H28:I28"/>
    <mergeCell ref="H27:I27"/>
    <mergeCell ref="H22:I22"/>
    <mergeCell ref="H23:I23"/>
    <mergeCell ref="H24:I24"/>
    <mergeCell ref="C16:I16"/>
    <mergeCell ref="H17:I17"/>
    <mergeCell ref="H18:I18"/>
    <mergeCell ref="H19:I19"/>
  </mergeCells>
  <pageMargins left="0.25" right="0.25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573335-FA0E-5F45-B8C7-CD8FA248B141}">
          <x14:formula1>
            <xm:f>'BASE DE DATOS'!$C$6:$C$29</xm:f>
          </x14:formula1>
          <xm:sqref>D11:G11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08F8-34F4-46FE-BDC6-FFCDDC3F0EE3}">
  <dimension ref="B2:M56"/>
  <sheetViews>
    <sheetView showGridLines="0" tabSelected="1" topLeftCell="A3" zoomScale="150" zoomScaleNormal="150" workbookViewId="0">
      <selection activeCell="F7" sqref="F7"/>
    </sheetView>
  </sheetViews>
  <sheetFormatPr baseColWidth="10" defaultRowHeight="15" x14ac:dyDescent="0.2"/>
  <cols>
    <col min="3" max="3" width="25.5" bestFit="1" customWidth="1"/>
    <col min="4" max="4" width="21.33203125" bestFit="1" customWidth="1"/>
    <col min="5" max="5" width="19.6640625" bestFit="1" customWidth="1"/>
    <col min="6" max="6" width="13.33203125" customWidth="1"/>
  </cols>
  <sheetData>
    <row r="2" spans="2:13" ht="19" x14ac:dyDescent="0.25">
      <c r="B2" s="43" t="s">
        <v>196</v>
      </c>
      <c r="C2" s="44"/>
      <c r="D2" s="44"/>
      <c r="E2" s="44"/>
      <c r="F2" s="45"/>
    </row>
    <row r="3" spans="2:13" ht="19" x14ac:dyDescent="0.25">
      <c r="B3" s="3"/>
      <c r="C3" s="3"/>
      <c r="D3" s="3"/>
      <c r="E3" s="3"/>
      <c r="F3" s="3"/>
    </row>
    <row r="4" spans="2:13" ht="16" thickBot="1" x14ac:dyDescent="0.25">
      <c r="B4" t="s">
        <v>37</v>
      </c>
    </row>
    <row r="5" spans="2:13" ht="17" thickTop="1" thickBot="1" x14ac:dyDescent="0.25">
      <c r="B5" s="1" t="s">
        <v>223</v>
      </c>
      <c r="C5" s="2" t="s">
        <v>39</v>
      </c>
      <c r="D5" s="2" t="s">
        <v>40</v>
      </c>
      <c r="E5" s="2" t="s">
        <v>38</v>
      </c>
      <c r="F5" s="4" t="s">
        <v>35</v>
      </c>
      <c r="G5" s="4" t="s">
        <v>45</v>
      </c>
      <c r="H5" s="11" t="s">
        <v>69</v>
      </c>
    </row>
    <row r="6" spans="2:13" ht="16" thickTop="1" x14ac:dyDescent="0.2">
      <c r="B6" s="104" t="s">
        <v>224</v>
      </c>
      <c r="C6" t="s">
        <v>78</v>
      </c>
      <c r="D6" t="s">
        <v>84</v>
      </c>
      <c r="E6" s="10" t="s">
        <v>41</v>
      </c>
      <c r="F6" s="7" t="e">
        <f>+#REF!</f>
        <v>#REF!</v>
      </c>
      <c r="G6" s="7" t="e">
        <f>+#REF!</f>
        <v>#REF!</v>
      </c>
      <c r="H6" t="e">
        <f>IF(CLIENTE[[#This Row],[saldo pendiente]]&gt;=1,"ACTIVO","INACTIVO")</f>
        <v>#REF!</v>
      </c>
    </row>
    <row r="7" spans="2:13" x14ac:dyDescent="0.2">
      <c r="B7" s="104" t="s">
        <v>225</v>
      </c>
      <c r="C7" t="s">
        <v>12</v>
      </c>
      <c r="D7" t="s">
        <v>85</v>
      </c>
      <c r="E7" s="10" t="s">
        <v>42</v>
      </c>
      <c r="F7" s="5" t="e">
        <f>+#REF!</f>
        <v>#REF!</v>
      </c>
      <c r="G7" s="7" t="e">
        <f>+#REF!</f>
        <v>#REF!</v>
      </c>
      <c r="H7" t="e">
        <f>IF(CLIENTE[[#This Row],[saldo pendiente]]&gt;=1,"ACTIVO","INACTIVO")</f>
        <v>#REF!</v>
      </c>
    </row>
    <row r="8" spans="2:13" x14ac:dyDescent="0.2">
      <c r="B8" s="104" t="s">
        <v>226</v>
      </c>
      <c r="C8" t="s">
        <v>33</v>
      </c>
      <c r="D8" t="s">
        <v>86</v>
      </c>
      <c r="E8" s="10" t="s">
        <v>43</v>
      </c>
      <c r="F8" s="5" t="e">
        <f>+#REF!</f>
        <v>#REF!</v>
      </c>
      <c r="G8" s="7" t="e">
        <f>+#REF!</f>
        <v>#REF!</v>
      </c>
      <c r="H8" t="e">
        <f>IF(CLIENTE[[#This Row],[saldo pendiente]]&gt;=1,"ACTIVO","INACTIVO")</f>
        <v>#REF!</v>
      </c>
    </row>
    <row r="9" spans="2:13" x14ac:dyDescent="0.2">
      <c r="B9" s="104" t="s">
        <v>227</v>
      </c>
      <c r="C9" t="s">
        <v>79</v>
      </c>
      <c r="D9" t="s">
        <v>87</v>
      </c>
      <c r="E9" s="10" t="s">
        <v>44</v>
      </c>
      <c r="F9" s="5" t="e">
        <f>+#REF!</f>
        <v>#REF!</v>
      </c>
      <c r="G9" s="7" t="e">
        <f>+#REF!</f>
        <v>#REF!</v>
      </c>
      <c r="H9" t="e">
        <f>IF(CLIENTE[[#This Row],[saldo pendiente]]&gt;=1,"ACTIVO","INACTIVO")</f>
        <v>#REF!</v>
      </c>
    </row>
    <row r="10" spans="2:13" x14ac:dyDescent="0.2">
      <c r="B10" s="104" t="s">
        <v>228</v>
      </c>
      <c r="C10" t="s">
        <v>266</v>
      </c>
      <c r="D10" t="s">
        <v>267</v>
      </c>
      <c r="E10" s="182">
        <v>42239904</v>
      </c>
      <c r="F10" s="5" t="e">
        <f>+#REF!</f>
        <v>#REF!</v>
      </c>
      <c r="G10" s="7" t="e">
        <f>+#REF!</f>
        <v>#REF!</v>
      </c>
      <c r="H10" t="e">
        <f>IF(CLIENTE[[#This Row],[saldo pendiente]]&gt;=1,"ACTIVO","INACTIVO")</f>
        <v>#REF!</v>
      </c>
    </row>
    <row r="11" spans="2:13" x14ac:dyDescent="0.2">
      <c r="B11" s="104" t="s">
        <v>229</v>
      </c>
      <c r="C11" t="s">
        <v>80</v>
      </c>
      <c r="D11" t="s">
        <v>14</v>
      </c>
      <c r="E11" s="10"/>
      <c r="F11" s="5" t="e">
        <f>+#REF!</f>
        <v>#REF!</v>
      </c>
      <c r="G11" s="7" t="e">
        <f>+#REF!</f>
        <v>#REF!</v>
      </c>
      <c r="H11" t="e">
        <f>IF(CLIENTE[[#This Row],[saldo pendiente]]&gt;=1,"ACTIVO","INACTIVO")</f>
        <v>#REF!</v>
      </c>
    </row>
    <row r="12" spans="2:13" x14ac:dyDescent="0.2">
      <c r="B12" s="104" t="s">
        <v>230</v>
      </c>
      <c r="C12" t="s">
        <v>81</v>
      </c>
      <c r="D12" t="s">
        <v>88</v>
      </c>
      <c r="E12" s="10" t="s">
        <v>72</v>
      </c>
      <c r="F12" s="5" t="e">
        <f>+#REF!</f>
        <v>#REF!</v>
      </c>
      <c r="G12" s="7" t="e">
        <f>+#REF!</f>
        <v>#REF!</v>
      </c>
      <c r="H12" t="e">
        <f>IF(CLIENTE[[#This Row],[saldo pendiente]]&gt;=1,"ACTIVO","INACTIVO")</f>
        <v>#REF!</v>
      </c>
    </row>
    <row r="13" spans="2:13" x14ac:dyDescent="0.2">
      <c r="B13" s="104" t="s">
        <v>231</v>
      </c>
      <c r="C13" t="s">
        <v>82</v>
      </c>
      <c r="D13" t="s">
        <v>89</v>
      </c>
      <c r="E13" s="10" t="s">
        <v>73</v>
      </c>
      <c r="F13" s="5" t="e">
        <f>+#REF!</f>
        <v>#REF!</v>
      </c>
      <c r="G13" s="7" t="e">
        <f>+#REF!</f>
        <v>#REF!</v>
      </c>
      <c r="H13" t="e">
        <f>IF(CLIENTE[[#This Row],[saldo pendiente]]&gt;=1,"ACTIVO","INACTIVO")</f>
        <v>#REF!</v>
      </c>
      <c r="M13" s="8"/>
    </row>
    <row r="14" spans="2:13" x14ac:dyDescent="0.2">
      <c r="B14" s="104" t="s">
        <v>232</v>
      </c>
      <c r="C14" t="s">
        <v>198</v>
      </c>
      <c r="D14" t="s">
        <v>67</v>
      </c>
      <c r="E14" s="192" t="s">
        <v>68</v>
      </c>
      <c r="F14" s="9" t="e">
        <f>+#REF!</f>
        <v>#REF!</v>
      </c>
      <c r="G14" s="7" t="e">
        <f>+#REF!</f>
        <v>#REF!</v>
      </c>
      <c r="H14" t="e">
        <f>IF(CLIENTE[[#This Row],[saldo pendiente]]&gt;=1,"ACTIVO","INACTIVO")</f>
        <v>#REF!</v>
      </c>
      <c r="K14" s="17"/>
    </row>
    <row r="15" spans="2:13" x14ac:dyDescent="0.2">
      <c r="B15" s="104" t="s">
        <v>233</v>
      </c>
      <c r="C15" t="s">
        <v>83</v>
      </c>
      <c r="D15" t="s">
        <v>200</v>
      </c>
      <c r="E15" s="192" t="s">
        <v>201</v>
      </c>
      <c r="F15" s="9" t="e">
        <f>+#REF!</f>
        <v>#REF!</v>
      </c>
      <c r="G15" s="7" t="e">
        <f>+#REF!</f>
        <v>#REF!</v>
      </c>
      <c r="H15" t="e">
        <f>IF(CLIENTE[[#This Row],[saldo pendiente]]&gt;=1,"ACTIVO","INACTIVO")</f>
        <v>#REF!</v>
      </c>
      <c r="K15">
        <v>2762</v>
      </c>
    </row>
    <row r="16" spans="2:13" x14ac:dyDescent="0.2">
      <c r="B16" s="104" t="s">
        <v>234</v>
      </c>
      <c r="C16" t="s">
        <v>90</v>
      </c>
      <c r="D16" t="s">
        <v>91</v>
      </c>
      <c r="E16" s="192" t="s">
        <v>92</v>
      </c>
      <c r="F16" s="9" t="e">
        <f>+#REF!</f>
        <v>#REF!</v>
      </c>
      <c r="G16" s="7" t="e">
        <f>+#REF!</f>
        <v>#REF!</v>
      </c>
      <c r="H16" t="e">
        <f>IF(CLIENTE[[#This Row],[saldo pendiente]]&gt;=1,"ACTIVO","INACTIVO")</f>
        <v>#REF!</v>
      </c>
      <c r="K16">
        <v>2455</v>
      </c>
    </row>
    <row r="17" spans="2:13" x14ac:dyDescent="0.2">
      <c r="B17" s="104" t="s">
        <v>235</v>
      </c>
      <c r="C17" t="s">
        <v>197</v>
      </c>
      <c r="D17" t="s">
        <v>199</v>
      </c>
      <c r="E17" s="192"/>
      <c r="F17" s="9" t="e">
        <f>+#REF!</f>
        <v>#REF!</v>
      </c>
      <c r="G17" s="7" t="e">
        <f>+#REF!</f>
        <v>#REF!</v>
      </c>
      <c r="H17" t="e">
        <f>IF(CLIENTE[[#This Row],[saldo pendiente]]&gt;=1,"ACTIVO","INACTIVO")</f>
        <v>#REF!</v>
      </c>
      <c r="K17" s="6">
        <v>2766</v>
      </c>
      <c r="L17" s="6"/>
    </row>
    <row r="18" spans="2:13" x14ac:dyDescent="0.2">
      <c r="B18" s="104" t="s">
        <v>236</v>
      </c>
      <c r="C18" t="s">
        <v>202</v>
      </c>
      <c r="D18" t="s">
        <v>202</v>
      </c>
      <c r="E18" s="192" t="s">
        <v>203</v>
      </c>
      <c r="F18" s="9" t="e">
        <f>+#REF!</f>
        <v>#REF!</v>
      </c>
      <c r="G18" s="7" t="e">
        <f>+#REF!</f>
        <v>#REF!</v>
      </c>
      <c r="H18" t="e">
        <f>IF(CLIENTE[[#This Row],[saldo pendiente]]&gt;=1,"ACTIVO","INACTIVO")</f>
        <v>#REF!</v>
      </c>
      <c r="K18">
        <v>2478</v>
      </c>
    </row>
    <row r="19" spans="2:13" x14ac:dyDescent="0.2">
      <c r="B19" s="104" t="s">
        <v>237</v>
      </c>
      <c r="C19" t="s">
        <v>204</v>
      </c>
      <c r="D19" t="s">
        <v>204</v>
      </c>
      <c r="E19" s="192" t="s">
        <v>205</v>
      </c>
      <c r="F19" s="9" t="e">
        <f>+#REF!</f>
        <v>#REF!</v>
      </c>
      <c r="G19" s="7" t="e">
        <f>+#REF!</f>
        <v>#REF!</v>
      </c>
      <c r="H19" t="e">
        <f>IF(CLIENTE[[#This Row],[saldo pendiente]]&gt;=1,"ACTIVO","INACTIVO")</f>
        <v>#REF!</v>
      </c>
      <c r="K19">
        <v>2941</v>
      </c>
    </row>
    <row r="20" spans="2:13" x14ac:dyDescent="0.2">
      <c r="B20" s="104" t="s">
        <v>238</v>
      </c>
      <c r="C20" t="s">
        <v>206</v>
      </c>
      <c r="D20" t="s">
        <v>207</v>
      </c>
      <c r="E20" s="192" t="s">
        <v>208</v>
      </c>
      <c r="F20" s="9" t="e">
        <f>+#REF!</f>
        <v>#REF!</v>
      </c>
      <c r="G20" s="7" t="e">
        <f>+#REF!</f>
        <v>#REF!</v>
      </c>
      <c r="H20" t="e">
        <f>IF(CLIENTE[[#This Row],[saldo pendiente]]&gt;=1,"ACTIVO","INACTIVO")</f>
        <v>#REF!</v>
      </c>
      <c r="K20">
        <v>2536</v>
      </c>
      <c r="M20" s="8"/>
    </row>
    <row r="21" spans="2:13" x14ac:dyDescent="0.2">
      <c r="B21" s="104" t="s">
        <v>239</v>
      </c>
      <c r="C21" t="s">
        <v>287</v>
      </c>
      <c r="D21" t="s">
        <v>288</v>
      </c>
      <c r="E21" s="192" t="s">
        <v>289</v>
      </c>
      <c r="F21" s="9" t="e">
        <f>+#REF!</f>
        <v>#REF!</v>
      </c>
      <c r="G21" s="7" t="e">
        <f>+#REF!</f>
        <v>#REF!</v>
      </c>
      <c r="H21" t="e">
        <f>IF(CLIENTE[[#This Row],[saldo pendiente]]&gt;=1,"ACTIVO","INACTIVO")</f>
        <v>#REF!</v>
      </c>
      <c r="K21" s="17">
        <v>2789</v>
      </c>
    </row>
    <row r="22" spans="2:13" x14ac:dyDescent="0.2">
      <c r="B22" s="104" t="s">
        <v>240</v>
      </c>
      <c r="C22" t="s">
        <v>209</v>
      </c>
      <c r="D22" t="s">
        <v>211</v>
      </c>
      <c r="E22" s="192" t="s">
        <v>210</v>
      </c>
      <c r="F22" s="9" t="e">
        <f>+#REF!</f>
        <v>#REF!</v>
      </c>
      <c r="G22" s="7" t="e">
        <f>+#REF!</f>
        <v>#REF!</v>
      </c>
      <c r="H22" t="e">
        <f>IF(CLIENTE[[#This Row],[saldo pendiente]]&gt;=1,"ACTIVO","INACTIVO")</f>
        <v>#REF!</v>
      </c>
      <c r="K22">
        <v>3129</v>
      </c>
    </row>
    <row r="23" spans="2:13" x14ac:dyDescent="0.2">
      <c r="B23" s="104" t="s">
        <v>241</v>
      </c>
      <c r="C23" t="s">
        <v>212</v>
      </c>
      <c r="D23" t="s">
        <v>213</v>
      </c>
      <c r="E23" s="192" t="s">
        <v>214</v>
      </c>
      <c r="F23" s="9" t="e">
        <f>+#REF!</f>
        <v>#REF!</v>
      </c>
      <c r="G23" s="7" t="e">
        <f>+#REF!</f>
        <v>#REF!</v>
      </c>
      <c r="H23" t="e">
        <f>IF(CLIENTE[[#This Row],[saldo pendiente]]&gt;=1,"ACTIVO","INACTIVO")</f>
        <v>#REF!</v>
      </c>
      <c r="K23">
        <v>9055</v>
      </c>
    </row>
    <row r="24" spans="2:13" x14ac:dyDescent="0.2">
      <c r="B24" s="104" t="s">
        <v>242</v>
      </c>
      <c r="C24" t="s">
        <v>215</v>
      </c>
      <c r="D24" t="s">
        <v>216</v>
      </c>
      <c r="E24" s="192" t="s">
        <v>217</v>
      </c>
      <c r="F24" s="9" t="e">
        <f>+#REF!</f>
        <v>#REF!</v>
      </c>
      <c r="G24" s="7" t="e">
        <f>+#REF!</f>
        <v>#REF!</v>
      </c>
      <c r="H24" t="e">
        <f>IF(CLIENTE[[#This Row],[saldo pendiente]]&gt;=1,"ACTIVO","INACTIVO")</f>
        <v>#REF!</v>
      </c>
      <c r="K24" s="6">
        <v>4592</v>
      </c>
      <c r="L24" s="6"/>
    </row>
    <row r="25" spans="2:13" x14ac:dyDescent="0.2">
      <c r="B25" s="104" t="s">
        <v>243</v>
      </c>
      <c r="C25" t="s">
        <v>218</v>
      </c>
      <c r="D25" t="s">
        <v>220</v>
      </c>
      <c r="E25" s="192" t="s">
        <v>219</v>
      </c>
      <c r="F25" s="9" t="e">
        <f>+#REF!</f>
        <v>#REF!</v>
      </c>
      <c r="G25" s="7" t="e">
        <f>+#REF!</f>
        <v>#REF!</v>
      </c>
      <c r="H25" t="e">
        <f>IF(CLIENTE[[#This Row],[saldo pendiente]]&gt;=1,"ACTIVO","INACTIVO")</f>
        <v>#REF!</v>
      </c>
      <c r="K25">
        <f>SUM(K15:K24)</f>
        <v>35503</v>
      </c>
    </row>
    <row r="26" spans="2:13" x14ac:dyDescent="0.2">
      <c r="B26" s="104" t="s">
        <v>244</v>
      </c>
      <c r="C26" t="s">
        <v>221</v>
      </c>
      <c r="D26" t="s">
        <v>129</v>
      </c>
      <c r="E26" s="192" t="s">
        <v>222</v>
      </c>
      <c r="F26" s="9" t="e">
        <f>+#REF!</f>
        <v>#REF!</v>
      </c>
      <c r="G26" s="7" t="e">
        <f>+#REF!</f>
        <v>#REF!</v>
      </c>
      <c r="H26" t="e">
        <f>IF(CLIENTE[[#This Row],[saldo pendiente]]&gt;=1,"ACTIVO","INACTIVO")</f>
        <v>#REF!</v>
      </c>
    </row>
    <row r="27" spans="2:13" x14ac:dyDescent="0.2">
      <c r="B27" s="104" t="s">
        <v>245</v>
      </c>
      <c r="C27" t="s">
        <v>264</v>
      </c>
      <c r="D27" t="s">
        <v>216</v>
      </c>
      <c r="E27" s="191" t="s">
        <v>265</v>
      </c>
      <c r="F27" s="9" t="e">
        <f>+#REF!</f>
        <v>#REF!</v>
      </c>
      <c r="G27" s="7" t="e">
        <f>+#REF!</f>
        <v>#REF!</v>
      </c>
      <c r="H27" t="e">
        <f>IF(CLIENTE[[#This Row],[saldo pendiente]]&gt;=1,"ACTIVO","INACTIVO")</f>
        <v>#REF!</v>
      </c>
      <c r="K27">
        <v>15503</v>
      </c>
    </row>
    <row r="28" spans="2:13" x14ac:dyDescent="0.2">
      <c r="B28" s="104" t="s">
        <v>248</v>
      </c>
      <c r="C28" t="s">
        <v>284</v>
      </c>
      <c r="D28" t="s">
        <v>285</v>
      </c>
      <c r="E28" s="191">
        <v>42239904</v>
      </c>
      <c r="F28" s="9" t="e">
        <f>+#REF!</f>
        <v>#REF!</v>
      </c>
      <c r="G28" s="7" t="e">
        <f>+#REF!</f>
        <v>#REF!</v>
      </c>
      <c r="H28" t="e">
        <f>IF(CLIENTE[[#This Row],[saldo pendiente]]&gt;=1,"ACTIVO","INACTIVO")</f>
        <v>#REF!</v>
      </c>
      <c r="K28">
        <v>10000</v>
      </c>
    </row>
    <row r="29" spans="2:13" x14ac:dyDescent="0.2">
      <c r="B29" s="104" t="s">
        <v>259</v>
      </c>
      <c r="C29" t="s">
        <v>256</v>
      </c>
      <c r="D29" t="s">
        <v>258</v>
      </c>
      <c r="E29" s="192" t="s">
        <v>257</v>
      </c>
      <c r="F29" s="9" t="e">
        <f>+#REF!</f>
        <v>#REF!</v>
      </c>
      <c r="G29" s="7" t="e">
        <f>+#REF!</f>
        <v>#REF!</v>
      </c>
      <c r="H29" t="e">
        <f>IF(CLIENTE[[#This Row],[saldo pendiente]]&gt;=1,"ACTIVO","INACTIVO")</f>
        <v>#REF!</v>
      </c>
      <c r="K29">
        <v>10000</v>
      </c>
    </row>
    <row r="30" spans="2:13" x14ac:dyDescent="0.2">
      <c r="E30" s="8"/>
      <c r="F30" s="12"/>
      <c r="G30" s="13"/>
      <c r="K30">
        <f>SUM(K27:K29)</f>
        <v>35503</v>
      </c>
    </row>
    <row r="31" spans="2:13" x14ac:dyDescent="0.2">
      <c r="E31" s="8"/>
      <c r="F31" s="12"/>
      <c r="G31" s="13"/>
    </row>
    <row r="32" spans="2:13" x14ac:dyDescent="0.2">
      <c r="E32" s="8"/>
      <c r="F32" s="12"/>
      <c r="G32" s="13"/>
    </row>
    <row r="33" spans="5:7" x14ac:dyDescent="0.2">
      <c r="E33" s="8"/>
      <c r="F33" s="12"/>
      <c r="G33" s="13"/>
    </row>
    <row r="34" spans="5:7" x14ac:dyDescent="0.2">
      <c r="E34" s="8"/>
      <c r="F34" s="12"/>
      <c r="G34" s="13"/>
    </row>
    <row r="35" spans="5:7" x14ac:dyDescent="0.2">
      <c r="E35" s="8"/>
      <c r="F35" s="12"/>
      <c r="G35" s="13"/>
    </row>
    <row r="36" spans="5:7" x14ac:dyDescent="0.2">
      <c r="E36" s="8"/>
      <c r="F36" s="12"/>
      <c r="G36" s="13"/>
    </row>
    <row r="37" spans="5:7" x14ac:dyDescent="0.2">
      <c r="E37" s="8"/>
      <c r="F37" s="12"/>
      <c r="G37" s="13"/>
    </row>
    <row r="38" spans="5:7" x14ac:dyDescent="0.2">
      <c r="E38" s="8"/>
      <c r="F38" s="12"/>
      <c r="G38" s="13"/>
    </row>
    <row r="39" spans="5:7" x14ac:dyDescent="0.2">
      <c r="E39" s="8"/>
      <c r="F39" s="12"/>
      <c r="G39" s="13"/>
    </row>
    <row r="40" spans="5:7" x14ac:dyDescent="0.2">
      <c r="E40" s="8"/>
      <c r="F40" s="12"/>
      <c r="G40" s="13"/>
    </row>
    <row r="41" spans="5:7" x14ac:dyDescent="0.2">
      <c r="E41" s="8"/>
      <c r="F41" s="12"/>
      <c r="G41" s="13"/>
    </row>
    <row r="42" spans="5:7" x14ac:dyDescent="0.2">
      <c r="E42" s="8"/>
      <c r="F42" s="12"/>
      <c r="G42" s="13"/>
    </row>
    <row r="43" spans="5:7" x14ac:dyDescent="0.2">
      <c r="E43" s="8"/>
      <c r="F43" s="12"/>
      <c r="G43" s="13"/>
    </row>
    <row r="44" spans="5:7" x14ac:dyDescent="0.2">
      <c r="E44" s="8"/>
      <c r="F44" s="12"/>
      <c r="G44" s="13"/>
    </row>
    <row r="45" spans="5:7" x14ac:dyDescent="0.2">
      <c r="E45" s="8"/>
      <c r="F45" s="12"/>
      <c r="G45" s="13"/>
    </row>
    <row r="46" spans="5:7" x14ac:dyDescent="0.2">
      <c r="E46" s="8"/>
      <c r="F46" s="12"/>
      <c r="G46" s="13"/>
    </row>
    <row r="47" spans="5:7" x14ac:dyDescent="0.2">
      <c r="E47" s="8"/>
      <c r="F47" s="12"/>
      <c r="G47" s="13"/>
    </row>
    <row r="48" spans="5:7" x14ac:dyDescent="0.2">
      <c r="E48" s="8"/>
      <c r="F48" s="12"/>
      <c r="G48" s="13"/>
    </row>
    <row r="49" spans="5:7" x14ac:dyDescent="0.2">
      <c r="E49" s="8"/>
      <c r="F49" s="12"/>
      <c r="G49" s="13"/>
    </row>
    <row r="50" spans="5:7" x14ac:dyDescent="0.2">
      <c r="E50" s="8"/>
      <c r="F50" s="12"/>
      <c r="G50" s="13"/>
    </row>
    <row r="51" spans="5:7" x14ac:dyDescent="0.2">
      <c r="E51" s="8"/>
      <c r="F51" s="12"/>
      <c r="G51" s="13"/>
    </row>
    <row r="52" spans="5:7" x14ac:dyDescent="0.2">
      <c r="E52" s="8"/>
      <c r="F52" s="12"/>
      <c r="G52" s="13"/>
    </row>
    <row r="53" spans="5:7" x14ac:dyDescent="0.2">
      <c r="E53" s="8"/>
      <c r="F53" s="12"/>
      <c r="G53" s="13"/>
    </row>
    <row r="54" spans="5:7" x14ac:dyDescent="0.2">
      <c r="E54" s="8"/>
      <c r="F54" s="12"/>
      <c r="G54" s="13"/>
    </row>
    <row r="55" spans="5:7" x14ac:dyDescent="0.2">
      <c r="E55" s="8"/>
      <c r="F55" s="12"/>
      <c r="G55" s="13"/>
    </row>
    <row r="56" spans="5:7" x14ac:dyDescent="0.2">
      <c r="F56" s="12"/>
      <c r="G56" s="13"/>
    </row>
  </sheetData>
  <phoneticPr fontId="43" type="noConversion"/>
  <conditionalFormatting sqref="C6:C26">
    <cfRule type="duplicateValues" dxfId="4" priority="3"/>
  </conditionalFormatting>
  <conditionalFormatting sqref="D18">
    <cfRule type="duplicateValues" dxfId="3" priority="2"/>
  </conditionalFormatting>
  <conditionalFormatting sqref="D19">
    <cfRule type="duplicateValues" dxfId="2" priority="1"/>
  </conditionalFormatting>
  <hyperlinks>
    <hyperlink ref="G6" location="'IMP. H&amp;R'!H71" display="'IMP. H&amp;R'!H71" xr:uid="{565A234E-D993-4341-A728-8B4EE3DF0FC7}"/>
    <hyperlink ref="G13" location="'IMP. XELA CAR'!H107" display="'IMP. XELA CAR'!H107" xr:uid="{8BCF73FE-BF13-43FD-9FB6-A381740B3CDE}"/>
    <hyperlink ref="G12" location="'IMP. CED'!H105" display="'IMP. CED'!H105" xr:uid="{E795D902-A9D3-4C38-A5EA-A2B572DB1C07}"/>
    <hyperlink ref="G11" location="'IMP. CAMIONES'!H98" display="'IMP. CAMIONES'!H98" xr:uid="{D077C683-D2F8-44EB-A26A-A2E675084B09}"/>
    <hyperlink ref="G10" location="'IMP. MAC'!H295" display="'IMP. MAC'!H295" xr:uid="{D0CBB4CA-6F15-423B-8023-7A58BA6B97D5}"/>
  </hyperlinks>
  <pageMargins left="0.7" right="0.7" top="0.75" bottom="0.75" header="0.3" footer="0.3"/>
  <pageSetup paperSize="9" orientation="portrait" horizontalDpi="360" verticalDpi="360" r:id="rId1"/>
  <ignoredErrors>
    <ignoredError sqref="F6:G7 F8 F9:G10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ABC8-F3B6-4BA7-9315-FA60089489F6}">
  <sheetPr>
    <tabColor rgb="FF005C58"/>
  </sheetPr>
  <dimension ref="B1:AL48"/>
  <sheetViews>
    <sheetView showGridLines="0" topLeftCell="P1" zoomScale="85" zoomScaleNormal="85" workbookViewId="0">
      <selection activeCell="AD16" sqref="AD16"/>
    </sheetView>
  </sheetViews>
  <sheetFormatPr baseColWidth="10" defaultColWidth="11.5" defaultRowHeight="13" x14ac:dyDescent="0.15"/>
  <cols>
    <col min="1" max="1" width="11.5" style="19"/>
    <col min="2" max="2" width="19" style="19" bestFit="1" customWidth="1"/>
    <col min="3" max="3" width="6.1640625" style="19" customWidth="1"/>
    <col min="4" max="5" width="19" style="19" customWidth="1"/>
    <col min="6" max="6" width="27.6640625" style="19" customWidth="1"/>
    <col min="7" max="7" width="13.6640625" style="19" bestFit="1" customWidth="1"/>
    <col min="8" max="8" width="14.83203125" style="19" bestFit="1" customWidth="1"/>
    <col min="9" max="9" width="13" style="19" customWidth="1"/>
    <col min="10" max="12" width="13" style="19" hidden="1" customWidth="1"/>
    <col min="13" max="14" width="12.33203125" style="19" bestFit="1" customWidth="1"/>
    <col min="15" max="15" width="12.33203125" style="19" customWidth="1"/>
    <col min="16" max="16" width="15" style="19" customWidth="1"/>
    <col min="17" max="26" width="11.5" style="19"/>
    <col min="27" max="27" width="13.1640625" style="19" customWidth="1"/>
    <col min="28" max="28" width="11.5" style="19"/>
    <col min="29" max="29" width="11.83203125" style="19" bestFit="1" customWidth="1"/>
    <col min="30" max="30" width="12.6640625" style="19" customWidth="1"/>
    <col min="31" max="31" width="24.6640625" style="19" bestFit="1" customWidth="1"/>
    <col min="32" max="32" width="11.5" style="19"/>
    <col min="33" max="33" width="22.33203125" style="19" customWidth="1"/>
    <col min="34" max="16384" width="11.5" style="19"/>
  </cols>
  <sheetData>
    <row r="1" spans="2:38" x14ac:dyDescent="0.15">
      <c r="B1" s="55" t="s">
        <v>93</v>
      </c>
    </row>
    <row r="2" spans="2:38" x14ac:dyDescent="0.15">
      <c r="N2" s="19" t="s">
        <v>130</v>
      </c>
      <c r="AJ2" s="19" t="s">
        <v>150</v>
      </c>
    </row>
    <row r="3" spans="2:38" ht="23.5" customHeight="1" x14ac:dyDescent="0.15">
      <c r="B3" s="55" t="s">
        <v>96</v>
      </c>
      <c r="G3" s="47" t="e">
        <f>+#REF!</f>
        <v>#REF!</v>
      </c>
      <c r="H3" s="65" t="e">
        <f>+G3*7.9</f>
        <v>#REF!</v>
      </c>
      <c r="N3" s="63">
        <v>7.9</v>
      </c>
      <c r="O3" s="64">
        <v>7.92</v>
      </c>
      <c r="AI3" s="19" t="s">
        <v>151</v>
      </c>
      <c r="AL3" s="56"/>
    </row>
    <row r="4" spans="2:38" x14ac:dyDescent="0.15">
      <c r="B4" s="19" t="s">
        <v>120</v>
      </c>
      <c r="G4" s="40" t="e">
        <f>+#REF!</f>
        <v>#REF!</v>
      </c>
      <c r="H4" s="40"/>
    </row>
    <row r="5" spans="2:38" x14ac:dyDescent="0.15">
      <c r="B5" s="19" t="s">
        <v>93</v>
      </c>
    </row>
    <row r="6" spans="2:38" x14ac:dyDescent="0.15">
      <c r="G6" s="19" t="s">
        <v>130</v>
      </c>
    </row>
    <row r="7" spans="2:38" ht="14.5" customHeight="1" x14ac:dyDescent="0.15">
      <c r="B7" s="281" t="s">
        <v>121</v>
      </c>
      <c r="C7" s="281" t="s">
        <v>0</v>
      </c>
      <c r="D7" s="281" t="s">
        <v>34</v>
      </c>
      <c r="E7" s="281" t="s">
        <v>119</v>
      </c>
      <c r="F7" s="281" t="s">
        <v>1</v>
      </c>
      <c r="G7" s="281" t="s">
        <v>123</v>
      </c>
      <c r="H7" s="281" t="s">
        <v>131</v>
      </c>
      <c r="I7" s="281" t="s">
        <v>122</v>
      </c>
      <c r="J7" s="281" t="s">
        <v>97</v>
      </c>
      <c r="K7" s="281" t="s">
        <v>98</v>
      </c>
      <c r="L7" s="281" t="s">
        <v>99</v>
      </c>
      <c r="M7" s="281" t="s">
        <v>100</v>
      </c>
      <c r="N7" s="281" t="s">
        <v>101</v>
      </c>
      <c r="O7" s="281" t="s">
        <v>149</v>
      </c>
      <c r="P7" s="281" t="s">
        <v>102</v>
      </c>
      <c r="Q7" s="283" t="s">
        <v>103</v>
      </c>
      <c r="R7" s="284"/>
      <c r="S7" s="285"/>
      <c r="T7" s="283" t="s">
        <v>104</v>
      </c>
      <c r="U7" s="284"/>
      <c r="V7" s="284"/>
      <c r="W7" s="285"/>
      <c r="X7" s="282" t="s">
        <v>105</v>
      </c>
      <c r="Y7" s="282"/>
      <c r="Z7" s="281" t="s">
        <v>106</v>
      </c>
      <c r="AA7" s="281" t="s">
        <v>107</v>
      </c>
      <c r="AB7" s="281" t="s">
        <v>108</v>
      </c>
      <c r="AC7" s="281" t="s">
        <v>109</v>
      </c>
      <c r="AD7" s="281" t="s">
        <v>110</v>
      </c>
      <c r="AE7" s="281" t="s">
        <v>111</v>
      </c>
      <c r="AF7" s="281" t="s">
        <v>112</v>
      </c>
      <c r="AG7" s="281" t="s">
        <v>113</v>
      </c>
    </row>
    <row r="8" spans="2:38" s="21" customFormat="1" ht="13.25" customHeight="1" x14ac:dyDescent="0.2"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0" t="s">
        <v>114</v>
      </c>
      <c r="R8" s="20" t="s">
        <v>115</v>
      </c>
      <c r="S8" s="20" t="s">
        <v>116</v>
      </c>
      <c r="T8" s="20" t="s">
        <v>152</v>
      </c>
      <c r="U8" s="20" t="s">
        <v>115</v>
      </c>
      <c r="V8" s="20" t="s">
        <v>130</v>
      </c>
      <c r="W8" s="20" t="s">
        <v>116</v>
      </c>
      <c r="X8" s="20" t="s">
        <v>117</v>
      </c>
      <c r="Y8" s="20" t="s">
        <v>118</v>
      </c>
      <c r="Z8" s="281"/>
      <c r="AA8" s="281"/>
      <c r="AB8" s="281"/>
      <c r="AC8" s="281"/>
      <c r="AD8" s="281"/>
      <c r="AE8" s="281"/>
      <c r="AF8" s="281"/>
      <c r="AG8" s="281"/>
    </row>
    <row r="9" spans="2:38" s="21" customFormat="1" ht="13.25" customHeight="1" x14ac:dyDescent="0.2">
      <c r="B9" s="42" t="s">
        <v>124</v>
      </c>
      <c r="C9" s="42"/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67"/>
      <c r="AD9" s="41"/>
      <c r="AE9" s="41"/>
      <c r="AF9" s="41"/>
      <c r="AG9" s="41"/>
    </row>
    <row r="10" spans="2:38" ht="15" x14ac:dyDescent="0.2">
      <c r="B10" s="22" t="s">
        <v>128</v>
      </c>
      <c r="C10" s="30">
        <v>14</v>
      </c>
      <c r="D10" s="30" t="str">
        <f xml:space="preserve"> IFERROR(VLOOKUP(C10,#REF!,8,FALSE),"NO EXISTE")</f>
        <v>NO EXISTE</v>
      </c>
      <c r="E10" s="30" t="str">
        <f xml:space="preserve"> IFERROR(VLOOKUP(C10,#REF!,9,FALSE),"NO EXISTE")</f>
        <v>NO EXISTE</v>
      </c>
      <c r="F10" s="30" t="str">
        <f xml:space="preserve"> IFERROR(VLOOKUP(C10,#REF!,7,FALSE),"NO EXISTE")</f>
        <v>NO EXISTE</v>
      </c>
      <c r="G10" s="61">
        <v>3425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4"/>
      <c r="N10" s="25"/>
      <c r="O10" s="24">
        <v>7.9</v>
      </c>
      <c r="P10" s="62">
        <f>+G10*O10+I10</f>
        <v>27057.5</v>
      </c>
      <c r="Q10" s="24" t="s">
        <v>157</v>
      </c>
      <c r="R10" s="24" t="s">
        <v>157</v>
      </c>
      <c r="S10" s="23" t="e">
        <f>+#REF!</f>
        <v>#REF!</v>
      </c>
      <c r="T10" s="24" t="s">
        <v>153</v>
      </c>
      <c r="U10" s="24">
        <v>1307</v>
      </c>
      <c r="V10" s="24">
        <v>7.89</v>
      </c>
      <c r="W10" s="23">
        <v>1050</v>
      </c>
      <c r="X10" s="23" t="e">
        <f t="shared" ref="X10:X25" si="0">+S10</f>
        <v>#REF!</v>
      </c>
      <c r="Y10" s="23">
        <f t="shared" ref="Y10:Y16" si="1">+W10*V10</f>
        <v>8284.5</v>
      </c>
      <c r="Z10" s="26"/>
      <c r="AA10" s="23" t="e">
        <f t="shared" ref="AA10:AA17" si="2">+X10+Y10</f>
        <v>#REF!</v>
      </c>
      <c r="AB10" s="23">
        <f t="shared" ref="AB10:AB17" si="3">+P10</f>
        <v>27057.5</v>
      </c>
      <c r="AC10" s="68" t="e">
        <f t="shared" ref="AC10:AC16" si="4">+AB10-AA10</f>
        <v>#REF!</v>
      </c>
      <c r="AD10" s="27" t="e">
        <f t="shared" ref="AD10:AD16" si="5">+AC10/AB10</f>
        <v>#REF!</v>
      </c>
      <c r="AE10" s="28" t="e">
        <f>+AA10/AB10</f>
        <v>#REF!</v>
      </c>
      <c r="AF10" s="29" t="e">
        <f>+AD10+AE10</f>
        <v>#REF!</v>
      </c>
      <c r="AG10" s="23" t="e">
        <f t="shared" ref="AG10:AG17" si="6">+AVERAGE($AC$10:$AC$25)</f>
        <v>#REF!</v>
      </c>
    </row>
    <row r="11" spans="2:38" ht="15" x14ac:dyDescent="0.2">
      <c r="B11" s="22" t="s">
        <v>128</v>
      </c>
      <c r="C11" s="30">
        <v>16</v>
      </c>
      <c r="D11" s="30" t="str">
        <f xml:space="preserve"> IFERROR(VLOOKUP(C11,#REF!,8,FALSE),"NO EXISTE")</f>
        <v>NO EXISTE</v>
      </c>
      <c r="E11" s="30" t="str">
        <f xml:space="preserve"> IFERROR(VLOOKUP(C11,#REF!,9,FALSE),"NO EXISTE")</f>
        <v>NO EXISTE</v>
      </c>
      <c r="F11" s="30" t="str">
        <f xml:space="preserve"> IFERROR(VLOOKUP(C11,#REF!,7,FALSE),"NO EXISTE")</f>
        <v>NO EXISTE</v>
      </c>
      <c r="G11" s="61">
        <v>1200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4"/>
      <c r="N11" s="25"/>
      <c r="O11" s="24">
        <v>7.9</v>
      </c>
      <c r="P11" s="62">
        <f t="shared" ref="P11:P16" si="7">+G11*O11+I11</f>
        <v>9480</v>
      </c>
      <c r="Q11" s="24" t="s">
        <v>157</v>
      </c>
      <c r="R11" s="24" t="s">
        <v>157</v>
      </c>
      <c r="S11" s="23" t="e">
        <f>+#REF!</f>
        <v>#REF!</v>
      </c>
      <c r="T11" s="24" t="s">
        <v>153</v>
      </c>
      <c r="U11" s="24">
        <v>1307</v>
      </c>
      <c r="V11" s="24">
        <v>7.89</v>
      </c>
      <c r="W11" s="23">
        <v>1050</v>
      </c>
      <c r="X11" s="23" t="e">
        <f t="shared" si="0"/>
        <v>#REF!</v>
      </c>
      <c r="Y11" s="23">
        <f t="shared" si="1"/>
        <v>8284.5</v>
      </c>
      <c r="Z11" s="26"/>
      <c r="AA11" s="23" t="e">
        <f t="shared" si="2"/>
        <v>#REF!</v>
      </c>
      <c r="AB11" s="23">
        <f t="shared" si="3"/>
        <v>9480</v>
      </c>
      <c r="AC11" s="68" t="e">
        <f t="shared" si="4"/>
        <v>#REF!</v>
      </c>
      <c r="AD11" s="27" t="e">
        <f t="shared" si="5"/>
        <v>#REF!</v>
      </c>
      <c r="AE11" s="28" t="e">
        <f t="shared" ref="AE11:AE25" si="8">+AA11/AB11</f>
        <v>#REF!</v>
      </c>
      <c r="AF11" s="29" t="e">
        <f t="shared" ref="AF11:AF25" si="9">+AD11+AE11</f>
        <v>#REF!</v>
      </c>
      <c r="AG11" s="23" t="e">
        <f t="shared" si="6"/>
        <v>#REF!</v>
      </c>
    </row>
    <row r="12" spans="2:38" ht="15" x14ac:dyDescent="0.2">
      <c r="B12" s="22" t="s">
        <v>128</v>
      </c>
      <c r="C12" s="30">
        <v>17</v>
      </c>
      <c r="D12" s="30" t="str">
        <f xml:space="preserve"> IFERROR(VLOOKUP(C12,#REF!,8,FALSE),"NO EXISTE")</f>
        <v>NO EXISTE</v>
      </c>
      <c r="E12" s="30" t="str">
        <f xml:space="preserve"> IFERROR(VLOOKUP(C12,#REF!,9,FALSE),"NO EXISTE")</f>
        <v>NO EXISTE</v>
      </c>
      <c r="F12" s="30" t="str">
        <f xml:space="preserve"> IFERROR(VLOOKUP(C12,#REF!,7,FALSE),"NO EXISTE")</f>
        <v>NO EXISTE</v>
      </c>
      <c r="G12" s="61">
        <v>1270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4"/>
      <c r="N12" s="25"/>
      <c r="O12" s="24">
        <v>7.9</v>
      </c>
      <c r="P12" s="62">
        <f t="shared" si="7"/>
        <v>10033</v>
      </c>
      <c r="Q12" s="24" t="s">
        <v>157</v>
      </c>
      <c r="R12" s="24" t="s">
        <v>157</v>
      </c>
      <c r="S12" s="23" t="e">
        <f>+#REF!</f>
        <v>#REF!</v>
      </c>
      <c r="T12" s="24" t="s">
        <v>153</v>
      </c>
      <c r="U12" s="24">
        <v>1307</v>
      </c>
      <c r="V12" s="24">
        <v>7.89</v>
      </c>
      <c r="W12" s="23">
        <v>1100</v>
      </c>
      <c r="X12" s="23" t="e">
        <f t="shared" si="0"/>
        <v>#REF!</v>
      </c>
      <c r="Y12" s="23">
        <f t="shared" si="1"/>
        <v>8679</v>
      </c>
      <c r="Z12" s="26"/>
      <c r="AA12" s="23" t="e">
        <f t="shared" si="2"/>
        <v>#REF!</v>
      </c>
      <c r="AB12" s="23">
        <f t="shared" si="3"/>
        <v>10033</v>
      </c>
      <c r="AC12" s="68" t="e">
        <f t="shared" si="4"/>
        <v>#REF!</v>
      </c>
      <c r="AD12" s="27" t="e">
        <f t="shared" si="5"/>
        <v>#REF!</v>
      </c>
      <c r="AE12" s="28" t="e">
        <f t="shared" si="8"/>
        <v>#REF!</v>
      </c>
      <c r="AF12" s="29" t="e">
        <f t="shared" si="9"/>
        <v>#REF!</v>
      </c>
      <c r="AG12" s="23" t="e">
        <f t="shared" si="6"/>
        <v>#REF!</v>
      </c>
    </row>
    <row r="13" spans="2:38" ht="15" x14ac:dyDescent="0.2">
      <c r="B13" s="22" t="s">
        <v>128</v>
      </c>
      <c r="C13" s="30">
        <v>19</v>
      </c>
      <c r="D13" s="30" t="str">
        <f xml:space="preserve"> IFERROR(VLOOKUP(C13,#REF!,8,FALSE),"NO EXISTE")</f>
        <v>NO EXISTE</v>
      </c>
      <c r="E13" s="30" t="str">
        <f xml:space="preserve"> IFERROR(VLOOKUP(C13,#REF!,9,FALSE),"NO EXISTE")</f>
        <v>NO EXISTE</v>
      </c>
      <c r="F13" s="30" t="str">
        <f xml:space="preserve"> IFERROR(VLOOKUP(C13,#REF!,7,FALSE),"NO EXISTE")</f>
        <v>NO EXISTE</v>
      </c>
      <c r="G13" s="61">
        <v>2175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4"/>
      <c r="N13" s="25"/>
      <c r="O13" s="24">
        <v>7.9</v>
      </c>
      <c r="P13" s="62">
        <f t="shared" si="7"/>
        <v>17182.5</v>
      </c>
      <c r="Q13" s="24" t="s">
        <v>157</v>
      </c>
      <c r="R13" s="24" t="s">
        <v>157</v>
      </c>
      <c r="S13" s="23" t="e">
        <f>+#REF!</f>
        <v>#REF!</v>
      </c>
      <c r="T13" s="24" t="s">
        <v>153</v>
      </c>
      <c r="U13" s="24">
        <v>1307</v>
      </c>
      <c r="V13" s="24">
        <v>7.89</v>
      </c>
      <c r="W13" s="23">
        <v>1525</v>
      </c>
      <c r="X13" s="23" t="e">
        <f t="shared" si="0"/>
        <v>#REF!</v>
      </c>
      <c r="Y13" s="23">
        <f t="shared" si="1"/>
        <v>12032.25</v>
      </c>
      <c r="Z13" s="26"/>
      <c r="AA13" s="23" t="e">
        <f t="shared" si="2"/>
        <v>#REF!</v>
      </c>
      <c r="AB13" s="23">
        <f t="shared" si="3"/>
        <v>17182.5</v>
      </c>
      <c r="AC13" s="68" t="e">
        <f t="shared" si="4"/>
        <v>#REF!</v>
      </c>
      <c r="AD13" s="27" t="e">
        <f t="shared" si="5"/>
        <v>#REF!</v>
      </c>
      <c r="AE13" s="28" t="e">
        <f t="shared" si="8"/>
        <v>#REF!</v>
      </c>
      <c r="AF13" s="29" t="e">
        <f t="shared" si="9"/>
        <v>#REF!</v>
      </c>
      <c r="AG13" s="23" t="e">
        <f t="shared" si="6"/>
        <v>#REF!</v>
      </c>
    </row>
    <row r="14" spans="2:38" ht="15" x14ac:dyDescent="0.2">
      <c r="B14" s="22" t="s">
        <v>128</v>
      </c>
      <c r="C14" s="30">
        <v>22</v>
      </c>
      <c r="D14" s="30" t="str">
        <f xml:space="preserve"> IFERROR(VLOOKUP(C14,#REF!,8,FALSE),"NO EXISTE")</f>
        <v>NO EXISTE</v>
      </c>
      <c r="E14" s="30" t="str">
        <f xml:space="preserve"> IFERROR(VLOOKUP(C14,#REF!,9,FALSE),"NO EXISTE")</f>
        <v>NO EXISTE</v>
      </c>
      <c r="F14" s="30" t="str">
        <f xml:space="preserve"> IFERROR(VLOOKUP(C14,#REF!,7,FALSE),"NO EXISTE")</f>
        <v>NO EXISTE</v>
      </c>
      <c r="G14" s="61">
        <v>2225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4"/>
      <c r="N14" s="70">
        <v>45385</v>
      </c>
      <c r="O14" s="24">
        <v>7.9</v>
      </c>
      <c r="P14" s="62">
        <f>+G14*O14+I14</f>
        <v>17577.5</v>
      </c>
      <c r="Q14" s="24" t="s">
        <v>157</v>
      </c>
      <c r="R14" s="24" t="s">
        <v>157</v>
      </c>
      <c r="S14" s="23" t="e">
        <f>+#REF!</f>
        <v>#REF!</v>
      </c>
      <c r="T14" s="24" t="s">
        <v>153</v>
      </c>
      <c r="U14" s="24">
        <v>1307</v>
      </c>
      <c r="V14" s="24">
        <v>7.89</v>
      </c>
      <c r="W14" s="23">
        <v>1250</v>
      </c>
      <c r="X14" s="23" t="e">
        <f t="shared" si="0"/>
        <v>#REF!</v>
      </c>
      <c r="Y14" s="23">
        <f t="shared" si="1"/>
        <v>9862.5</v>
      </c>
      <c r="Z14" s="26"/>
      <c r="AA14" s="23" t="e">
        <f t="shared" si="2"/>
        <v>#REF!</v>
      </c>
      <c r="AB14" s="23">
        <f t="shared" si="3"/>
        <v>17577.5</v>
      </c>
      <c r="AC14" s="68" t="e">
        <f t="shared" si="4"/>
        <v>#REF!</v>
      </c>
      <c r="AD14" s="27" t="e">
        <f t="shared" si="5"/>
        <v>#REF!</v>
      </c>
      <c r="AE14" s="28" t="e">
        <f>+AA14/AB14</f>
        <v>#REF!</v>
      </c>
      <c r="AF14" s="29" t="e">
        <f t="shared" si="9"/>
        <v>#REF!</v>
      </c>
      <c r="AG14" s="23" t="e">
        <f t="shared" si="6"/>
        <v>#REF!</v>
      </c>
    </row>
    <row r="15" spans="2:38" ht="15" x14ac:dyDescent="0.2">
      <c r="B15" s="22" t="s">
        <v>128</v>
      </c>
      <c r="C15" s="30">
        <v>27</v>
      </c>
      <c r="D15" s="30" t="str">
        <f xml:space="preserve"> IFERROR(VLOOKUP(C15,#REF!,8,FALSE),"NO EXISTE")</f>
        <v>NO EXISTE</v>
      </c>
      <c r="E15" s="30" t="str">
        <f xml:space="preserve"> IFERROR(VLOOKUP(C15,#REF!,9,FALSE),"NO EXISTE")</f>
        <v>NO EXISTE</v>
      </c>
      <c r="F15" s="30" t="str">
        <f xml:space="preserve"> IFERROR(VLOOKUP(C15,#REF!,7,FALSE),"NO EXISTE")</f>
        <v>NO EXISTE</v>
      </c>
      <c r="G15" s="61">
        <v>2275</v>
      </c>
      <c r="H15" s="23"/>
      <c r="I15" s="23"/>
      <c r="J15" s="23"/>
      <c r="K15" s="23"/>
      <c r="L15" s="23"/>
      <c r="M15" s="24"/>
      <c r="N15" s="70">
        <v>45385</v>
      </c>
      <c r="O15" s="24">
        <v>7.9</v>
      </c>
      <c r="P15" s="62">
        <f t="shared" si="7"/>
        <v>17972.5</v>
      </c>
      <c r="Q15" s="24" t="s">
        <v>157</v>
      </c>
      <c r="R15" s="24" t="s">
        <v>157</v>
      </c>
      <c r="S15" s="23" t="e">
        <f>+#REF!</f>
        <v>#REF!</v>
      </c>
      <c r="T15" s="69" t="s">
        <v>156</v>
      </c>
      <c r="U15" s="66" t="s">
        <v>155</v>
      </c>
      <c r="V15" s="66">
        <v>7.89</v>
      </c>
      <c r="W15" s="23">
        <v>1490</v>
      </c>
      <c r="X15" s="23" t="e">
        <f t="shared" si="0"/>
        <v>#REF!</v>
      </c>
      <c r="Y15" s="23">
        <f>+W15*V15</f>
        <v>11756.1</v>
      </c>
      <c r="Z15" s="26"/>
      <c r="AA15" s="23" t="e">
        <f t="shared" si="2"/>
        <v>#REF!</v>
      </c>
      <c r="AB15" s="23">
        <f t="shared" si="3"/>
        <v>17972.5</v>
      </c>
      <c r="AC15" s="68" t="e">
        <f t="shared" si="4"/>
        <v>#REF!</v>
      </c>
      <c r="AD15" s="27" t="e">
        <f t="shared" si="5"/>
        <v>#REF!</v>
      </c>
      <c r="AE15" s="28" t="e">
        <f>+AA15/AB15</f>
        <v>#REF!</v>
      </c>
      <c r="AF15" s="29" t="e">
        <f>+AD15+AE15</f>
        <v>#REF!</v>
      </c>
      <c r="AG15" s="23" t="e">
        <f t="shared" si="6"/>
        <v>#REF!</v>
      </c>
    </row>
    <row r="16" spans="2:38" ht="15" x14ac:dyDescent="0.2">
      <c r="B16" s="22" t="s">
        <v>128</v>
      </c>
      <c r="C16" s="57">
        <v>28</v>
      </c>
      <c r="D16" s="30" t="str">
        <f xml:space="preserve"> IFERROR(VLOOKUP(C16,#REF!,8,FALSE),"NO EXISTE")</f>
        <v>NO EXISTE</v>
      </c>
      <c r="E16" s="30" t="str">
        <f xml:space="preserve"> IFERROR(VLOOKUP(C16,#REF!,9,FALSE),"NO EXISTE")</f>
        <v>NO EXISTE</v>
      </c>
      <c r="F16" s="30" t="str">
        <f xml:space="preserve"> IFERROR(VLOOKUP(C16,#REF!,7,FALSE),"NO EXISTE")</f>
        <v>NO EXISTE</v>
      </c>
      <c r="G16" s="61">
        <v>1075</v>
      </c>
      <c r="H16" s="23">
        <v>0</v>
      </c>
      <c r="I16" s="23">
        <v>0</v>
      </c>
      <c r="J16" s="23"/>
      <c r="K16" s="23"/>
      <c r="L16" s="23"/>
      <c r="M16" s="24"/>
      <c r="N16" s="25"/>
      <c r="O16" s="24">
        <v>7.9</v>
      </c>
      <c r="P16" s="62">
        <f t="shared" si="7"/>
        <v>8492.5</v>
      </c>
      <c r="Q16" s="24" t="s">
        <v>157</v>
      </c>
      <c r="R16" s="24" t="s">
        <v>157</v>
      </c>
      <c r="S16" s="23" t="e">
        <f>+#REF!</f>
        <v>#REF!</v>
      </c>
      <c r="T16" s="24" t="s">
        <v>153</v>
      </c>
      <c r="U16" s="24">
        <v>1307</v>
      </c>
      <c r="V16" s="66">
        <v>7.89</v>
      </c>
      <c r="W16" s="23">
        <f>850+200</f>
        <v>1050</v>
      </c>
      <c r="X16" s="23" t="e">
        <f t="shared" si="0"/>
        <v>#REF!</v>
      </c>
      <c r="Y16" s="23">
        <f t="shared" si="1"/>
        <v>8284.5</v>
      </c>
      <c r="Z16" s="26"/>
      <c r="AA16" s="23" t="e">
        <f t="shared" si="2"/>
        <v>#REF!</v>
      </c>
      <c r="AB16" s="23">
        <f t="shared" si="3"/>
        <v>8492.5</v>
      </c>
      <c r="AC16" s="68" t="e">
        <f t="shared" si="4"/>
        <v>#REF!</v>
      </c>
      <c r="AD16" s="27" t="e">
        <f t="shared" si="5"/>
        <v>#REF!</v>
      </c>
      <c r="AE16" s="28" t="e">
        <f t="shared" si="8"/>
        <v>#REF!</v>
      </c>
      <c r="AF16" s="29" t="e">
        <f t="shared" si="9"/>
        <v>#REF!</v>
      </c>
      <c r="AG16" s="23" t="e">
        <f t="shared" si="6"/>
        <v>#REF!</v>
      </c>
    </row>
    <row r="17" spans="2:33" ht="15" x14ac:dyDescent="0.2">
      <c r="B17" s="22" t="s">
        <v>128</v>
      </c>
      <c r="C17" s="57">
        <v>13</v>
      </c>
      <c r="D17" s="30" t="str">
        <f xml:space="preserve"> IFERROR(VLOOKUP(C17,#REF!,8,FALSE),"NO EXISTE")</f>
        <v>NO EXISTE</v>
      </c>
      <c r="E17" s="30" t="str">
        <f xml:space="preserve"> IFERROR(VLOOKUP(C17,#REF!,9,FALSE),"NO EXISTE")</f>
        <v>NO EXISTE</v>
      </c>
      <c r="F17" s="30" t="str">
        <f xml:space="preserve"> IFERROR(VLOOKUP(C17,#REF!,7,FALSE),"NO EXISTE")</f>
        <v>NO EXISTE</v>
      </c>
      <c r="G17" s="23">
        <v>0</v>
      </c>
      <c r="H17" s="39">
        <v>2785</v>
      </c>
      <c r="I17" s="23">
        <v>0</v>
      </c>
      <c r="J17" s="23"/>
      <c r="K17" s="23"/>
      <c r="L17" s="23"/>
      <c r="M17" s="24"/>
      <c r="N17" s="25"/>
      <c r="O17" s="24"/>
      <c r="P17" s="62">
        <f>SUM(G17:L17)</f>
        <v>2785</v>
      </c>
      <c r="Q17" s="24"/>
      <c r="R17" s="24"/>
      <c r="S17" s="23"/>
      <c r="T17" s="24"/>
      <c r="U17" s="24"/>
      <c r="V17" s="24"/>
      <c r="W17" s="23"/>
      <c r="X17" s="23">
        <f t="shared" si="0"/>
        <v>0</v>
      </c>
      <c r="Y17" s="23">
        <f t="shared" ref="Y17:Y25" si="10">+W17</f>
        <v>0</v>
      </c>
      <c r="Z17" s="26"/>
      <c r="AA17" s="23">
        <f t="shared" si="2"/>
        <v>0</v>
      </c>
      <c r="AB17" s="23">
        <f t="shared" si="3"/>
        <v>2785</v>
      </c>
      <c r="AC17" s="68">
        <f t="shared" ref="AC17:AC25" si="11">+AB17-AA17</f>
        <v>2785</v>
      </c>
      <c r="AD17" s="27">
        <f t="shared" ref="AD17:AD25" si="12">+AC17/AB17</f>
        <v>1</v>
      </c>
      <c r="AE17" s="28">
        <f t="shared" si="8"/>
        <v>0</v>
      </c>
      <c r="AF17" s="29">
        <f t="shared" si="9"/>
        <v>1</v>
      </c>
      <c r="AG17" s="23" t="e">
        <f t="shared" si="6"/>
        <v>#REF!</v>
      </c>
    </row>
    <row r="18" spans="2:33" ht="15" x14ac:dyDescent="0.2">
      <c r="B18" s="22" t="s">
        <v>128</v>
      </c>
      <c r="C18" s="57">
        <v>15</v>
      </c>
      <c r="D18" s="30" t="str">
        <f xml:space="preserve"> IFERROR(VLOOKUP(C18,#REF!,8,FALSE),"NO EXISTE")</f>
        <v>NO EXISTE</v>
      </c>
      <c r="E18" s="30" t="str">
        <f xml:space="preserve"> IFERROR(VLOOKUP(C18,#REF!,9,FALSE),"NO EXISTE")</f>
        <v>NO EXISTE</v>
      </c>
      <c r="F18" s="30" t="str">
        <f xml:space="preserve"> IFERROR(VLOOKUP(C18,#REF!,7,FALSE),"NO EXISTE")</f>
        <v>NO EXISTE</v>
      </c>
      <c r="G18" s="23">
        <v>0</v>
      </c>
      <c r="H18" s="39">
        <v>3262</v>
      </c>
      <c r="I18" s="23">
        <v>0</v>
      </c>
      <c r="J18" s="23"/>
      <c r="K18" s="23"/>
      <c r="L18" s="23"/>
      <c r="M18" s="24"/>
      <c r="N18" s="25"/>
      <c r="O18" s="24"/>
      <c r="P18" s="62">
        <f t="shared" ref="P18:P25" si="13">SUM(G18:L18)</f>
        <v>3262</v>
      </c>
      <c r="Q18" s="24"/>
      <c r="R18" s="24"/>
      <c r="S18" s="23"/>
      <c r="T18" s="24"/>
      <c r="U18" s="24"/>
      <c r="V18" s="24"/>
      <c r="W18" s="23"/>
      <c r="X18" s="23">
        <f>+S18</f>
        <v>0</v>
      </c>
      <c r="Y18" s="23">
        <f t="shared" si="10"/>
        <v>0</v>
      </c>
      <c r="Z18" s="26"/>
      <c r="AA18" s="23"/>
      <c r="AB18" s="23"/>
      <c r="AC18" s="68">
        <f t="shared" si="11"/>
        <v>0</v>
      </c>
      <c r="AD18" s="27" t="e">
        <f t="shared" si="12"/>
        <v>#DIV/0!</v>
      </c>
      <c r="AE18" s="28" t="e">
        <f t="shared" si="8"/>
        <v>#DIV/0!</v>
      </c>
      <c r="AF18" s="29" t="e">
        <f t="shared" si="9"/>
        <v>#DIV/0!</v>
      </c>
      <c r="AG18" s="23" t="e">
        <f t="shared" ref="AG18:AG25" si="14">+AVERAGE($AC$10:$AC$25)</f>
        <v>#REF!</v>
      </c>
    </row>
    <row r="19" spans="2:33" ht="15" x14ac:dyDescent="0.2">
      <c r="B19" s="22" t="s">
        <v>128</v>
      </c>
      <c r="C19" s="57">
        <v>18</v>
      </c>
      <c r="D19" s="30" t="str">
        <f xml:space="preserve"> IFERROR(VLOOKUP(C19,#REF!,8,FALSE),"NO EXISTE")</f>
        <v>NO EXISTE</v>
      </c>
      <c r="E19" s="30" t="str">
        <f xml:space="preserve"> IFERROR(VLOOKUP(C19,#REF!,9,FALSE),"NO EXISTE")</f>
        <v>NO EXISTE</v>
      </c>
      <c r="F19" s="30" t="str">
        <f xml:space="preserve"> IFERROR(VLOOKUP(C19,#REF!,7,FALSE),"NO EXISTE")</f>
        <v>NO EXISTE</v>
      </c>
      <c r="G19" s="23">
        <v>0</v>
      </c>
      <c r="H19" s="39">
        <v>3514</v>
      </c>
      <c r="I19" s="23">
        <v>0</v>
      </c>
      <c r="J19" s="23"/>
      <c r="K19" s="23"/>
      <c r="L19" s="23"/>
      <c r="M19" s="24"/>
      <c r="N19" s="25"/>
      <c r="O19" s="24"/>
      <c r="P19" s="62">
        <f t="shared" si="13"/>
        <v>3514</v>
      </c>
      <c r="Q19" s="24"/>
      <c r="R19" s="24"/>
      <c r="S19" s="23"/>
      <c r="T19" s="24"/>
      <c r="U19" s="24"/>
      <c r="V19" s="24"/>
      <c r="W19" s="23"/>
      <c r="X19" s="23">
        <f t="shared" si="0"/>
        <v>0</v>
      </c>
      <c r="Y19" s="23">
        <f t="shared" si="10"/>
        <v>0</v>
      </c>
      <c r="Z19" s="26"/>
      <c r="AA19" s="23"/>
      <c r="AB19" s="23"/>
      <c r="AC19" s="68">
        <f t="shared" si="11"/>
        <v>0</v>
      </c>
      <c r="AD19" s="27" t="e">
        <f t="shared" si="12"/>
        <v>#DIV/0!</v>
      </c>
      <c r="AE19" s="28" t="e">
        <f t="shared" si="8"/>
        <v>#DIV/0!</v>
      </c>
      <c r="AF19" s="29" t="e">
        <f t="shared" si="9"/>
        <v>#DIV/0!</v>
      </c>
      <c r="AG19" s="23" t="e">
        <f t="shared" si="14"/>
        <v>#REF!</v>
      </c>
    </row>
    <row r="20" spans="2:33" ht="15" x14ac:dyDescent="0.2">
      <c r="B20" s="22" t="s">
        <v>128</v>
      </c>
      <c r="C20" s="57">
        <v>21</v>
      </c>
      <c r="D20" s="30" t="str">
        <f xml:space="preserve"> IFERROR(VLOOKUP(C20,#REF!,8,FALSE),"NO EXISTE")</f>
        <v>NO EXISTE</v>
      </c>
      <c r="E20" s="30" t="str">
        <f xml:space="preserve"> IFERROR(VLOOKUP(C20,#REF!,9,FALSE),"NO EXISTE")</f>
        <v>NO EXISTE</v>
      </c>
      <c r="F20" s="30" t="str">
        <f xml:space="preserve"> IFERROR(VLOOKUP(C20,#REF!,7,FALSE),"NO EXISTE")</f>
        <v>NO EXISTE</v>
      </c>
      <c r="G20" s="23">
        <v>0</v>
      </c>
      <c r="H20" s="39">
        <v>4654</v>
      </c>
      <c r="I20" s="23">
        <v>0</v>
      </c>
      <c r="J20" s="23"/>
      <c r="K20" s="23"/>
      <c r="L20" s="23"/>
      <c r="M20" s="24"/>
      <c r="N20" s="25"/>
      <c r="O20" s="24"/>
      <c r="P20" s="62">
        <f t="shared" si="13"/>
        <v>4654</v>
      </c>
      <c r="Q20" s="24"/>
      <c r="R20" s="24"/>
      <c r="S20" s="23"/>
      <c r="T20" s="24"/>
      <c r="U20" s="24"/>
      <c r="V20" s="24"/>
      <c r="W20" s="23"/>
      <c r="X20" s="23">
        <f t="shared" si="0"/>
        <v>0</v>
      </c>
      <c r="Y20" s="23">
        <f t="shared" si="10"/>
        <v>0</v>
      </c>
      <c r="Z20" s="26"/>
      <c r="AA20" s="23"/>
      <c r="AB20" s="23"/>
      <c r="AC20" s="68">
        <f t="shared" si="11"/>
        <v>0</v>
      </c>
      <c r="AD20" s="27" t="e">
        <f t="shared" si="12"/>
        <v>#DIV/0!</v>
      </c>
      <c r="AE20" s="28" t="e">
        <f t="shared" si="8"/>
        <v>#DIV/0!</v>
      </c>
      <c r="AF20" s="29" t="e">
        <f t="shared" si="9"/>
        <v>#DIV/0!</v>
      </c>
      <c r="AG20" s="23" t="e">
        <f t="shared" si="14"/>
        <v>#REF!</v>
      </c>
    </row>
    <row r="21" spans="2:33" ht="15" x14ac:dyDescent="0.2">
      <c r="B21" s="22"/>
      <c r="C21" s="22"/>
      <c r="D21" s="30" t="str">
        <f xml:space="preserve"> IFERROR(VLOOKUP(C21,#REF!,8,FALSE),"NO EXISTE")</f>
        <v>NO EXISTE</v>
      </c>
      <c r="E21" s="30" t="str">
        <f xml:space="preserve"> IFERROR(VLOOKUP(C21,#REF!,9,FALSE),"NO EXISTE")</f>
        <v>NO EXISTE</v>
      </c>
      <c r="F21" s="30" t="str">
        <f xml:space="preserve"> IFERROR(VLOOKUP(C21,#REF!,7,FALSE),"NO EXISTE")</f>
        <v>NO EXISTE</v>
      </c>
      <c r="G21" s="23">
        <v>0</v>
      </c>
      <c r="H21" s="23">
        <v>0</v>
      </c>
      <c r="I21" s="23">
        <v>0</v>
      </c>
      <c r="J21" s="23"/>
      <c r="K21" s="23"/>
      <c r="L21" s="23"/>
      <c r="M21" s="24"/>
      <c r="N21" s="25"/>
      <c r="O21" s="24"/>
      <c r="P21" s="62">
        <f t="shared" si="13"/>
        <v>0</v>
      </c>
      <c r="Q21" s="24"/>
      <c r="R21" s="24"/>
      <c r="S21" s="23"/>
      <c r="T21" s="24"/>
      <c r="U21" s="24"/>
      <c r="V21" s="24"/>
      <c r="W21" s="23"/>
      <c r="X21" s="23">
        <f t="shared" si="0"/>
        <v>0</v>
      </c>
      <c r="Y21" s="23">
        <f t="shared" si="10"/>
        <v>0</v>
      </c>
      <c r="Z21" s="26"/>
      <c r="AA21" s="23"/>
      <c r="AB21" s="23"/>
      <c r="AC21" s="68">
        <f t="shared" si="11"/>
        <v>0</v>
      </c>
      <c r="AD21" s="27" t="e">
        <f t="shared" si="12"/>
        <v>#DIV/0!</v>
      </c>
      <c r="AE21" s="28" t="e">
        <f t="shared" si="8"/>
        <v>#DIV/0!</v>
      </c>
      <c r="AF21" s="29" t="e">
        <f t="shared" si="9"/>
        <v>#DIV/0!</v>
      </c>
      <c r="AG21" s="23" t="e">
        <f t="shared" si="14"/>
        <v>#REF!</v>
      </c>
    </row>
    <row r="22" spans="2:33" ht="15" x14ac:dyDescent="0.2">
      <c r="B22" s="22"/>
      <c r="C22" s="22"/>
      <c r="D22" s="30" t="str">
        <f xml:space="preserve"> IFERROR(VLOOKUP(C22,#REF!,8,FALSE),"NO EXISTE")</f>
        <v>NO EXISTE</v>
      </c>
      <c r="E22" s="30" t="str">
        <f xml:space="preserve"> IFERROR(VLOOKUP(C22,#REF!,9,FALSE),"NO EXISTE")</f>
        <v>NO EXISTE</v>
      </c>
      <c r="F22" s="30" t="str">
        <f xml:space="preserve"> IFERROR(VLOOKUP(C22,#REF!,7,FALSE),"NO EXISTE")</f>
        <v>NO EXISTE</v>
      </c>
      <c r="G22" s="23">
        <v>0</v>
      </c>
      <c r="H22" s="23">
        <v>0</v>
      </c>
      <c r="I22" s="23">
        <v>0</v>
      </c>
      <c r="J22" s="23"/>
      <c r="K22" s="23"/>
      <c r="L22" s="23"/>
      <c r="M22" s="24"/>
      <c r="N22" s="25"/>
      <c r="O22" s="24"/>
      <c r="P22" s="62">
        <f t="shared" si="13"/>
        <v>0</v>
      </c>
      <c r="Q22" s="24"/>
      <c r="R22" s="24"/>
      <c r="S22" s="23"/>
      <c r="T22" s="24"/>
      <c r="U22" s="24"/>
      <c r="V22" s="24"/>
      <c r="W22" s="23"/>
      <c r="X22" s="23">
        <f t="shared" si="0"/>
        <v>0</v>
      </c>
      <c r="Y22" s="23">
        <f t="shared" si="10"/>
        <v>0</v>
      </c>
      <c r="Z22" s="26"/>
      <c r="AA22" s="23"/>
      <c r="AB22" s="23"/>
      <c r="AC22" s="68">
        <f t="shared" si="11"/>
        <v>0</v>
      </c>
      <c r="AD22" s="27" t="e">
        <f t="shared" si="12"/>
        <v>#DIV/0!</v>
      </c>
      <c r="AE22" s="28" t="e">
        <f t="shared" si="8"/>
        <v>#DIV/0!</v>
      </c>
      <c r="AF22" s="29" t="e">
        <f t="shared" si="9"/>
        <v>#DIV/0!</v>
      </c>
      <c r="AG22" s="23" t="e">
        <f t="shared" si="14"/>
        <v>#REF!</v>
      </c>
    </row>
    <row r="23" spans="2:33" ht="15" x14ac:dyDescent="0.2">
      <c r="B23" s="22"/>
      <c r="C23" s="22"/>
      <c r="D23" s="30" t="str">
        <f xml:space="preserve"> IFERROR(VLOOKUP(C23,#REF!,8,FALSE),"NO EXISTE")</f>
        <v>NO EXISTE</v>
      </c>
      <c r="E23" s="30" t="str">
        <f xml:space="preserve"> IFERROR(VLOOKUP(C23,#REF!,9,FALSE),"NO EXISTE")</f>
        <v>NO EXISTE</v>
      </c>
      <c r="F23" s="30" t="str">
        <f xml:space="preserve"> IFERROR(VLOOKUP(C23,#REF!,7,FALSE),"NO EXISTE")</f>
        <v>NO EXISTE</v>
      </c>
      <c r="G23" s="23">
        <v>0</v>
      </c>
      <c r="H23" s="23">
        <v>0</v>
      </c>
      <c r="I23" s="23">
        <v>0</v>
      </c>
      <c r="J23" s="23"/>
      <c r="K23" s="23"/>
      <c r="L23" s="23"/>
      <c r="M23" s="24"/>
      <c r="N23" s="25"/>
      <c r="O23" s="24"/>
      <c r="P23" s="62">
        <f t="shared" si="13"/>
        <v>0</v>
      </c>
      <c r="Q23" s="24"/>
      <c r="R23" s="24"/>
      <c r="S23" s="23"/>
      <c r="T23" s="24"/>
      <c r="U23" s="24"/>
      <c r="V23" s="24"/>
      <c r="W23" s="23"/>
      <c r="X23" s="23">
        <f t="shared" si="0"/>
        <v>0</v>
      </c>
      <c r="Y23" s="23">
        <f t="shared" si="10"/>
        <v>0</v>
      </c>
      <c r="Z23" s="26"/>
      <c r="AA23" s="23"/>
      <c r="AB23" s="23"/>
      <c r="AC23" s="68">
        <f t="shared" si="11"/>
        <v>0</v>
      </c>
      <c r="AD23" s="27" t="e">
        <f t="shared" si="12"/>
        <v>#DIV/0!</v>
      </c>
      <c r="AE23" s="28" t="e">
        <f t="shared" si="8"/>
        <v>#DIV/0!</v>
      </c>
      <c r="AF23" s="29" t="e">
        <f t="shared" si="9"/>
        <v>#DIV/0!</v>
      </c>
      <c r="AG23" s="23" t="e">
        <f t="shared" si="14"/>
        <v>#REF!</v>
      </c>
    </row>
    <row r="24" spans="2:33" ht="15" x14ac:dyDescent="0.2">
      <c r="B24" s="22"/>
      <c r="C24" s="22"/>
      <c r="D24" s="30" t="str">
        <f xml:space="preserve"> IFERROR(VLOOKUP(C24,#REF!,8,FALSE),"NO EXISTE")</f>
        <v>NO EXISTE</v>
      </c>
      <c r="E24" s="30" t="str">
        <f xml:space="preserve"> IFERROR(VLOOKUP(C24,#REF!,9,FALSE),"NO EXISTE")</f>
        <v>NO EXISTE</v>
      </c>
      <c r="F24" s="30" t="str">
        <f xml:space="preserve"> IFERROR(VLOOKUP(C24,#REF!,7,FALSE),"NO EXISTE")</f>
        <v>NO EXISTE</v>
      </c>
      <c r="G24" s="23">
        <v>0</v>
      </c>
      <c r="H24" s="23">
        <v>0</v>
      </c>
      <c r="I24" s="23">
        <v>0</v>
      </c>
      <c r="J24" s="23"/>
      <c r="K24" s="23"/>
      <c r="L24" s="23"/>
      <c r="M24" s="24"/>
      <c r="N24" s="25"/>
      <c r="O24" s="24"/>
      <c r="P24" s="62">
        <f t="shared" si="13"/>
        <v>0</v>
      </c>
      <c r="Q24" s="24"/>
      <c r="R24" s="24"/>
      <c r="S24" s="23"/>
      <c r="T24" s="24"/>
      <c r="U24" s="24"/>
      <c r="V24" s="24"/>
      <c r="W24" s="23"/>
      <c r="X24" s="23">
        <f t="shared" si="0"/>
        <v>0</v>
      </c>
      <c r="Y24" s="23">
        <f t="shared" si="10"/>
        <v>0</v>
      </c>
      <c r="Z24" s="26"/>
      <c r="AA24" s="23"/>
      <c r="AB24" s="23"/>
      <c r="AC24" s="68">
        <f t="shared" si="11"/>
        <v>0</v>
      </c>
      <c r="AD24" s="27" t="e">
        <f t="shared" si="12"/>
        <v>#DIV/0!</v>
      </c>
      <c r="AE24" s="28" t="e">
        <f t="shared" si="8"/>
        <v>#DIV/0!</v>
      </c>
      <c r="AF24" s="29" t="e">
        <f t="shared" si="9"/>
        <v>#DIV/0!</v>
      </c>
      <c r="AG24" s="23" t="e">
        <f t="shared" si="14"/>
        <v>#REF!</v>
      </c>
    </row>
    <row r="25" spans="2:33" ht="15" x14ac:dyDescent="0.2">
      <c r="B25" s="22"/>
      <c r="C25" s="22"/>
      <c r="D25" s="30" t="str">
        <f xml:space="preserve"> IFERROR(VLOOKUP(C25,#REF!,8,FALSE),"NO EXISTE")</f>
        <v>NO EXISTE</v>
      </c>
      <c r="E25" s="30" t="str">
        <f xml:space="preserve"> IFERROR(VLOOKUP(C25,#REF!,9,FALSE),"NO EXISTE")</f>
        <v>NO EXISTE</v>
      </c>
      <c r="F25" s="30" t="str">
        <f xml:space="preserve"> IFERROR(VLOOKUP(C25,#REF!,7,FALSE),"NO EXISTE")</f>
        <v>NO EXISTE</v>
      </c>
      <c r="G25" s="23">
        <v>0</v>
      </c>
      <c r="H25" s="23">
        <v>0</v>
      </c>
      <c r="I25" s="23">
        <v>0</v>
      </c>
      <c r="J25" s="23"/>
      <c r="K25" s="23"/>
      <c r="L25" s="23"/>
      <c r="M25" s="24"/>
      <c r="N25" s="25"/>
      <c r="O25" s="24"/>
      <c r="P25" s="62">
        <f t="shared" si="13"/>
        <v>0</v>
      </c>
      <c r="Q25" s="24"/>
      <c r="R25" s="24"/>
      <c r="S25" s="23"/>
      <c r="T25" s="24"/>
      <c r="U25" s="24"/>
      <c r="V25" s="24"/>
      <c r="W25" s="23"/>
      <c r="X25" s="23">
        <f t="shared" si="0"/>
        <v>0</v>
      </c>
      <c r="Y25" s="23">
        <f t="shared" si="10"/>
        <v>0</v>
      </c>
      <c r="Z25" s="26"/>
      <c r="AA25" s="23">
        <f>+X25+Y25</f>
        <v>0</v>
      </c>
      <c r="AB25" s="23">
        <f>+P25</f>
        <v>0</v>
      </c>
      <c r="AC25" s="68">
        <f t="shared" si="11"/>
        <v>0</v>
      </c>
      <c r="AD25" s="27" t="e">
        <f t="shared" si="12"/>
        <v>#DIV/0!</v>
      </c>
      <c r="AE25" s="28" t="e">
        <f t="shared" si="8"/>
        <v>#DIV/0!</v>
      </c>
      <c r="AF25" s="29" t="e">
        <f t="shared" si="9"/>
        <v>#DIV/0!</v>
      </c>
      <c r="AG25" s="23" t="e">
        <f t="shared" si="14"/>
        <v>#REF!</v>
      </c>
    </row>
    <row r="26" spans="2:33" x14ac:dyDescent="0.15">
      <c r="B26" s="48" t="s">
        <v>36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/>
      <c r="AC26" s="50"/>
      <c r="AD26" s="48"/>
      <c r="AE26" s="48"/>
      <c r="AF26" s="48"/>
      <c r="AG26" s="48"/>
    </row>
    <row r="27" spans="2:33" ht="14" thickBot="1" x14ac:dyDescent="0.2">
      <c r="AB27" s="58"/>
      <c r="AC27" s="59"/>
    </row>
    <row r="28" spans="2:33" ht="14" thickBot="1" x14ac:dyDescent="0.2">
      <c r="B28" s="19" t="s">
        <v>154</v>
      </c>
      <c r="C28" s="60">
        <f>COUNT(C10:C22)</f>
        <v>11</v>
      </c>
      <c r="AB28" s="58"/>
      <c r="AC28" s="59"/>
    </row>
    <row r="29" spans="2:33" x14ac:dyDescent="0.15">
      <c r="AB29" s="58"/>
      <c r="AC29" s="59"/>
    </row>
    <row r="31" spans="2:33" x14ac:dyDescent="0.15">
      <c r="B31" s="55" t="s">
        <v>147</v>
      </c>
    </row>
    <row r="32" spans="2:33" x14ac:dyDescent="0.15">
      <c r="B32" s="55" t="s">
        <v>146</v>
      </c>
    </row>
    <row r="33" spans="2:15" x14ac:dyDescent="0.15">
      <c r="B33" s="55" t="s">
        <v>132</v>
      </c>
    </row>
    <row r="34" spans="2:15" x14ac:dyDescent="0.15">
      <c r="B34" s="55" t="s">
        <v>133</v>
      </c>
    </row>
    <row r="35" spans="2:15" x14ac:dyDescent="0.15">
      <c r="B35" s="55" t="s">
        <v>134</v>
      </c>
    </row>
    <row r="36" spans="2:15" x14ac:dyDescent="0.15">
      <c r="B36" s="55" t="s">
        <v>135</v>
      </c>
    </row>
    <row r="37" spans="2:15" x14ac:dyDescent="0.15">
      <c r="B37" s="55" t="s">
        <v>136</v>
      </c>
    </row>
    <row r="38" spans="2:15" x14ac:dyDescent="0.15">
      <c r="B38" s="55" t="s">
        <v>137</v>
      </c>
    </row>
    <row r="39" spans="2:15" x14ac:dyDescent="0.15">
      <c r="B39" s="55" t="s">
        <v>138</v>
      </c>
    </row>
    <row r="40" spans="2:15" x14ac:dyDescent="0.15">
      <c r="B40" s="55" t="s">
        <v>139</v>
      </c>
    </row>
    <row r="41" spans="2:15" ht="15" x14ac:dyDescent="0.2">
      <c r="B41" s="55" t="s">
        <v>140</v>
      </c>
      <c r="F41"/>
      <c r="G41" s="10"/>
      <c r="H41"/>
      <c r="I41"/>
      <c r="J41" s="51"/>
      <c r="K41" s="51"/>
      <c r="L41" s="51"/>
      <c r="M41"/>
      <c r="N41" s="53"/>
      <c r="O41" s="53"/>
    </row>
    <row r="42" spans="2:15" ht="15" x14ac:dyDescent="0.2">
      <c r="B42" s="55" t="s">
        <v>141</v>
      </c>
      <c r="F42"/>
      <c r="G42" s="10"/>
      <c r="H42"/>
      <c r="I42"/>
      <c r="J42" s="51"/>
      <c r="K42" s="51"/>
      <c r="L42" s="51"/>
      <c r="M42"/>
      <c r="N42" s="53"/>
      <c r="O42" s="53"/>
    </row>
    <row r="43" spans="2:15" ht="15" x14ac:dyDescent="0.2">
      <c r="B43" s="55" t="s">
        <v>142</v>
      </c>
      <c r="F43"/>
      <c r="G43" s="10"/>
      <c r="H43"/>
      <c r="I43"/>
      <c r="J43" s="51"/>
      <c r="K43" s="51"/>
      <c r="L43" s="51"/>
      <c r="M43"/>
      <c r="N43" s="53"/>
      <c r="O43" s="53"/>
    </row>
    <row r="44" spans="2:15" x14ac:dyDescent="0.15">
      <c r="B44" s="55" t="s">
        <v>143</v>
      </c>
    </row>
    <row r="45" spans="2:15" x14ac:dyDescent="0.15">
      <c r="B45" s="55" t="s">
        <v>144</v>
      </c>
    </row>
    <row r="46" spans="2:15" x14ac:dyDescent="0.15">
      <c r="B46" s="55" t="s">
        <v>145</v>
      </c>
    </row>
    <row r="47" spans="2:15" x14ac:dyDescent="0.15">
      <c r="B47" s="55"/>
    </row>
    <row r="48" spans="2:15" x14ac:dyDescent="0.15">
      <c r="B48" s="55"/>
    </row>
  </sheetData>
  <mergeCells count="26">
    <mergeCell ref="O7:O8"/>
    <mergeCell ref="C7:C8"/>
    <mergeCell ref="T7:W7"/>
    <mergeCell ref="AE7:AE8"/>
    <mergeCell ref="AF7:AF8"/>
    <mergeCell ref="K7:K8"/>
    <mergeCell ref="L7:L8"/>
    <mergeCell ref="M7:M8"/>
    <mergeCell ref="N7:N8"/>
    <mergeCell ref="P7:P8"/>
    <mergeCell ref="Q7:S7"/>
    <mergeCell ref="AG7:AG8"/>
    <mergeCell ref="X7:Y7"/>
    <mergeCell ref="Z7:Z8"/>
    <mergeCell ref="AA7:AA8"/>
    <mergeCell ref="AB7:AB8"/>
    <mergeCell ref="AC7:AC8"/>
    <mergeCell ref="AD7:AD8"/>
    <mergeCell ref="B7:B8"/>
    <mergeCell ref="G7:G8"/>
    <mergeCell ref="H7:H8"/>
    <mergeCell ref="I7:I8"/>
    <mergeCell ref="J7:J8"/>
    <mergeCell ref="F7:F8"/>
    <mergeCell ref="E7:E8"/>
    <mergeCell ref="D7:D8"/>
  </mergeCells>
  <conditionalFormatting sqref="F41:F43">
    <cfRule type="duplicateValues" dxfId="1" priority="4"/>
  </conditionalFormatting>
  <conditionalFormatting sqref="G41:G43">
    <cfRule type="duplicateValues" dxfId="0" priority="3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CLIENTES STEVENS</vt:lpstr>
      <vt:lpstr>EJEMPLO MINUTA</vt:lpstr>
      <vt:lpstr>INVOICE</vt:lpstr>
      <vt:lpstr>IMPUESTOS Y TRAMITES MARITIMO</vt:lpstr>
      <vt:lpstr>BASE DE DATOS</vt:lpstr>
      <vt:lpstr>CONTROL QUINCENAL </vt:lpstr>
      <vt:lpstr>'EJEMPLO MINUTA'!Área_de_impresión</vt:lpstr>
      <vt:lpstr>'CLIENTES STEVENS'!CONTROL</vt:lpstr>
      <vt:lpstr>INVOICE!datos</vt:lpstr>
      <vt:lpstr>datos</vt:lpstr>
      <vt:lpstr>INVOICE!IMPORTADORA</vt:lpstr>
      <vt:lpstr>IMPORTADORA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Maryuri Quintanilla</dc:creator>
  <cp:lastModifiedBy>Herberth Stevens Morales</cp:lastModifiedBy>
  <cp:lastPrinted>2024-05-09T15:06:57Z</cp:lastPrinted>
  <dcterms:created xsi:type="dcterms:W3CDTF">2024-02-13T23:12:57Z</dcterms:created>
  <dcterms:modified xsi:type="dcterms:W3CDTF">2024-08-14T16:19:13Z</dcterms:modified>
</cp:coreProperties>
</file>