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9F82CED3-2053-403B-927A-1AC422649E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часть 1" sheetId="1" r:id="rId1"/>
    <sheet name="часть 2" sheetId="3" r:id="rId2"/>
    <sheet name="анализ данных" sheetId="2" r:id="rId3"/>
  </sheets>
  <definedNames>
    <definedName name="_xlchart.v1.0" hidden="1">'часть 1'!$C$37:$J$37</definedName>
    <definedName name="_xlchart.v1.1" hidden="1">'часть 1'!$C$37:$J$37</definedName>
    <definedName name="_xlchart.v1.2" hidden="1">'часть 1'!$B$37</definedName>
    <definedName name="_xlchart.v1.3" hidden="1">'часть 1'!$C$37:$J$37</definedName>
    <definedName name="array">'анализ данных'!$A$1:$A$100</definedName>
    <definedName name="avg">'часть 1'!$G$103</definedName>
    <definedName name="d">'часть 1'!$G$138</definedName>
    <definedName name="D_1">'часть 1'!$G$104</definedName>
    <definedName name="D_2">'часть 1'!$G$105</definedName>
    <definedName name="h">'часть 1'!$C$28</definedName>
    <definedName name="m_0">'часть 1'!$E$156</definedName>
    <definedName name="m_1">'часть 1'!$E$157</definedName>
    <definedName name="m_2">'часть 1'!$E$158</definedName>
    <definedName name="m_3">'часть 1'!$E$159</definedName>
    <definedName name="m_4">'часть 1'!$E$160</definedName>
    <definedName name="n">'часть 1'!$C$26</definedName>
    <definedName name="ni">'часть 1'!$C$33:$J$33</definedName>
    <definedName name="ni_acc">'часть 1'!$C$34:$J$34</definedName>
    <definedName name="range">'часть 1'!$C$22</definedName>
    <definedName name="S">'часть 1'!$G$107</definedName>
    <definedName name="series">'часть 1'!$B$2:$U$6</definedName>
    <definedName name="t">'часть 1'!$C$113</definedName>
    <definedName name="wi">'часть 1'!$C$35:$J$35</definedName>
    <definedName name="wi_acc">'часть 1'!$C$37:$J$37</definedName>
    <definedName name="x">'часть 1'!$C$31:$J$31</definedName>
    <definedName name="x_max">'часть 1'!$C$20</definedName>
    <definedName name="x_min">'часть 1'!$C$21</definedName>
    <definedName name="σ">'часть 1'!$G$139</definedName>
    <definedName name="ϒ">'часть 1'!$C$121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0" i="1" l="1"/>
  <c r="M73" i="1"/>
  <c r="L73" i="1"/>
  <c r="D29" i="3"/>
  <c r="B29" i="3"/>
  <c r="D18" i="3"/>
  <c r="B18" i="3"/>
  <c r="B14" i="3"/>
  <c r="D14" i="3"/>
  <c r="B11" i="3"/>
  <c r="D164" i="1" l="1"/>
  <c r="E164" i="1"/>
  <c r="E163" i="1"/>
  <c r="D163" i="1"/>
  <c r="H142" i="1"/>
  <c r="I142" i="1"/>
  <c r="I140" i="1"/>
  <c r="I139" i="1"/>
  <c r="H139" i="1"/>
  <c r="C113" i="1"/>
  <c r="I104" i="1"/>
  <c r="I103" i="1"/>
  <c r="C26" i="1" l="1"/>
  <c r="C21" i="1"/>
  <c r="C20" i="1"/>
  <c r="C31" i="1" l="1"/>
  <c r="C22" i="1"/>
  <c r="C27" i="1" s="1"/>
  <c r="C28" i="1" l="1"/>
  <c r="C33" i="1" l="1"/>
  <c r="C59" i="1"/>
  <c r="C32" i="1"/>
  <c r="H73" i="1"/>
  <c r="K73" i="1" s="1"/>
  <c r="D31" i="1"/>
  <c r="C34" i="1" l="1"/>
  <c r="D60" i="1" s="1"/>
  <c r="D132" i="1"/>
  <c r="D59" i="1"/>
  <c r="N60" i="1"/>
  <c r="D33" i="1"/>
  <c r="H74" i="1"/>
  <c r="K74" i="1" s="1"/>
  <c r="F74" i="1"/>
  <c r="J74" i="1" s="1"/>
  <c r="D32" i="1"/>
  <c r="E31" i="1"/>
  <c r="D34" i="1" l="1"/>
  <c r="E60" i="1" s="1"/>
  <c r="E59" i="1"/>
  <c r="O60" i="1"/>
  <c r="E32" i="1"/>
  <c r="F75" i="1"/>
  <c r="J75" i="1" s="1"/>
  <c r="H75" i="1"/>
  <c r="K75" i="1" s="1"/>
  <c r="E33" i="1"/>
  <c r="F31" i="1"/>
  <c r="E34" i="1" l="1"/>
  <c r="F60" i="1" s="1"/>
  <c r="F59" i="1"/>
  <c r="P60" i="1"/>
  <c r="H76" i="1"/>
  <c r="K76" i="1" s="1"/>
  <c r="F76" i="1"/>
  <c r="J76" i="1" s="1"/>
  <c r="F32" i="1"/>
  <c r="G31" i="1"/>
  <c r="F33" i="1"/>
  <c r="F34" i="1" l="1"/>
  <c r="G60" i="1" s="1"/>
  <c r="G59" i="1"/>
  <c r="Q60" i="1"/>
  <c r="H77" i="1"/>
  <c r="K77" i="1" s="1"/>
  <c r="F77" i="1"/>
  <c r="J77" i="1" s="1"/>
  <c r="G32" i="1"/>
  <c r="H31" i="1"/>
  <c r="G33" i="1"/>
  <c r="G34" i="1" l="1"/>
  <c r="H60" i="1" s="1"/>
  <c r="H59" i="1"/>
  <c r="R60" i="1"/>
  <c r="H78" i="1"/>
  <c r="K78" i="1" s="1"/>
  <c r="F78" i="1"/>
  <c r="J78" i="1" s="1"/>
  <c r="H32" i="1"/>
  <c r="I31" i="1"/>
  <c r="H33" i="1"/>
  <c r="H34" i="1" l="1"/>
  <c r="I60" i="1" s="1"/>
  <c r="I59" i="1"/>
  <c r="S60" i="1"/>
  <c r="H79" i="1"/>
  <c r="K79" i="1" s="1"/>
  <c r="F79" i="1"/>
  <c r="J79" i="1" s="1"/>
  <c r="I32" i="1"/>
  <c r="I33" i="1"/>
  <c r="J31" i="1"/>
  <c r="D152" i="1" s="1" a="1"/>
  <c r="K152" i="1" l="1"/>
  <c r="E152" i="1"/>
  <c r="G152" i="1"/>
  <c r="I152" i="1"/>
  <c r="D152" i="1"/>
  <c r="F152" i="1"/>
  <c r="H152" i="1"/>
  <c r="J152" i="1"/>
  <c r="D97" i="1" a="1"/>
  <c r="F97" i="1" s="1"/>
  <c r="D129" i="1" a="1"/>
  <c r="I34" i="1"/>
  <c r="J60" i="1" s="1"/>
  <c r="J59" i="1"/>
  <c r="T60" i="1"/>
  <c r="H80" i="1"/>
  <c r="F80" i="1"/>
  <c r="J80" i="1" s="1"/>
  <c r="J32" i="1"/>
  <c r="J33" i="1"/>
  <c r="D153" i="1" s="1" a="1"/>
  <c r="H81" i="1" l="1"/>
  <c r="K80" i="1"/>
  <c r="J81" i="1" s="1"/>
  <c r="K153" i="1"/>
  <c r="E153" i="1"/>
  <c r="J153" i="1"/>
  <c r="I153" i="1"/>
  <c r="G153" i="1"/>
  <c r="D153" i="1"/>
  <c r="H153" i="1"/>
  <c r="F153" i="1"/>
  <c r="I97" i="1"/>
  <c r="I98" i="1" s="1"/>
  <c r="J97" i="1"/>
  <c r="J98" i="1" s="1"/>
  <c r="G97" i="1"/>
  <c r="G100" i="1" s="1"/>
  <c r="D97" i="1"/>
  <c r="D100" i="1" s="1"/>
  <c r="K97" i="1"/>
  <c r="K100" i="1" s="1"/>
  <c r="H97" i="1"/>
  <c r="H98" i="1" s="1"/>
  <c r="E97" i="1"/>
  <c r="E98" i="1" s="1"/>
  <c r="I129" i="1"/>
  <c r="J129" i="1"/>
  <c r="F129" i="1"/>
  <c r="K129" i="1"/>
  <c r="D129" i="1"/>
  <c r="D130" i="1" s="1"/>
  <c r="H129" i="1"/>
  <c r="G129" i="1"/>
  <c r="E129" i="1"/>
  <c r="D99" i="1" a="1"/>
  <c r="F99" i="1" s="1"/>
  <c r="D131" i="1" a="1"/>
  <c r="J100" i="1"/>
  <c r="F98" i="1"/>
  <c r="F100" i="1"/>
  <c r="J34" i="1"/>
  <c r="K60" i="1" s="1"/>
  <c r="K59" i="1"/>
  <c r="V60" i="1" s="1"/>
  <c r="U60" i="1"/>
  <c r="K33" i="1"/>
  <c r="J35" i="1" s="1"/>
  <c r="J36" i="1" s="1"/>
  <c r="G142" i="1" l="1"/>
  <c r="C158" i="1"/>
  <c r="G140" i="1"/>
  <c r="C159" i="1"/>
  <c r="C160" i="1"/>
  <c r="C157" i="1"/>
  <c r="C156" i="1"/>
  <c r="I100" i="1"/>
  <c r="I134" i="1"/>
  <c r="I130" i="1"/>
  <c r="E134" i="1"/>
  <c r="E130" i="1"/>
  <c r="K134" i="1"/>
  <c r="K130" i="1"/>
  <c r="G98" i="1"/>
  <c r="G134" i="1"/>
  <c r="G130" i="1"/>
  <c r="F134" i="1"/>
  <c r="F130" i="1"/>
  <c r="H134" i="1"/>
  <c r="H130" i="1"/>
  <c r="J134" i="1"/>
  <c r="J130" i="1"/>
  <c r="D134" i="1"/>
  <c r="D98" i="1"/>
  <c r="I99" i="1"/>
  <c r="H100" i="1"/>
  <c r="J99" i="1"/>
  <c r="K98" i="1"/>
  <c r="E100" i="1"/>
  <c r="E99" i="1"/>
  <c r="K99" i="1"/>
  <c r="G99" i="1"/>
  <c r="D99" i="1"/>
  <c r="H99" i="1"/>
  <c r="K131" i="1"/>
  <c r="D131" i="1"/>
  <c r="F131" i="1"/>
  <c r="H131" i="1"/>
  <c r="J131" i="1"/>
  <c r="E131" i="1"/>
  <c r="E132" i="1" s="1"/>
  <c r="G131" i="1"/>
  <c r="I131" i="1"/>
  <c r="H103" i="1"/>
  <c r="C35" i="1"/>
  <c r="G35" i="1"/>
  <c r="G36" i="1" s="1"/>
  <c r="F35" i="1"/>
  <c r="F36" i="1" s="1"/>
  <c r="D35" i="1"/>
  <c r="D36" i="1" s="1"/>
  <c r="H35" i="1"/>
  <c r="H36" i="1" s="1"/>
  <c r="E35" i="1"/>
  <c r="E36" i="1" s="1"/>
  <c r="I35" i="1"/>
  <c r="I36" i="1" s="1"/>
  <c r="G160" i="1" l="1"/>
  <c r="G158" i="1"/>
  <c r="G159" i="1"/>
  <c r="F132" i="1"/>
  <c r="G132" i="1" s="1"/>
  <c r="G141" i="1"/>
  <c r="G139" i="1"/>
  <c r="H104" i="1"/>
  <c r="H107" i="1"/>
  <c r="H105" i="1"/>
  <c r="G103" i="1"/>
  <c r="C36" i="1"/>
  <c r="K36" i="1" s="1"/>
  <c r="K35" i="1"/>
  <c r="C37" i="1"/>
  <c r="O59" i="1" s="1"/>
  <c r="H132" i="1" l="1"/>
  <c r="I132" i="1" s="1"/>
  <c r="J132" i="1" s="1"/>
  <c r="K132" i="1" s="1"/>
  <c r="G143" i="1"/>
  <c r="H133" i="1"/>
  <c r="E158" i="1"/>
  <c r="E157" i="1"/>
  <c r="E156" i="1"/>
  <c r="E160" i="1"/>
  <c r="C164" i="1" s="1"/>
  <c r="E159" i="1"/>
  <c r="C163" i="1" s="1"/>
  <c r="G145" i="1"/>
  <c r="G105" i="1"/>
  <c r="D133" i="1"/>
  <c r="K133" i="1"/>
  <c r="E133" i="1"/>
  <c r="G106" i="1"/>
  <c r="J133" i="1"/>
  <c r="G107" i="1"/>
  <c r="C115" i="1" s="1"/>
  <c r="I133" i="1"/>
  <c r="G104" i="1"/>
  <c r="G133" i="1"/>
  <c r="F133" i="1"/>
  <c r="D37" i="1"/>
  <c r="P59" i="1" s="1"/>
  <c r="D74" i="1"/>
  <c r="L74" i="1" s="1"/>
  <c r="M74" i="1" s="1"/>
  <c r="H138" i="1" l="1"/>
  <c r="G138" i="1"/>
  <c r="G144" i="1" s="1"/>
  <c r="D122" i="1"/>
  <c r="B117" i="1"/>
  <c r="B122" i="1"/>
  <c r="D117" i="1"/>
  <c r="E37" i="1"/>
  <c r="Q59" i="1" s="1"/>
  <c r="D75" i="1"/>
  <c r="L75" i="1" s="1"/>
  <c r="M75" i="1" s="1"/>
  <c r="F37" i="1" l="1"/>
  <c r="R59" i="1" s="1"/>
  <c r="D76" i="1"/>
  <c r="L76" i="1" s="1"/>
  <c r="M76" i="1" s="1"/>
  <c r="G37" i="1" l="1"/>
  <c r="S59" i="1" s="1"/>
  <c r="D77" i="1"/>
  <c r="L77" i="1" s="1"/>
  <c r="M77" i="1" s="1"/>
  <c r="H37" i="1" l="1"/>
  <c r="T59" i="1" s="1"/>
  <c r="D78" i="1"/>
  <c r="L78" i="1" s="1"/>
  <c r="M78" i="1" s="1"/>
  <c r="I37" i="1" l="1"/>
  <c r="U59" i="1" s="1"/>
  <c r="D79" i="1"/>
  <c r="L79" i="1" s="1"/>
  <c r="M79" i="1" s="1"/>
  <c r="J37" i="1" l="1"/>
  <c r="D80" i="1"/>
  <c r="L80" i="1" s="1"/>
  <c r="M80" i="1" s="1"/>
  <c r="D81" i="1" l="1"/>
  <c r="L81" i="1" s="1"/>
  <c r="M81" i="1" s="1"/>
  <c r="V59" i="1"/>
</calcChain>
</file>

<file path=xl/sharedStrings.xml><?xml version="1.0" encoding="utf-8"?>
<sst xmlns="http://schemas.openxmlformats.org/spreadsheetml/2006/main" count="142" uniqueCount="96">
  <si>
    <t>Статистический ряд</t>
  </si>
  <si>
    <t>Требуется:</t>
  </si>
  <si>
    <t>определить размах варьирования значений случайной величины;</t>
  </si>
  <si>
    <t>построить полигон частот, гистограмму относительных частот, кумуляту частот, огиву относительных частот;</t>
  </si>
  <si>
    <t>найти выборочную среднюю арифметическую, выборочную дисперсию (2-мя способами),
несмещенные оценки генеральной средней и дисперсии;</t>
  </si>
  <si>
    <t>считая, что случайная величина X ~ N(a,σ),
построить доверительный интервал для неизвестного математического ожидания надежностью γ = 0,99;</t>
  </si>
  <si>
    <t>найти выборочное среднее линейное отклонение, среднее квадратическое отклонение, моду,
медиану (3-мя способами: по графикам; для дискретного и непрерывного распределения), коэффициенты вариации;</t>
  </si>
  <si>
    <t>вычислить коэффициент асимметрии и эксцесс.</t>
  </si>
  <si>
    <t>R</t>
  </si>
  <si>
    <t>Составим интервальный вариационный ряд</t>
  </si>
  <si>
    <t>∑</t>
  </si>
  <si>
    <t>(a; b]</t>
  </si>
  <si>
    <t>по формуле Стерджеса определить длину интервалов
и составить интервальный вариационный ряд;</t>
  </si>
  <si>
    <t>составить эмпирическую функцию распределения и построить её график;</t>
  </si>
  <si>
    <t>определить размах варьирования значений случайной величины</t>
  </si>
  <si>
    <t>по формуле Стерджеса определить длину интервалов и составить интервальный вариационный ряд</t>
  </si>
  <si>
    <t>n</t>
  </si>
  <si>
    <t>h</t>
  </si>
  <si>
    <t>h*</t>
  </si>
  <si>
    <t>построить полигон частот, гистограмму относительных частот, кумуляту частот, огиву относительных частот</t>
  </si>
  <si>
    <t>составить эмпирическую функцию распределения и построить её график</t>
  </si>
  <si>
    <t>F*(x)=</t>
  </si>
  <si>
    <t>,</t>
  </si>
  <si>
    <t>найти выборочную среднюю арифметическую, выборочную дисперсию (2-мя способами), несмещенные оценки генеральной средней и дисперсии</t>
  </si>
  <si>
    <r>
      <t>x</t>
    </r>
    <r>
      <rPr>
        <vertAlign val="subscript"/>
        <sz val="11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</si>
  <si>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max</t>
    </r>
  </si>
  <si>
    <r>
      <t>x</t>
    </r>
    <r>
      <rPr>
        <vertAlign val="subscript"/>
        <sz val="14"/>
        <color theme="0"/>
        <rFont val="Consolas"/>
        <family val="3"/>
        <charset val="204"/>
      </rPr>
      <t>min</t>
    </r>
  </si>
  <si>
    <r>
      <t>n</t>
    </r>
    <r>
      <rPr>
        <vertAlign val="subscript"/>
        <sz val="11"/>
        <color theme="0"/>
        <rFont val="Consolas"/>
        <family val="3"/>
        <charset val="204"/>
      </rPr>
      <t>i</t>
    </r>
  </si>
  <si>
    <r>
      <t>n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</si>
  <si>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</si>
  <si>
    <r>
      <t>w</t>
    </r>
    <r>
      <rPr>
        <vertAlign val="subscript"/>
        <sz val="11"/>
        <color theme="0"/>
        <rFont val="Consolas"/>
        <family val="3"/>
        <charset val="204"/>
      </rPr>
      <t>i</t>
    </r>
    <r>
      <rPr>
        <sz val="11"/>
        <color theme="0"/>
        <rFont val="Consolas"/>
        <family val="3"/>
        <charset val="204"/>
      </rPr>
      <t xml:space="preserve"> / h</t>
    </r>
  </si>
  <si>
    <r>
      <t>w</t>
    </r>
    <r>
      <rPr>
        <vertAlign val="superscript"/>
        <sz val="11"/>
        <color theme="0"/>
        <rFont val="Consolas"/>
        <family val="3"/>
        <charset val="204"/>
      </rPr>
      <t>нак</t>
    </r>
    <r>
      <rPr>
        <vertAlign val="subscript"/>
        <sz val="11"/>
        <color theme="0"/>
        <rFont val="Consolas"/>
        <family val="3"/>
        <charset val="204"/>
      </rPr>
      <t>i</t>
    </r>
  </si>
  <si>
    <t>способ 1 – использование формул</t>
  </si>
  <si>
    <t>способ 3 – использование Анализа данных</t>
  </si>
  <si>
    <t>способ 2 – использование Мастера функций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</si>
  <si>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  <r>
      <rPr>
        <sz val="14"/>
        <color theme="0"/>
        <rFont val="Consolas"/>
        <family val="2"/>
        <charset val="204"/>
      </rPr>
      <t xml:space="preserve"> = (∑xi*ni) / n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</si>
  <si>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</si>
  <si>
    <r>
      <t>n</t>
    </r>
    <r>
      <rPr>
        <vertAlign val="subscript"/>
        <sz val="14"/>
        <color theme="0"/>
        <rFont val="Consolas"/>
        <family val="3"/>
        <charset val="204"/>
      </rPr>
      <t>i</t>
    </r>
  </si>
  <si>
    <r>
      <t>x</t>
    </r>
    <r>
      <rPr>
        <vertAlign val="subscript"/>
        <sz val="14"/>
        <color theme="0"/>
        <rFont val="Consolas"/>
        <family val="3"/>
        <charset val="204"/>
      </rPr>
      <t>i</t>
    </r>
    <r>
      <rPr>
        <vertAlign val="superscript"/>
        <sz val="14"/>
        <color theme="0"/>
        <rFont val="Consolas"/>
        <family val="3"/>
        <charset val="204"/>
      </rPr>
      <t>2</t>
    </r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</si>
  <si>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</si>
  <si>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</si>
  <si>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</si>
  <si>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</si>
  <si>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</si>
  <si>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</si>
  <si>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</si>
  <si>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</si>
  <si>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</si>
  <si>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</si>
  <si>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</si>
  <si>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</si>
  <si>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</si>
  <si>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</si>
  <si>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r>
      <t>D</t>
    </r>
    <r>
      <rPr>
        <vertAlign val="subscript"/>
        <sz val="14"/>
        <color theme="0"/>
        <rFont val="Consolas"/>
        <family val="3"/>
        <charset val="204"/>
      </rPr>
      <t xml:space="preserve">в </t>
    </r>
    <r>
      <rPr>
        <sz val="14"/>
        <color theme="0"/>
        <rFont val="Consolas"/>
        <family val="3"/>
        <charset val="204"/>
      </rPr>
      <t>= (x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)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-(x</t>
    </r>
    <r>
      <rPr>
        <vertAlign val="subscript"/>
        <sz val="14"/>
        <color theme="0"/>
        <rFont val="Consolas"/>
        <family val="3"/>
        <charset val="204"/>
      </rPr>
      <t>ср</t>
    </r>
    <r>
      <rPr>
        <sz val="14"/>
        <color theme="0"/>
        <rFont val="Consolas"/>
        <family val="3"/>
        <charset val="204"/>
      </rPr>
      <t>)</t>
    </r>
    <r>
      <rPr>
        <vertAlign val="superscript"/>
        <sz val="14"/>
        <color theme="0"/>
        <rFont val="Consolas"/>
        <family val="3"/>
        <charset val="204"/>
      </rPr>
      <t>2</t>
    </r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</si>
  <si>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 xml:space="preserve">г </t>
    </r>
    <r>
      <rPr>
        <sz val="14"/>
        <color theme="0"/>
        <rFont val="Consolas"/>
        <family val="2"/>
        <charset val="204"/>
      </rPr>
      <t>= x</t>
    </r>
    <r>
      <rPr>
        <vertAlign val="subscript"/>
        <sz val="14"/>
        <color theme="0"/>
        <rFont val="Consolas"/>
        <family val="3"/>
        <charset val="204"/>
      </rPr>
      <t>в</t>
    </r>
  </si>
  <si>
    <t>считая, что случайная величина X ~ N(a,σ), построить доверительный интервал для неизвестного математического ожидания надежностью γ = 0,99;</t>
  </si>
  <si>
    <t>найдем t = t(γ, n)</t>
  </si>
  <si>
    <t>t</t>
  </si>
  <si>
    <r>
      <t>найдем исправленное СКО S = sqrt(S</t>
    </r>
    <r>
      <rPr>
        <vertAlign val="superscript"/>
        <sz val="10"/>
        <color rgb="FF000000"/>
        <rFont val="Arial"/>
        <family val="2"/>
        <charset val="204"/>
        <scheme val="minor"/>
      </rPr>
      <t>2</t>
    </r>
    <r>
      <rPr>
        <sz val="10"/>
        <color rgb="FF000000"/>
        <rFont val="Arial"/>
        <family val="2"/>
        <charset val="204"/>
        <scheme val="minor"/>
      </rPr>
      <t>)</t>
    </r>
  </si>
  <si>
    <t>S</t>
  </si>
  <si>
    <r>
      <t>найдем доверительный интервал с надежностью 0,99: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*S/√n</t>
    </r>
  </si>
  <si>
    <t>&lt; a &lt;</t>
  </si>
  <si>
    <t>ϒ</t>
  </si>
  <si>
    <t>|xi-xв|</t>
  </si>
  <si>
    <t>d = (∑|xi-xв|*ni) / n</t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</si>
  <si>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(ИВР)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</si>
  <si>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o</t>
    </r>
    <r>
      <rPr>
        <sz val="14"/>
        <color theme="0"/>
        <rFont val="Consolas"/>
        <family val="3"/>
        <charset val="204"/>
      </rPr>
      <t>(ДВР)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</si>
  <si>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d</t>
    </r>
  </si>
  <si>
    <r>
      <t>V</t>
    </r>
    <r>
      <rPr>
        <vertAlign val="subscript"/>
        <sz val="10"/>
        <color theme="0"/>
        <rFont val="Arial"/>
        <family val="2"/>
        <charset val="204"/>
        <scheme val="minor"/>
      </rPr>
      <t>s</t>
    </r>
  </si>
  <si>
    <t>A̅</t>
  </si>
  <si>
    <t>E̅</t>
  </si>
  <si>
    <t>k</t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</si>
  <si>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</si>
  <si>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</si>
  <si>
    <r>
      <t>m</t>
    </r>
    <r>
      <rPr>
        <vertAlign val="subscript"/>
        <sz val="14"/>
        <color theme="0"/>
        <rFont val="Consolas"/>
        <family val="3"/>
        <charset val="204"/>
      </rPr>
      <t>k</t>
    </r>
    <r>
      <rPr>
        <sz val="14"/>
        <color theme="0"/>
        <rFont val="Consolas"/>
        <family val="2"/>
        <charset val="204"/>
      </rPr>
      <t>(M</t>
    </r>
    <r>
      <rPr>
        <vertAlign val="subscript"/>
        <sz val="14"/>
        <color theme="0"/>
        <rFont val="Consolas"/>
        <family val="3"/>
        <charset val="204"/>
      </rPr>
      <t>i</t>
    </r>
    <r>
      <rPr>
        <sz val="14"/>
        <color theme="0"/>
        <rFont val="Consolas"/>
        <family val="2"/>
        <charset val="204"/>
      </rPr>
      <t>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</si>
  <si>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(ДВР)</t>
    </r>
  </si>
  <si>
    <r>
      <t>m</t>
    </r>
    <r>
      <rPr>
        <vertAlign val="subscript"/>
        <sz val="10"/>
        <color theme="0"/>
        <rFont val="Arial"/>
        <family val="2"/>
        <charset val="204"/>
        <scheme val="minor"/>
      </rPr>
      <t>e</t>
    </r>
    <r>
      <rPr>
        <sz val="14"/>
        <color theme="0"/>
        <rFont val="Consolas"/>
        <family val="3"/>
        <charset val="204"/>
      </rPr>
      <t>(ИВР)</t>
    </r>
  </si>
  <si>
    <r>
      <t>σ = √((∑(xi-xв)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 / n)</t>
    </r>
  </si>
  <si>
    <r>
      <t>(xi-xв)</t>
    </r>
    <r>
      <rPr>
        <vertAlign val="superscript"/>
        <sz val="14"/>
        <color theme="0"/>
        <rFont val="Consolas"/>
        <family val="3"/>
        <charset val="204"/>
      </rPr>
      <t>2</t>
    </r>
  </si>
  <si>
    <r>
      <t>s</t>
    </r>
    <r>
      <rPr>
        <vertAlign val="superscript"/>
        <sz val="10"/>
        <color theme="0"/>
        <rFont val="Arial"/>
        <family val="2"/>
        <charset val="204"/>
        <scheme val="minor"/>
      </rPr>
      <t>2</t>
    </r>
    <r>
      <rPr>
        <sz val="14"/>
        <color theme="0"/>
        <rFont val="Consolas"/>
        <family val="2"/>
        <charset val="204"/>
      </rPr>
      <t xml:space="preserve"> 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2"/>
        <charset val="204"/>
      </rPr>
      <t>*ni)/(n-1)</t>
    </r>
  </si>
  <si>
    <r>
      <t>D</t>
    </r>
    <r>
      <rPr>
        <vertAlign val="subscript"/>
        <sz val="14"/>
        <color theme="0"/>
        <rFont val="Consolas"/>
        <family val="3"/>
        <charset val="204"/>
      </rPr>
      <t>в</t>
    </r>
    <r>
      <rPr>
        <vertAlign val="subscript"/>
        <sz val="10"/>
        <color theme="0"/>
        <rFont val="Consolas"/>
        <family val="3"/>
        <charset val="204"/>
      </rPr>
      <t xml:space="preserve"> </t>
    </r>
    <r>
      <rPr>
        <sz val="14"/>
        <color theme="0"/>
        <rFont val="Consolas"/>
        <family val="3"/>
        <charset val="204"/>
      </rPr>
      <t>= (∑(xi-xв)</t>
    </r>
    <r>
      <rPr>
        <vertAlign val="superscript"/>
        <sz val="14"/>
        <color theme="0"/>
        <rFont val="Consolas"/>
        <family val="3"/>
        <charset val="204"/>
      </rPr>
      <t>2</t>
    </r>
    <r>
      <rPr>
        <sz val="14"/>
        <color theme="0"/>
        <rFont val="Consolas"/>
        <family val="3"/>
        <charset val="204"/>
      </rPr>
      <t>*ni) / n</t>
    </r>
  </si>
  <si>
    <t>вариант 8</t>
  </si>
  <si>
    <t>задание 1</t>
  </si>
  <si>
    <t>σ</t>
  </si>
  <si>
    <r>
      <rPr>
        <sz val="14"/>
        <color theme="0"/>
        <rFont val="Calibri"/>
        <family val="2"/>
        <charset val="204"/>
      </rPr>
      <t>х̅</t>
    </r>
    <r>
      <rPr>
        <vertAlign val="subscript"/>
        <sz val="14"/>
        <color theme="0"/>
        <rFont val="Consolas"/>
        <family val="3"/>
        <charset val="204"/>
      </rPr>
      <t>в</t>
    </r>
  </si>
  <si>
    <r>
      <t>найдем доверительный интервал с надежностью 0,95: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-t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</t>
    </r>
    <r>
      <rPr>
        <sz val="12"/>
        <color theme="1"/>
        <rFont val="Calibri"/>
        <family val="2"/>
        <charset val="204"/>
      </rPr>
      <t>√</t>
    </r>
    <r>
      <rPr>
        <sz val="12"/>
        <color theme="1"/>
        <rFont val="Consolas"/>
        <family val="3"/>
        <charset val="204"/>
      </rPr>
      <t>n &lt; a &lt; x</t>
    </r>
    <r>
      <rPr>
        <vertAlign val="subscript"/>
        <sz val="12"/>
        <color theme="1"/>
        <rFont val="Consolas"/>
        <family val="3"/>
        <charset val="204"/>
      </rPr>
      <t>в</t>
    </r>
    <r>
      <rPr>
        <sz val="12"/>
        <color theme="1"/>
        <rFont val="Consolas"/>
        <family val="3"/>
        <charset val="204"/>
      </rPr>
      <t>+t</t>
    </r>
    <r>
      <rPr>
        <vertAlign val="subscript"/>
        <sz val="12"/>
        <color theme="1"/>
        <rFont val="Consolas"/>
        <family val="3"/>
        <charset val="204"/>
      </rPr>
      <t>γ</t>
    </r>
    <r>
      <rPr>
        <sz val="12"/>
        <color theme="1"/>
        <rFont val="Consolas"/>
        <family val="3"/>
        <charset val="204"/>
      </rPr>
      <t>*σ/√n</t>
    </r>
  </si>
  <si>
    <t>задание 2</t>
  </si>
  <si>
    <t>s</t>
  </si>
  <si>
    <t>найдем q = q(γ, n)</t>
  </si>
  <si>
    <t>q</t>
  </si>
  <si>
    <t>найдем доверительный интервал с надежностью 0,95: s(1-q) &lt; a &lt; s(1+q)</t>
  </si>
  <si>
    <t>x&lt;=</t>
  </si>
  <si>
    <t>&lt;x&lt;=</t>
  </si>
  <si>
    <t xml:space="preserve">x&gt; </t>
  </si>
  <si>
    <r>
      <t>определим размах R = 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</si>
  <si>
    <r>
      <t>определим длину интервала h = (x</t>
    </r>
    <r>
      <rPr>
        <vertAlign val="subscript"/>
        <sz val="12"/>
        <color theme="1"/>
        <rFont val="Consolas"/>
        <family val="3"/>
        <charset val="204"/>
      </rPr>
      <t>max</t>
    </r>
    <r>
      <rPr>
        <sz val="12"/>
        <color theme="1"/>
        <rFont val="Consolas"/>
        <family val="3"/>
        <charset val="204"/>
      </rPr>
      <t xml:space="preserve"> - x</t>
    </r>
    <r>
      <rPr>
        <vertAlign val="subscript"/>
        <sz val="12"/>
        <color theme="1"/>
        <rFont val="Consolas"/>
        <family val="3"/>
        <charset val="204"/>
      </rPr>
      <t>min</t>
    </r>
    <r>
      <rPr>
        <sz val="12"/>
        <color theme="1"/>
        <rFont val="Consolas"/>
        <family val="3"/>
        <charset val="204"/>
      </rPr>
      <t>) / (1 + 3.322 * LOG10(n)) и округлим это значение до ближайшего целого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</si>
</sst>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0"/>
      <color rgb="FF000000"/>
      <name val="Arial"/>
      <scheme val="minor"/>
    </font>
    <font>
      <sz val="10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sz val="10"/>
      <color theme="1"/>
      <name val="Arial"/>
      <family val="2"/>
      <charset val="204"/>
      <scheme val="minor"/>
    </font>
    <font>
      <sz val="12"/>
      <color theme="1"/>
      <name val="Consolas"/>
      <family val="3"/>
      <charset val="204"/>
    </font>
    <font>
      <sz val="12"/>
      <color theme="0"/>
      <name val="Consolas"/>
      <family val="3"/>
      <charset val="204"/>
    </font>
    <font>
      <sz val="16"/>
      <color theme="0"/>
      <name val="Consolas"/>
      <family val="3"/>
      <charset val="204"/>
    </font>
    <font>
      <sz val="14"/>
      <color theme="0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sz val="12"/>
      <color rgb="FF000000"/>
      <name val="Consolas"/>
      <family val="3"/>
      <charset val="204"/>
    </font>
    <font>
      <b/>
      <sz val="14"/>
      <color rgb="FF000000"/>
      <name val="Consolas"/>
      <family val="3"/>
      <charset val="204"/>
    </font>
    <font>
      <sz val="11"/>
      <color theme="0"/>
      <name val="Consolas"/>
      <family val="3"/>
      <charset val="204"/>
    </font>
    <font>
      <vertAlign val="subscript"/>
      <sz val="11"/>
      <color theme="0"/>
      <name val="Consolas"/>
      <family val="3"/>
      <charset val="204"/>
    </font>
    <font>
      <vertAlign val="subscript"/>
      <sz val="14"/>
      <color theme="0"/>
      <name val="Consolas"/>
      <family val="3"/>
      <charset val="204"/>
    </font>
    <font>
      <vertAlign val="superscript"/>
      <sz val="11"/>
      <color theme="0"/>
      <name val="Consolas"/>
      <family val="3"/>
      <charset val="204"/>
    </font>
    <font>
      <sz val="14"/>
      <color theme="0"/>
      <name val="Consolas"/>
      <family val="2"/>
      <charset val="204"/>
    </font>
    <font>
      <sz val="14"/>
      <color theme="0"/>
      <name val="Calibri"/>
      <family val="2"/>
      <charset val="204"/>
    </font>
    <font>
      <vertAlign val="subscript"/>
      <sz val="10"/>
      <color theme="0"/>
      <name val="Consolas"/>
      <family val="3"/>
      <charset val="204"/>
    </font>
    <font>
      <vertAlign val="superscript"/>
      <sz val="14"/>
      <color theme="0"/>
      <name val="Consolas"/>
      <family val="3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0"/>
      <name val="Consolas"/>
      <family val="3"/>
      <charset val="204"/>
    </font>
    <font>
      <vertAlign val="superscript"/>
      <sz val="10"/>
      <color rgb="FF000000"/>
      <name val="Arial"/>
      <family val="2"/>
      <charset val="204"/>
      <scheme val="minor"/>
    </font>
    <font>
      <vertAlign val="superscript"/>
      <sz val="10"/>
      <color theme="0"/>
      <name val="Arial"/>
      <family val="2"/>
      <charset val="204"/>
      <scheme val="minor"/>
    </font>
    <font>
      <u/>
      <sz val="14"/>
      <color theme="0"/>
      <name val="Consolas"/>
      <family val="3"/>
      <charset val="204"/>
    </font>
    <font>
      <vertAlign val="subscript"/>
      <sz val="12"/>
      <color theme="1"/>
      <name val="Consolas"/>
      <family val="3"/>
      <charset val="204"/>
    </font>
    <font>
      <sz val="12"/>
      <color theme="1"/>
      <name val="Calibri"/>
      <family val="2"/>
      <charset val="204"/>
    </font>
    <font>
      <vertAlign val="subscript"/>
      <sz val="10"/>
      <color theme="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B749B"/>
        <bgColor indexed="64"/>
      </patternFill>
    </fill>
    <fill>
      <patternFill patternType="solid">
        <fgColor rgb="FF2B536F"/>
        <bgColor indexed="64"/>
      </patternFill>
    </fill>
    <fill>
      <patternFill patternType="solid">
        <fgColor rgb="FF2B536F"/>
        <bgColor rgb="FFCCCCCC"/>
      </patternFill>
    </fill>
    <fill>
      <patternFill patternType="solid">
        <fgColor rgb="FF4281AC"/>
        <bgColor rgb="FFEFEFEF"/>
      </patternFill>
    </fill>
    <fill>
      <patternFill patternType="solid">
        <fgColor rgb="FF4281AC"/>
        <bgColor indexed="64"/>
      </patternFill>
    </fill>
  </fills>
  <borders count="5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rgb="FF2B536F"/>
      </left>
      <right/>
      <top style="medium">
        <color rgb="FF2B536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/>
      <right/>
      <top style="medium">
        <color rgb="FF2B536F"/>
      </top>
      <bottom style="thin">
        <color theme="0"/>
      </bottom>
      <diagonal/>
    </border>
    <border>
      <left/>
      <right style="thin">
        <color theme="0"/>
      </right>
      <top style="medium">
        <color rgb="FF2B536F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 style="thin">
        <color theme="0"/>
      </bottom>
      <diagonal/>
    </border>
    <border>
      <left/>
      <right style="medium">
        <color rgb="FF2B536F"/>
      </right>
      <top/>
      <bottom style="thin">
        <color theme="0"/>
      </bottom>
      <diagonal/>
    </border>
    <border>
      <left style="medium">
        <color rgb="FF2B536F"/>
      </left>
      <right/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/>
      <top style="thin">
        <color theme="0"/>
      </top>
      <bottom style="medium">
        <color rgb="FF2B536F"/>
      </bottom>
      <diagonal/>
    </border>
    <border>
      <left/>
      <right/>
      <top style="thin">
        <color theme="0"/>
      </top>
      <bottom style="medium">
        <color rgb="FF2B536F"/>
      </bottom>
      <diagonal/>
    </border>
    <border>
      <left/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2B536F"/>
      </left>
      <right style="thin">
        <color theme="0"/>
      </right>
      <top style="medium">
        <color rgb="FF2B536F"/>
      </top>
      <bottom style="thin">
        <color theme="0"/>
      </bottom>
      <diagonal/>
    </border>
    <border>
      <left style="medium">
        <color rgb="FF2B536F"/>
      </left>
      <right style="thin">
        <color theme="0"/>
      </right>
      <top style="thin">
        <color theme="0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2B536F"/>
      </right>
      <top/>
      <bottom/>
      <diagonal/>
    </border>
    <border>
      <left style="medium">
        <color rgb="FF2B536F"/>
      </left>
      <right/>
      <top/>
      <bottom style="medium">
        <color rgb="FF2B536F"/>
      </bottom>
      <diagonal/>
    </border>
    <border>
      <left/>
      <right style="thin">
        <color theme="0"/>
      </right>
      <top/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medium">
        <color rgb="FF2B536F"/>
      </top>
      <bottom style="thin">
        <color theme="0"/>
      </bottom>
      <diagonal/>
    </border>
    <border>
      <left/>
      <right style="medium">
        <color rgb="FF2B536F"/>
      </right>
      <top style="thin">
        <color theme="0"/>
      </top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/>
      <diagonal/>
    </border>
    <border>
      <left/>
      <right/>
      <top style="medium">
        <color rgb="FF2B536F"/>
      </top>
      <bottom/>
      <diagonal/>
    </border>
    <border>
      <left style="medium">
        <color rgb="FF2B536F"/>
      </left>
      <right/>
      <top style="thin">
        <color theme="0"/>
      </top>
      <bottom/>
      <diagonal/>
    </border>
    <border>
      <left/>
      <right style="medium">
        <color rgb="FF2B536F"/>
      </right>
      <top/>
      <bottom/>
      <diagonal/>
    </border>
    <border>
      <left/>
      <right/>
      <top/>
      <bottom style="medium">
        <color rgb="FF2B536F"/>
      </bottom>
      <diagonal/>
    </border>
    <border>
      <left/>
      <right style="medium">
        <color rgb="FF2B536F"/>
      </right>
      <top/>
      <bottom style="medium">
        <color rgb="FF2B536F"/>
      </bottom>
      <diagonal/>
    </border>
    <border>
      <left style="medium">
        <color rgb="FF2B536F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/>
      <top style="medium">
        <color rgb="FF2B536F"/>
      </top>
      <bottom style="medium">
        <color rgb="FF2B536F"/>
      </bottom>
      <diagonal/>
    </border>
    <border>
      <left style="thin">
        <color theme="0"/>
      </left>
      <right style="medium">
        <color rgb="FF2B536F"/>
      </right>
      <top style="medium">
        <color rgb="FF2B536F"/>
      </top>
      <bottom style="medium">
        <color rgb="FF2B536F"/>
      </bottom>
      <diagonal/>
    </border>
    <border>
      <left/>
      <right style="medium">
        <color rgb="FF2B536F"/>
      </right>
      <top style="medium">
        <color rgb="FF2B536F"/>
      </top>
      <bottom/>
      <diagonal/>
    </border>
    <border>
      <left/>
      <right style="medium">
        <color rgb="FF2B536F"/>
      </right>
      <top style="thin">
        <color theme="0"/>
      </top>
      <bottom/>
      <diagonal/>
    </border>
    <border>
      <left style="medium">
        <color rgb="FF2B536F"/>
      </left>
      <right/>
      <top/>
      <bottom/>
      <diagonal/>
    </border>
  </borders>
  <cellStyleXfs count="4">
    <xf numFmtId="0" fontId="0" fillId="0" borderId="0"/>
    <xf numFmtId="9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5" fillId="6" borderId="1" applyFont="0">
      <alignment vertical="top" wrapText="1"/>
    </xf>
  </cellStyleXfs>
  <cellXfs count="19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7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top"/>
    </xf>
    <xf numFmtId="0" fontId="0" fillId="0" borderId="10" xfId="0" applyFont="1" applyBorder="1" applyAlignment="1"/>
    <xf numFmtId="0" fontId="0" fillId="0" borderId="2" xfId="0" applyFont="1" applyBorder="1" applyAlignment="1"/>
    <xf numFmtId="0" fontId="2" fillId="0" borderId="0" xfId="0" applyFont="1" applyFill="1" applyBorder="1" applyAlignment="1">
      <alignment vertical="center"/>
    </xf>
    <xf numFmtId="0" fontId="0" fillId="0" borderId="9" xfId="0" applyFont="1" applyBorder="1" applyAlignment="1"/>
    <xf numFmtId="0" fontId="6" fillId="3" borderId="6" xfId="0" applyFont="1" applyFill="1" applyBorder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vertical="center"/>
    </xf>
    <xf numFmtId="0" fontId="12" fillId="6" borderId="6" xfId="0" applyFont="1" applyFill="1" applyBorder="1" applyAlignment="1">
      <alignment horizontal="center"/>
    </xf>
    <xf numFmtId="13" fontId="12" fillId="6" borderId="7" xfId="0" applyNumberFormat="1" applyFont="1" applyFill="1" applyBorder="1" applyAlignment="1">
      <alignment horizontal="right"/>
    </xf>
    <xf numFmtId="0" fontId="12" fillId="6" borderId="8" xfId="0" applyFont="1" applyFill="1" applyBorder="1" applyAlignment="1">
      <alignment horizontal="center" wrapText="1"/>
    </xf>
    <xf numFmtId="13" fontId="12" fillId="6" borderId="7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 wrapText="1"/>
    </xf>
    <xf numFmtId="13" fontId="12" fillId="6" borderId="5" xfId="0" applyNumberFormat="1" applyFont="1" applyFill="1" applyBorder="1" applyAlignment="1">
      <alignment horizontal="center"/>
    </xf>
    <xf numFmtId="0" fontId="12" fillId="6" borderId="15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 wrapText="1"/>
    </xf>
    <xf numFmtId="13" fontId="12" fillId="6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right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0" fontId="0" fillId="0" borderId="0" xfId="0" applyFill="1" applyBorder="1" applyAlignment="1"/>
    <xf numFmtId="49" fontId="7" fillId="2" borderId="4" xfId="0" applyNumberFormat="1" applyFont="1" applyFill="1" applyBorder="1" applyAlignment="1">
      <alignment horizontal="center"/>
    </xf>
    <xf numFmtId="0" fontId="22" fillId="6" borderId="3" xfId="0" applyFont="1" applyFill="1" applyBorder="1" applyAlignment="1">
      <alignment horizontal="center"/>
    </xf>
    <xf numFmtId="2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/>
    </xf>
    <xf numFmtId="164" fontId="22" fillId="5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center"/>
    </xf>
    <xf numFmtId="0" fontId="12" fillId="6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12" fillId="6" borderId="22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6" borderId="26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13" fontId="12" fillId="6" borderId="29" xfId="0" applyNumberFormat="1" applyFont="1" applyFill="1" applyBorder="1" applyAlignment="1">
      <alignment horizontal="right"/>
    </xf>
    <xf numFmtId="0" fontId="12" fillId="2" borderId="30" xfId="0" applyFont="1" applyFill="1" applyBorder="1" applyAlignment="1">
      <alignment horizontal="center"/>
    </xf>
    <xf numFmtId="0" fontId="12" fillId="6" borderId="31" xfId="0" applyFont="1" applyFill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6" borderId="34" xfId="0" applyFont="1" applyFill="1" applyBorder="1" applyAlignment="1">
      <alignment horizontal="center"/>
    </xf>
    <xf numFmtId="0" fontId="8" fillId="0" borderId="35" xfId="0" applyFont="1" applyBorder="1" applyAlignment="1">
      <alignment horizontal="center"/>
    </xf>
    <xf numFmtId="164" fontId="22" fillId="6" borderId="3" xfId="0" applyNumberFormat="1" applyFont="1" applyFill="1" applyBorder="1" applyAlignment="1">
      <alignment horizontal="center"/>
    </xf>
    <xf numFmtId="1" fontId="22" fillId="6" borderId="3" xfId="0" applyNumberFormat="1" applyFont="1" applyFill="1" applyBorder="1" applyAlignment="1">
      <alignment horizontal="center"/>
    </xf>
    <xf numFmtId="0" fontId="5" fillId="6" borderId="4" xfId="0" applyFont="1" applyFill="1" applyBorder="1" applyAlignment="1">
      <alignment horizontal="right"/>
    </xf>
    <xf numFmtId="0" fontId="5" fillId="6" borderId="6" xfId="0" applyFont="1" applyFill="1" applyBorder="1" applyAlignment="1">
      <alignment horizontal="right"/>
    </xf>
    <xf numFmtId="49" fontId="7" fillId="2" borderId="6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49" fontId="16" fillId="2" borderId="18" xfId="0" applyNumberFormat="1" applyFont="1" applyFill="1" applyBorder="1" applyAlignment="1">
      <alignment horizontal="left"/>
    </xf>
    <xf numFmtId="0" fontId="6" fillId="3" borderId="11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49" fontId="16" fillId="2" borderId="16" xfId="0" applyNumberFormat="1" applyFont="1" applyFill="1" applyBorder="1" applyAlignment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horizontal="center"/>
    </xf>
    <xf numFmtId="49" fontId="16" fillId="2" borderId="17" xfId="0" applyNumberFormat="1" applyFont="1" applyFill="1" applyBorder="1" applyAlignment="1">
      <alignment vertical="center"/>
    </xf>
    <xf numFmtId="49" fontId="16" fillId="2" borderId="18" xfId="0" applyNumberFormat="1" applyFont="1" applyFill="1" applyBorder="1" applyAlignment="1">
      <alignment vertical="center"/>
    </xf>
    <xf numFmtId="0" fontId="6" fillId="3" borderId="11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/>
    </xf>
    <xf numFmtId="0" fontId="6" fillId="3" borderId="1" xfId="0" applyFont="1" applyFill="1" applyBorder="1" applyAlignment="1"/>
    <xf numFmtId="0" fontId="5" fillId="6" borderId="1" xfId="2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49" fontId="16" fillId="2" borderId="15" xfId="0" applyNumberFormat="1" applyFont="1" applyFill="1" applyBorder="1" applyAlignment="1"/>
    <xf numFmtId="49" fontId="7" fillId="2" borderId="15" xfId="0" applyNumberFormat="1" applyFont="1" applyFill="1" applyBorder="1" applyAlignment="1"/>
    <xf numFmtId="1" fontId="22" fillId="5" borderId="3" xfId="0" applyNumberFormat="1" applyFont="1" applyFill="1" applyBorder="1" applyAlignment="1">
      <alignment horizontal="center"/>
    </xf>
    <xf numFmtId="164" fontId="22" fillId="5" borderId="36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49" fontId="7" fillId="2" borderId="4" xfId="0" applyNumberFormat="1" applyFont="1" applyFill="1" applyBorder="1" applyAlignment="1">
      <alignment horizontal="left"/>
    </xf>
    <xf numFmtId="2" fontId="22" fillId="5" borderId="3" xfId="0" applyNumberFormat="1" applyFont="1" applyFill="1" applyBorder="1" applyAlignment="1">
      <alignment horizontal="right"/>
    </xf>
    <xf numFmtId="0" fontId="12" fillId="6" borderId="3" xfId="0" applyFont="1" applyFill="1" applyBorder="1" applyAlignment="1"/>
    <xf numFmtId="49" fontId="7" fillId="2" borderId="16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6" borderId="3" xfId="0" applyFont="1" applyFill="1" applyBorder="1" applyAlignment="1">
      <alignment horizontal="center" wrapText="1"/>
    </xf>
    <xf numFmtId="49" fontId="12" fillId="2" borderId="37" xfId="0" applyNumberFormat="1" applyFont="1" applyFill="1" applyBorder="1" applyAlignment="1">
      <alignment horizontal="center"/>
    </xf>
    <xf numFmtId="0" fontId="12" fillId="6" borderId="23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6" borderId="35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49" fontId="12" fillId="2" borderId="30" xfId="0" applyNumberFormat="1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22" xfId="0" applyNumberFormat="1" applyFont="1" applyFill="1" applyBorder="1" applyAlignment="1">
      <alignment horizontal="center"/>
    </xf>
    <xf numFmtId="49" fontId="7" fillId="2" borderId="25" xfId="0" applyNumberFormat="1" applyFont="1" applyFill="1" applyBorder="1" applyAlignment="1">
      <alignment horizontal="center"/>
    </xf>
    <xf numFmtId="0" fontId="12" fillId="6" borderId="39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49" fontId="7" fillId="2" borderId="34" xfId="0" applyNumberFormat="1" applyFont="1" applyFill="1" applyBorder="1" applyAlignment="1">
      <alignment horizontal="center"/>
    </xf>
    <xf numFmtId="2" fontId="12" fillId="6" borderId="31" xfId="0" applyNumberFormat="1" applyFont="1" applyFill="1" applyBorder="1" applyAlignment="1">
      <alignment horizontal="center"/>
    </xf>
    <xf numFmtId="2" fontId="12" fillId="6" borderId="35" xfId="0" applyNumberFormat="1" applyFont="1" applyFill="1" applyBorder="1" applyAlignment="1">
      <alignment horizontal="center"/>
    </xf>
    <xf numFmtId="49" fontId="12" fillId="2" borderId="25" xfId="0" applyNumberFormat="1" applyFont="1" applyFill="1" applyBorder="1" applyAlignment="1">
      <alignment horizontal="center"/>
    </xf>
    <xf numFmtId="0" fontId="12" fillId="6" borderId="40" xfId="0" applyFont="1" applyFill="1" applyBorder="1" applyAlignment="1">
      <alignment horizontal="center" wrapText="1"/>
    </xf>
    <xf numFmtId="0" fontId="7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49" fontId="16" fillId="2" borderId="19" xfId="0" applyNumberFormat="1" applyFont="1" applyFill="1" applyBorder="1" applyAlignment="1">
      <alignment horizontal="center"/>
    </xf>
    <xf numFmtId="49" fontId="16" fillId="2" borderId="43" xfId="0" applyNumberFormat="1" applyFont="1" applyFill="1" applyBorder="1" applyAlignment="1">
      <alignment horizontal="center"/>
    </xf>
    <xf numFmtId="49" fontId="16" fillId="2" borderId="22" xfId="0" applyNumberFormat="1" applyFont="1" applyFill="1" applyBorder="1" applyAlignment="1">
      <alignment horizontal="center"/>
    </xf>
    <xf numFmtId="49" fontId="16" fillId="2" borderId="21" xfId="0" applyNumberFormat="1" applyFont="1" applyFill="1" applyBorder="1" applyAlignment="1">
      <alignment horizontal="center"/>
    </xf>
    <xf numFmtId="49" fontId="16" fillId="2" borderId="44" xfId="0" applyNumberFormat="1" applyFont="1" applyFill="1" applyBorder="1" applyAlignment="1">
      <alignment horizontal="center"/>
    </xf>
    <xf numFmtId="49" fontId="16" fillId="2" borderId="25" xfId="0" applyNumberFormat="1" applyFont="1" applyFill="1" applyBorder="1" applyAlignment="1">
      <alignment horizontal="center"/>
    </xf>
    <xf numFmtId="0" fontId="5" fillId="6" borderId="26" xfId="0" applyFont="1" applyFill="1" applyBorder="1" applyAlignment="1">
      <alignment horizontal="right"/>
    </xf>
    <xf numFmtId="49" fontId="16" fillId="2" borderId="30" xfId="0" applyNumberFormat="1" applyFont="1" applyFill="1" applyBorder="1" applyAlignment="1">
      <alignment horizontal="center"/>
    </xf>
    <xf numFmtId="0" fontId="5" fillId="6" borderId="32" xfId="0" applyFont="1" applyFill="1" applyBorder="1" applyAlignment="1">
      <alignment horizontal="right"/>
    </xf>
    <xf numFmtId="0" fontId="5" fillId="6" borderId="34" xfId="0" applyFont="1" applyFill="1" applyBorder="1" applyAlignment="1">
      <alignment horizontal="right"/>
    </xf>
    <xf numFmtId="0" fontId="5" fillId="6" borderId="45" xfId="0" applyFont="1" applyFill="1" applyBorder="1" applyAlignment="1">
      <alignment horizontal="right"/>
    </xf>
    <xf numFmtId="164" fontId="22" fillId="6" borderId="39" xfId="0" applyNumberFormat="1" applyFont="1" applyFill="1" applyBorder="1" applyAlignment="1">
      <alignment horizontal="center"/>
    </xf>
    <xf numFmtId="49" fontId="16" fillId="2" borderId="30" xfId="0" applyNumberFormat="1" applyFont="1" applyFill="1" applyBorder="1" applyAlignment="1">
      <alignment horizontal="left"/>
    </xf>
    <xf numFmtId="49" fontId="16" fillId="2" borderId="33" xfId="0" applyNumberFormat="1" applyFont="1" applyFill="1" applyBorder="1" applyAlignment="1">
      <alignment horizontal="left"/>
    </xf>
    <xf numFmtId="164" fontId="22" fillId="6" borderId="31" xfId="0" applyNumberFormat="1" applyFont="1" applyFill="1" applyBorder="1" applyAlignment="1">
      <alignment horizontal="center"/>
    </xf>
    <xf numFmtId="164" fontId="22" fillId="6" borderId="35" xfId="0" applyNumberFormat="1" applyFont="1" applyFill="1" applyBorder="1" applyAlignment="1">
      <alignment horizontal="center"/>
    </xf>
    <xf numFmtId="49" fontId="16" fillId="2" borderId="48" xfId="0" applyNumberFormat="1" applyFont="1" applyFill="1" applyBorder="1" applyAlignment="1">
      <alignment horizontal="left"/>
    </xf>
    <xf numFmtId="0" fontId="0" fillId="0" borderId="49" xfId="0" applyFont="1" applyBorder="1" applyAlignment="1"/>
    <xf numFmtId="1" fontId="22" fillId="6" borderId="39" xfId="0" applyNumberFormat="1" applyFont="1" applyFill="1" applyBorder="1" applyAlignment="1">
      <alignment horizontal="center"/>
    </xf>
    <xf numFmtId="0" fontId="0" fillId="0" borderId="50" xfId="0" applyFont="1" applyBorder="1" applyAlignment="1"/>
    <xf numFmtId="0" fontId="0" fillId="0" borderId="51" xfId="0" applyFont="1" applyBorder="1" applyAlignment="1"/>
    <xf numFmtId="49" fontId="16" fillId="2" borderId="25" xfId="0" applyNumberFormat="1" applyFont="1" applyFill="1" applyBorder="1" applyAlignment="1"/>
    <xf numFmtId="0" fontId="22" fillId="6" borderId="39" xfId="0" applyFont="1" applyFill="1" applyBorder="1" applyAlignment="1">
      <alignment horizontal="center"/>
    </xf>
    <xf numFmtId="49" fontId="7" fillId="2" borderId="25" xfId="0" applyNumberFormat="1" applyFont="1" applyFill="1" applyBorder="1" applyAlignment="1"/>
    <xf numFmtId="49" fontId="16" fillId="2" borderId="30" xfId="0" applyNumberFormat="1" applyFont="1" applyFill="1" applyBorder="1" applyAlignment="1"/>
    <xf numFmtId="49" fontId="16" fillId="2" borderId="33" xfId="0" applyNumberFormat="1" applyFont="1" applyFill="1" applyBorder="1" applyAlignment="1"/>
    <xf numFmtId="0" fontId="22" fillId="6" borderId="31" xfId="0" applyFont="1" applyFill="1" applyBorder="1" applyAlignment="1">
      <alignment horizontal="center"/>
    </xf>
    <xf numFmtId="0" fontId="22" fillId="6" borderId="37" xfId="0" applyFont="1" applyFill="1" applyBorder="1" applyAlignment="1">
      <alignment horizontal="center"/>
    </xf>
    <xf numFmtId="0" fontId="22" fillId="6" borderId="20" xfId="0" applyFont="1" applyFill="1" applyBorder="1" applyAlignment="1">
      <alignment horizontal="center"/>
    </xf>
    <xf numFmtId="0" fontId="22" fillId="6" borderId="23" xfId="0" applyFont="1" applyFill="1" applyBorder="1" applyAlignment="1">
      <alignment horizontal="center"/>
    </xf>
    <xf numFmtId="0" fontId="22" fillId="6" borderId="24" xfId="0" applyFont="1" applyFill="1" applyBorder="1" applyAlignment="1">
      <alignment horizontal="center"/>
    </xf>
    <xf numFmtId="0" fontId="22" fillId="6" borderId="38" xfId="0" applyFont="1" applyFill="1" applyBorder="1" applyAlignment="1">
      <alignment horizontal="center"/>
    </xf>
    <xf numFmtId="49" fontId="16" fillId="2" borderId="52" xfId="0" applyNumberFormat="1" applyFont="1" applyFill="1" applyBorder="1" applyAlignment="1">
      <alignment horizontal="center"/>
    </xf>
    <xf numFmtId="49" fontId="16" fillId="2" borderId="53" xfId="0" applyNumberFormat="1" applyFont="1" applyFill="1" applyBorder="1" applyAlignment="1">
      <alignment horizontal="center"/>
    </xf>
    <xf numFmtId="49" fontId="16" fillId="2" borderId="54" xfId="0" applyNumberFormat="1" applyFont="1" applyFill="1" applyBorder="1" applyAlignment="1">
      <alignment horizontal="center"/>
    </xf>
    <xf numFmtId="49" fontId="16" fillId="2" borderId="19" xfId="0" applyNumberFormat="1" applyFont="1" applyFill="1" applyBorder="1" applyAlignment="1"/>
    <xf numFmtId="49" fontId="16" fillId="2" borderId="21" xfId="0" applyNumberFormat="1" applyFont="1" applyFill="1" applyBorder="1" applyAlignment="1"/>
    <xf numFmtId="49" fontId="16" fillId="2" borderId="44" xfId="0" applyNumberFormat="1" applyFont="1" applyFill="1" applyBorder="1" applyAlignment="1"/>
    <xf numFmtId="49" fontId="7" fillId="2" borderId="26" xfId="0" applyNumberFormat="1" applyFont="1" applyFill="1" applyBorder="1" applyAlignment="1"/>
    <xf numFmtId="49" fontId="16" fillId="2" borderId="26" xfId="0" applyNumberFormat="1" applyFont="1" applyFill="1" applyBorder="1" applyAlignment="1"/>
    <xf numFmtId="49" fontId="16" fillId="2" borderId="45" xfId="0" applyNumberFormat="1" applyFont="1" applyFill="1" applyBorder="1" applyAlignment="1"/>
    <xf numFmtId="0" fontId="6" fillId="4" borderId="1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49" fontId="16" fillId="2" borderId="46" xfId="0" applyNumberFormat="1" applyFont="1" applyFill="1" applyBorder="1" applyAlignment="1">
      <alignment horizontal="left"/>
    </xf>
    <xf numFmtId="49" fontId="16" fillId="2" borderId="47" xfId="0" applyNumberFormat="1" applyFont="1" applyFill="1" applyBorder="1" applyAlignment="1">
      <alignment horizontal="left"/>
    </xf>
    <xf numFmtId="49" fontId="16" fillId="2" borderId="55" xfId="0" applyNumberFormat="1" applyFont="1" applyFill="1" applyBorder="1" applyAlignment="1">
      <alignment horizontal="left"/>
    </xf>
    <xf numFmtId="49" fontId="16" fillId="2" borderId="56" xfId="0" applyNumberFormat="1" applyFont="1" applyFill="1" applyBorder="1" applyAlignment="1">
      <alignment horizontal="left"/>
    </xf>
    <xf numFmtId="49" fontId="16" fillId="2" borderId="45" xfId="0" applyNumberFormat="1" applyFont="1" applyFill="1" applyBorder="1" applyAlignment="1">
      <alignment horizontal="left"/>
    </xf>
    <xf numFmtId="0" fontId="0" fillId="0" borderId="55" xfId="0" applyFont="1" applyBorder="1" applyAlignment="1"/>
    <xf numFmtId="164" fontId="22" fillId="6" borderId="24" xfId="0" applyNumberFormat="1" applyFont="1" applyFill="1" applyBorder="1" applyAlignment="1">
      <alignment horizontal="center"/>
    </xf>
    <xf numFmtId="1" fontId="22" fillId="6" borderId="24" xfId="0" applyNumberFormat="1" applyFont="1" applyFill="1" applyBorder="1" applyAlignment="1">
      <alignment horizontal="center"/>
    </xf>
    <xf numFmtId="2" fontId="22" fillId="6" borderId="24" xfId="0" applyNumberFormat="1" applyFont="1" applyFill="1" applyBorder="1" applyAlignment="1">
      <alignment horizontal="center"/>
    </xf>
    <xf numFmtId="9" fontId="22" fillId="6" borderId="24" xfId="1" applyFont="1" applyFill="1" applyBorder="1" applyAlignment="1">
      <alignment horizontal="center"/>
    </xf>
    <xf numFmtId="9" fontId="22" fillId="6" borderId="38" xfId="1" applyFont="1" applyFill="1" applyBorder="1" applyAlignment="1">
      <alignment horizontal="center"/>
    </xf>
    <xf numFmtId="164" fontId="22" fillId="6" borderId="37" xfId="0" applyNumberFormat="1" applyFont="1" applyFill="1" applyBorder="1" applyAlignment="1">
      <alignment horizontal="center"/>
    </xf>
    <xf numFmtId="164" fontId="22" fillId="6" borderId="20" xfId="0" applyNumberFormat="1" applyFont="1" applyFill="1" applyBorder="1" applyAlignment="1">
      <alignment horizontal="center"/>
    </xf>
    <xf numFmtId="164" fontId="22" fillId="6" borderId="23" xfId="0" applyNumberFormat="1" applyFont="1" applyFill="1" applyBorder="1" applyAlignment="1">
      <alignment horizontal="center"/>
    </xf>
    <xf numFmtId="164" fontId="22" fillId="6" borderId="38" xfId="0" applyNumberFormat="1" applyFont="1" applyFill="1" applyBorder="1" applyAlignment="1">
      <alignment horizontal="center"/>
    </xf>
    <xf numFmtId="0" fontId="10" fillId="0" borderId="46" xfId="0" applyFont="1" applyBorder="1" applyAlignment="1"/>
    <xf numFmtId="0" fontId="10" fillId="0" borderId="47" xfId="0" applyFont="1" applyBorder="1" applyAlignment="1"/>
    <xf numFmtId="0" fontId="10" fillId="0" borderId="55" xfId="0" applyFont="1" applyBorder="1" applyAlignment="1"/>
    <xf numFmtId="0" fontId="10" fillId="0" borderId="57" xfId="0" applyFont="1" applyBorder="1" applyAlignment="1"/>
    <xf numFmtId="0" fontId="10" fillId="0" borderId="0" xfId="0" applyFont="1" applyBorder="1" applyAlignment="1"/>
    <xf numFmtId="0" fontId="10" fillId="0" borderId="49" xfId="0" applyFont="1" applyBorder="1" applyAlignment="1"/>
    <xf numFmtId="0" fontId="10" fillId="0" borderId="41" xfId="0" applyFont="1" applyBorder="1" applyAlignment="1"/>
    <xf numFmtId="0" fontId="10" fillId="0" borderId="50" xfId="0" applyFont="1" applyBorder="1" applyAlignment="1"/>
    <xf numFmtId="0" fontId="10" fillId="0" borderId="51" xfId="0" applyFont="1" applyBorder="1" applyAlignment="1"/>
    <xf numFmtId="49" fontId="16" fillId="2" borderId="19" xfId="0" applyNumberFormat="1" applyFont="1" applyFill="1" applyBorder="1" applyAlignment="1">
      <alignment horizontal="left"/>
    </xf>
    <xf numFmtId="49" fontId="16" fillId="2" borderId="30" xfId="0" applyNumberFormat="1" applyFont="1" applyFill="1" applyBorder="1" applyAlignment="1">
      <alignment horizontal="left"/>
    </xf>
  </cellXfs>
  <cellStyles count="4">
    <cellStyle name="Гиперссылка" xfId="2" builtinId="8"/>
    <cellStyle name="Обычный" xfId="0" builtinId="0"/>
    <cellStyle name="Процентный" xfId="1" builtinId="5"/>
    <cellStyle name="Стиль 1" xfId="3" xr:uid="{5582533E-7029-4D17-B8FE-4A4BD1A6DD6E}"/>
  </cellStyles>
  <dxfs count="0"/>
  <tableStyles count="0" defaultTableStyle="TableStyleMedium2" defaultPivotStyle="PivotStyleLight16"/>
  <colors>
    <mruColors>
      <color rgb="FF2B536F"/>
      <color rgb="FF4281AC"/>
      <color rgb="FF5996BF"/>
      <color rgb="FF3B7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частот</a:t>
            </a:r>
            <a:r>
              <a:rPr lang="en-US" baseline="0"/>
              <a:t> </a:t>
            </a:r>
            <a:r>
              <a:rPr lang="ru-RU" baseline="0"/>
              <a:t>дискретного ВР</a:t>
            </a:r>
            <a:r>
              <a:rPr lang="en-US" baseline="0"/>
              <a:t> 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1'!$C$33:$J$33</c:f>
              <c:numCache>
                <c:formatCode>General</c:formatCode>
                <c:ptCount val="8"/>
                <c:pt idx="0">
                  <c:v>5</c:v>
                </c:pt>
                <c:pt idx="1">
                  <c:v>11</c:v>
                </c:pt>
                <c:pt idx="2">
                  <c:v>15</c:v>
                </c:pt>
                <c:pt idx="3">
                  <c:v>19</c:v>
                </c:pt>
                <c:pt idx="4">
                  <c:v>20</c:v>
                </c:pt>
                <c:pt idx="5">
                  <c:v>14</c:v>
                </c:pt>
                <c:pt idx="6">
                  <c:v>11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5-4F96-A29E-3F90B70DB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0160"/>
        <c:axId val="71438896"/>
      </c:lineChart>
      <c:catAx>
        <c:axId val="631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438896"/>
        <c:crosses val="autoZero"/>
        <c:auto val="1"/>
        <c:lblAlgn val="ctr"/>
        <c:lblOffset val="100"/>
        <c:tickMarkSkip val="1"/>
        <c:noMultiLvlLbl val="0"/>
      </c:catAx>
      <c:valAx>
        <c:axId val="714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8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 </a:t>
            </a:r>
          </a:p>
          <a:p>
            <a:pPr>
              <a:defRPr/>
            </a:pPr>
            <a:r>
              <a:rPr lang="ru-RU" baseline="0"/>
              <a:t>интервального 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8-42AE-983B-D1A5A6D7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4916671527170213"/>
              <c:y val="0.874583333333333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en-US" sz="1400" baseline="-25000"/>
                  <a:t>i</a:t>
                </a:r>
                <a:r>
                  <a:rPr lang="en-US" sz="1400" baseline="0"/>
                  <a:t> / h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частот</a:t>
            </a:r>
            <a:br>
              <a:rPr lang="ru-RU"/>
            </a:br>
            <a:r>
              <a:rPr lang="ru-RU"/>
              <a:t>дискретного</a:t>
            </a:r>
            <a:r>
              <a:rPr lang="ru-RU" baseline="0"/>
              <a:t> ВР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'часть 1'!$C$34:$J$34</c:f>
              <c:strCach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1'!$C$34:$J$34</c:f>
              <c:numCache>
                <c:formatCode>General</c:formatCode>
                <c:ptCount val="8"/>
                <c:pt idx="0">
                  <c:v>5</c:v>
                </c:pt>
                <c:pt idx="1">
                  <c:v>16</c:v>
                </c:pt>
                <c:pt idx="2">
                  <c:v>31</c:v>
                </c:pt>
                <c:pt idx="3">
                  <c:v>50</c:v>
                </c:pt>
                <c:pt idx="4">
                  <c:v>70</c:v>
                </c:pt>
                <c:pt idx="5">
                  <c:v>84</c:v>
                </c:pt>
                <c:pt idx="6">
                  <c:v>95</c:v>
                </c:pt>
                <c:pt idx="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0-43C8-85DD-4C696B7E5126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DA80-43C8-85DD-4C696B7E5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38352"/>
        <c:axId val="190440864"/>
      </c:lineChart>
      <c:catAx>
        <c:axId val="7633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6320326625838437"/>
              <c:y val="0.87708333333333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40864"/>
        <c:crosses val="autoZero"/>
        <c:auto val="1"/>
        <c:lblAlgn val="ctr"/>
        <c:lblOffset val="100"/>
        <c:tickMarkSkip val="1"/>
        <c:noMultiLvlLbl val="0"/>
      </c:catAx>
      <c:valAx>
        <c:axId val="190440864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2B536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3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  <a:r>
              <a:rPr lang="ru-RU" baseline="0"/>
              <a:t> относительных частот</a:t>
            </a:r>
          </a:p>
          <a:p>
            <a:pPr>
              <a:defRPr/>
            </a:pPr>
            <a:r>
              <a:rPr lang="ru-RU" baseline="0"/>
              <a:t>дискретного ВР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'часть 1'!$B$31</c:f>
              <c:strCache>
                <c:ptCount val="1"/>
                <c:pt idx="0">
                  <c:v>xi</c:v>
                </c:pt>
              </c:strCache>
            </c:strRef>
          </c:tx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1'!$C$37:$J$37</c:f>
              <c:numCache>
                <c:formatCode>General</c:formatCode>
                <c:ptCount val="8"/>
                <c:pt idx="0">
                  <c:v>0.05</c:v>
                </c:pt>
                <c:pt idx="1">
                  <c:v>0.16</c:v>
                </c:pt>
                <c:pt idx="2">
                  <c:v>0.31</c:v>
                </c:pt>
                <c:pt idx="3">
                  <c:v>0.5</c:v>
                </c:pt>
                <c:pt idx="4">
                  <c:v>0.7</c:v>
                </c:pt>
                <c:pt idx="5">
                  <c:v>0.84</c:v>
                </c:pt>
                <c:pt idx="6">
                  <c:v>0.95</c:v>
                </c:pt>
                <c:pt idx="7">
                  <c:v>1</c:v>
                </c:pt>
              </c:numCache>
            </c:numRef>
          </c:xVal>
          <c:yVal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9-41B6-87BD-A85F05D05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631600"/>
        <c:axId val="467511040"/>
      </c:scatterChart>
      <c:valAx>
        <c:axId val="4646316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  <a:r>
                  <a:rPr lang="ru-RU" sz="1400" baseline="30000"/>
                  <a:t>нак</a:t>
                </a:r>
                <a:r>
                  <a:rPr lang="en-US" sz="1400" baseline="-25000"/>
                  <a:t>i</a:t>
                </a:r>
                <a:endParaRPr lang="ru-RU" sz="1400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7511040"/>
        <c:crosses val="autoZero"/>
        <c:crossBetween val="midCat"/>
        <c:minorUnit val="0.1"/>
      </c:valAx>
      <c:valAx>
        <c:axId val="46751104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x</a:t>
                </a:r>
                <a:r>
                  <a:rPr lang="en-US" sz="1400" b="0" i="0" kern="1200" baseline="-25000">
                    <a:solidFill>
                      <a:srgbClr val="595959"/>
                    </a:solidFill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463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Кумулята частот</a:t>
            </a:r>
            <a:br>
              <a:rPr lang="ru-RU" sz="1400" b="0" i="0" baseline="0">
                <a:effectLst/>
              </a:rPr>
            </a:b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80-4B99-8451-4F33F0B03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x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n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Огива относительных частот</a:t>
            </a:r>
            <a:endParaRPr lang="ru-RU" sz="1400">
              <a:effectLst/>
            </a:endParaRPr>
          </a:p>
          <a:p>
            <a:pPr>
              <a:defRPr/>
            </a:pPr>
            <a:r>
              <a:rPr lang="ru-RU" sz="1400" b="0" i="0" baseline="0">
                <a:effectLst/>
              </a:rPr>
              <a:t>интервального ВР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1'!$N$59:$V$59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0.16</c:v>
                </c:pt>
                <c:pt idx="3">
                  <c:v>0.31</c:v>
                </c:pt>
                <c:pt idx="4">
                  <c:v>0.5</c:v>
                </c:pt>
                <c:pt idx="5">
                  <c:v>0.7</c:v>
                </c:pt>
                <c:pt idx="6">
                  <c:v>0.84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'часть 1'!$N$60:$V$60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28-4FE9-9B42-524C288A9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65760"/>
        <c:axId val="609060560"/>
      </c:scatterChart>
      <c:valAx>
        <c:axId val="60326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w</a:t>
                </a:r>
                <a:r>
                  <a:rPr lang="ru-RU" sz="1400" b="0" i="0" baseline="30000">
                    <a:effectLst/>
                  </a:rPr>
                  <a:t>нак</a:t>
                </a:r>
                <a:r>
                  <a:rPr lang="en-US" sz="1400" b="0" i="0" baseline="-25000">
                    <a:effectLst/>
                  </a:rPr>
                  <a:t>i</a:t>
                </a:r>
                <a:endParaRPr lang="ru-RU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60560"/>
        <c:crosses val="autoZero"/>
        <c:crossBetween val="midCat"/>
        <c:minorUnit val="0.1"/>
      </c:valAx>
      <c:valAx>
        <c:axId val="6090605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x</a:t>
                </a:r>
                <a:r>
                  <a:rPr lang="en-US" sz="1400" b="0" i="0" u="none" strike="noStrike" baseline="-25000">
                    <a:effectLst/>
                  </a:rPr>
                  <a:t>i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6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нахождение моды</a:t>
            </a:r>
            <a:r>
              <a:rPr lang="en-US"/>
              <a:t> </a:t>
            </a:r>
            <a:r>
              <a:rPr lang="ru-RU"/>
              <a:t>для</a:t>
            </a:r>
            <a:r>
              <a:rPr lang="ru-RU" baseline="0"/>
              <a:t> ИВР</a:t>
            </a:r>
            <a:r>
              <a:rPr lang="ru-RU"/>
              <a:t> по гистограмме отн.</a:t>
            </a:r>
            <a:r>
              <a:rPr lang="ru-RU" baseline="0"/>
              <a:t>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142704384174201"/>
          <c:y val="0.19333333333333333"/>
          <c:w val="0.84839462968363522"/>
          <c:h val="0.6956296296296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'часть 1'!$C$36:$J$36</c:f>
              <c:strCache>
                <c:ptCount val="8"/>
                <c:pt idx="0">
                  <c:v>  1/60</c:v>
                </c:pt>
                <c:pt idx="1">
                  <c:v>  3/82</c:v>
                </c:pt>
                <c:pt idx="2">
                  <c:v>  1/20</c:v>
                </c:pt>
                <c:pt idx="3">
                  <c:v>  5/79</c:v>
                </c:pt>
                <c:pt idx="4">
                  <c:v>  1/15</c:v>
                </c:pt>
                <c:pt idx="5">
                  <c:v>  2/43</c:v>
                </c:pt>
                <c:pt idx="6">
                  <c:v>  3/82</c:v>
                </c:pt>
                <c:pt idx="7">
                  <c:v>  1/60</c:v>
                </c:pt>
              </c:strCache>
            </c:strRef>
          </c:tx>
          <c:spPr>
            <a:solidFill>
              <a:srgbClr val="2B536F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'часть 1'!$C$31:$J$31</c:f>
              <c:numCache>
                <c:formatCode>General</c:formatCode>
                <c:ptCount val="8"/>
                <c:pt idx="0">
                  <c:v>36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48</c:v>
                </c:pt>
                <c:pt idx="5">
                  <c:v>51</c:v>
                </c:pt>
                <c:pt idx="6">
                  <c:v>54</c:v>
                </c:pt>
                <c:pt idx="7">
                  <c:v>57</c:v>
                </c:pt>
              </c:numCache>
            </c:numRef>
          </c:cat>
          <c:val>
            <c:numRef>
              <c:f>'часть 1'!$C$36:$J$36</c:f>
              <c:numCache>
                <c:formatCode>#\ ??/??</c:formatCode>
                <c:ptCount val="8"/>
                <c:pt idx="0">
                  <c:v>1.6666666666666666E-2</c:v>
                </c:pt>
                <c:pt idx="1">
                  <c:v>3.6666666666666667E-2</c:v>
                </c:pt>
                <c:pt idx="2">
                  <c:v>4.9999999999999996E-2</c:v>
                </c:pt>
                <c:pt idx="3">
                  <c:v>6.3333333333333339E-2</c:v>
                </c:pt>
                <c:pt idx="4">
                  <c:v>6.6666666666666666E-2</c:v>
                </c:pt>
                <c:pt idx="5">
                  <c:v>4.6666666666666669E-2</c:v>
                </c:pt>
                <c:pt idx="6">
                  <c:v>3.6666666666666667E-2</c:v>
                </c:pt>
                <c:pt idx="7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6-4905-BF74-94888CF59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77360"/>
        <c:axId val="190427552"/>
      </c:barChart>
      <c:catAx>
        <c:axId val="63177360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427552"/>
        <c:crosses val="autoZero"/>
        <c:auto val="1"/>
        <c:lblAlgn val="ctr"/>
        <c:lblOffset val="100"/>
        <c:tickMarkSkip val="1"/>
        <c:noMultiLvlLbl val="0"/>
      </c:catAx>
      <c:valAx>
        <c:axId val="1904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??/??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7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 распределения </a:t>
            </a:r>
            <a:r>
              <a:rPr lang="en-US" baseline="0"/>
              <a:t>F*(x)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2B536F"/>
              </a:solidFill>
              <a:round/>
              <a:headEnd w="sm" len="sm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1'!$J$73:$K$73</c:f>
              <c:numCache>
                <c:formatCode>General</c:formatCode>
                <c:ptCount val="2"/>
                <c:pt idx="0">
                  <c:v>0</c:v>
                </c:pt>
                <c:pt idx="1">
                  <c:v>34.5</c:v>
                </c:pt>
              </c:numCache>
            </c:numRef>
          </c:xVal>
          <c:yVal>
            <c:numRef>
              <c:f>'часть 1'!$L$73:$M$73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71-4E48-9FDD-783B943DA99C}"/>
            </c:ext>
          </c:extLst>
        </c:ser>
        <c:ser>
          <c:idx val="1"/>
          <c:order val="1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1'!$J$74:$K$74</c:f>
              <c:numCache>
                <c:formatCode>General</c:formatCode>
                <c:ptCount val="2"/>
                <c:pt idx="0">
                  <c:v>34.5</c:v>
                </c:pt>
                <c:pt idx="1">
                  <c:v>37.5</c:v>
                </c:pt>
              </c:numCache>
            </c:numRef>
          </c:xVal>
          <c:yVal>
            <c:numRef>
              <c:f>'часть 1'!$L$74:$M$74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071-4E48-9FDD-783B943DA99C}"/>
            </c:ext>
          </c:extLst>
        </c:ser>
        <c:ser>
          <c:idx val="2"/>
          <c:order val="2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1'!$J$75:$K$75</c:f>
              <c:numCache>
                <c:formatCode>General</c:formatCode>
                <c:ptCount val="2"/>
                <c:pt idx="0">
                  <c:v>37.5</c:v>
                </c:pt>
                <c:pt idx="1">
                  <c:v>40.5</c:v>
                </c:pt>
              </c:numCache>
            </c:numRef>
          </c:xVal>
          <c:yVal>
            <c:numRef>
              <c:f>'часть 1'!$L$75:$M$75</c:f>
              <c:numCache>
                <c:formatCode>General</c:formatCode>
                <c:ptCount val="2"/>
                <c:pt idx="0">
                  <c:v>0.16</c:v>
                </c:pt>
                <c:pt idx="1">
                  <c:v>0.16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71-4E48-9FDD-783B943DA99C}"/>
            </c:ext>
          </c:extLst>
        </c:ser>
        <c:ser>
          <c:idx val="3"/>
          <c:order val="3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1'!$J$76:$K$76</c:f>
              <c:numCache>
                <c:formatCode>General</c:formatCode>
                <c:ptCount val="2"/>
                <c:pt idx="0">
                  <c:v>40.5</c:v>
                </c:pt>
                <c:pt idx="1">
                  <c:v>43.5</c:v>
                </c:pt>
              </c:numCache>
            </c:numRef>
          </c:xVal>
          <c:yVal>
            <c:numRef>
              <c:f>'часть 1'!$L$76:$M$76</c:f>
              <c:numCache>
                <c:formatCode>General</c:formatCode>
                <c:ptCount val="2"/>
                <c:pt idx="0">
                  <c:v>0.31</c:v>
                </c:pt>
                <c:pt idx="1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71-4E48-9FDD-783B943DA99C}"/>
            </c:ext>
          </c:extLst>
        </c:ser>
        <c:ser>
          <c:idx val="4"/>
          <c:order val="4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1'!$J$77:$K$77</c:f>
              <c:numCache>
                <c:formatCode>General</c:formatCode>
                <c:ptCount val="2"/>
                <c:pt idx="0">
                  <c:v>43.5</c:v>
                </c:pt>
                <c:pt idx="1">
                  <c:v>46.5</c:v>
                </c:pt>
              </c:numCache>
            </c:numRef>
          </c:xVal>
          <c:yVal>
            <c:numRef>
              <c:f>'часть 1'!$L$77:$M$77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71-4E48-9FDD-783B943DA99C}"/>
            </c:ext>
          </c:extLst>
        </c:ser>
        <c:ser>
          <c:idx val="5"/>
          <c:order val="5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1'!$J$78:$K$78</c:f>
              <c:numCache>
                <c:formatCode>General</c:formatCode>
                <c:ptCount val="2"/>
                <c:pt idx="0">
                  <c:v>46.5</c:v>
                </c:pt>
                <c:pt idx="1">
                  <c:v>49.5</c:v>
                </c:pt>
              </c:numCache>
            </c:numRef>
          </c:xVal>
          <c:yVal>
            <c:numRef>
              <c:f>'часть 1'!$L$78:$M$78</c:f>
              <c:numCache>
                <c:formatCode>General</c:formatCode>
                <c:ptCount val="2"/>
                <c:pt idx="0">
                  <c:v>0.7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071-4E48-9FDD-783B943DA99C}"/>
            </c:ext>
          </c:extLst>
        </c:ser>
        <c:ser>
          <c:idx val="6"/>
          <c:order val="6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1'!$J$79:$K$79</c:f>
              <c:numCache>
                <c:formatCode>General</c:formatCode>
                <c:ptCount val="2"/>
                <c:pt idx="0">
                  <c:v>49.5</c:v>
                </c:pt>
                <c:pt idx="1">
                  <c:v>52.5</c:v>
                </c:pt>
              </c:numCache>
            </c:numRef>
          </c:xVal>
          <c:yVal>
            <c:numRef>
              <c:f>'часть 1'!$L$79:$M$79</c:f>
              <c:numCache>
                <c:formatCode>General</c:formatCode>
                <c:ptCount val="2"/>
                <c:pt idx="0">
                  <c:v>0.84</c:v>
                </c:pt>
                <c:pt idx="1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071-4E48-9FDD-783B943DA99C}"/>
            </c:ext>
          </c:extLst>
        </c:ser>
        <c:ser>
          <c:idx val="7"/>
          <c:order val="7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1'!$J$80:$K$80</c:f>
              <c:numCache>
                <c:formatCode>General</c:formatCode>
                <c:ptCount val="2"/>
                <c:pt idx="0">
                  <c:v>52.5</c:v>
                </c:pt>
                <c:pt idx="1">
                  <c:v>55.5</c:v>
                </c:pt>
              </c:numCache>
            </c:numRef>
          </c:xVal>
          <c:yVal>
            <c:numRef>
              <c:f>'часть 1'!$L$80:$M$80</c:f>
              <c:numCache>
                <c:formatCode>General</c:formatCode>
                <c:ptCount val="2"/>
                <c:pt idx="0">
                  <c:v>0.95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071-4E48-9FDD-783B943DA99C}"/>
            </c:ext>
          </c:extLst>
        </c:ser>
        <c:ser>
          <c:idx val="8"/>
          <c:order val="8"/>
          <c:spPr>
            <a:ln w="19050" cap="rnd">
              <a:solidFill>
                <a:srgbClr val="2B536F"/>
              </a:solidFill>
              <a:round/>
              <a:headEnd type="triangle"/>
              <a:tailEnd type="oval"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'часть 1'!$J$81:$K$81</c:f>
              <c:numCache>
                <c:formatCode>General</c:formatCode>
                <c:ptCount val="2"/>
                <c:pt idx="0">
                  <c:v>55.5</c:v>
                </c:pt>
                <c:pt idx="1">
                  <c:v>70</c:v>
                </c:pt>
              </c:numCache>
            </c:numRef>
          </c:xVal>
          <c:yVal>
            <c:numRef>
              <c:f>'часть 1'!$L$81:$M$81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071-4E48-9FDD-783B943DA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68399"/>
        <c:axId val="1844360671"/>
      </c:scatterChart>
      <c:valAx>
        <c:axId val="1852168399"/>
        <c:scaling>
          <c:orientation val="minMax"/>
          <c:max val="6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360671"/>
        <c:crosses val="autoZero"/>
        <c:crossBetween val="midCat"/>
        <c:minorUnit val="0.5"/>
      </c:valAx>
      <c:valAx>
        <c:axId val="184436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F*(x)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216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нахождение медианы для ИВР по комуляте частот </a:t>
            </a:r>
            <a:endParaRPr lang="ru-RU" sz="1400">
              <a:effectLst/>
            </a:endParaRPr>
          </a:p>
        </c:rich>
      </c:tx>
      <c:layout>
        <c:manualLayout>
          <c:xMode val="edge"/>
          <c:yMode val="edge"/>
          <c:x val="6.7368938433257641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rgbClr val="2B53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996BF"/>
              </a:solidFill>
              <a:ln w="9525">
                <a:solidFill>
                  <a:srgbClr val="2B536F"/>
                </a:solidFill>
              </a:ln>
              <a:effectLst/>
            </c:spPr>
          </c:marker>
          <c:xVal>
            <c:numRef>
              <c:f>'часть 1'!$C$59:$K$59</c:f>
              <c:numCache>
                <c:formatCode>General</c:formatCode>
                <c:ptCount val="9"/>
                <c:pt idx="0">
                  <c:v>34.5</c:v>
                </c:pt>
                <c:pt idx="1">
                  <c:v>37.5</c:v>
                </c:pt>
                <c:pt idx="2">
                  <c:v>40.5</c:v>
                </c:pt>
                <c:pt idx="3">
                  <c:v>43.5</c:v>
                </c:pt>
                <c:pt idx="4">
                  <c:v>46.5</c:v>
                </c:pt>
                <c:pt idx="5">
                  <c:v>49.5</c:v>
                </c:pt>
                <c:pt idx="6">
                  <c:v>52.5</c:v>
                </c:pt>
                <c:pt idx="7">
                  <c:v>55.5</c:v>
                </c:pt>
                <c:pt idx="8">
                  <c:v>58.5</c:v>
                </c:pt>
              </c:numCache>
            </c:numRef>
          </c:xVal>
          <c:yVal>
            <c:numRef>
              <c:f>'часть 1'!$C$60:$K$60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31</c:v>
                </c:pt>
                <c:pt idx="4">
                  <c:v>50</c:v>
                </c:pt>
                <c:pt idx="5">
                  <c:v>70</c:v>
                </c:pt>
                <c:pt idx="6">
                  <c:v>84</c:v>
                </c:pt>
                <c:pt idx="7">
                  <c:v>95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34-41C9-BF57-F09FAA037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271760"/>
        <c:axId val="609094672"/>
      </c:scatterChart>
      <c:valAx>
        <c:axId val="603271760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9094672"/>
        <c:crosses val="autoZero"/>
        <c:crossBetween val="midCat"/>
        <c:minorUnit val="1"/>
      </c:valAx>
      <c:valAx>
        <c:axId val="6090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2B536F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2B536F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11</xdr:col>
      <xdr:colOff>0</xdr:colOff>
      <xdr:row>47</xdr:row>
      <xdr:rowOff>380999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17E034E-08A1-4C82-B3F7-78CA484E3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40</xdr:row>
      <xdr:rowOff>0</xdr:rowOff>
    </xdr:from>
    <xdr:to>
      <xdr:col>21</xdr:col>
      <xdr:colOff>0</xdr:colOff>
      <xdr:row>48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FD42625-B2E0-4497-A103-536F06F61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11</xdr:col>
      <xdr:colOff>0</xdr:colOff>
      <xdr:row>57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1DBA4DF-8DA7-4E6B-92B0-672FF9CF7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238124</xdr:colOff>
      <xdr:row>72</xdr:row>
      <xdr:rowOff>28575</xdr:rowOff>
    </xdr:from>
    <xdr:to>
      <xdr:col>3</xdr:col>
      <xdr:colOff>66259</xdr:colOff>
      <xdr:row>81</xdr:row>
      <xdr:rowOff>8283</xdr:rowOff>
    </xdr:to>
    <xdr:sp macro="" textlink="">
      <xdr:nvSpPr>
        <xdr:cNvPr id="8" name="Левая фигурная скобка 7">
          <a:extLst>
            <a:ext uri="{FF2B5EF4-FFF2-40B4-BE49-F238E27FC236}">
              <a16:creationId xmlns:a16="http://schemas.microsoft.com/office/drawing/2014/main" id="{6B99FC8B-5B8F-4820-A943-01EA4CC71F15}"/>
            </a:ext>
          </a:extLst>
        </xdr:cNvPr>
        <xdr:cNvSpPr/>
      </xdr:nvSpPr>
      <xdr:spPr>
        <a:xfrm>
          <a:off x="1266824" y="18545175"/>
          <a:ext cx="342485" cy="2208558"/>
        </a:xfrm>
        <a:prstGeom prst="leftBrace">
          <a:avLst>
            <a:gd name="adj1" fmla="val 8333"/>
            <a:gd name="adj2" fmla="val 51111"/>
          </a:avLst>
        </a:prstGeom>
        <a:noFill/>
        <a:ln w="19050" cap="sq">
          <a:solidFill>
            <a:schemeClr val="tx1"/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0</xdr:colOff>
      <xdr:row>49</xdr:row>
      <xdr:rowOff>0</xdr:rowOff>
    </xdr:from>
    <xdr:to>
      <xdr:col>21</xdr:col>
      <xdr:colOff>0</xdr:colOff>
      <xdr:row>57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D3D57FF-74FC-4093-B993-19EAFAB7E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11</xdr:col>
      <xdr:colOff>0</xdr:colOff>
      <xdr:row>69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9457C60-DD56-4A62-866A-0D4859B44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22</xdr:col>
      <xdr:colOff>0</xdr:colOff>
      <xdr:row>69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F72910B-D84D-4523-BF62-316EF4F2B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137</xdr:row>
      <xdr:rowOff>0</xdr:rowOff>
    </xdr:from>
    <xdr:to>
      <xdr:col>18</xdr:col>
      <xdr:colOff>0</xdr:colOff>
      <xdr:row>145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5F06367-4817-4283-93D9-7FB6E88C5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13</xdr:col>
      <xdr:colOff>0</xdr:colOff>
      <xdr:row>90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4BB3B9-CF9A-4422-9056-4C1F46BC3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137</xdr:row>
      <xdr:rowOff>0</xdr:rowOff>
    </xdr:from>
    <xdr:to>
      <xdr:col>27</xdr:col>
      <xdr:colOff>0</xdr:colOff>
      <xdr:row>145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2064B2DD-AA7A-4C9E-A67E-D3D84A80F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0.54691</cdr:x>
      <cdr:y>0.2276</cdr:y>
    </cdr:from>
    <cdr:to>
      <cdr:x>0.65226</cdr:x>
      <cdr:y>0.42778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D5F2121F-8CFE-4B47-B45D-91760A0AE5E4}"/>
            </a:ext>
          </a:extLst>
        </cdr:cNvPr>
        <cdr:cNvCxnSpPr/>
      </cdr:nvCxnSpPr>
      <cdr:spPr>
        <a:xfrm xmlns:a="http://schemas.openxmlformats.org/drawingml/2006/main">
          <a:off x="2525661" y="780434"/>
          <a:ext cx="486549" cy="68641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0.54624</cdr:x>
      <cdr:y>0.22849</cdr:y>
    </cdr:from>
    <cdr:to>
      <cdr:x>0.6507</cdr:x>
      <cdr:y>0.26165</cdr:y>
    </cdr:to>
    <cdr:cxnSp macro="">
      <cdr:nvCxnSpPr>
        <cdr:cNvPr id="4" name="Прямая соединительная линия 3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 flipV="1">
          <a:off x="2522588" y="783508"/>
          <a:ext cx="482396" cy="11368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0.56221</cdr:x>
      <cdr:y>0.25717</cdr:y>
    </cdr:from>
    <cdr:to>
      <cdr:x>0.56221</cdr:x>
      <cdr:y>0.89048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C826C08D-2201-43BF-B57A-EBB0C771764C}"/>
            </a:ext>
          </a:extLst>
        </cdr:cNvPr>
        <cdr:cNvCxnSpPr/>
      </cdr:nvCxnSpPr>
      <cdr:spPr>
        <a:xfrm xmlns:a="http://schemas.openxmlformats.org/drawingml/2006/main">
          <a:off x="2616319" y="881829"/>
          <a:ext cx="0" cy="21716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1">
              <a:lumMod val="20000"/>
              <a:lumOff val="80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0.07393</cdr:x>
      <cdr:y>0.61891</cdr:y>
    </cdr:from>
    <cdr:to>
      <cdr:x>0.56053</cdr:x>
      <cdr:y>0.62338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54C3CE9B-68CF-4713-8A92-AEFC0674ABC4}"/>
            </a:ext>
          </a:extLst>
        </cdr:cNvPr>
        <cdr:cNvCxnSpPr/>
      </cdr:nvCxnSpPr>
      <cdr:spPr>
        <a:xfrm xmlns:a="http://schemas.openxmlformats.org/drawingml/2006/main">
          <a:off x="376256" y="1886445"/>
          <a:ext cx="2476296" cy="13607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0.56088</cdr:x>
      <cdr:y>0.62256</cdr:y>
    </cdr:from>
    <cdr:to>
      <cdr:x>0.56088</cdr:x>
      <cdr:y>0.90869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8B789183-D02F-4B8D-BF92-AD0E2FEEF8FE}"/>
            </a:ext>
          </a:extLst>
        </cdr:cNvPr>
        <cdr:cNvCxnSpPr/>
      </cdr:nvCxnSpPr>
      <cdr:spPr>
        <a:xfrm xmlns:a="http://schemas.openxmlformats.org/drawingml/2006/main">
          <a:off x="2854362" y="1897578"/>
          <a:ext cx="0" cy="87209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216"/>
  <sheetViews>
    <sheetView tabSelected="1" topLeftCell="A92" zoomScaleNormal="100" workbookViewId="0">
      <selection activeCell="AA147" sqref="AA147"/>
    </sheetView>
  </sheetViews>
  <sheetFormatPr defaultColWidth="12.5703125" defaultRowHeight="15.75" customHeight="1" x14ac:dyDescent="0.2"/>
  <cols>
    <col min="1" max="24" width="7.7109375" customWidth="1"/>
  </cols>
  <sheetData>
    <row r="1" spans="1:100" ht="22.5" customHeight="1" x14ac:dyDescent="0.2">
      <c r="A1" s="90"/>
      <c r="B1" s="158" t="s">
        <v>0</v>
      </c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60"/>
    </row>
    <row r="2" spans="1:100" ht="22.5" customHeight="1" x14ac:dyDescent="0.2">
      <c r="B2" s="161">
        <v>48</v>
      </c>
      <c r="C2" s="10">
        <v>51</v>
      </c>
      <c r="D2" s="10">
        <v>47</v>
      </c>
      <c r="E2" s="10">
        <v>53</v>
      </c>
      <c r="F2" s="10">
        <v>49</v>
      </c>
      <c r="G2" s="10">
        <v>42</v>
      </c>
      <c r="H2" s="10">
        <v>38</v>
      </c>
      <c r="I2" s="10">
        <v>44</v>
      </c>
      <c r="J2" s="10">
        <v>45</v>
      </c>
      <c r="K2" s="10">
        <v>47</v>
      </c>
      <c r="L2" s="10">
        <v>36</v>
      </c>
      <c r="M2" s="10">
        <v>43</v>
      </c>
      <c r="N2" s="10">
        <v>42</v>
      </c>
      <c r="O2" s="10">
        <v>47</v>
      </c>
      <c r="P2" s="10">
        <v>50</v>
      </c>
      <c r="Q2" s="10">
        <v>40</v>
      </c>
      <c r="R2" s="10">
        <v>45</v>
      </c>
      <c r="S2" s="10">
        <v>40</v>
      </c>
      <c r="T2" s="10">
        <v>36</v>
      </c>
      <c r="U2" s="162">
        <v>46</v>
      </c>
    </row>
    <row r="3" spans="1:100" ht="22.5" customHeight="1" x14ac:dyDescent="0.2">
      <c r="B3" s="161">
        <v>50</v>
      </c>
      <c r="C3" s="10">
        <v>57</v>
      </c>
      <c r="D3" s="10">
        <v>52</v>
      </c>
      <c r="E3" s="10">
        <v>55</v>
      </c>
      <c r="F3" s="10">
        <v>42</v>
      </c>
      <c r="G3" s="10">
        <v>40</v>
      </c>
      <c r="H3" s="10">
        <v>40</v>
      </c>
      <c r="I3" s="10">
        <v>48</v>
      </c>
      <c r="J3" s="10">
        <v>55</v>
      </c>
      <c r="K3" s="10">
        <v>41</v>
      </c>
      <c r="L3" s="10">
        <v>47</v>
      </c>
      <c r="M3" s="10">
        <v>52</v>
      </c>
      <c r="N3" s="10">
        <v>51</v>
      </c>
      <c r="O3" s="10">
        <v>50</v>
      </c>
      <c r="P3" s="10">
        <v>48</v>
      </c>
      <c r="Q3" s="10">
        <v>39</v>
      </c>
      <c r="R3" s="10">
        <v>50</v>
      </c>
      <c r="S3" s="10">
        <v>45</v>
      </c>
      <c r="T3" s="10">
        <v>48</v>
      </c>
      <c r="U3" s="162">
        <v>44</v>
      </c>
    </row>
    <row r="4" spans="1:100" ht="22.5" customHeight="1" x14ac:dyDescent="0.2">
      <c r="B4" s="161">
        <v>48</v>
      </c>
      <c r="C4" s="10">
        <v>58</v>
      </c>
      <c r="D4" s="10">
        <v>40</v>
      </c>
      <c r="E4" s="10">
        <v>53</v>
      </c>
      <c r="F4" s="10">
        <v>43</v>
      </c>
      <c r="G4" s="10">
        <v>44</v>
      </c>
      <c r="H4" s="10">
        <v>46</v>
      </c>
      <c r="I4" s="10">
        <v>47</v>
      </c>
      <c r="J4" s="10">
        <v>39</v>
      </c>
      <c r="K4" s="10">
        <v>42</v>
      </c>
      <c r="L4" s="10">
        <v>45</v>
      </c>
      <c r="M4" s="10">
        <v>45</v>
      </c>
      <c r="N4" s="10">
        <v>49</v>
      </c>
      <c r="O4" s="10">
        <v>56</v>
      </c>
      <c r="P4" s="10">
        <v>54</v>
      </c>
      <c r="Q4" s="10">
        <v>48</v>
      </c>
      <c r="R4" s="10">
        <v>54</v>
      </c>
      <c r="S4" s="10">
        <v>45</v>
      </c>
      <c r="T4" s="10">
        <v>53</v>
      </c>
      <c r="U4" s="162">
        <v>46</v>
      </c>
    </row>
    <row r="5" spans="1:100" ht="22.5" customHeight="1" x14ac:dyDescent="0.2">
      <c r="B5" s="161">
        <v>51</v>
      </c>
      <c r="C5" s="10">
        <v>37</v>
      </c>
      <c r="D5" s="10">
        <v>42</v>
      </c>
      <c r="E5" s="10">
        <v>51</v>
      </c>
      <c r="F5" s="10">
        <v>38</v>
      </c>
      <c r="G5" s="10">
        <v>46</v>
      </c>
      <c r="H5" s="10">
        <v>53</v>
      </c>
      <c r="I5" s="10">
        <v>48</v>
      </c>
      <c r="J5" s="10">
        <v>41</v>
      </c>
      <c r="K5" s="10">
        <v>42</v>
      </c>
      <c r="L5" s="10">
        <v>46</v>
      </c>
      <c r="M5" s="10">
        <v>49</v>
      </c>
      <c r="N5" s="10">
        <v>37</v>
      </c>
      <c r="O5" s="10">
        <v>42</v>
      </c>
      <c r="P5" s="10">
        <v>45</v>
      </c>
      <c r="Q5" s="10">
        <v>56</v>
      </c>
      <c r="R5" s="10">
        <v>49</v>
      </c>
      <c r="S5" s="10">
        <v>38</v>
      </c>
      <c r="T5" s="10">
        <v>45</v>
      </c>
      <c r="U5" s="162">
        <v>50</v>
      </c>
    </row>
    <row r="6" spans="1:100" ht="22.5" customHeight="1" thickBot="1" x14ac:dyDescent="0.25">
      <c r="B6" s="163">
        <v>44</v>
      </c>
      <c r="C6" s="164">
        <v>51</v>
      </c>
      <c r="D6" s="164">
        <v>43</v>
      </c>
      <c r="E6" s="164">
        <v>47</v>
      </c>
      <c r="F6" s="164">
        <v>47</v>
      </c>
      <c r="G6" s="164">
        <v>50</v>
      </c>
      <c r="H6" s="164">
        <v>56</v>
      </c>
      <c r="I6" s="164">
        <v>55</v>
      </c>
      <c r="J6" s="164">
        <v>48</v>
      </c>
      <c r="K6" s="164">
        <v>45</v>
      </c>
      <c r="L6" s="164">
        <v>44</v>
      </c>
      <c r="M6" s="164">
        <v>54</v>
      </c>
      <c r="N6" s="164">
        <v>38</v>
      </c>
      <c r="O6" s="164">
        <v>51</v>
      </c>
      <c r="P6" s="164">
        <v>53</v>
      </c>
      <c r="Q6" s="164">
        <v>36</v>
      </c>
      <c r="R6" s="164">
        <v>41</v>
      </c>
      <c r="S6" s="164">
        <v>41</v>
      </c>
      <c r="T6" s="164">
        <v>41</v>
      </c>
      <c r="U6" s="165">
        <v>49</v>
      </c>
    </row>
    <row r="7" spans="1:100" ht="22.5" customHeight="1" x14ac:dyDescent="0.2"/>
    <row r="8" spans="1:100" ht="35.1" customHeight="1" x14ac:dyDescent="0.3">
      <c r="A8" s="9"/>
      <c r="B8" s="80" t="s">
        <v>1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2"/>
    </row>
    <row r="9" spans="1:100" ht="35.1" customHeight="1" x14ac:dyDescent="0.2">
      <c r="A9" s="11">
        <v>1</v>
      </c>
      <c r="B9" s="81" t="s">
        <v>2</v>
      </c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4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</row>
    <row r="10" spans="1:100" ht="35.1" customHeight="1" x14ac:dyDescent="0.2">
      <c r="A10" s="11">
        <v>2</v>
      </c>
      <c r="B10" s="81" t="s">
        <v>12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4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</row>
    <row r="11" spans="1:100" ht="35.1" customHeight="1" x14ac:dyDescent="0.2">
      <c r="A11" s="11">
        <v>3</v>
      </c>
      <c r="B11" s="81" t="s">
        <v>3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4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</row>
    <row r="12" spans="1:100" ht="35.1" customHeight="1" x14ac:dyDescent="0.2">
      <c r="A12" s="11">
        <v>4</v>
      </c>
      <c r="B12" s="81" t="s">
        <v>13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</row>
    <row r="13" spans="1:100" ht="35.1" customHeight="1" x14ac:dyDescent="0.2">
      <c r="A13" s="11">
        <v>5</v>
      </c>
      <c r="B13" s="81" t="s">
        <v>4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</row>
    <row r="14" spans="1:100" ht="35.1" customHeight="1" x14ac:dyDescent="0.2">
      <c r="A14" s="11">
        <v>6</v>
      </c>
      <c r="B14" s="81" t="s">
        <v>5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</row>
    <row r="15" spans="1:100" ht="35.1" customHeight="1" x14ac:dyDescent="0.2">
      <c r="A15" s="11">
        <v>7</v>
      </c>
      <c r="B15" s="81" t="s">
        <v>6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4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</row>
    <row r="16" spans="1:100" ht="35.1" customHeight="1" x14ac:dyDescent="0.2">
      <c r="A16" s="11">
        <v>8</v>
      </c>
      <c r="B16" s="81" t="s">
        <v>7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spans="1:100" ht="22.5" customHeight="1" x14ac:dyDescent="0.2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00" ht="22.5" customHeight="1" x14ac:dyDescent="0.2">
      <c r="A18" s="16">
        <v>1</v>
      </c>
      <c r="B18" s="77" t="s">
        <v>14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9"/>
    </row>
    <row r="19" spans="1:100" ht="22.5" customHeight="1" thickBot="1" x14ac:dyDescent="0.25">
      <c r="B19" s="14" t="s">
        <v>94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100" ht="22.5" customHeight="1" x14ac:dyDescent="0.35">
      <c r="A20" s="3"/>
      <c r="B20" s="166" t="s">
        <v>25</v>
      </c>
      <c r="C20" s="167">
        <f>MAX(series)</f>
        <v>58</v>
      </c>
    </row>
    <row r="21" spans="1:100" ht="22.5" customHeight="1" x14ac:dyDescent="0.35">
      <c r="A21" s="3"/>
      <c r="B21" s="168" t="s">
        <v>26</v>
      </c>
      <c r="C21" s="162">
        <f>MIN(series)</f>
        <v>36</v>
      </c>
    </row>
    <row r="22" spans="1:100" ht="22.5" customHeight="1" thickBot="1" x14ac:dyDescent="0.35">
      <c r="A22" s="3"/>
      <c r="B22" s="169" t="s">
        <v>8</v>
      </c>
      <c r="C22" s="165">
        <f>C20-C21</f>
        <v>22</v>
      </c>
    </row>
    <row r="23" spans="1:100" ht="22.5" customHeight="1" x14ac:dyDescent="0.2">
      <c r="A23" s="15"/>
    </row>
    <row r="24" spans="1:100" ht="45" customHeight="1" x14ac:dyDescent="0.2">
      <c r="A24" s="16">
        <v>2</v>
      </c>
      <c r="B24" s="82" t="s">
        <v>15</v>
      </c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4"/>
    </row>
    <row r="25" spans="1:100" ht="30" customHeight="1" thickBot="1" x14ac:dyDescent="0.3">
      <c r="B25" s="43" t="s">
        <v>95</v>
      </c>
      <c r="C25" s="1"/>
    </row>
    <row r="26" spans="1:100" ht="30" customHeight="1" x14ac:dyDescent="0.3">
      <c r="B26" s="166" t="s">
        <v>16</v>
      </c>
      <c r="C26" s="167">
        <f>COUNT(series)</f>
        <v>100</v>
      </c>
    </row>
    <row r="27" spans="1:100" ht="30" customHeight="1" x14ac:dyDescent="0.3">
      <c r="B27" s="168" t="s">
        <v>17</v>
      </c>
      <c r="C27" s="162">
        <f>range / (1 + 3.322 *LOG10(n))</f>
        <v>2.8780743066457353</v>
      </c>
    </row>
    <row r="28" spans="1:100" ht="30" customHeight="1" thickBot="1" x14ac:dyDescent="0.35">
      <c r="B28" s="169" t="s">
        <v>18</v>
      </c>
      <c r="C28" s="165">
        <f>ROUND(C27, 0)</f>
        <v>3</v>
      </c>
      <c r="E28" s="18"/>
    </row>
    <row r="29" spans="1:100" ht="30" customHeight="1" x14ac:dyDescent="0.2"/>
    <row r="30" spans="1:100" ht="30" customHeight="1" thickBot="1" x14ac:dyDescent="0.25">
      <c r="B30" s="17" t="s">
        <v>9</v>
      </c>
      <c r="C30" s="17"/>
      <c r="D30" s="17"/>
      <c r="E30" s="17"/>
      <c r="F30" s="17"/>
      <c r="G30" s="17"/>
      <c r="H30" s="17"/>
      <c r="L30" s="6"/>
      <c r="M30" s="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30" customHeight="1" x14ac:dyDescent="0.35">
      <c r="A31" s="7"/>
      <c r="B31" s="45" t="s">
        <v>24</v>
      </c>
      <c r="C31" s="46">
        <f>x_min</f>
        <v>36</v>
      </c>
      <c r="D31" s="46">
        <f t="shared" ref="D31:J31" si="0">C31+h</f>
        <v>39</v>
      </c>
      <c r="E31" s="47">
        <f t="shared" si="0"/>
        <v>42</v>
      </c>
      <c r="F31" s="46">
        <f t="shared" si="0"/>
        <v>45</v>
      </c>
      <c r="G31" s="47">
        <f t="shared" si="0"/>
        <v>48</v>
      </c>
      <c r="H31" s="46">
        <f t="shared" si="0"/>
        <v>51</v>
      </c>
      <c r="I31" s="48">
        <f t="shared" si="0"/>
        <v>54</v>
      </c>
      <c r="J31" s="48">
        <f t="shared" si="0"/>
        <v>57</v>
      </c>
      <c r="K31" s="49" t="s">
        <v>10</v>
      </c>
      <c r="L31" s="8"/>
      <c r="M31" s="8"/>
      <c r="N31" s="7"/>
      <c r="O31" s="7"/>
      <c r="P31" s="7"/>
      <c r="Q31" s="7"/>
      <c r="R31" s="7"/>
      <c r="S31" s="7"/>
      <c r="T31" s="7"/>
      <c r="U31" s="7"/>
    </row>
    <row r="32" spans="1:100" ht="30" customHeight="1" x14ac:dyDescent="0.25">
      <c r="B32" s="50" t="s">
        <v>11</v>
      </c>
      <c r="C32" s="26" t="str">
        <f t="shared" ref="C32:J32" si="1">SUBSTITUTE($B32, "a; b", _xlfn.TEXTJOIN("; ", TRUE, C31 - h / 2, C31 + h / 2))</f>
        <v>(34.5; 37.5]</v>
      </c>
      <c r="D32" s="26" t="str">
        <f t="shared" si="1"/>
        <v>(37.5; 40.5]</v>
      </c>
      <c r="E32" s="29" t="str">
        <f t="shared" si="1"/>
        <v>(40.5; 43.5]</v>
      </c>
      <c r="F32" s="26" t="str">
        <f t="shared" si="1"/>
        <v>(43.5; 46.5]</v>
      </c>
      <c r="G32" s="29" t="str">
        <f t="shared" si="1"/>
        <v>(46.5; 49.5]</v>
      </c>
      <c r="H32" s="26" t="str">
        <f t="shared" si="1"/>
        <v>(49.5; 52.5]</v>
      </c>
      <c r="I32" s="23" t="str">
        <f t="shared" si="1"/>
        <v>(52.5; 55.5]</v>
      </c>
      <c r="J32" s="97" t="str">
        <f t="shared" si="1"/>
        <v>(55.5; 58.5]</v>
      </c>
      <c r="K32" s="96"/>
    </row>
    <row r="33" spans="1:21" ht="30" customHeight="1" x14ac:dyDescent="0.35">
      <c r="B33" s="51" t="s">
        <v>27</v>
      </c>
      <c r="C33" s="25">
        <f t="shared" ref="C33:J33" si="2">COUNTIFS(series, "&gt;"&amp;C31 - h/2, series, "&lt;="&amp;C31 + h/2)</f>
        <v>5</v>
      </c>
      <c r="D33" s="25">
        <f t="shared" si="2"/>
        <v>11</v>
      </c>
      <c r="E33" s="28">
        <f t="shared" si="2"/>
        <v>15</v>
      </c>
      <c r="F33" s="25">
        <f t="shared" si="2"/>
        <v>19</v>
      </c>
      <c r="G33" s="28">
        <f t="shared" si="2"/>
        <v>20</v>
      </c>
      <c r="H33" s="25">
        <f t="shared" si="2"/>
        <v>14</v>
      </c>
      <c r="I33" s="21">
        <f t="shared" si="2"/>
        <v>11</v>
      </c>
      <c r="J33" s="21">
        <f t="shared" si="2"/>
        <v>5</v>
      </c>
      <c r="K33" s="52">
        <f>SUM(C33:J33)</f>
        <v>100</v>
      </c>
    </row>
    <row r="34" spans="1:21" ht="30" customHeight="1" x14ac:dyDescent="0.35">
      <c r="B34" s="51" t="s">
        <v>28</v>
      </c>
      <c r="C34" s="25">
        <f>C33</f>
        <v>5</v>
      </c>
      <c r="D34" s="25">
        <f t="shared" ref="D34:J34" si="3">C34+D33</f>
        <v>16</v>
      </c>
      <c r="E34" s="28">
        <f t="shared" si="3"/>
        <v>31</v>
      </c>
      <c r="F34" s="25">
        <f t="shared" si="3"/>
        <v>50</v>
      </c>
      <c r="G34" s="28">
        <f t="shared" si="3"/>
        <v>70</v>
      </c>
      <c r="H34" s="25">
        <f t="shared" si="3"/>
        <v>84</v>
      </c>
      <c r="I34" s="21">
        <f t="shared" si="3"/>
        <v>95</v>
      </c>
      <c r="J34" s="21">
        <f t="shared" si="3"/>
        <v>100</v>
      </c>
      <c r="K34" s="53"/>
    </row>
    <row r="35" spans="1:21" ht="30" customHeight="1" x14ac:dyDescent="0.35">
      <c r="B35" s="51" t="s">
        <v>29</v>
      </c>
      <c r="C35" s="25">
        <f t="shared" ref="C35:J35" si="4">C33/$K33</f>
        <v>0.05</v>
      </c>
      <c r="D35" s="25">
        <f t="shared" si="4"/>
        <v>0.11</v>
      </c>
      <c r="E35" s="28">
        <f t="shared" si="4"/>
        <v>0.15</v>
      </c>
      <c r="F35" s="25">
        <f t="shared" si="4"/>
        <v>0.19</v>
      </c>
      <c r="G35" s="28">
        <f t="shared" si="4"/>
        <v>0.2</v>
      </c>
      <c r="H35" s="25">
        <f t="shared" si="4"/>
        <v>0.14000000000000001</v>
      </c>
      <c r="I35" s="21">
        <f t="shared" si="4"/>
        <v>0.11</v>
      </c>
      <c r="J35" s="21">
        <f t="shared" si="4"/>
        <v>0.05</v>
      </c>
      <c r="K35" s="52">
        <f t="shared" ref="K35:K36" si="5">SUM(C35:J35)</f>
        <v>1</v>
      </c>
    </row>
    <row r="36" spans="1:21" ht="30" customHeight="1" x14ac:dyDescent="0.35">
      <c r="B36" s="54" t="s">
        <v>30</v>
      </c>
      <c r="C36" s="27">
        <f t="shared" ref="C36:J36" si="6">C35 / h</f>
        <v>1.6666666666666666E-2</v>
      </c>
      <c r="D36" s="27">
        <f t="shared" si="6"/>
        <v>3.6666666666666667E-2</v>
      </c>
      <c r="E36" s="30">
        <f t="shared" si="6"/>
        <v>4.9999999999999996E-2</v>
      </c>
      <c r="F36" s="27">
        <f t="shared" si="6"/>
        <v>6.3333333333333339E-2</v>
      </c>
      <c r="G36" s="30">
        <f t="shared" si="6"/>
        <v>6.6666666666666666E-2</v>
      </c>
      <c r="H36" s="27">
        <f t="shared" si="6"/>
        <v>4.6666666666666669E-2</v>
      </c>
      <c r="I36" s="24">
        <f t="shared" si="6"/>
        <v>3.6666666666666667E-2</v>
      </c>
      <c r="J36" s="22">
        <f t="shared" si="6"/>
        <v>1.6666666666666666E-2</v>
      </c>
      <c r="K36" s="55">
        <f t="shared" si="5"/>
        <v>0.33333333333333337</v>
      </c>
    </row>
    <row r="37" spans="1:21" ht="30" customHeight="1" thickBot="1" x14ac:dyDescent="0.4">
      <c r="B37" s="56" t="s">
        <v>31</v>
      </c>
      <c r="C37" s="57">
        <f>C35</f>
        <v>0.05</v>
      </c>
      <c r="D37" s="57">
        <f t="shared" ref="D37:J37" si="7">C37+D35</f>
        <v>0.16</v>
      </c>
      <c r="E37" s="58">
        <f t="shared" si="7"/>
        <v>0.31</v>
      </c>
      <c r="F37" s="57">
        <f t="shared" si="7"/>
        <v>0.5</v>
      </c>
      <c r="G37" s="59">
        <f t="shared" si="7"/>
        <v>0.7</v>
      </c>
      <c r="H37" s="57">
        <f t="shared" si="7"/>
        <v>0.84</v>
      </c>
      <c r="I37" s="60">
        <f t="shared" si="7"/>
        <v>0.95</v>
      </c>
      <c r="J37" s="60">
        <f t="shared" si="7"/>
        <v>1</v>
      </c>
      <c r="K37" s="61"/>
    </row>
    <row r="38" spans="1:21" ht="30" customHeight="1" x14ac:dyDescent="0.2"/>
    <row r="39" spans="1:21" ht="45" customHeight="1" x14ac:dyDescent="0.2">
      <c r="A39" s="16">
        <v>3</v>
      </c>
      <c r="B39" s="69" t="s">
        <v>19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1"/>
    </row>
    <row r="40" spans="1:21" ht="30" customHeight="1" x14ac:dyDescent="0.2"/>
    <row r="41" spans="1:21" ht="30" customHeight="1" x14ac:dyDescent="0.2"/>
    <row r="42" spans="1:21" ht="30" customHeight="1" x14ac:dyDescent="0.2"/>
    <row r="43" spans="1:21" ht="30" customHeight="1" x14ac:dyDescent="0.2"/>
    <row r="44" spans="1:21" ht="30" customHeight="1" x14ac:dyDescent="0.2"/>
    <row r="45" spans="1:21" ht="30" customHeight="1" x14ac:dyDescent="0.2"/>
    <row r="46" spans="1:21" ht="30" customHeight="1" x14ac:dyDescent="0.2"/>
    <row r="47" spans="1:21" ht="30" customHeight="1" x14ac:dyDescent="0.2"/>
    <row r="48" spans="1:21" ht="30" customHeight="1" x14ac:dyDescent="0.2"/>
    <row r="49" spans="2:22" ht="30" customHeight="1" x14ac:dyDescent="0.2"/>
    <row r="50" spans="2:22" ht="30" customHeight="1" x14ac:dyDescent="0.2"/>
    <row r="51" spans="2:22" ht="30" customHeight="1" x14ac:dyDescent="0.2"/>
    <row r="52" spans="2:22" ht="30" customHeight="1" x14ac:dyDescent="0.2"/>
    <row r="53" spans="2:22" ht="30" customHeight="1" x14ac:dyDescent="0.2"/>
    <row r="54" spans="2:22" ht="30" customHeight="1" x14ac:dyDescent="0.2"/>
    <row r="55" spans="2:22" ht="30" customHeight="1" x14ac:dyDescent="0.2"/>
    <row r="56" spans="2:22" ht="30" customHeight="1" x14ac:dyDescent="0.2"/>
    <row r="57" spans="2:22" ht="30" customHeight="1" x14ac:dyDescent="0.2"/>
    <row r="58" spans="2:22" ht="30" customHeight="1" thickBot="1" x14ac:dyDescent="0.25"/>
    <row r="59" spans="2:22" ht="30" customHeight="1" x14ac:dyDescent="0.35">
      <c r="B59" s="98" t="s">
        <v>24</v>
      </c>
      <c r="C59" s="46">
        <f>C31-h/2</f>
        <v>34.5</v>
      </c>
      <c r="D59" s="46">
        <f t="shared" ref="D59:K59" si="8">C59+h</f>
        <v>37.5</v>
      </c>
      <c r="E59" s="46">
        <f t="shared" si="8"/>
        <v>40.5</v>
      </c>
      <c r="F59" s="46">
        <f t="shared" si="8"/>
        <v>43.5</v>
      </c>
      <c r="G59" s="46">
        <f t="shared" si="8"/>
        <v>46.5</v>
      </c>
      <c r="H59" s="46">
        <f t="shared" si="8"/>
        <v>49.5</v>
      </c>
      <c r="I59" s="46">
        <f t="shared" si="8"/>
        <v>52.5</v>
      </c>
      <c r="J59" s="46">
        <f t="shared" si="8"/>
        <v>55.5</v>
      </c>
      <c r="K59" s="99">
        <f t="shared" si="8"/>
        <v>58.5</v>
      </c>
      <c r="M59" s="102" t="s">
        <v>31</v>
      </c>
      <c r="N59" s="46">
        <v>0</v>
      </c>
      <c r="O59" s="46">
        <f>C37</f>
        <v>0.05</v>
      </c>
      <c r="P59" s="46">
        <f t="shared" ref="P59:U59" si="9">D37</f>
        <v>0.16</v>
      </c>
      <c r="Q59" s="46">
        <f t="shared" si="9"/>
        <v>0.31</v>
      </c>
      <c r="R59" s="46">
        <f t="shared" si="9"/>
        <v>0.5</v>
      </c>
      <c r="S59" s="46">
        <f t="shared" si="9"/>
        <v>0.7</v>
      </c>
      <c r="T59" s="46">
        <f t="shared" si="9"/>
        <v>0.84</v>
      </c>
      <c r="U59" s="46">
        <f t="shared" si="9"/>
        <v>0.95</v>
      </c>
      <c r="V59" s="99">
        <f>J37</f>
        <v>1</v>
      </c>
    </row>
    <row r="60" spans="2:22" ht="30" customHeight="1" thickBot="1" x14ac:dyDescent="0.4">
      <c r="B60" s="100" t="s">
        <v>28</v>
      </c>
      <c r="C60" s="57">
        <v>0</v>
      </c>
      <c r="D60" s="57">
        <f>C34</f>
        <v>5</v>
      </c>
      <c r="E60" s="57">
        <f t="shared" ref="E60:K60" si="10">D34</f>
        <v>16</v>
      </c>
      <c r="F60" s="57">
        <f t="shared" si="10"/>
        <v>31</v>
      </c>
      <c r="G60" s="57">
        <f t="shared" si="10"/>
        <v>50</v>
      </c>
      <c r="H60" s="57">
        <f t="shared" si="10"/>
        <v>70</v>
      </c>
      <c r="I60" s="57">
        <f t="shared" si="10"/>
        <v>84</v>
      </c>
      <c r="J60" s="57">
        <f t="shared" si="10"/>
        <v>95</v>
      </c>
      <c r="K60" s="101">
        <f t="shared" si="10"/>
        <v>100</v>
      </c>
      <c r="M60" s="103" t="s">
        <v>24</v>
      </c>
      <c r="N60" s="57">
        <f>C59</f>
        <v>34.5</v>
      </c>
      <c r="O60" s="57">
        <f t="shared" ref="O60:V60" si="11">D59</f>
        <v>37.5</v>
      </c>
      <c r="P60" s="57">
        <f t="shared" si="11"/>
        <v>40.5</v>
      </c>
      <c r="Q60" s="57">
        <f t="shared" si="11"/>
        <v>43.5</v>
      </c>
      <c r="R60" s="57">
        <f t="shared" si="11"/>
        <v>46.5</v>
      </c>
      <c r="S60" s="57">
        <f t="shared" si="11"/>
        <v>49.5</v>
      </c>
      <c r="T60" s="57">
        <f t="shared" si="11"/>
        <v>52.5</v>
      </c>
      <c r="U60" s="57">
        <f t="shared" si="11"/>
        <v>55.5</v>
      </c>
      <c r="V60" s="101">
        <f t="shared" si="11"/>
        <v>58.5</v>
      </c>
    </row>
    <row r="61" spans="2:22" ht="30" customHeight="1" x14ac:dyDescent="0.2"/>
    <row r="62" spans="2:22" ht="30" customHeight="1" x14ac:dyDescent="0.2"/>
    <row r="63" spans="2:22" ht="30" customHeight="1" x14ac:dyDescent="0.2"/>
    <row r="64" spans="2:22" ht="30" customHeight="1" x14ac:dyDescent="0.2"/>
    <row r="65" spans="1:21" ht="30" customHeight="1" x14ac:dyDescent="0.2"/>
    <row r="66" spans="1:21" ht="30" customHeight="1" x14ac:dyDescent="0.2"/>
    <row r="67" spans="1:21" ht="30" customHeight="1" x14ac:dyDescent="0.2"/>
    <row r="68" spans="1:21" ht="30" customHeight="1" x14ac:dyDescent="0.2"/>
    <row r="69" spans="1:21" ht="30" customHeight="1" x14ac:dyDescent="0.2"/>
    <row r="70" spans="1:21" ht="30" customHeight="1" x14ac:dyDescent="0.2"/>
    <row r="71" spans="1:21" ht="30" customHeight="1" x14ac:dyDescent="0.2">
      <c r="A71" s="16">
        <v>4</v>
      </c>
      <c r="B71" s="69" t="s">
        <v>20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1"/>
    </row>
    <row r="72" spans="1:21" ht="30" customHeight="1" thickBot="1" x14ac:dyDescent="0.25"/>
    <row r="73" spans="1:21" ht="20.100000000000001" customHeight="1" x14ac:dyDescent="0.25">
      <c r="D73" s="19">
        <v>0</v>
      </c>
      <c r="E73" s="19" t="s">
        <v>22</v>
      </c>
      <c r="F73" s="19"/>
      <c r="G73" s="32" t="s">
        <v>91</v>
      </c>
      <c r="H73" s="19">
        <f>x_min-h/2</f>
        <v>34.5</v>
      </c>
      <c r="J73" s="185">
        <v>0</v>
      </c>
      <c r="K73" s="187">
        <f>H73</f>
        <v>34.5</v>
      </c>
      <c r="L73" s="186">
        <f>D73</f>
        <v>0</v>
      </c>
      <c r="M73" s="187">
        <f>L73</f>
        <v>0</v>
      </c>
    </row>
    <row r="74" spans="1:21" ht="20.100000000000001" customHeight="1" x14ac:dyDescent="0.25">
      <c r="D74" s="19">
        <f>C37</f>
        <v>0.05</v>
      </c>
      <c r="E74" s="19" t="s">
        <v>22</v>
      </c>
      <c r="F74" s="19">
        <f>H73</f>
        <v>34.5</v>
      </c>
      <c r="G74" s="32" t="s">
        <v>92</v>
      </c>
      <c r="H74" s="19">
        <f t="shared" ref="H74:H80" si="12">H73+h</f>
        <v>37.5</v>
      </c>
      <c r="J74" s="188">
        <f>F74</f>
        <v>34.5</v>
      </c>
      <c r="K74" s="190">
        <f t="shared" ref="K74:K81" si="13">H74</f>
        <v>37.5</v>
      </c>
      <c r="L74" s="189">
        <f t="shared" ref="L74:L81" si="14">D74</f>
        <v>0.05</v>
      </c>
      <c r="M74" s="190">
        <f t="shared" ref="M74:M81" si="15">L74</f>
        <v>0.05</v>
      </c>
    </row>
    <row r="75" spans="1:21" ht="20.100000000000001" customHeight="1" x14ac:dyDescent="0.25">
      <c r="D75" s="19">
        <f>D37</f>
        <v>0.16</v>
      </c>
      <c r="E75" s="19" t="s">
        <v>22</v>
      </c>
      <c r="F75" s="19">
        <f t="shared" ref="F75:F80" si="16">H74</f>
        <v>37.5</v>
      </c>
      <c r="G75" s="32" t="s">
        <v>92</v>
      </c>
      <c r="H75" s="19">
        <f t="shared" si="12"/>
        <v>40.5</v>
      </c>
      <c r="J75" s="188">
        <f t="shared" ref="J75:J81" si="17">F75</f>
        <v>37.5</v>
      </c>
      <c r="K75" s="190">
        <f t="shared" si="13"/>
        <v>40.5</v>
      </c>
      <c r="L75" s="189">
        <f t="shared" si="14"/>
        <v>0.16</v>
      </c>
      <c r="M75" s="190">
        <f t="shared" si="15"/>
        <v>0.16</v>
      </c>
    </row>
    <row r="76" spans="1:21" ht="20.100000000000001" customHeight="1" x14ac:dyDescent="0.25">
      <c r="D76" s="19">
        <f>E37</f>
        <v>0.31</v>
      </c>
      <c r="E76" s="19" t="s">
        <v>22</v>
      </c>
      <c r="F76" s="19">
        <f t="shared" si="16"/>
        <v>40.5</v>
      </c>
      <c r="G76" s="32" t="s">
        <v>92</v>
      </c>
      <c r="H76" s="19">
        <f t="shared" si="12"/>
        <v>43.5</v>
      </c>
      <c r="J76" s="188">
        <f t="shared" si="17"/>
        <v>40.5</v>
      </c>
      <c r="K76" s="190">
        <f t="shared" si="13"/>
        <v>43.5</v>
      </c>
      <c r="L76" s="189">
        <f t="shared" si="14"/>
        <v>0.31</v>
      </c>
      <c r="M76" s="190">
        <f t="shared" si="15"/>
        <v>0.31</v>
      </c>
    </row>
    <row r="77" spans="1:21" ht="20.100000000000001" customHeight="1" x14ac:dyDescent="0.25">
      <c r="B77" s="20" t="s">
        <v>21</v>
      </c>
      <c r="D77" s="19">
        <f>F37</f>
        <v>0.5</v>
      </c>
      <c r="E77" s="19" t="s">
        <v>22</v>
      </c>
      <c r="F77" s="19">
        <f t="shared" si="16"/>
        <v>43.5</v>
      </c>
      <c r="G77" s="32" t="s">
        <v>92</v>
      </c>
      <c r="H77" s="19">
        <f t="shared" si="12"/>
        <v>46.5</v>
      </c>
      <c r="J77" s="188">
        <f t="shared" si="17"/>
        <v>43.5</v>
      </c>
      <c r="K77" s="190">
        <f t="shared" si="13"/>
        <v>46.5</v>
      </c>
      <c r="L77" s="189">
        <f t="shared" si="14"/>
        <v>0.5</v>
      </c>
      <c r="M77" s="190">
        <f t="shared" si="15"/>
        <v>0.5</v>
      </c>
    </row>
    <row r="78" spans="1:21" ht="20.100000000000001" customHeight="1" x14ac:dyDescent="0.25">
      <c r="D78" s="19">
        <f>G37</f>
        <v>0.7</v>
      </c>
      <c r="E78" s="19" t="s">
        <v>22</v>
      </c>
      <c r="F78" s="19">
        <f t="shared" si="16"/>
        <v>46.5</v>
      </c>
      <c r="G78" s="32" t="s">
        <v>92</v>
      </c>
      <c r="H78" s="19">
        <f t="shared" si="12"/>
        <v>49.5</v>
      </c>
      <c r="J78" s="188">
        <f t="shared" si="17"/>
        <v>46.5</v>
      </c>
      <c r="K78" s="190">
        <f t="shared" si="13"/>
        <v>49.5</v>
      </c>
      <c r="L78" s="189">
        <f t="shared" si="14"/>
        <v>0.7</v>
      </c>
      <c r="M78" s="190">
        <f t="shared" si="15"/>
        <v>0.7</v>
      </c>
    </row>
    <row r="79" spans="1:21" ht="20.100000000000001" customHeight="1" x14ac:dyDescent="0.25">
      <c r="D79" s="19">
        <f>H37</f>
        <v>0.84</v>
      </c>
      <c r="E79" s="19" t="s">
        <v>22</v>
      </c>
      <c r="F79" s="19">
        <f t="shared" si="16"/>
        <v>49.5</v>
      </c>
      <c r="G79" s="32" t="s">
        <v>92</v>
      </c>
      <c r="H79" s="19">
        <f t="shared" si="12"/>
        <v>52.5</v>
      </c>
      <c r="J79" s="188">
        <f t="shared" si="17"/>
        <v>49.5</v>
      </c>
      <c r="K79" s="190">
        <f t="shared" si="13"/>
        <v>52.5</v>
      </c>
      <c r="L79" s="189">
        <f t="shared" si="14"/>
        <v>0.84</v>
      </c>
      <c r="M79" s="190">
        <f t="shared" si="15"/>
        <v>0.84</v>
      </c>
    </row>
    <row r="80" spans="1:21" ht="20.100000000000001" customHeight="1" x14ac:dyDescent="0.25">
      <c r="D80" s="19">
        <f>I37</f>
        <v>0.95</v>
      </c>
      <c r="E80" s="19" t="s">
        <v>22</v>
      </c>
      <c r="F80" s="19">
        <f t="shared" si="16"/>
        <v>52.5</v>
      </c>
      <c r="G80" s="32" t="s">
        <v>92</v>
      </c>
      <c r="H80" s="19">
        <f t="shared" si="12"/>
        <v>55.5</v>
      </c>
      <c r="J80" s="188">
        <f t="shared" si="17"/>
        <v>52.5</v>
      </c>
      <c r="K80" s="190">
        <f t="shared" si="13"/>
        <v>55.5</v>
      </c>
      <c r="L80" s="189">
        <f t="shared" si="14"/>
        <v>0.95</v>
      </c>
      <c r="M80" s="190">
        <f t="shared" si="15"/>
        <v>0.95</v>
      </c>
    </row>
    <row r="81" spans="1:21" ht="20.100000000000001" customHeight="1" thickBot="1" x14ac:dyDescent="0.3">
      <c r="D81" s="19">
        <f>J37</f>
        <v>1</v>
      </c>
      <c r="E81" s="19" t="s">
        <v>22</v>
      </c>
      <c r="F81" s="19"/>
      <c r="G81" s="32" t="s">
        <v>93</v>
      </c>
      <c r="H81" s="19">
        <f>H80</f>
        <v>55.5</v>
      </c>
      <c r="J81" s="191">
        <f>K80</f>
        <v>55.5</v>
      </c>
      <c r="K81" s="193">
        <v>70</v>
      </c>
      <c r="L81" s="192">
        <f t="shared" si="14"/>
        <v>1</v>
      </c>
      <c r="M81" s="193">
        <f t="shared" si="15"/>
        <v>1</v>
      </c>
    </row>
    <row r="82" spans="1:21" ht="30" customHeight="1" x14ac:dyDescent="0.2"/>
    <row r="83" spans="1:21" ht="30" customHeight="1" x14ac:dyDescent="0.2"/>
    <row r="84" spans="1:21" ht="30" customHeight="1" x14ac:dyDescent="0.2"/>
    <row r="85" spans="1:21" ht="30" customHeight="1" x14ac:dyDescent="0.2"/>
    <row r="86" spans="1:21" ht="30" customHeight="1" x14ac:dyDescent="0.2"/>
    <row r="87" spans="1:21" ht="30" customHeight="1" x14ac:dyDescent="0.2"/>
    <row r="88" spans="1:21" ht="30" customHeight="1" x14ac:dyDescent="0.2"/>
    <row r="89" spans="1:21" ht="30" customHeight="1" x14ac:dyDescent="0.2"/>
    <row r="90" spans="1:21" ht="30" customHeight="1" x14ac:dyDescent="0.2"/>
    <row r="91" spans="1:21" ht="30" customHeight="1" x14ac:dyDescent="0.2"/>
    <row r="92" spans="1:21" ht="45" customHeight="1" x14ac:dyDescent="0.2">
      <c r="A92" s="16">
        <v>5</v>
      </c>
      <c r="B92" s="69" t="s">
        <v>23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1"/>
    </row>
    <row r="93" spans="1:21" ht="30" customHeight="1" x14ac:dyDescent="0.2">
      <c r="B93" s="75" t="s">
        <v>32</v>
      </c>
      <c r="C93" s="76"/>
      <c r="D93" s="76"/>
      <c r="E93" s="76"/>
      <c r="F93" s="76"/>
      <c r="G93" s="76"/>
      <c r="H93" s="76"/>
      <c r="I93" s="76"/>
    </row>
    <row r="94" spans="1:21" ht="30" customHeight="1" x14ac:dyDescent="0.2">
      <c r="B94" s="72" t="s">
        <v>34</v>
      </c>
      <c r="C94" s="73"/>
      <c r="D94" s="73"/>
      <c r="E94" s="73"/>
      <c r="F94" s="73"/>
      <c r="G94" s="73"/>
      <c r="H94" s="73"/>
      <c r="I94" s="73"/>
    </row>
    <row r="95" spans="1:21" ht="30" customHeight="1" x14ac:dyDescent="0.2">
      <c r="B95" s="72" t="s">
        <v>33</v>
      </c>
      <c r="C95" s="73"/>
      <c r="D95" s="73"/>
      <c r="E95" s="73"/>
      <c r="F95" s="73"/>
      <c r="G95" s="73"/>
      <c r="H95" s="73"/>
      <c r="I95" s="73"/>
    </row>
    <row r="96" spans="1:21" ht="30" customHeight="1" thickBot="1" x14ac:dyDescent="0.25"/>
    <row r="97" spans="1:21" ht="30" customHeight="1" x14ac:dyDescent="0.35">
      <c r="B97" s="104" t="s">
        <v>36</v>
      </c>
      <c r="C97" s="105"/>
      <c r="D97" s="46">
        <f t="array" ref="D97:K97">x</f>
        <v>36</v>
      </c>
      <c r="E97" s="46">
        <v>39</v>
      </c>
      <c r="F97" s="46">
        <v>42</v>
      </c>
      <c r="G97" s="46">
        <v>45</v>
      </c>
      <c r="H97" s="46">
        <v>48</v>
      </c>
      <c r="I97" s="46">
        <v>51</v>
      </c>
      <c r="J97" s="46">
        <v>54</v>
      </c>
      <c r="K97" s="99">
        <v>57</v>
      </c>
    </row>
    <row r="98" spans="1:21" ht="30" customHeight="1" x14ac:dyDescent="0.35">
      <c r="B98" s="106" t="s">
        <v>38</v>
      </c>
      <c r="C98" s="66"/>
      <c r="D98" s="25">
        <f>D97^2</f>
        <v>1296</v>
      </c>
      <c r="E98" s="25">
        <f t="shared" ref="E98:H98" si="18">E97^2</f>
        <v>1521</v>
      </c>
      <c r="F98" s="25">
        <f t="shared" si="18"/>
        <v>1764</v>
      </c>
      <c r="G98" s="25">
        <f t="shared" si="18"/>
        <v>2025</v>
      </c>
      <c r="H98" s="25">
        <f t="shared" si="18"/>
        <v>2304</v>
      </c>
      <c r="I98" s="25">
        <f t="shared" ref="I98" si="19">I97^2</f>
        <v>2601</v>
      </c>
      <c r="J98" s="25">
        <f t="shared" ref="J98" si="20">J97^2</f>
        <v>2916</v>
      </c>
      <c r="K98" s="107">
        <f t="shared" ref="K98" si="21">K97^2</f>
        <v>3249</v>
      </c>
    </row>
    <row r="99" spans="1:21" ht="30" customHeight="1" x14ac:dyDescent="0.35">
      <c r="B99" s="108" t="s">
        <v>37</v>
      </c>
      <c r="C99" s="67"/>
      <c r="D99" s="25">
        <f t="array" ref="D99:K99">ni</f>
        <v>5</v>
      </c>
      <c r="E99" s="25">
        <v>11</v>
      </c>
      <c r="F99" s="25">
        <v>15</v>
      </c>
      <c r="G99" s="25">
        <v>19</v>
      </c>
      <c r="H99" s="25">
        <v>20</v>
      </c>
      <c r="I99" s="25">
        <v>14</v>
      </c>
      <c r="J99" s="25">
        <v>11</v>
      </c>
      <c r="K99" s="107">
        <v>5</v>
      </c>
    </row>
    <row r="100" spans="1:21" ht="30" customHeight="1" thickBot="1" x14ac:dyDescent="0.35">
      <c r="B100" s="109" t="s">
        <v>78</v>
      </c>
      <c r="C100" s="110"/>
      <c r="D100" s="111">
        <f t="shared" ref="D100:K100" si="22">(D97-SUM(series)/n)^2</f>
        <v>107.74440000000006</v>
      </c>
      <c r="E100" s="111">
        <f t="shared" si="22"/>
        <v>54.46440000000004</v>
      </c>
      <c r="F100" s="111">
        <f t="shared" si="22"/>
        <v>19.184400000000021</v>
      </c>
      <c r="G100" s="111">
        <f t="shared" si="22"/>
        <v>1.904400000000007</v>
      </c>
      <c r="H100" s="111">
        <f t="shared" si="22"/>
        <v>2.6243999999999916</v>
      </c>
      <c r="I100" s="111">
        <f t="shared" si="22"/>
        <v>21.344399999999975</v>
      </c>
      <c r="J100" s="111">
        <f t="shared" si="22"/>
        <v>58.064399999999964</v>
      </c>
      <c r="K100" s="112">
        <f t="shared" si="22"/>
        <v>112.78439999999995</v>
      </c>
    </row>
    <row r="101" spans="1:21" ht="30" customHeight="1" thickBot="1" x14ac:dyDescent="0.25"/>
    <row r="102" spans="1:21" ht="30" customHeight="1" thickBot="1" x14ac:dyDescent="0.35">
      <c r="G102" s="149">
        <v>1</v>
      </c>
      <c r="H102" s="150">
        <v>2</v>
      </c>
      <c r="I102" s="151">
        <v>3</v>
      </c>
    </row>
    <row r="103" spans="1:21" ht="30" customHeight="1" x14ac:dyDescent="0.35">
      <c r="A103" s="90"/>
      <c r="B103" s="152" t="s">
        <v>35</v>
      </c>
      <c r="C103" s="153"/>
      <c r="D103" s="153"/>
      <c r="E103" s="153"/>
      <c r="F103" s="154"/>
      <c r="G103" s="144">
        <f>(D97*D99 + E97*E99 + F97*F99 + G97*G99 + H97*H99 + I97*I99 + J97*J99 + K97*K99) / n</f>
        <v>46.47</v>
      </c>
      <c r="H103" s="145">
        <f>SUMPRODUCT(x, ni)/K33</f>
        <v>46.47</v>
      </c>
      <c r="I103" s="146">
        <f>'анализ данных'!D3</f>
        <v>46.38</v>
      </c>
    </row>
    <row r="104" spans="1:21" ht="30" customHeight="1" x14ac:dyDescent="0.35">
      <c r="A104" s="90"/>
      <c r="B104" s="140" t="s">
        <v>80</v>
      </c>
      <c r="C104" s="86"/>
      <c r="D104" s="86"/>
      <c r="E104" s="86"/>
      <c r="F104" s="155"/>
      <c r="G104" s="147">
        <f>((D97-G103)^2*D99+(E97-G103)^2*E99+(F97-G103)^2*F99+(G97-G103)^2*G99+(H97-G103)^2*H99+(I97-G103)^2*I99+(J97-G103)^2*J99+(K97-G103)^2*K99) / n</f>
        <v>30.149099999999997</v>
      </c>
      <c r="H104" s="39">
        <f>SUMPRODUCT(D100:K100, ni) / n</f>
        <v>30.157200000000003</v>
      </c>
      <c r="I104" s="139">
        <f>'анализ данных'!D8</f>
        <v>29.510707070707046</v>
      </c>
    </row>
    <row r="105" spans="1:21" ht="30" customHeight="1" x14ac:dyDescent="0.35">
      <c r="A105" s="90"/>
      <c r="B105" s="140" t="s">
        <v>53</v>
      </c>
      <c r="C105" s="86"/>
      <c r="D105" s="86"/>
      <c r="E105" s="86"/>
      <c r="F105" s="155"/>
      <c r="G105" s="147">
        <f>(D98*D99+E98*E99+F98*F99+G98*G99+H98*H99+I98*I99+J98*J99+K98*K99) / n - G103^2</f>
        <v>30.149100000000089</v>
      </c>
      <c r="H105" s="39">
        <f>(SUMPRODUCT(D98:K98, D99:K99) / n) - (SUMPRODUCT(D97:K97, D99:K99) / n) ^2</f>
        <v>30.149100000000089</v>
      </c>
      <c r="I105" s="134"/>
    </row>
    <row r="106" spans="1:21" ht="30" customHeight="1" x14ac:dyDescent="0.35">
      <c r="B106" s="138" t="s">
        <v>54</v>
      </c>
      <c r="C106" s="85"/>
      <c r="D106" s="85"/>
      <c r="E106" s="85"/>
      <c r="F106" s="156"/>
      <c r="G106" s="147">
        <f>G103</f>
        <v>46.47</v>
      </c>
      <c r="H106" s="90"/>
      <c r="I106" s="134"/>
    </row>
    <row r="107" spans="1:21" ht="30" customHeight="1" thickBot="1" x14ac:dyDescent="0.35">
      <c r="B107" s="141" t="s">
        <v>79</v>
      </c>
      <c r="C107" s="142"/>
      <c r="D107" s="142"/>
      <c r="E107" s="142"/>
      <c r="F107" s="157"/>
      <c r="G107" s="148">
        <f>((D97-G103)^2*D99+(E97-G103)^2*E99+(F97-G103)^2*F99+(G97-G103)^2*G99+(H97-G103)^2*H99+(I97-G103)^2*I99+(J97-G103)^2*J99+(K97-G103)^2*K99) / (n-1)</f>
        <v>30.453636363636363</v>
      </c>
      <c r="H107" s="143">
        <f>SUMPRODUCT(D100:K100, ni) / (n-1)</f>
        <v>30.461818181818185</v>
      </c>
      <c r="I107" s="137"/>
    </row>
    <row r="108" spans="1:21" ht="30" customHeight="1" x14ac:dyDescent="0.2"/>
    <row r="109" spans="1:21" ht="45" customHeight="1" x14ac:dyDescent="0.2">
      <c r="A109" s="16">
        <v>6</v>
      </c>
      <c r="B109" s="69" t="s">
        <v>55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1"/>
    </row>
    <row r="110" spans="1:21" ht="30" customHeight="1" x14ac:dyDescent="0.2"/>
    <row r="111" spans="1:21" ht="30" customHeight="1" x14ac:dyDescent="0.2">
      <c r="B111" s="75" t="s">
        <v>32</v>
      </c>
      <c r="C111" s="76"/>
      <c r="D111" s="76"/>
      <c r="E111" s="76"/>
      <c r="F111" s="76"/>
      <c r="G111" s="76"/>
      <c r="H111" s="76"/>
      <c r="I111" s="76"/>
    </row>
    <row r="112" spans="1:21" ht="30" customHeight="1" x14ac:dyDescent="0.2">
      <c r="B112" s="43" t="s">
        <v>56</v>
      </c>
    </row>
    <row r="113" spans="1:21" ht="30" customHeight="1" x14ac:dyDescent="0.3">
      <c r="B113" s="38" t="s">
        <v>57</v>
      </c>
      <c r="C113" s="41">
        <f>2.626</f>
        <v>2.6259999999999999</v>
      </c>
    </row>
    <row r="114" spans="1:21" ht="30" customHeight="1" x14ac:dyDescent="0.2">
      <c r="B114" s="31" t="s">
        <v>58</v>
      </c>
    </row>
    <row r="115" spans="1:21" ht="30" customHeight="1" x14ac:dyDescent="0.3">
      <c r="B115" s="38" t="s">
        <v>59</v>
      </c>
      <c r="C115" s="41">
        <f>SQRT(S)</f>
        <v>5.5184813457722557</v>
      </c>
    </row>
    <row r="116" spans="1:21" ht="30" customHeight="1" x14ac:dyDescent="0.2">
      <c r="B116" s="43" t="s">
        <v>60</v>
      </c>
    </row>
    <row r="117" spans="1:21" ht="30" customHeight="1" x14ac:dyDescent="0.2">
      <c r="B117" s="42">
        <f>avg - t * S / SQRT(n)</f>
        <v>38.472875090909092</v>
      </c>
      <c r="C117" s="44" t="s">
        <v>61</v>
      </c>
      <c r="D117" s="42">
        <f>avg + t * S / SQRT(n)</f>
        <v>54.467124909090906</v>
      </c>
    </row>
    <row r="118" spans="1:21" ht="30" customHeight="1" x14ac:dyDescent="0.2"/>
    <row r="119" spans="1:21" ht="30" customHeight="1" x14ac:dyDescent="0.2">
      <c r="B119" s="72" t="s">
        <v>34</v>
      </c>
      <c r="C119" s="73"/>
      <c r="D119" s="73"/>
      <c r="E119" s="73"/>
      <c r="F119" s="73"/>
      <c r="G119" s="73"/>
      <c r="H119" s="73"/>
      <c r="I119" s="73"/>
    </row>
    <row r="120" spans="1:21" ht="30" customHeight="1" x14ac:dyDescent="0.2"/>
    <row r="121" spans="1:21" ht="30" customHeight="1" x14ac:dyDescent="0.3">
      <c r="B121" s="38" t="s">
        <v>62</v>
      </c>
      <c r="C121" s="40">
        <v>0.99</v>
      </c>
    </row>
    <row r="122" spans="1:21" ht="30" customHeight="1" x14ac:dyDescent="0.2">
      <c r="B122" s="42">
        <f>avg-_xlfn.CONFIDENCE.NORM(1-ϒ, S, n)</f>
        <v>38.625663105492308</v>
      </c>
      <c r="C122" s="44" t="s">
        <v>61</v>
      </c>
      <c r="D122" s="42">
        <f>avg+_xlfn.CONFIDENCE.NORM(1-ϒ, S, n)</f>
        <v>54.31433689450769</v>
      </c>
    </row>
    <row r="123" spans="1:21" ht="30" customHeight="1" x14ac:dyDescent="0.2"/>
    <row r="124" spans="1:21" ht="60" customHeight="1" x14ac:dyDescent="0.2">
      <c r="A124" s="16">
        <v>7</v>
      </c>
      <c r="B124" s="69" t="s">
        <v>6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1"/>
    </row>
    <row r="125" spans="1:21" ht="30" customHeight="1" x14ac:dyDescent="0.2">
      <c r="B125" s="35" t="s">
        <v>32</v>
      </c>
      <c r="C125" s="36"/>
      <c r="D125" s="36"/>
      <c r="E125" s="36"/>
      <c r="F125" s="36"/>
      <c r="G125" s="36"/>
      <c r="H125" s="36"/>
      <c r="I125" s="36"/>
    </row>
    <row r="126" spans="1:21" ht="30" customHeight="1" x14ac:dyDescent="0.2">
      <c r="B126" s="33" t="s">
        <v>34</v>
      </c>
      <c r="C126" s="34"/>
      <c r="D126" s="34"/>
      <c r="E126" s="34"/>
      <c r="F126" s="34"/>
      <c r="G126" s="34"/>
      <c r="H126" s="34"/>
      <c r="I126" s="34"/>
    </row>
    <row r="127" spans="1:21" ht="30" customHeight="1" x14ac:dyDescent="0.2">
      <c r="B127" s="72" t="s">
        <v>33</v>
      </c>
      <c r="C127" s="73"/>
      <c r="D127" s="73"/>
      <c r="E127" s="73"/>
      <c r="F127" s="73"/>
      <c r="G127" s="73"/>
      <c r="H127" s="73"/>
      <c r="I127" s="73"/>
    </row>
    <row r="128" spans="1:21" ht="30" customHeight="1" thickBot="1" x14ac:dyDescent="0.25"/>
    <row r="129" spans="2:11" ht="30" customHeight="1" x14ac:dyDescent="0.35">
      <c r="B129" s="104" t="s">
        <v>36</v>
      </c>
      <c r="C129" s="105"/>
      <c r="D129" s="46">
        <f t="array" ref="D129:K129">x</f>
        <v>36</v>
      </c>
      <c r="E129" s="46">
        <v>39</v>
      </c>
      <c r="F129" s="46">
        <v>42</v>
      </c>
      <c r="G129" s="46">
        <v>45</v>
      </c>
      <c r="H129" s="46">
        <v>48</v>
      </c>
      <c r="I129" s="46">
        <v>51</v>
      </c>
      <c r="J129" s="46">
        <v>54</v>
      </c>
      <c r="K129" s="99">
        <v>57</v>
      </c>
    </row>
    <row r="130" spans="2:11" ht="30" customHeight="1" x14ac:dyDescent="0.25">
      <c r="B130" s="113" t="s">
        <v>11</v>
      </c>
      <c r="C130" s="74"/>
      <c r="D130" s="26" t="str">
        <f t="shared" ref="D130:K130" si="23">SUBSTITUTE($B$130, "a; b", _xlfn.TEXTJOIN("; ", TRUE, D129 - h / 2, D129 + h / 2))</f>
        <v>(34.5; 37.5]</v>
      </c>
      <c r="E130" s="26" t="str">
        <f t="shared" si="23"/>
        <v>(37.5; 40.5]</v>
      </c>
      <c r="F130" s="26" t="str">
        <f t="shared" si="23"/>
        <v>(40.5; 43.5]</v>
      </c>
      <c r="G130" s="26" t="str">
        <f t="shared" si="23"/>
        <v>(43.5; 46.5]</v>
      </c>
      <c r="H130" s="26" t="str">
        <f t="shared" si="23"/>
        <v>(46.5; 49.5]</v>
      </c>
      <c r="I130" s="26" t="str">
        <f t="shared" si="23"/>
        <v>(49.5; 52.5]</v>
      </c>
      <c r="J130" s="26" t="str">
        <f t="shared" si="23"/>
        <v>(52.5; 55.5]</v>
      </c>
      <c r="K130" s="114" t="str">
        <f t="shared" si="23"/>
        <v>(55.5; 58.5]</v>
      </c>
    </row>
    <row r="131" spans="2:11" ht="30" customHeight="1" x14ac:dyDescent="0.35">
      <c r="B131" s="108" t="s">
        <v>37</v>
      </c>
      <c r="C131" s="67"/>
      <c r="D131" s="25">
        <f t="array" ref="D131:K131">ni</f>
        <v>5</v>
      </c>
      <c r="E131" s="25">
        <v>11</v>
      </c>
      <c r="F131" s="25">
        <v>15</v>
      </c>
      <c r="G131" s="25">
        <v>19</v>
      </c>
      <c r="H131" s="25">
        <v>20</v>
      </c>
      <c r="I131" s="25">
        <v>14</v>
      </c>
      <c r="J131" s="25">
        <v>11</v>
      </c>
      <c r="K131" s="107">
        <v>5</v>
      </c>
    </row>
    <row r="132" spans="2:11" ht="30" customHeight="1" x14ac:dyDescent="0.35">
      <c r="B132" s="108" t="s">
        <v>28</v>
      </c>
      <c r="C132" s="67"/>
      <c r="D132" s="25">
        <f>C33</f>
        <v>5</v>
      </c>
      <c r="E132" s="25">
        <f>D132+E131</f>
        <v>16</v>
      </c>
      <c r="F132" s="25">
        <f t="shared" ref="F132:K132" si="24">E132+F131</f>
        <v>31</v>
      </c>
      <c r="G132" s="25">
        <f t="shared" si="24"/>
        <v>50</v>
      </c>
      <c r="H132" s="25">
        <f t="shared" si="24"/>
        <v>70</v>
      </c>
      <c r="I132" s="25">
        <f t="shared" si="24"/>
        <v>84</v>
      </c>
      <c r="J132" s="25">
        <f t="shared" si="24"/>
        <v>95</v>
      </c>
      <c r="K132" s="107">
        <f t="shared" si="24"/>
        <v>100</v>
      </c>
    </row>
    <row r="133" spans="2:11" ht="30" customHeight="1" x14ac:dyDescent="0.3">
      <c r="B133" s="106" t="s">
        <v>63</v>
      </c>
      <c r="C133" s="66"/>
      <c r="D133" s="25">
        <f t="shared" ref="D133:K133" si="25">ABS(D129-avg)</f>
        <v>10.469999999999999</v>
      </c>
      <c r="E133" s="25">
        <f t="shared" si="25"/>
        <v>7.4699999999999989</v>
      </c>
      <c r="F133" s="25">
        <f t="shared" si="25"/>
        <v>4.4699999999999989</v>
      </c>
      <c r="G133" s="25">
        <f t="shared" si="25"/>
        <v>1.4699999999999989</v>
      </c>
      <c r="H133" s="25">
        <f t="shared" si="25"/>
        <v>1.5300000000000011</v>
      </c>
      <c r="I133" s="25">
        <f t="shared" si="25"/>
        <v>4.5300000000000011</v>
      </c>
      <c r="J133" s="25">
        <f t="shared" si="25"/>
        <v>7.5300000000000011</v>
      </c>
      <c r="K133" s="107">
        <f t="shared" si="25"/>
        <v>10.530000000000001</v>
      </c>
    </row>
    <row r="134" spans="2:11" ht="30" customHeight="1" thickBot="1" x14ac:dyDescent="0.35">
      <c r="B134" s="115" t="s">
        <v>78</v>
      </c>
      <c r="C134" s="116"/>
      <c r="D134" s="111">
        <f t="shared" ref="D134:K134" si="26">(D129-SUM(series)/n)^2</f>
        <v>107.74440000000006</v>
      </c>
      <c r="E134" s="111">
        <f t="shared" si="26"/>
        <v>54.46440000000004</v>
      </c>
      <c r="F134" s="111">
        <f t="shared" si="26"/>
        <v>19.184400000000021</v>
      </c>
      <c r="G134" s="111">
        <f t="shared" si="26"/>
        <v>1.904400000000007</v>
      </c>
      <c r="H134" s="111">
        <f t="shared" si="26"/>
        <v>2.6243999999999916</v>
      </c>
      <c r="I134" s="111">
        <f t="shared" si="26"/>
        <v>21.344399999999975</v>
      </c>
      <c r="J134" s="111">
        <f t="shared" si="26"/>
        <v>58.064399999999964</v>
      </c>
      <c r="K134" s="112">
        <f t="shared" si="26"/>
        <v>112.78439999999995</v>
      </c>
    </row>
    <row r="135" spans="2:11" ht="30" customHeight="1" x14ac:dyDescent="0.2"/>
    <row r="136" spans="2:11" ht="30" customHeight="1" thickBot="1" x14ac:dyDescent="0.25"/>
    <row r="137" spans="2:11" ht="30" customHeight="1" thickBot="1" x14ac:dyDescent="0.35">
      <c r="G137" s="149">
        <v>1</v>
      </c>
      <c r="H137" s="150">
        <v>2</v>
      </c>
      <c r="I137" s="151">
        <v>3</v>
      </c>
    </row>
    <row r="138" spans="2:11" ht="30" customHeight="1" x14ac:dyDescent="0.3">
      <c r="B138" s="170" t="s">
        <v>64</v>
      </c>
      <c r="C138" s="171"/>
      <c r="D138" s="171"/>
      <c r="E138" s="171"/>
      <c r="F138" s="172"/>
      <c r="G138" s="144">
        <f>(D133*D131+E133*E131+F133*F131+G133*G131+H133*H131+I133*I131+J133*J131+K133*K131) / n</f>
        <v>4.59</v>
      </c>
      <c r="H138" s="145">
        <f>SUMPRODUCT(D133:K133, D131:K131) / n</f>
        <v>4.59</v>
      </c>
      <c r="I138" s="175"/>
    </row>
    <row r="139" spans="2:11" ht="30" customHeight="1" x14ac:dyDescent="0.3">
      <c r="B139" s="133" t="s">
        <v>77</v>
      </c>
      <c r="C139" s="68"/>
      <c r="D139" s="68"/>
      <c r="E139" s="68"/>
      <c r="F139" s="173"/>
      <c r="G139" s="176">
        <f>SQRT((D134*D131 + E134*E131 + F134*F131 + G134*G131 + H134 * H131 + I134*I131 + J134*J131+K134*K131) / n)</f>
        <v>5.4915571562171692</v>
      </c>
      <c r="H139" s="62">
        <f>_xlfn.STDEV.P(series)</f>
        <v>5.4051456964636948</v>
      </c>
      <c r="I139" s="128">
        <f>'анализ данных'!D7</f>
        <v>5.4323758219316014</v>
      </c>
    </row>
    <row r="140" spans="2:11" ht="30" customHeight="1" x14ac:dyDescent="0.3">
      <c r="B140" s="133" t="s">
        <v>66</v>
      </c>
      <c r="C140" s="68"/>
      <c r="D140" s="68"/>
      <c r="E140" s="68"/>
      <c r="F140" s="173"/>
      <c r="G140" s="177">
        <f>H129</f>
        <v>48</v>
      </c>
      <c r="H140" s="63">
        <f>_xlfn.MODE.SNGL(series)</f>
        <v>45</v>
      </c>
      <c r="I140" s="135">
        <f>'анализ данных'!D6</f>
        <v>45</v>
      </c>
    </row>
    <row r="141" spans="2:11" ht="30" customHeight="1" x14ac:dyDescent="0.3">
      <c r="B141" s="133" t="s">
        <v>65</v>
      </c>
      <c r="C141" s="68"/>
      <c r="D141" s="68"/>
      <c r="E141" s="68"/>
      <c r="F141" s="173"/>
      <c r="G141" s="176">
        <f>H129-h/2 + (H131-G131)/(H131-G131+H131-I131)</f>
        <v>46.642857142857146</v>
      </c>
      <c r="H141" s="90"/>
      <c r="I141" s="134"/>
    </row>
    <row r="142" spans="2:11" ht="30" customHeight="1" x14ac:dyDescent="0.3">
      <c r="B142" s="133" t="s">
        <v>75</v>
      </c>
      <c r="C142" s="68"/>
      <c r="D142" s="68"/>
      <c r="E142" s="68"/>
      <c r="F142" s="173"/>
      <c r="G142" s="177">
        <f>(G129+H129) / 2</f>
        <v>46.5</v>
      </c>
      <c r="H142" s="63">
        <f>MEDIAN(series)</f>
        <v>46.5</v>
      </c>
      <c r="I142" s="135">
        <f>'анализ данных'!D5</f>
        <v>46.5</v>
      </c>
    </row>
    <row r="143" spans="2:11" ht="30" customHeight="1" x14ac:dyDescent="0.3">
      <c r="B143" s="133" t="s">
        <v>76</v>
      </c>
      <c r="C143" s="68"/>
      <c r="D143" s="68"/>
      <c r="E143" s="68"/>
      <c r="F143" s="173"/>
      <c r="G143" s="178">
        <f>H129 - h/2 + h * (n/2 -G132)/H131</f>
        <v>46.5</v>
      </c>
      <c r="H143" s="90"/>
      <c r="I143" s="134"/>
    </row>
    <row r="144" spans="2:11" ht="30" customHeight="1" x14ac:dyDescent="0.3">
      <c r="B144" s="133" t="s">
        <v>67</v>
      </c>
      <c r="C144" s="68"/>
      <c r="D144" s="68"/>
      <c r="E144" s="68"/>
      <c r="F144" s="173"/>
      <c r="G144" s="179">
        <f>d / avg</f>
        <v>9.8773402194964499E-2</v>
      </c>
      <c r="H144" s="90"/>
      <c r="I144" s="134"/>
    </row>
    <row r="145" spans="1:21" ht="30" customHeight="1" thickBot="1" x14ac:dyDescent="0.35">
      <c r="B145" s="129" t="s">
        <v>68</v>
      </c>
      <c r="C145" s="130"/>
      <c r="D145" s="130"/>
      <c r="E145" s="130"/>
      <c r="F145" s="174"/>
      <c r="G145" s="180">
        <f>σ / avg</f>
        <v>0.1181742448077721</v>
      </c>
      <c r="H145" s="136"/>
      <c r="I145" s="137"/>
    </row>
    <row r="146" spans="1:21" ht="30" customHeight="1" x14ac:dyDescent="0.2"/>
    <row r="147" spans="1:21" ht="30" customHeight="1" x14ac:dyDescent="0.2">
      <c r="A147" s="16">
        <v>8</v>
      </c>
      <c r="B147" s="69" t="s">
        <v>7</v>
      </c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1"/>
    </row>
    <row r="148" spans="1:21" ht="30" customHeight="1" x14ac:dyDescent="0.2">
      <c r="B148" s="35" t="s">
        <v>32</v>
      </c>
      <c r="C148" s="36"/>
      <c r="D148" s="36"/>
      <c r="E148" s="36"/>
      <c r="F148" s="36"/>
      <c r="G148" s="36"/>
      <c r="H148" s="36"/>
      <c r="I148" s="36"/>
    </row>
    <row r="149" spans="1:21" ht="30" customHeight="1" x14ac:dyDescent="0.2">
      <c r="B149" s="33" t="s">
        <v>34</v>
      </c>
      <c r="C149" s="34"/>
      <c r="D149" s="34"/>
      <c r="E149" s="34"/>
      <c r="F149" s="34"/>
      <c r="G149" s="34"/>
      <c r="H149" s="34"/>
      <c r="I149" s="34"/>
    </row>
    <row r="150" spans="1:21" ht="30" customHeight="1" x14ac:dyDescent="0.2">
      <c r="B150" s="72" t="s">
        <v>33</v>
      </c>
      <c r="C150" s="73"/>
      <c r="D150" s="73"/>
      <c r="E150" s="73"/>
      <c r="F150" s="73"/>
      <c r="G150" s="73"/>
      <c r="H150" s="73"/>
      <c r="I150" s="73"/>
    </row>
    <row r="151" spans="1:21" ht="30" customHeight="1" thickBot="1" x14ac:dyDescent="0.25"/>
    <row r="152" spans="1:21" ht="30" customHeight="1" x14ac:dyDescent="0.35">
      <c r="B152" s="104" t="s">
        <v>36</v>
      </c>
      <c r="C152" s="105"/>
      <c r="D152" s="46">
        <f t="array" ref="D152:K152">x</f>
        <v>36</v>
      </c>
      <c r="E152" s="46">
        <v>39</v>
      </c>
      <c r="F152" s="46">
        <v>42</v>
      </c>
      <c r="G152" s="46">
        <v>45</v>
      </c>
      <c r="H152" s="46">
        <v>48</v>
      </c>
      <c r="I152" s="46">
        <v>51</v>
      </c>
      <c r="J152" s="46">
        <v>54</v>
      </c>
      <c r="K152" s="99">
        <v>57</v>
      </c>
    </row>
    <row r="153" spans="1:21" ht="30" customHeight="1" thickBot="1" x14ac:dyDescent="0.4">
      <c r="B153" s="115" t="s">
        <v>37</v>
      </c>
      <c r="C153" s="116"/>
      <c r="D153" s="57">
        <f t="array" ref="D153:K153">ni</f>
        <v>5</v>
      </c>
      <c r="E153" s="57">
        <v>11</v>
      </c>
      <c r="F153" s="57">
        <v>15</v>
      </c>
      <c r="G153" s="57">
        <v>19</v>
      </c>
      <c r="H153" s="57">
        <v>20</v>
      </c>
      <c r="I153" s="57">
        <v>14</v>
      </c>
      <c r="J153" s="57">
        <v>11</v>
      </c>
      <c r="K153" s="101">
        <v>5</v>
      </c>
    </row>
    <row r="154" spans="1:21" ht="30" customHeight="1" thickBot="1" x14ac:dyDescent="0.25"/>
    <row r="155" spans="1:21" ht="30" customHeight="1" x14ac:dyDescent="0.35">
      <c r="B155" s="117" t="s">
        <v>71</v>
      </c>
      <c r="C155" s="118" t="s">
        <v>72</v>
      </c>
      <c r="D155" s="119"/>
      <c r="E155" s="118" t="s">
        <v>73</v>
      </c>
      <c r="F155" s="120"/>
      <c r="G155" s="118" t="s">
        <v>74</v>
      </c>
      <c r="H155" s="121"/>
    </row>
    <row r="156" spans="1:21" ht="30" customHeight="1" x14ac:dyDescent="0.3">
      <c r="B156" s="122">
        <v>0</v>
      </c>
      <c r="C156" s="64">
        <f>($D$152^$B156*$D$153 + $E$152^$B156*$E$153 + $F$152^$B156*$F$153 + $G$152^$B156*$G$153 + $H$152^$B156*$H$153 + $I$152^$B156*$I$153 + $J$152^$B156*$J$153 + $K$152^$B156*$K$153) / n</f>
        <v>1</v>
      </c>
      <c r="D156" s="65"/>
      <c r="E156" s="64">
        <f>(($D$152-avg)^$B156*$D$153 + ($E$152-avg)^$B156*$E$153 + ($F$152-avg)^$B156*$F$153 + ($G$152-avg)^$B156*$G$153 + ($H$152-avg)^$B156*$H$153 + ($I$152-avg)^$B156*$I$153 + ($J$152-avg)^$B156*$J$153 + ($K$152-avg)^$B156*$K$153) / n</f>
        <v>1</v>
      </c>
      <c r="F156" s="65"/>
      <c r="G156" s="64">
        <v>1</v>
      </c>
      <c r="H156" s="123"/>
    </row>
    <row r="157" spans="1:21" ht="30" customHeight="1" x14ac:dyDescent="0.3">
      <c r="B157" s="122">
        <v>1</v>
      </c>
      <c r="C157" s="64">
        <f>($D$152^$B157*$D$153 + $E$152^$B157*$E$153 + $F$152^$B157*$F$153 + $G$152^$B157*$G$153 + $H$152^$B157*$H$153 + $I$152^$B157*$I$153 + $J$152^$B157*$J$153 + $K$152^$B157*$K$153) / n</f>
        <v>46.47</v>
      </c>
      <c r="D157" s="65"/>
      <c r="E157" s="64">
        <f>(($D$152-avg)^$B157*$D$153 + ($E$152-avg)^$B157*$E$153 + ($F$152-avg)^$B157*$F$153 + ($G$152-avg)^$B157*$G$153 + ($H$152-avg)^$B157*$H$153 + ($I$152-avg)^$B157*$I$153 + ($J$152-avg)^$B157*$J$153 + ($K$152-avg)^$B157*$K$153) / n</f>
        <v>1.1368683772161603E-15</v>
      </c>
      <c r="F157" s="65"/>
      <c r="G157" s="64">
        <v>0</v>
      </c>
      <c r="H157" s="123"/>
    </row>
    <row r="158" spans="1:21" ht="30" customHeight="1" x14ac:dyDescent="0.3">
      <c r="B158" s="122">
        <v>2</v>
      </c>
      <c r="C158" s="64">
        <f>($D$152^$B158*$D$153 + $E$152^$B158*$E$153 + $F$152^$B158*$F$153 + $G$152^$B158*$G$153 + $H$152^$B158*$H$153 + $I$152^$B158*$I$153 + $J$152^$B158*$J$153 + $K$152^$B158*$K$153) / n</f>
        <v>2189.61</v>
      </c>
      <c r="D158" s="65"/>
      <c r="E158" s="64">
        <f>(($D$152-avg)^$B158*$D$153 + ($E$152-avg)^$B158*$E$153 + ($F$152-avg)^$B158*$F$153 + ($G$152-avg)^$B158*$G$153 + ($H$152-avg)^$B158*$H$153 + ($I$152-avg)^$B158*$I$153 + ($J$152-avg)^$B158*$J$153 + ($K$152-avg)^$B158*$K$153) / n</f>
        <v>30.149099999999997</v>
      </c>
      <c r="F158" s="65"/>
      <c r="G158" s="64">
        <f>C158-C157*C157</f>
        <v>30.149100000000089</v>
      </c>
      <c r="H158" s="123"/>
    </row>
    <row r="159" spans="1:21" ht="30" customHeight="1" x14ac:dyDescent="0.3">
      <c r="B159" s="122">
        <v>3</v>
      </c>
      <c r="C159" s="64">
        <f>($D$152^$B159*$D$153 + $E$152^$B159*$E$153 + $F$152^$B159*$F$153 + $G$152^$B159*$G$153 + $H$152^$B159*$H$153 + $I$152^$B159*$I$153 + $J$152^$B159*$J$153 + $K$152^$B159*$K$153) / n</f>
        <v>104555.07</v>
      </c>
      <c r="D159" s="65"/>
      <c r="E159" s="64">
        <f>(($D$152-avg)^$B159*$D$153 + ($E$152-avg)^$B159*$E$153 + ($F$152-avg)^$B159*$F$153 + ($G$152-avg)^$B159*$G$153 + ($H$152-avg)^$B159*$H$153 + ($I$152-avg)^$B159*$I$153 + ($J$152-avg)^$B159*$J$153 + ($K$152-avg)^$B159*$K$153) / n</f>
        <v>1.8359460000001036</v>
      </c>
      <c r="F159" s="65"/>
      <c r="G159" s="64">
        <f>C159-3*C158*C157+2*C157^3</f>
        <v>1.8359460000356194</v>
      </c>
      <c r="H159" s="123"/>
    </row>
    <row r="160" spans="1:21" ht="30" customHeight="1" thickBot="1" x14ac:dyDescent="0.35">
      <c r="B160" s="124">
        <v>4</v>
      </c>
      <c r="C160" s="125">
        <f>($D$152^$B160*$D$153 + $E$152^$B160*$E$153 + $F$152^$B160*$F$153 + $G$152^$B160*$G$153 + $H$152^$B160*$H$153 + $I$152^$B160*$I$153 + $J$152^$B160*$J$153 + $K$152^$B160*$K$153) / n</f>
        <v>5056280.01</v>
      </c>
      <c r="D160" s="126"/>
      <c r="E160" s="125">
        <f>(($D$152-avg)^$B160*$D$153 + ($E$152-avg)^$B160*$E$153 + ($F$152-avg)^$B160*$F$153 + ($G$152-avg)^$B160*$G$153 + ($H$152-avg)^$B160*$H$153 + ($I$152-avg)^$B160*$I$153 + ($J$152-avg)^$B160*$J$153 + ($K$152-avg)^$B160*$K$153) / n</f>
        <v>2032.5500075699999</v>
      </c>
      <c r="F160" s="126"/>
      <c r="G160" s="125">
        <f>C160-4*C159*C157+6*C158*C157*C157-3*C157^4</f>
        <v>2032.550007564947</v>
      </c>
      <c r="H160" s="127"/>
    </row>
    <row r="161" spans="2:5" ht="30" customHeight="1" thickBot="1" x14ac:dyDescent="0.25"/>
    <row r="162" spans="2:5" ht="30" customHeight="1" thickBot="1" x14ac:dyDescent="0.35">
      <c r="C162" s="149">
        <v>1</v>
      </c>
      <c r="D162" s="150">
        <v>2</v>
      </c>
      <c r="E162" s="151">
        <v>3</v>
      </c>
    </row>
    <row r="163" spans="2:5" ht="30" customHeight="1" x14ac:dyDescent="0.3">
      <c r="B163" s="194" t="s">
        <v>69</v>
      </c>
      <c r="C163" s="181">
        <f>m_3 / σ^3</f>
        <v>1.108596183135609E-2</v>
      </c>
      <c r="D163" s="182">
        <f>SKEW(series)</f>
        <v>2.9442357094687087E-2</v>
      </c>
      <c r="E163" s="183">
        <f>'анализ данных'!D10</f>
        <v>2.9442357094687087E-2</v>
      </c>
    </row>
    <row r="164" spans="2:5" ht="30" customHeight="1" thickBot="1" x14ac:dyDescent="0.35">
      <c r="B164" s="195" t="s">
        <v>70</v>
      </c>
      <c r="C164" s="184">
        <f>m_4/ σ^4 - 3</f>
        <v>-0.76509427979505151</v>
      </c>
      <c r="D164" s="131">
        <f>KURT(series)</f>
        <v>-0.74453019754618577</v>
      </c>
      <c r="E164" s="132">
        <f>'анализ данных'!D9</f>
        <v>-0.74453019754618577</v>
      </c>
    </row>
    <row r="165" spans="2:5" ht="30" customHeight="1" x14ac:dyDescent="0.2"/>
    <row r="166" spans="2:5" ht="30" customHeight="1" x14ac:dyDescent="0.2"/>
    <row r="167" spans="2:5" ht="30" customHeight="1" x14ac:dyDescent="0.2"/>
    <row r="168" spans="2:5" ht="30" customHeight="1" x14ac:dyDescent="0.2"/>
    <row r="169" spans="2:5" ht="30" customHeight="1" x14ac:dyDescent="0.2"/>
    <row r="170" spans="2:5" ht="30" customHeight="1" x14ac:dyDescent="0.2"/>
    <row r="171" spans="2:5" ht="30" customHeight="1" x14ac:dyDescent="0.2"/>
    <row r="172" spans="2:5" ht="30" customHeight="1" x14ac:dyDescent="0.2"/>
    <row r="173" spans="2:5" ht="30" customHeight="1" x14ac:dyDescent="0.2"/>
    <row r="174" spans="2:5" ht="30" customHeight="1" x14ac:dyDescent="0.2"/>
    <row r="175" spans="2:5" ht="30" customHeight="1" x14ac:dyDescent="0.2"/>
    <row r="176" spans="2:5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</sheetData>
  <mergeCells count="68">
    <mergeCell ref="B12:U12"/>
    <mergeCell ref="B93:I93"/>
    <mergeCell ref="B94:I94"/>
    <mergeCell ref="B95:I95"/>
    <mergeCell ref="B1:U1"/>
    <mergeCell ref="B8:U8"/>
    <mergeCell ref="B9:U9"/>
    <mergeCell ref="B10:U10"/>
    <mergeCell ref="B11:U11"/>
    <mergeCell ref="B24:U24"/>
    <mergeCell ref="B39:U39"/>
    <mergeCell ref="B71:U71"/>
    <mergeCell ref="B92:U92"/>
    <mergeCell ref="B13:U13"/>
    <mergeCell ref="B14:U14"/>
    <mergeCell ref="B15:U15"/>
    <mergeCell ref="B100:C100"/>
    <mergeCell ref="B106:F106"/>
    <mergeCell ref="B107:F107"/>
    <mergeCell ref="B109:U109"/>
    <mergeCell ref="B16:U16"/>
    <mergeCell ref="B18:U18"/>
    <mergeCell ref="B97:C97"/>
    <mergeCell ref="B99:C99"/>
    <mergeCell ref="B98:C98"/>
    <mergeCell ref="B103:F103"/>
    <mergeCell ref="B104:F104"/>
    <mergeCell ref="B105:F105"/>
    <mergeCell ref="B131:C131"/>
    <mergeCell ref="B127:I127"/>
    <mergeCell ref="B130:C130"/>
    <mergeCell ref="B111:I111"/>
    <mergeCell ref="B119:I119"/>
    <mergeCell ref="B124:U124"/>
    <mergeCell ref="B129:C129"/>
    <mergeCell ref="B139:F139"/>
    <mergeCell ref="B140:F140"/>
    <mergeCell ref="B141:F141"/>
    <mergeCell ref="B142:F142"/>
    <mergeCell ref="B132:C132"/>
    <mergeCell ref="B134:C134"/>
    <mergeCell ref="B138:F138"/>
    <mergeCell ref="B133:C133"/>
    <mergeCell ref="B143:F143"/>
    <mergeCell ref="B144:F144"/>
    <mergeCell ref="B145:F145"/>
    <mergeCell ref="B147:U147"/>
    <mergeCell ref="B150:I150"/>
    <mergeCell ref="C159:D159"/>
    <mergeCell ref="C160:D160"/>
    <mergeCell ref="C155:D155"/>
    <mergeCell ref="B152:C152"/>
    <mergeCell ref="B153:C153"/>
    <mergeCell ref="C156:D156"/>
    <mergeCell ref="C157:D157"/>
    <mergeCell ref="C158:D158"/>
    <mergeCell ref="E160:F160"/>
    <mergeCell ref="G155:H155"/>
    <mergeCell ref="G156:H156"/>
    <mergeCell ref="G157:H157"/>
    <mergeCell ref="G158:H158"/>
    <mergeCell ref="G159:H159"/>
    <mergeCell ref="G160:H160"/>
    <mergeCell ref="E155:F155"/>
    <mergeCell ref="E156:F156"/>
    <mergeCell ref="E157:F157"/>
    <mergeCell ref="E158:F158"/>
    <mergeCell ref="E159:F159"/>
  </mergeCells>
  <hyperlinks>
    <hyperlink ref="B9:U9" location="'часть 1'!B18" display="определить размах варьирования значений случайной величины;" xr:uid="{ECA59296-1683-43FB-9B7C-F0995B6DDA17}"/>
    <hyperlink ref="B10:U10" location="'часть 1'!B24" display="'часть 1'!B24" xr:uid="{122FEBE3-3A0A-4387-BC70-2C21BC36A0A1}"/>
    <hyperlink ref="B11:U11" location="'часть 1'!B39" display="построить полигон частот, гистограмму относительных частот, кумуляту частот, огиву относительных частот;" xr:uid="{E0F2EFFC-990C-4C70-8552-48BA8B3AC67D}"/>
    <hyperlink ref="B16:U16" location="'часть 1'!B147" display="вычислить коэффициент асимметрии и эксцесс." xr:uid="{E32F39BC-CECE-47DA-8B99-955F53605229}"/>
    <hyperlink ref="B15:U15" location="'часть 1'!B124" display="'часть 1'!B124" xr:uid="{F4C55792-1B4C-443F-96FD-5A70447CA88F}"/>
    <hyperlink ref="B14:U14" location="'часть 1'!B109" display="'часть 1'!B109" xr:uid="{305B20B5-1E70-44F1-9056-201B00F9658D}"/>
    <hyperlink ref="B13:U13" location="'часть 1'!B92" display="'часть 1'!B92" xr:uid="{30608BEE-0FF2-4872-A3A2-994C9B2F8487}"/>
    <hyperlink ref="B12:U12" location="'часть 1'!B71" display="составить эмпирическую функцию распределения и построить её график;" xr:uid="{71241EFE-AE5E-427F-A50C-D82206FC69AB}"/>
  </hyperlinks>
  <pageMargins left="0.7" right="0.7" top="0.75" bottom="0.75" header="0.3" footer="0.3"/>
  <pageSetup paperSize="0" orientation="portrait" horizontalDpi="0" verticalDpi="0" copies="0"/>
  <ignoredErrors>
    <ignoredError sqref="D98 E98:I98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3D09-18CB-4A50-8587-A2D925DD8195}">
  <dimension ref="B1:U93"/>
  <sheetViews>
    <sheetView topLeftCell="A7" workbookViewId="0">
      <selection activeCell="E19" sqref="E19"/>
    </sheetView>
  </sheetViews>
  <sheetFormatPr defaultRowHeight="12.75" x14ac:dyDescent="0.2"/>
  <sheetData>
    <row r="1" spans="2:21" ht="30" customHeight="1" x14ac:dyDescent="0.2">
      <c r="B1" s="69" t="s">
        <v>81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1"/>
    </row>
    <row r="2" spans="2:21" ht="30" customHeight="1" x14ac:dyDescent="0.2"/>
    <row r="3" spans="2:21" ht="30" customHeight="1" x14ac:dyDescent="0.2">
      <c r="B3" s="69" t="s">
        <v>82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1"/>
    </row>
    <row r="4" spans="2:21" ht="30" customHeight="1" x14ac:dyDescent="0.2"/>
    <row r="5" spans="2:21" ht="30" customHeight="1" x14ac:dyDescent="0.3">
      <c r="B5" s="38" t="s">
        <v>83</v>
      </c>
      <c r="C5" s="87">
        <v>3</v>
      </c>
    </row>
    <row r="6" spans="2:21" ht="30" customHeight="1" x14ac:dyDescent="0.35">
      <c r="B6" s="38" t="s">
        <v>84</v>
      </c>
      <c r="C6" s="40">
        <v>18.91</v>
      </c>
    </row>
    <row r="7" spans="2:21" ht="30" customHeight="1" x14ac:dyDescent="0.3">
      <c r="B7" s="38" t="s">
        <v>16</v>
      </c>
      <c r="C7" s="87">
        <v>49</v>
      </c>
    </row>
    <row r="8" spans="2:21" ht="30" customHeight="1" x14ac:dyDescent="0.3">
      <c r="B8" s="38" t="s">
        <v>62</v>
      </c>
      <c r="C8" s="40">
        <v>0.95</v>
      </c>
    </row>
    <row r="9" spans="2:21" ht="30" customHeight="1" x14ac:dyDescent="0.2"/>
    <row r="10" spans="2:21" ht="30" customHeight="1" x14ac:dyDescent="0.2">
      <c r="B10" s="75" t="s">
        <v>32</v>
      </c>
      <c r="C10" s="76"/>
      <c r="D10" s="76"/>
      <c r="E10" s="76"/>
      <c r="F10" s="76"/>
      <c r="G10" s="76"/>
      <c r="H10" s="76"/>
      <c r="I10" s="76"/>
    </row>
    <row r="11" spans="2:21" ht="30" customHeight="1" x14ac:dyDescent="0.2">
      <c r="B11" s="43" t="str">
        <f>_xlfn.TEXTJOIN("",TRUE,  "найдем t такую, что Ф(t) = ϒ/2 = ", C8, "/2 = ", C8/2)</f>
        <v>найдем t такую, что Ф(t) = ϒ/2 = 0.95/2 = 0.475</v>
      </c>
    </row>
    <row r="12" spans="2:21" ht="30" customHeight="1" x14ac:dyDescent="0.3">
      <c r="B12" s="38" t="s">
        <v>57</v>
      </c>
      <c r="C12" s="40">
        <v>1.96</v>
      </c>
    </row>
    <row r="13" spans="2:21" ht="30" customHeight="1" x14ac:dyDescent="0.2">
      <c r="B13" s="43" t="s">
        <v>85</v>
      </c>
    </row>
    <row r="14" spans="2:21" ht="30" customHeight="1" x14ac:dyDescent="0.2">
      <c r="B14" s="42">
        <f>C6 - C12*C5/SQRT(C7)</f>
        <v>18.07</v>
      </c>
      <c r="C14" s="44" t="s">
        <v>61</v>
      </c>
      <c r="D14" s="42">
        <f>C6 + C12*C5/SQRT(C7)</f>
        <v>19.75</v>
      </c>
    </row>
    <row r="15" spans="2:21" ht="30" customHeight="1" x14ac:dyDescent="0.2"/>
    <row r="16" spans="2:21" ht="30" customHeight="1" x14ac:dyDescent="0.2">
      <c r="B16" s="72" t="s">
        <v>34</v>
      </c>
      <c r="C16" s="73"/>
      <c r="D16" s="73"/>
      <c r="E16" s="73"/>
      <c r="F16" s="73"/>
      <c r="G16" s="73"/>
      <c r="H16" s="73"/>
      <c r="I16" s="73"/>
    </row>
    <row r="17" spans="2:21" ht="30" customHeight="1" x14ac:dyDescent="0.2"/>
    <row r="18" spans="2:21" ht="30" customHeight="1" x14ac:dyDescent="0.2">
      <c r="B18" s="42">
        <f>C6-_xlfn.CONFIDENCE.NORM(1-C8, C5, C7)</f>
        <v>18.070015435197121</v>
      </c>
      <c r="C18" s="44" t="s">
        <v>61</v>
      </c>
      <c r="D18" s="42">
        <f>C6+_xlfn.CONFIDENCE.NORM(1-C8, C5, C7)</f>
        <v>19.74998456480288</v>
      </c>
    </row>
    <row r="19" spans="2:21" ht="30" customHeight="1" x14ac:dyDescent="0.2"/>
    <row r="20" spans="2:21" ht="30" customHeight="1" x14ac:dyDescent="0.2">
      <c r="B20" s="69" t="s">
        <v>86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1"/>
    </row>
    <row r="21" spans="2:21" ht="30" customHeight="1" x14ac:dyDescent="0.2"/>
    <row r="22" spans="2:21" ht="30" customHeight="1" x14ac:dyDescent="0.3">
      <c r="B22" s="38" t="s">
        <v>87</v>
      </c>
      <c r="C22" s="40">
        <v>13.5</v>
      </c>
    </row>
    <row r="23" spans="2:21" ht="30" customHeight="1" x14ac:dyDescent="0.3">
      <c r="B23" s="38" t="s">
        <v>16</v>
      </c>
      <c r="C23" s="87">
        <v>30</v>
      </c>
    </row>
    <row r="24" spans="2:21" ht="30" customHeight="1" x14ac:dyDescent="0.3">
      <c r="B24" s="38" t="s">
        <v>62</v>
      </c>
      <c r="C24" s="40">
        <v>0.95</v>
      </c>
    </row>
    <row r="25" spans="2:21" ht="30" customHeight="1" x14ac:dyDescent="0.2"/>
    <row r="26" spans="2:21" ht="30" customHeight="1" x14ac:dyDescent="0.2">
      <c r="B26" s="43" t="s">
        <v>88</v>
      </c>
    </row>
    <row r="27" spans="2:21" ht="30" customHeight="1" x14ac:dyDescent="0.3">
      <c r="B27" s="38" t="s">
        <v>89</v>
      </c>
      <c r="C27" s="40">
        <v>0.28000000000000003</v>
      </c>
    </row>
    <row r="28" spans="2:21" ht="30" customHeight="1" x14ac:dyDescent="0.2">
      <c r="B28" s="43" t="s">
        <v>90</v>
      </c>
    </row>
    <row r="29" spans="2:21" ht="30" customHeight="1" x14ac:dyDescent="0.2">
      <c r="B29" s="88">
        <f>C22*(1-C27)</f>
        <v>9.7199999999999989</v>
      </c>
      <c r="C29" s="89" t="s">
        <v>61</v>
      </c>
      <c r="D29" s="88">
        <f>C22*(1+C27)</f>
        <v>17.28</v>
      </c>
    </row>
    <row r="30" spans="2:21" ht="30" customHeight="1" x14ac:dyDescent="0.2"/>
    <row r="31" spans="2:21" ht="30" customHeight="1" x14ac:dyDescent="0.2"/>
    <row r="32" spans="2:21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</sheetData>
  <mergeCells count="5">
    <mergeCell ref="B3:U3"/>
    <mergeCell ref="B1:U1"/>
    <mergeCell ref="B10:I10"/>
    <mergeCell ref="B16:I16"/>
    <mergeCell ref="B20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"/>
  <sheetViews>
    <sheetView workbookViewId="0">
      <selection activeCell="F14" sqref="F14"/>
    </sheetView>
  </sheetViews>
  <sheetFormatPr defaultColWidth="12.5703125" defaultRowHeight="15.75" customHeight="1" x14ac:dyDescent="0.2"/>
  <cols>
    <col min="3" max="3" width="33.42578125" bestFit="1" customWidth="1"/>
  </cols>
  <sheetData>
    <row r="1" spans="1:4" ht="30" customHeight="1" x14ac:dyDescent="0.3">
      <c r="A1" s="10">
        <v>48</v>
      </c>
      <c r="C1" s="94" t="s">
        <v>39</v>
      </c>
      <c r="D1" s="95"/>
    </row>
    <row r="2" spans="1:4" ht="30" customHeight="1" x14ac:dyDescent="0.2">
      <c r="A2" s="10">
        <v>51</v>
      </c>
      <c r="C2" s="37"/>
      <c r="D2" s="37"/>
    </row>
    <row r="3" spans="1:4" ht="30" customHeight="1" x14ac:dyDescent="0.3">
      <c r="A3" s="10">
        <v>47</v>
      </c>
      <c r="C3" s="91" t="s">
        <v>40</v>
      </c>
      <c r="D3" s="92">
        <v>46.38</v>
      </c>
    </row>
    <row r="4" spans="1:4" ht="30" customHeight="1" x14ac:dyDescent="0.3">
      <c r="A4" s="10">
        <v>53</v>
      </c>
      <c r="C4" s="91" t="s">
        <v>41</v>
      </c>
      <c r="D4" s="93">
        <v>0.5432375821931601</v>
      </c>
    </row>
    <row r="5" spans="1:4" ht="30" customHeight="1" x14ac:dyDescent="0.3">
      <c r="A5" s="10">
        <v>49</v>
      </c>
      <c r="C5" s="91" t="s">
        <v>42</v>
      </c>
      <c r="D5" s="93">
        <v>46.5</v>
      </c>
    </row>
    <row r="6" spans="1:4" ht="30" customHeight="1" x14ac:dyDescent="0.3">
      <c r="A6" s="10">
        <v>42</v>
      </c>
      <c r="C6" s="91" t="s">
        <v>43</v>
      </c>
      <c r="D6" s="93">
        <v>45</v>
      </c>
    </row>
    <row r="7" spans="1:4" ht="30" customHeight="1" x14ac:dyDescent="0.3">
      <c r="A7" s="10">
        <v>38</v>
      </c>
      <c r="C7" s="91" t="s">
        <v>44</v>
      </c>
      <c r="D7" s="93">
        <v>5.4323758219316014</v>
      </c>
    </row>
    <row r="8" spans="1:4" ht="30" customHeight="1" x14ac:dyDescent="0.3">
      <c r="A8" s="10">
        <v>44</v>
      </c>
      <c r="C8" s="91" t="s">
        <v>45</v>
      </c>
      <c r="D8" s="93">
        <v>29.510707070707046</v>
      </c>
    </row>
    <row r="9" spans="1:4" ht="30" customHeight="1" x14ac:dyDescent="0.3">
      <c r="A9" s="10">
        <v>45</v>
      </c>
      <c r="C9" s="91" t="s">
        <v>46</v>
      </c>
      <c r="D9" s="93">
        <v>-0.74453019754618577</v>
      </c>
    </row>
    <row r="10" spans="1:4" ht="30" customHeight="1" x14ac:dyDescent="0.3">
      <c r="A10" s="10">
        <v>47</v>
      </c>
      <c r="C10" s="91" t="s">
        <v>47</v>
      </c>
      <c r="D10" s="93">
        <v>2.9442357094687087E-2</v>
      </c>
    </row>
    <row r="11" spans="1:4" ht="30" customHeight="1" x14ac:dyDescent="0.3">
      <c r="A11" s="10">
        <v>36</v>
      </c>
      <c r="C11" s="91" t="s">
        <v>48</v>
      </c>
      <c r="D11" s="93">
        <v>22</v>
      </c>
    </row>
    <row r="12" spans="1:4" ht="30" customHeight="1" x14ac:dyDescent="0.3">
      <c r="A12" s="10">
        <v>43</v>
      </c>
      <c r="C12" s="91" t="s">
        <v>49</v>
      </c>
      <c r="D12" s="93">
        <v>36</v>
      </c>
    </row>
    <row r="13" spans="1:4" ht="30" customHeight="1" x14ac:dyDescent="0.3">
      <c r="A13" s="10">
        <v>42</v>
      </c>
      <c r="C13" s="91" t="s">
        <v>50</v>
      </c>
      <c r="D13" s="93">
        <v>58</v>
      </c>
    </row>
    <row r="14" spans="1:4" ht="30" customHeight="1" x14ac:dyDescent="0.3">
      <c r="A14" s="10">
        <v>47</v>
      </c>
      <c r="C14" s="91" t="s">
        <v>51</v>
      </c>
      <c r="D14" s="93">
        <v>4638</v>
      </c>
    </row>
    <row r="15" spans="1:4" ht="30" customHeight="1" x14ac:dyDescent="0.3">
      <c r="A15" s="10">
        <v>50</v>
      </c>
      <c r="C15" s="91" t="s">
        <v>52</v>
      </c>
      <c r="D15" s="93">
        <v>100</v>
      </c>
    </row>
    <row r="16" spans="1:4" ht="30" customHeight="1" x14ac:dyDescent="0.25">
      <c r="A16" s="10">
        <v>40</v>
      </c>
      <c r="D16" s="93">
        <v>0</v>
      </c>
    </row>
    <row r="17" spans="1:1" ht="30" customHeight="1" x14ac:dyDescent="0.2">
      <c r="A17" s="10">
        <v>45</v>
      </c>
    </row>
    <row r="18" spans="1:1" ht="30" customHeight="1" x14ac:dyDescent="0.2">
      <c r="A18" s="10">
        <v>40</v>
      </c>
    </row>
    <row r="19" spans="1:1" ht="30" customHeight="1" x14ac:dyDescent="0.2">
      <c r="A19" s="10">
        <v>36</v>
      </c>
    </row>
    <row r="20" spans="1:1" ht="30" customHeight="1" x14ac:dyDescent="0.2">
      <c r="A20" s="10">
        <v>46</v>
      </c>
    </row>
    <row r="21" spans="1:1" ht="30" customHeight="1" x14ac:dyDescent="0.2">
      <c r="A21" s="10">
        <v>50</v>
      </c>
    </row>
    <row r="22" spans="1:1" ht="30" customHeight="1" x14ac:dyDescent="0.2">
      <c r="A22" s="10">
        <v>57</v>
      </c>
    </row>
    <row r="23" spans="1:1" ht="30" customHeight="1" x14ac:dyDescent="0.2">
      <c r="A23" s="10">
        <v>52</v>
      </c>
    </row>
    <row r="24" spans="1:1" ht="30" customHeight="1" x14ac:dyDescent="0.2">
      <c r="A24" s="10">
        <v>55</v>
      </c>
    </row>
    <row r="25" spans="1:1" ht="30" customHeight="1" x14ac:dyDescent="0.2">
      <c r="A25" s="10">
        <v>42</v>
      </c>
    </row>
    <row r="26" spans="1:1" ht="30" customHeight="1" x14ac:dyDescent="0.2">
      <c r="A26" s="10">
        <v>40</v>
      </c>
    </row>
    <row r="27" spans="1:1" ht="30" customHeight="1" x14ac:dyDescent="0.2">
      <c r="A27" s="10">
        <v>40</v>
      </c>
    </row>
    <row r="28" spans="1:1" ht="30" customHeight="1" x14ac:dyDescent="0.2">
      <c r="A28" s="10">
        <v>48</v>
      </c>
    </row>
    <row r="29" spans="1:1" ht="30" customHeight="1" x14ac:dyDescent="0.2">
      <c r="A29" s="10">
        <v>55</v>
      </c>
    </row>
    <row r="30" spans="1:1" ht="30" customHeight="1" x14ac:dyDescent="0.2">
      <c r="A30" s="10">
        <v>41</v>
      </c>
    </row>
    <row r="31" spans="1:1" ht="30" customHeight="1" x14ac:dyDescent="0.2">
      <c r="A31" s="10">
        <v>47</v>
      </c>
    </row>
    <row r="32" spans="1:1" ht="30" customHeight="1" x14ac:dyDescent="0.2">
      <c r="A32" s="10">
        <v>52</v>
      </c>
    </row>
    <row r="33" spans="1:1" ht="30" customHeight="1" x14ac:dyDescent="0.2">
      <c r="A33" s="10">
        <v>51</v>
      </c>
    </row>
    <row r="34" spans="1:1" ht="30" customHeight="1" x14ac:dyDescent="0.2">
      <c r="A34" s="10">
        <v>50</v>
      </c>
    </row>
    <row r="35" spans="1:1" ht="30" customHeight="1" x14ac:dyDescent="0.2">
      <c r="A35" s="10">
        <v>48</v>
      </c>
    </row>
    <row r="36" spans="1:1" ht="30" customHeight="1" x14ac:dyDescent="0.2">
      <c r="A36" s="10">
        <v>39</v>
      </c>
    </row>
    <row r="37" spans="1:1" ht="30" customHeight="1" x14ac:dyDescent="0.2">
      <c r="A37" s="10">
        <v>50</v>
      </c>
    </row>
    <row r="38" spans="1:1" ht="30" customHeight="1" x14ac:dyDescent="0.2">
      <c r="A38" s="10">
        <v>45</v>
      </c>
    </row>
    <row r="39" spans="1:1" ht="30" customHeight="1" x14ac:dyDescent="0.2">
      <c r="A39" s="10">
        <v>48</v>
      </c>
    </row>
    <row r="40" spans="1:1" ht="30" customHeight="1" x14ac:dyDescent="0.2">
      <c r="A40" s="10">
        <v>44</v>
      </c>
    </row>
    <row r="41" spans="1:1" ht="30" customHeight="1" x14ac:dyDescent="0.2">
      <c r="A41" s="10">
        <v>48</v>
      </c>
    </row>
    <row r="42" spans="1:1" ht="30" customHeight="1" x14ac:dyDescent="0.2">
      <c r="A42" s="10">
        <v>58</v>
      </c>
    </row>
    <row r="43" spans="1:1" ht="30" customHeight="1" x14ac:dyDescent="0.2">
      <c r="A43" s="10">
        <v>40</v>
      </c>
    </row>
    <row r="44" spans="1:1" ht="30" customHeight="1" x14ac:dyDescent="0.2">
      <c r="A44" s="10">
        <v>53</v>
      </c>
    </row>
    <row r="45" spans="1:1" ht="30" customHeight="1" x14ac:dyDescent="0.2">
      <c r="A45" s="10">
        <v>43</v>
      </c>
    </row>
    <row r="46" spans="1:1" ht="30" customHeight="1" x14ac:dyDescent="0.2">
      <c r="A46" s="10">
        <v>44</v>
      </c>
    </row>
    <row r="47" spans="1:1" ht="30" customHeight="1" x14ac:dyDescent="0.2">
      <c r="A47" s="10">
        <v>46</v>
      </c>
    </row>
    <row r="48" spans="1:1" ht="30" customHeight="1" x14ac:dyDescent="0.2">
      <c r="A48" s="10">
        <v>47</v>
      </c>
    </row>
    <row r="49" spans="1:1" ht="30" customHeight="1" x14ac:dyDescent="0.2">
      <c r="A49" s="10">
        <v>39</v>
      </c>
    </row>
    <row r="50" spans="1:1" ht="30" customHeight="1" x14ac:dyDescent="0.2">
      <c r="A50" s="10">
        <v>42</v>
      </c>
    </row>
    <row r="51" spans="1:1" ht="30" customHeight="1" x14ac:dyDescent="0.2">
      <c r="A51" s="10">
        <v>45</v>
      </c>
    </row>
    <row r="52" spans="1:1" ht="30" customHeight="1" x14ac:dyDescent="0.2">
      <c r="A52" s="10">
        <v>45</v>
      </c>
    </row>
    <row r="53" spans="1:1" ht="30" customHeight="1" x14ac:dyDescent="0.2">
      <c r="A53" s="10">
        <v>49</v>
      </c>
    </row>
    <row r="54" spans="1:1" ht="30" customHeight="1" x14ac:dyDescent="0.2">
      <c r="A54" s="10">
        <v>56</v>
      </c>
    </row>
    <row r="55" spans="1:1" ht="30" customHeight="1" x14ac:dyDescent="0.2">
      <c r="A55" s="10">
        <v>54</v>
      </c>
    </row>
    <row r="56" spans="1:1" ht="30" customHeight="1" x14ac:dyDescent="0.2">
      <c r="A56" s="10">
        <v>48</v>
      </c>
    </row>
    <row r="57" spans="1:1" ht="30" customHeight="1" x14ac:dyDescent="0.2">
      <c r="A57" s="10">
        <v>54</v>
      </c>
    </row>
    <row r="58" spans="1:1" ht="30" customHeight="1" x14ac:dyDescent="0.2">
      <c r="A58" s="10">
        <v>45</v>
      </c>
    </row>
    <row r="59" spans="1:1" ht="30" customHeight="1" x14ac:dyDescent="0.2">
      <c r="A59" s="10">
        <v>53</v>
      </c>
    </row>
    <row r="60" spans="1:1" ht="30" customHeight="1" x14ac:dyDescent="0.2">
      <c r="A60" s="10">
        <v>46</v>
      </c>
    </row>
    <row r="61" spans="1:1" ht="30" customHeight="1" x14ac:dyDescent="0.2">
      <c r="A61" s="10">
        <v>51</v>
      </c>
    </row>
    <row r="62" spans="1:1" ht="30" customHeight="1" x14ac:dyDescent="0.2">
      <c r="A62" s="10">
        <v>37</v>
      </c>
    </row>
    <row r="63" spans="1:1" ht="30" customHeight="1" x14ac:dyDescent="0.2">
      <c r="A63" s="10">
        <v>42</v>
      </c>
    </row>
    <row r="64" spans="1:1" ht="30" customHeight="1" x14ac:dyDescent="0.2">
      <c r="A64" s="10">
        <v>51</v>
      </c>
    </row>
    <row r="65" spans="1:1" ht="30" customHeight="1" x14ac:dyDescent="0.2">
      <c r="A65" s="10">
        <v>38</v>
      </c>
    </row>
    <row r="66" spans="1:1" ht="30" customHeight="1" x14ac:dyDescent="0.2">
      <c r="A66" s="10">
        <v>46</v>
      </c>
    </row>
    <row r="67" spans="1:1" ht="30" customHeight="1" x14ac:dyDescent="0.2">
      <c r="A67" s="10">
        <v>53</v>
      </c>
    </row>
    <row r="68" spans="1:1" ht="30" customHeight="1" x14ac:dyDescent="0.2">
      <c r="A68" s="10">
        <v>48</v>
      </c>
    </row>
    <row r="69" spans="1:1" ht="30" customHeight="1" x14ac:dyDescent="0.2">
      <c r="A69" s="10">
        <v>41</v>
      </c>
    </row>
    <row r="70" spans="1:1" ht="30" customHeight="1" x14ac:dyDescent="0.2">
      <c r="A70" s="10">
        <v>42</v>
      </c>
    </row>
    <row r="71" spans="1:1" ht="30" customHeight="1" x14ac:dyDescent="0.2">
      <c r="A71" s="10">
        <v>46</v>
      </c>
    </row>
    <row r="72" spans="1:1" ht="30" customHeight="1" x14ac:dyDescent="0.2">
      <c r="A72" s="10">
        <v>49</v>
      </c>
    </row>
    <row r="73" spans="1:1" ht="30" customHeight="1" x14ac:dyDescent="0.2">
      <c r="A73" s="10">
        <v>37</v>
      </c>
    </row>
    <row r="74" spans="1:1" ht="30" customHeight="1" x14ac:dyDescent="0.2">
      <c r="A74" s="10">
        <v>42</v>
      </c>
    </row>
    <row r="75" spans="1:1" ht="30" customHeight="1" x14ac:dyDescent="0.2">
      <c r="A75" s="10">
        <v>45</v>
      </c>
    </row>
    <row r="76" spans="1:1" ht="30" customHeight="1" x14ac:dyDescent="0.2">
      <c r="A76" s="10">
        <v>56</v>
      </c>
    </row>
    <row r="77" spans="1:1" ht="30" customHeight="1" x14ac:dyDescent="0.2">
      <c r="A77" s="10">
        <v>49</v>
      </c>
    </row>
    <row r="78" spans="1:1" ht="30" customHeight="1" x14ac:dyDescent="0.2">
      <c r="A78" s="10">
        <v>38</v>
      </c>
    </row>
    <row r="79" spans="1:1" ht="30" customHeight="1" x14ac:dyDescent="0.2">
      <c r="A79" s="10">
        <v>45</v>
      </c>
    </row>
    <row r="80" spans="1:1" ht="30" customHeight="1" x14ac:dyDescent="0.2">
      <c r="A80" s="10">
        <v>50</v>
      </c>
    </row>
    <row r="81" spans="1:1" ht="30" customHeight="1" x14ac:dyDescent="0.2">
      <c r="A81" s="10">
        <v>44</v>
      </c>
    </row>
    <row r="82" spans="1:1" ht="30" customHeight="1" x14ac:dyDescent="0.2">
      <c r="A82" s="10">
        <v>51</v>
      </c>
    </row>
    <row r="83" spans="1:1" ht="30" customHeight="1" x14ac:dyDescent="0.2">
      <c r="A83" s="10">
        <v>43</v>
      </c>
    </row>
    <row r="84" spans="1:1" ht="30" customHeight="1" x14ac:dyDescent="0.2">
      <c r="A84" s="10">
        <v>47</v>
      </c>
    </row>
    <row r="85" spans="1:1" ht="30" customHeight="1" x14ac:dyDescent="0.2">
      <c r="A85" s="10">
        <v>47</v>
      </c>
    </row>
    <row r="86" spans="1:1" ht="30" customHeight="1" x14ac:dyDescent="0.2">
      <c r="A86" s="10">
        <v>50</v>
      </c>
    </row>
    <row r="87" spans="1:1" ht="30" customHeight="1" x14ac:dyDescent="0.2">
      <c r="A87" s="10">
        <v>56</v>
      </c>
    </row>
    <row r="88" spans="1:1" ht="30" customHeight="1" x14ac:dyDescent="0.2">
      <c r="A88" s="10">
        <v>55</v>
      </c>
    </row>
    <row r="89" spans="1:1" ht="30" customHeight="1" x14ac:dyDescent="0.2">
      <c r="A89" s="10">
        <v>48</v>
      </c>
    </row>
    <row r="90" spans="1:1" ht="30" customHeight="1" x14ac:dyDescent="0.2">
      <c r="A90" s="10">
        <v>45</v>
      </c>
    </row>
    <row r="91" spans="1:1" ht="30" customHeight="1" x14ac:dyDescent="0.2">
      <c r="A91" s="10">
        <v>44</v>
      </c>
    </row>
    <row r="92" spans="1:1" ht="30" customHeight="1" x14ac:dyDescent="0.2">
      <c r="A92" s="10">
        <v>54</v>
      </c>
    </row>
    <row r="93" spans="1:1" ht="30" customHeight="1" x14ac:dyDescent="0.2">
      <c r="A93" s="10">
        <v>38</v>
      </c>
    </row>
    <row r="94" spans="1:1" ht="30" customHeight="1" x14ac:dyDescent="0.2">
      <c r="A94" s="10">
        <v>51</v>
      </c>
    </row>
    <row r="95" spans="1:1" ht="30" customHeight="1" x14ac:dyDescent="0.2">
      <c r="A95" s="10">
        <v>53</v>
      </c>
    </row>
    <row r="96" spans="1:1" ht="30" customHeight="1" x14ac:dyDescent="0.2">
      <c r="A96" s="10">
        <v>36</v>
      </c>
    </row>
    <row r="97" spans="1:1" ht="30" customHeight="1" x14ac:dyDescent="0.2">
      <c r="A97" s="10">
        <v>41</v>
      </c>
    </row>
    <row r="98" spans="1:1" ht="30" customHeight="1" x14ac:dyDescent="0.2">
      <c r="A98" s="10">
        <v>41</v>
      </c>
    </row>
    <row r="99" spans="1:1" ht="30" customHeight="1" x14ac:dyDescent="0.2">
      <c r="A99" s="10">
        <v>41</v>
      </c>
    </row>
    <row r="100" spans="1:1" ht="30" customHeight="1" x14ac:dyDescent="0.2">
      <c r="A100" s="10">
        <v>49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25</vt:i4>
      </vt:variant>
    </vt:vector>
  </HeadingPairs>
  <TitlesOfParts>
    <vt:vector size="28" baseType="lpstr">
      <vt:lpstr>часть 1</vt:lpstr>
      <vt:lpstr>часть 2</vt:lpstr>
      <vt:lpstr>анализ данных</vt:lpstr>
      <vt:lpstr>array</vt:lpstr>
      <vt:lpstr>avg</vt:lpstr>
      <vt:lpstr>d</vt:lpstr>
      <vt:lpstr>D_1</vt:lpstr>
      <vt:lpstr>D_2</vt:lpstr>
      <vt:lpstr>h</vt:lpstr>
      <vt:lpstr>m_0</vt:lpstr>
      <vt:lpstr>m_1</vt:lpstr>
      <vt:lpstr>m_2</vt:lpstr>
      <vt:lpstr>m_3</vt:lpstr>
      <vt:lpstr>m_4</vt:lpstr>
      <vt:lpstr>n</vt:lpstr>
      <vt:lpstr>ni</vt:lpstr>
      <vt:lpstr>ni_acc</vt:lpstr>
      <vt:lpstr>range</vt:lpstr>
      <vt:lpstr>S</vt:lpstr>
      <vt:lpstr>series</vt:lpstr>
      <vt:lpstr>t</vt:lpstr>
      <vt:lpstr>wi</vt:lpstr>
      <vt:lpstr>wi_acc</vt:lpstr>
      <vt:lpstr>x</vt:lpstr>
      <vt:lpstr>x_max</vt:lpstr>
      <vt:lpstr>x_min</vt:lpstr>
      <vt:lpstr>σ</vt:lpstr>
      <vt:lpstr>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</cp:lastModifiedBy>
  <dcterms:modified xsi:type="dcterms:W3CDTF">2023-05-01T21:03:23Z</dcterms:modified>
</cp:coreProperties>
</file>