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\university\term6\TW\"/>
    </mc:Choice>
  </mc:AlternateContent>
  <xr:revisionPtr revIDLastSave="0" documentId="13_ncr:1_{A1156631-CDA9-4580-8C5D-80E3003AEDE6}" xr6:coauthVersionLast="45" xr6:coauthVersionMax="45" xr10:uidLastSave="{00000000-0000-0000-0000-000000000000}"/>
  <bookViews>
    <workbookView xWindow="-120" yWindow="-120" windowWidth="29040" windowHeight="15840" xr2:uid="{EE7D4D02-A8E7-4666-9B32-B791B528A997}"/>
  </bookViews>
  <sheets>
    <sheet name="Лист1" sheetId="1" r:id="rId1"/>
  </sheets>
  <definedNames>
    <definedName name="b_0">Лист1!$J$78</definedName>
    <definedName name="b_1">Лист1!$J$77</definedName>
    <definedName name="gamma">Лист1!$D$65</definedName>
    <definedName name="n">Лист1!$K$20</definedName>
    <definedName name="rcrit">Лист1!$G$53</definedName>
    <definedName name="rs">Лист1!$I$34</definedName>
    <definedName name="sigx">Лист1!$G$32</definedName>
    <definedName name="sigy">Лист1!$G$33</definedName>
    <definedName name="tcrit">Лист1!$G$58</definedName>
    <definedName name="tobs">Лист1!$I$59</definedName>
    <definedName name="x">Лист1!$D$26:$H$26</definedName>
    <definedName name="xa">Лист1!$K$26</definedName>
    <definedName name="xx">Лист1!$D$28:$H$28</definedName>
    <definedName name="xxa">Лист1!$K$28</definedName>
    <definedName name="xy">Лист1!$D$30:$H$30</definedName>
    <definedName name="xya">Лист1!$K$30</definedName>
    <definedName name="y">Лист1!$D$27:$H$27</definedName>
    <definedName name="ya">Лист1!$K$27</definedName>
    <definedName name="yy">Лист1!$D$29:$H$29</definedName>
    <definedName name="yya">Лист1!$K$29</definedName>
    <definedName name="z_1">Лист1!$C$69</definedName>
    <definedName name="z_2">Лист1!$G$69</definedName>
    <definedName name="zgamma">Лист1!$H$66</definedName>
    <definedName name="zr">Лист1!$I$67</definedName>
    <definedName name="ч">Лист1!$D$26:$H$26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5" i="1"/>
  <c r="C86" i="1"/>
  <c r="C85" i="1"/>
  <c r="K28" i="1" l="1"/>
  <c r="K29" i="1"/>
  <c r="K30" i="1"/>
  <c r="K27" i="1"/>
  <c r="K26" i="1"/>
  <c r="K20" i="1"/>
  <c r="D26" i="1"/>
  <c r="E26" i="1"/>
  <c r="E28" i="1" s="1"/>
  <c r="F26" i="1"/>
  <c r="F28" i="1" s="1"/>
  <c r="G26" i="1"/>
  <c r="H26" i="1"/>
  <c r="D27" i="1"/>
  <c r="E27" i="1"/>
  <c r="E29" i="1" s="1"/>
  <c r="F27" i="1"/>
  <c r="G27" i="1"/>
  <c r="H27" i="1"/>
  <c r="H30" i="1" s="1"/>
  <c r="D28" i="1"/>
  <c r="G28" i="1"/>
  <c r="H28" i="1"/>
  <c r="D29" i="1"/>
  <c r="F29" i="1"/>
  <c r="G29" i="1"/>
  <c r="G30" i="1"/>
  <c r="D50" i="1"/>
  <c r="J78" i="1" l="1"/>
  <c r="J77" i="1"/>
  <c r="D79" i="1" s="1"/>
  <c r="F30" i="1"/>
  <c r="E30" i="1"/>
  <c r="G32" i="1"/>
  <c r="H29" i="1"/>
  <c r="G33" i="1" s="1"/>
  <c r="D30" i="1"/>
  <c r="I34" i="1" l="1"/>
  <c r="I67" i="1" l="1"/>
  <c r="G54" i="1"/>
  <c r="G69" i="1"/>
  <c r="G71" i="1" s="1"/>
  <c r="C69" i="1"/>
  <c r="C71" i="1" s="1"/>
  <c r="I59" i="1"/>
  <c r="G60" i="1" s="1"/>
  <c r="D54" i="1"/>
  <c r="I42" i="1"/>
  <c r="F35" i="1"/>
  <c r="J41" i="1"/>
  <c r="D35" i="1"/>
  <c r="D36" i="1"/>
  <c r="F36" i="1"/>
  <c r="D60" i="1" l="1"/>
</calcChain>
</file>

<file path=xl/sharedStrings.xml><?xml version="1.0" encoding="utf-8"?>
<sst xmlns="http://schemas.openxmlformats.org/spreadsheetml/2006/main" count="98" uniqueCount="81">
  <si>
    <t>ИНДИВИДУАЛЬНОЕ ЗАДАНИЕ 5</t>
  </si>
  <si>
    <t>На основании выборочных данных требуется:</t>
  </si>
  <si>
    <t>найти выборочный коэффициент корреляции между Х и Y;</t>
  </si>
  <si>
    <t>найти более предпочтительные оценки генерального коэффициента корреляции и детерминации, чем выборочные коэффициенты;</t>
  </si>
  <si>
    <t>1)</t>
  </si>
  <si>
    <t>2)</t>
  </si>
  <si>
    <t>3)</t>
  </si>
  <si>
    <t>4)</t>
  </si>
  <si>
    <t>5)</t>
  </si>
  <si>
    <t>6)</t>
  </si>
  <si>
    <t>найти оценку остаточной дисперсии и оценки дисперсий выборочных характеристик параметров уравнения;</t>
  </si>
  <si>
    <t>на плоскости Оxy построить теоретическую прямую и эмпирическую линию;</t>
  </si>
  <si>
    <t>в предположении о линейной корреляции величин Х и Y найти точечные оценки параметров уравнения регрессии;</t>
  </si>
  <si>
    <t>9)</t>
  </si>
  <si>
    <t>10)</t>
  </si>
  <si>
    <t>11)</t>
  </si>
  <si>
    <t>12)</t>
  </si>
  <si>
    <t>7)</t>
  </si>
  <si>
    <t>8)</t>
  </si>
  <si>
    <t>решить задачу с помощью инструмента Корреляция Пакета анализа и статистической функции ЛИНЕЙН MS Excel.</t>
  </si>
  <si>
    <t>ВАРИАНТ</t>
  </si>
  <si>
    <t>xy</t>
  </si>
  <si>
    <t>x</t>
  </si>
  <si>
    <t>y</t>
  </si>
  <si>
    <r>
      <t>y</t>
    </r>
    <r>
      <rPr>
        <vertAlign val="subscript"/>
        <sz val="14"/>
        <color rgb="FF98CAB2"/>
        <rFont val="Courier New"/>
        <family val="3"/>
        <charset val="204"/>
      </rPr>
      <t>ср</t>
    </r>
  </si>
  <si>
    <r>
      <t>x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</si>
  <si>
    <r>
      <t>y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</si>
  <si>
    <r>
      <t>xy</t>
    </r>
    <r>
      <rPr>
        <vertAlign val="subscript"/>
        <sz val="14"/>
        <color rgb="FF98CAB2"/>
        <rFont val="Courier New"/>
        <family val="3"/>
        <charset val="204"/>
      </rPr>
      <t>ср</t>
    </r>
  </si>
  <si>
    <r>
      <t>σ</t>
    </r>
    <r>
      <rPr>
        <vertAlign val="subscript"/>
        <sz val="14"/>
        <color rgb="FF98CAB2"/>
        <rFont val="Courier New"/>
        <family val="3"/>
        <charset val="204"/>
      </rPr>
      <t>x</t>
    </r>
    <r>
      <rPr>
        <sz val="14"/>
        <color rgb="FF98CAB2"/>
        <rFont val="Courier New"/>
        <family val="3"/>
        <charset val="204"/>
      </rPr>
      <t xml:space="preserve"> = </t>
    </r>
  </si>
  <si>
    <r>
      <t>σ</t>
    </r>
    <r>
      <rPr>
        <vertAlign val="subscript"/>
        <sz val="14"/>
        <color rgb="FF98CAB2"/>
        <rFont val="Courier New"/>
        <family val="3"/>
        <charset val="204"/>
      </rPr>
      <t>y</t>
    </r>
    <r>
      <rPr>
        <sz val="14"/>
        <color rgb="FF98CAB2"/>
        <rFont val="Courier New"/>
        <family val="3"/>
        <charset val="204"/>
      </rPr>
      <t xml:space="preserve"> = </t>
    </r>
  </si>
  <si>
    <r>
      <t>х</t>
    </r>
    <r>
      <rPr>
        <vertAlign val="subscript"/>
        <sz val="14"/>
        <color rgb="FF98CAB2"/>
        <rFont val="Courier New"/>
        <family val="3"/>
        <charset val="204"/>
      </rPr>
      <t>ср</t>
    </r>
  </si>
  <si>
    <r>
      <t>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 xml:space="preserve"> =</t>
    </r>
  </si>
  <si>
    <t>=&gt;</t>
  </si>
  <si>
    <r>
      <t>r</t>
    </r>
    <r>
      <rPr>
        <vertAlign val="subscript"/>
        <sz val="14"/>
        <color rgb="FF98CAB2"/>
        <rFont val="Courier New"/>
        <family val="3"/>
        <charset val="204"/>
      </rPr>
      <t>в</t>
    </r>
  </si>
  <si>
    <r>
      <t>|r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|</t>
    </r>
  </si>
  <si>
    <r>
      <t>найти более предпочтительные оценки генерального коэффициента корреляции (k</t>
    </r>
    <r>
      <rPr>
        <vertAlign val="subscript"/>
        <sz val="16"/>
        <color rgb="FF98CAB2"/>
        <rFont val="Calibri Light"/>
        <family val="2"/>
        <charset val="204"/>
      </rPr>
      <t>кор</t>
    </r>
    <r>
      <rPr>
        <sz val="16"/>
        <color rgb="FF98CAB2"/>
        <rFont val="Calibri Light"/>
        <family val="2"/>
        <charset val="204"/>
      </rPr>
      <t>) и детерминации (k</t>
    </r>
    <r>
      <rPr>
        <vertAlign val="subscript"/>
        <sz val="16"/>
        <color rgb="FF98CAB2"/>
        <rFont val="Calibri Light"/>
        <family val="2"/>
        <charset val="204"/>
      </rPr>
      <t>дет</t>
    </r>
    <r>
      <rPr>
        <sz val="16"/>
        <color rgb="FF98CAB2"/>
        <rFont val="Calibri Light"/>
        <family val="2"/>
        <charset val="204"/>
      </rPr>
      <t>), чем выборочные коэффициенты;</t>
    </r>
  </si>
  <si>
    <r>
      <t>k</t>
    </r>
    <r>
      <rPr>
        <vertAlign val="subscript"/>
        <sz val="14"/>
        <color rgb="FF98CAB2"/>
        <rFont val="Courier New"/>
        <family val="3"/>
        <charset val="204"/>
      </rPr>
      <t xml:space="preserve">кор </t>
    </r>
    <r>
      <rPr>
        <sz val="14"/>
        <color rgb="FF98CAB2"/>
        <rFont val="Courier New"/>
        <family val="3"/>
        <charset val="204"/>
      </rPr>
      <t>=</t>
    </r>
  </si>
  <si>
    <r>
      <t>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(1 + (1 - (r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)/(2(n-4))) =</t>
    </r>
  </si>
  <si>
    <t>n =</t>
  </si>
  <si>
    <r>
      <t>x</t>
    </r>
    <r>
      <rPr>
        <vertAlign val="superscript"/>
        <sz val="14"/>
        <color rgb="FF98CAB2"/>
        <rFont val="Courier New"/>
        <family val="3"/>
        <charset val="204"/>
      </rPr>
      <t>2</t>
    </r>
  </si>
  <si>
    <r>
      <t>y</t>
    </r>
    <r>
      <rPr>
        <vertAlign val="superscript"/>
        <sz val="14"/>
        <color rgb="FF98CAB2"/>
        <rFont val="Courier New"/>
        <family val="3"/>
        <charset val="204"/>
      </rPr>
      <t>2</t>
    </r>
  </si>
  <si>
    <r>
      <t>√(x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-(x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 =</t>
    </r>
  </si>
  <si>
    <r>
      <t>√(y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-(y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 =</t>
    </r>
  </si>
  <si>
    <r>
      <t>(xy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-x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*y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)/(σ</t>
    </r>
    <r>
      <rPr>
        <vertAlign val="subscript"/>
        <sz val="14"/>
        <color rgb="FF98CAB2"/>
        <rFont val="Courier New"/>
        <family val="3"/>
        <charset val="204"/>
      </rPr>
      <t>x</t>
    </r>
    <r>
      <rPr>
        <sz val="14"/>
        <color rgb="FF98CAB2"/>
        <rFont val="Courier New"/>
        <family val="3"/>
        <charset val="204"/>
      </rPr>
      <t xml:space="preserve"> * σ</t>
    </r>
    <r>
      <rPr>
        <vertAlign val="subscript"/>
        <sz val="14"/>
        <color rgb="FF98CAB2"/>
        <rFont val="Courier New"/>
        <family val="3"/>
        <charset val="204"/>
      </rPr>
      <t>y</t>
    </r>
    <r>
      <rPr>
        <sz val="14"/>
        <color rgb="FF98CAB2"/>
        <rFont val="Courier New"/>
        <family val="3"/>
        <charset val="204"/>
      </rPr>
      <t>) =</t>
    </r>
  </si>
  <si>
    <r>
      <t>k</t>
    </r>
    <r>
      <rPr>
        <vertAlign val="subscript"/>
        <sz val="14"/>
        <color rgb="FF98CAB2"/>
        <rFont val="Courier New"/>
        <family val="3"/>
        <charset val="204"/>
      </rPr>
      <t xml:space="preserve">дет </t>
    </r>
    <r>
      <rPr>
        <sz val="11"/>
        <color rgb="FF98CAB2"/>
        <rFont val="Courier New"/>
        <family val="3"/>
        <charset val="204"/>
      </rPr>
      <t>=</t>
    </r>
  </si>
  <si>
    <r>
      <t>((n-1)*(r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 xml:space="preserve">-1)/(n-2) = </t>
    </r>
  </si>
  <si>
    <r>
      <t>x</t>
    </r>
    <r>
      <rPr>
        <vertAlign val="subscript"/>
        <sz val="14"/>
        <color rgb="FF98CAB2"/>
        <rFont val="Courier New"/>
        <family val="3"/>
        <charset val="204"/>
      </rPr>
      <t>i</t>
    </r>
  </si>
  <si>
    <r>
      <t>y</t>
    </r>
    <r>
      <rPr>
        <vertAlign val="subscript"/>
        <sz val="14"/>
        <color rgb="FF98CAB2"/>
        <rFont val="Courier New"/>
        <family val="3"/>
        <charset val="204"/>
      </rPr>
      <t>i</t>
    </r>
  </si>
  <si>
    <t>проверить двумя способами значимость генерального коэффициента корреляции при уровне значимости α = 0,05;</t>
  </si>
  <si>
    <t>α =</t>
  </si>
  <si>
    <r>
      <t>x</t>
    </r>
    <r>
      <rPr>
        <vertAlign val="subscript"/>
        <sz val="14"/>
        <color rgb="FF98CAB2"/>
        <rFont val="Courier New"/>
        <family val="3"/>
        <charset val="204"/>
      </rPr>
      <t>n</t>
    </r>
    <r>
      <rPr>
        <sz val="14"/>
        <color rgb="FF98CAB2"/>
        <rFont val="Courier New"/>
        <family val="3"/>
        <charset val="204"/>
      </rPr>
      <t xml:space="preserve"> =</t>
    </r>
  </si>
  <si>
    <t>k =</t>
  </si>
  <si>
    <t>I СПОСОБ – ИСПОЛЬЗОВАНИЕ ТАБЛИЦ ФИШЕРА - ИЕЙТСА</t>
  </si>
  <si>
    <t>ρ = 0</t>
  </si>
  <si>
    <t>ρ ≠ 0</t>
  </si>
  <si>
    <r>
      <t>H</t>
    </r>
    <r>
      <rPr>
        <vertAlign val="subscript"/>
        <sz val="14"/>
        <color rgb="FF98CAB2"/>
        <rFont val="Calibri Light"/>
        <family val="2"/>
        <charset val="204"/>
      </rPr>
      <t>0</t>
    </r>
    <r>
      <rPr>
        <sz val="14"/>
        <color rgb="FF98CAB2"/>
        <rFont val="Calibri Light"/>
        <family val="2"/>
        <charset val="204"/>
      </rPr>
      <t>:</t>
    </r>
  </si>
  <si>
    <r>
      <t>H</t>
    </r>
    <r>
      <rPr>
        <vertAlign val="subscript"/>
        <sz val="14"/>
        <color rgb="FF98CAB2"/>
        <rFont val="Calibri Light"/>
        <family val="2"/>
        <charset val="204"/>
      </rPr>
      <t>1</t>
    </r>
    <r>
      <rPr>
        <sz val="14"/>
        <color rgb="FF98CAB2"/>
        <rFont val="Calibri Light"/>
        <family val="2"/>
        <charset val="204"/>
      </rPr>
      <t>:</t>
    </r>
  </si>
  <si>
    <r>
      <t>r</t>
    </r>
    <r>
      <rPr>
        <vertAlign val="subscript"/>
        <sz val="14"/>
        <color rgb="FF98CAB2"/>
        <rFont val="Courier New"/>
        <family val="3"/>
        <charset val="204"/>
      </rPr>
      <t>крит</t>
    </r>
    <r>
      <rPr>
        <sz val="14"/>
        <color rgb="FF98CAB2"/>
        <rFont val="Courier New"/>
        <family val="3"/>
        <charset val="204"/>
      </rPr>
      <t xml:space="preserve"> = r</t>
    </r>
    <r>
      <rPr>
        <vertAlign val="subscript"/>
        <sz val="14"/>
        <color rgb="FF98CAB2"/>
        <rFont val="Courier New"/>
        <family val="3"/>
        <charset val="204"/>
      </rPr>
      <t>табл</t>
    </r>
    <r>
      <rPr>
        <sz val="14"/>
        <color rgb="FF98CAB2"/>
        <rFont val="Courier New"/>
        <family val="3"/>
        <charset val="204"/>
      </rPr>
      <t>(α; k)=</t>
    </r>
  </si>
  <si>
    <r>
      <t>r</t>
    </r>
    <r>
      <rPr>
        <vertAlign val="subscript"/>
        <sz val="14"/>
        <color rgb="FF98CAB2"/>
        <rFont val="Courier New"/>
        <family val="3"/>
        <charset val="204"/>
      </rPr>
      <t>крит</t>
    </r>
    <r>
      <rPr>
        <sz val="14"/>
        <color rgb="FF98CAB2"/>
        <rFont val="Courier New"/>
        <family val="3"/>
        <charset val="204"/>
      </rPr>
      <t xml:space="preserve"> </t>
    </r>
  </si>
  <si>
    <t>II СПОСОБ – ИСПОЛЬЗОВАНИЕ РАСПРЕДЕЛЕНИЕ СТЬЮДЕНТА</t>
  </si>
  <si>
    <r>
      <t>сделать прогноз y</t>
    </r>
    <r>
      <rPr>
        <vertAlign val="subscript"/>
        <sz val="14"/>
        <color rgb="FF98CAB2"/>
        <rFont val="Calibri Light"/>
        <family val="2"/>
        <charset val="204"/>
      </rPr>
      <t>n</t>
    </r>
    <r>
      <rPr>
        <sz val="14"/>
        <color rgb="FF98CAB2"/>
        <rFont val="Calibri Light"/>
        <family val="2"/>
        <charset val="204"/>
      </rPr>
      <t xml:space="preserve"> для x</t>
    </r>
    <r>
      <rPr>
        <vertAlign val="subscript"/>
        <sz val="14"/>
        <color rgb="FF98CAB2"/>
        <rFont val="Calibri Light"/>
        <family val="2"/>
        <charset val="204"/>
      </rPr>
      <t>n</t>
    </r>
    <r>
      <rPr>
        <sz val="14"/>
        <color rgb="FF98CAB2"/>
        <rFont val="Calibri Light"/>
        <family val="2"/>
        <charset val="204"/>
      </rPr>
      <t>;</t>
    </r>
  </si>
  <si>
    <t>с надежностью γ = 0,95 найти границы доверительного интервала генерального коэффициента корреляции;</t>
  </si>
  <si>
    <r>
      <t>на уровне значимости α = 0,05 проверить значимость уравнения регрессии и, в случае значимости, значимость коэффициентов β</t>
    </r>
    <r>
      <rPr>
        <vertAlign val="subscript"/>
        <sz val="14"/>
        <color rgb="FF98CAB2"/>
        <rFont val="Calibri Light"/>
        <family val="2"/>
        <charset val="204"/>
      </rPr>
      <t>1</t>
    </r>
    <r>
      <rPr>
        <sz val="14"/>
        <color rgb="FF98CAB2"/>
        <rFont val="Calibri Light"/>
        <family val="2"/>
        <charset val="204"/>
      </rPr>
      <t xml:space="preserve"> при α = 0,05 и β</t>
    </r>
    <r>
      <rPr>
        <vertAlign val="subscript"/>
        <sz val="14"/>
        <color rgb="FF98CAB2"/>
        <rFont val="Calibri Light"/>
        <family val="2"/>
        <charset val="204"/>
      </rPr>
      <t>0</t>
    </r>
    <r>
      <rPr>
        <sz val="14"/>
        <color rgb="FF98CAB2"/>
        <rFont val="Calibri Light"/>
        <family val="2"/>
        <charset val="204"/>
      </rPr>
      <t xml:space="preserve"> при α = 0,01;</t>
    </r>
  </si>
  <si>
    <r>
      <t>найти длину доверительного интервала генерального коэффициента регрессии β</t>
    </r>
    <r>
      <rPr>
        <vertAlign val="subscript"/>
        <sz val="14"/>
        <color rgb="FF98CAB2"/>
        <rFont val="Calibri Light"/>
        <family val="2"/>
        <charset val="204"/>
      </rPr>
      <t>1</t>
    </r>
    <r>
      <rPr>
        <sz val="14"/>
        <color rgb="FF98CAB2"/>
        <rFont val="Calibri Light"/>
        <family val="2"/>
        <charset val="204"/>
      </rPr>
      <t xml:space="preserve"> с вероятностью 0,95 и нижнюю границу интервальной оценки для генерального коэффициента регрессии β</t>
    </r>
    <r>
      <rPr>
        <vertAlign val="subscript"/>
        <sz val="14"/>
        <color rgb="FF98CAB2"/>
        <rFont val="Calibri Light"/>
        <family val="2"/>
        <charset val="204"/>
      </rPr>
      <t>0</t>
    </r>
    <r>
      <rPr>
        <sz val="14"/>
        <color rgb="FF98CAB2"/>
        <rFont val="Calibri Light"/>
        <family val="2"/>
        <charset val="204"/>
      </rPr>
      <t xml:space="preserve"> с вероятностью 0,9;</t>
    </r>
  </si>
  <si>
    <r>
      <t>с вероятностью 0,99 построить интервальную оценку условного математического ожидания y при x = x</t>
    </r>
    <r>
      <rPr>
        <vertAlign val="subscript"/>
        <sz val="14"/>
        <color rgb="FF98CAB2"/>
        <rFont val="Calibri Light"/>
        <family val="2"/>
        <charset val="204"/>
      </rPr>
      <t>n</t>
    </r>
    <r>
      <rPr>
        <sz val="14"/>
        <color rgb="FF98CAB2"/>
        <rFont val="Calibri Light"/>
        <family val="2"/>
        <charset val="204"/>
      </rPr>
      <t xml:space="preserve"> и с вероятностью 0,95 определить верхнюю границу интервала предсказания при x = x</t>
    </r>
    <r>
      <rPr>
        <vertAlign val="subscript"/>
        <sz val="14"/>
        <color rgb="FF98CAB2"/>
        <rFont val="Calibri Light"/>
        <family val="2"/>
        <charset val="204"/>
      </rPr>
      <t>n</t>
    </r>
    <r>
      <rPr>
        <sz val="14"/>
        <color rgb="FF98CAB2"/>
        <rFont val="Calibri Light"/>
        <family val="2"/>
        <charset val="204"/>
      </rPr>
      <t>;</t>
    </r>
  </si>
  <si>
    <r>
      <t>T</t>
    </r>
    <r>
      <rPr>
        <vertAlign val="subscript"/>
        <sz val="14"/>
        <color rgb="FF98CAB2"/>
        <rFont val="Courier New"/>
        <family val="3"/>
        <charset val="204"/>
      </rPr>
      <t>набл</t>
    </r>
    <r>
      <rPr>
        <sz val="14"/>
        <color rgb="FF98CAB2"/>
        <rFont val="Courier New"/>
        <family val="3"/>
        <charset val="204"/>
      </rPr>
      <t xml:space="preserve"> = 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√((n-2)/(1-(r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)) =</t>
    </r>
  </si>
  <si>
    <r>
      <t>t</t>
    </r>
    <r>
      <rPr>
        <vertAlign val="subscript"/>
        <sz val="14"/>
        <color rgb="FF98CAB2"/>
        <rFont val="Courier New"/>
        <family val="3"/>
        <charset val="204"/>
      </rPr>
      <t>крит</t>
    </r>
    <r>
      <rPr>
        <sz val="14"/>
        <color rgb="FF98CAB2"/>
        <rFont val="Courier New"/>
        <family val="3"/>
        <charset val="204"/>
      </rPr>
      <t xml:space="preserve"> = t</t>
    </r>
    <r>
      <rPr>
        <vertAlign val="subscript"/>
        <sz val="14"/>
        <color rgb="FF98CAB2"/>
        <rFont val="Courier New"/>
        <family val="3"/>
        <charset val="204"/>
      </rPr>
      <t>табл</t>
    </r>
    <r>
      <rPr>
        <sz val="14"/>
        <color rgb="FF98CAB2"/>
        <rFont val="Courier New"/>
        <family val="3"/>
        <charset val="204"/>
      </rPr>
      <t>(α; k) =</t>
    </r>
  </si>
  <si>
    <r>
      <t>|T</t>
    </r>
    <r>
      <rPr>
        <vertAlign val="subscript"/>
        <sz val="13"/>
        <color rgb="FF98CAB2"/>
        <rFont val="Courier New"/>
        <family val="3"/>
        <charset val="204"/>
      </rPr>
      <t>набл</t>
    </r>
    <r>
      <rPr>
        <sz val="13"/>
        <color rgb="FF98CAB2"/>
        <rFont val="Courier New"/>
        <family val="3"/>
        <charset val="204"/>
      </rPr>
      <t>|</t>
    </r>
  </si>
  <si>
    <r>
      <t>t</t>
    </r>
    <r>
      <rPr>
        <vertAlign val="subscript"/>
        <sz val="14"/>
        <color rgb="FF98CAB2"/>
        <rFont val="Courier New"/>
        <family val="3"/>
        <charset val="204"/>
      </rPr>
      <t>крит</t>
    </r>
  </si>
  <si>
    <t>γ =</t>
  </si>
  <si>
    <r>
      <t>Z</t>
    </r>
    <r>
      <rPr>
        <vertAlign val="subscript"/>
        <sz val="14"/>
        <color rgb="FF98CAB2"/>
        <rFont val="Courier New"/>
        <family val="3"/>
        <charset val="204"/>
      </rPr>
      <t>γ</t>
    </r>
    <r>
      <rPr>
        <sz val="14"/>
        <color rgb="FF98CAB2"/>
        <rFont val="Courier New"/>
        <family val="3"/>
        <charset val="204"/>
      </rPr>
      <t xml:space="preserve"> = ⸾Ф(Z</t>
    </r>
    <r>
      <rPr>
        <vertAlign val="subscript"/>
        <sz val="14"/>
        <color rgb="FF98CAB2"/>
        <rFont val="Courier New"/>
        <family val="3"/>
        <charset val="204"/>
      </rPr>
      <t>γ</t>
    </r>
    <r>
      <rPr>
        <sz val="14"/>
        <color rgb="FF98CAB2"/>
        <rFont val="Courier New"/>
        <family val="3"/>
        <charset val="204"/>
      </rPr>
      <t xml:space="preserve">)=γ/2=0.475⸾ = </t>
    </r>
  </si>
  <si>
    <r>
      <t>Z</t>
    </r>
    <r>
      <rPr>
        <vertAlign val="subscript"/>
        <sz val="14"/>
        <color rgb="FF98CAB2"/>
        <rFont val="Courier New"/>
        <family val="3"/>
        <charset val="204"/>
      </rPr>
      <t>r</t>
    </r>
    <r>
      <rPr>
        <sz val="14"/>
        <color rgb="FF98CAB2"/>
        <rFont val="Courier New"/>
        <family val="3"/>
        <charset val="204"/>
      </rPr>
      <t xml:space="preserve"> = 0.5*ln((1+r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>)/(1-r</t>
    </r>
    <r>
      <rPr>
        <vertAlign val="subscript"/>
        <sz val="14"/>
        <color rgb="FF98CAB2"/>
        <rFont val="Courier New"/>
        <family val="3"/>
        <charset val="204"/>
      </rPr>
      <t>в</t>
    </r>
    <r>
      <rPr>
        <sz val="14"/>
        <color rgb="FF98CAB2"/>
        <rFont val="Courier New"/>
        <family val="3"/>
        <charset val="204"/>
      </rPr>
      <t xml:space="preserve">)) = </t>
    </r>
  </si>
  <si>
    <r>
      <t>&lt; M(Z</t>
    </r>
    <r>
      <rPr>
        <vertAlign val="subscript"/>
        <sz val="14"/>
        <color rgb="FF98CAB2"/>
        <rFont val="Courier New"/>
        <family val="3"/>
        <charset val="204"/>
      </rPr>
      <t>r</t>
    </r>
    <r>
      <rPr>
        <sz val="14"/>
        <color rgb="FF98CAB2"/>
        <rFont val="Courier New"/>
        <family val="3"/>
        <charset val="204"/>
      </rPr>
      <t>) &lt;</t>
    </r>
  </si>
  <si>
    <r>
      <t>Z</t>
    </r>
    <r>
      <rPr>
        <vertAlign val="subscript"/>
        <sz val="14"/>
        <color rgb="FF98CAB2"/>
        <rFont val="Courier New"/>
        <family val="3"/>
        <charset val="204"/>
      </rPr>
      <t>r</t>
    </r>
    <r>
      <rPr>
        <sz val="14"/>
        <color rgb="FF98CAB2"/>
        <rFont val="Courier New"/>
        <family val="3"/>
        <charset val="204"/>
      </rPr>
      <t>-Z</t>
    </r>
    <r>
      <rPr>
        <vertAlign val="subscript"/>
        <sz val="14"/>
        <color rgb="FF98CAB2"/>
        <rFont val="Courier New"/>
        <family val="3"/>
        <charset val="204"/>
      </rPr>
      <t>γ</t>
    </r>
    <r>
      <rPr>
        <sz val="14"/>
        <color rgb="FF98CAB2"/>
        <rFont val="Courier New"/>
        <family val="3"/>
        <charset val="204"/>
      </rPr>
      <t>/√(n-3) &lt; M(Z</t>
    </r>
    <r>
      <rPr>
        <vertAlign val="subscript"/>
        <sz val="14"/>
        <color rgb="FF98CAB2"/>
        <rFont val="Courier New"/>
        <family val="3"/>
        <charset val="204"/>
      </rPr>
      <t>r</t>
    </r>
    <r>
      <rPr>
        <sz val="14"/>
        <color rgb="FF98CAB2"/>
        <rFont val="Courier New"/>
        <family val="3"/>
        <charset val="204"/>
      </rPr>
      <t>) &lt; Z</t>
    </r>
    <r>
      <rPr>
        <vertAlign val="subscript"/>
        <sz val="14"/>
        <color rgb="FF98CAB2"/>
        <rFont val="Courier New"/>
        <family val="3"/>
        <charset val="204"/>
      </rPr>
      <t>r</t>
    </r>
    <r>
      <rPr>
        <sz val="14"/>
        <color rgb="FF98CAB2"/>
        <rFont val="Courier New"/>
        <family val="3"/>
        <charset val="204"/>
      </rPr>
      <t>+Z</t>
    </r>
    <r>
      <rPr>
        <vertAlign val="subscript"/>
        <sz val="14"/>
        <color rgb="FF98CAB2"/>
        <rFont val="Courier New"/>
        <family val="3"/>
        <charset val="204"/>
      </rPr>
      <t>γ</t>
    </r>
    <r>
      <rPr>
        <sz val="14"/>
        <color rgb="FF98CAB2"/>
        <rFont val="Courier New"/>
        <family val="3"/>
        <charset val="204"/>
      </rPr>
      <t>/√(n-3)</t>
    </r>
  </si>
  <si>
    <r>
      <t>b</t>
    </r>
    <r>
      <rPr>
        <vertAlign val="subscript"/>
        <sz val="14"/>
        <color rgb="FF98CAB2"/>
        <rFont val="Courier New"/>
        <family val="3"/>
        <charset val="204"/>
      </rPr>
      <t>1</t>
    </r>
    <r>
      <rPr>
        <sz val="14"/>
        <color rgb="FF98CAB2"/>
        <rFont val="Courier New"/>
        <family val="3"/>
        <charset val="204"/>
      </rPr>
      <t xml:space="preserve"> = </t>
    </r>
  </si>
  <si>
    <r>
      <t>y</t>
    </r>
    <r>
      <rPr>
        <vertAlign val="subscript"/>
        <sz val="14"/>
        <color rgb="FF98CAB2"/>
        <rFont val="Courier New"/>
        <family val="3"/>
        <charset val="204"/>
      </rPr>
      <t>x</t>
    </r>
    <r>
      <rPr>
        <sz val="14"/>
        <color rgb="FF98CAB2"/>
        <rFont val="Courier New"/>
        <family val="3"/>
        <charset val="204"/>
      </rPr>
      <t xml:space="preserve"> = b</t>
    </r>
    <r>
      <rPr>
        <vertAlign val="subscript"/>
        <sz val="14"/>
        <color rgb="FF98CAB2"/>
        <rFont val="Courier New"/>
        <family val="3"/>
        <charset val="204"/>
      </rPr>
      <t>0</t>
    </r>
    <r>
      <rPr>
        <sz val="14"/>
        <color rgb="FF98CAB2"/>
        <rFont val="Courier New"/>
        <family val="3"/>
        <charset val="204"/>
      </rPr>
      <t xml:space="preserve"> + b</t>
    </r>
    <r>
      <rPr>
        <vertAlign val="subscript"/>
        <sz val="14"/>
        <color rgb="FF98CAB2"/>
        <rFont val="Courier New"/>
        <family val="3"/>
        <charset val="204"/>
      </rPr>
      <t>1</t>
    </r>
    <r>
      <rPr>
        <sz val="14"/>
        <color rgb="FF98CAB2"/>
        <rFont val="Courier New"/>
        <family val="3"/>
        <charset val="204"/>
      </rPr>
      <t>x</t>
    </r>
  </si>
  <si>
    <r>
      <t>(xy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-x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*y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 / (x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-(x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 =</t>
    </r>
  </si>
  <si>
    <r>
      <t>(y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*x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*y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 / (x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-(x</t>
    </r>
    <r>
      <rPr>
        <vertAlign val="subscript"/>
        <sz val="14"/>
        <color rgb="FF98CAB2"/>
        <rFont val="Courier New"/>
        <family val="3"/>
        <charset val="204"/>
      </rPr>
      <t>ср</t>
    </r>
    <r>
      <rPr>
        <sz val="14"/>
        <color rgb="FF98CAB2"/>
        <rFont val="Courier New"/>
        <family val="3"/>
        <charset val="204"/>
      </rPr>
      <t>)</t>
    </r>
    <r>
      <rPr>
        <vertAlign val="superscript"/>
        <sz val="14"/>
        <color rgb="FF98CAB2"/>
        <rFont val="Courier New"/>
        <family val="3"/>
        <charset val="204"/>
      </rPr>
      <t>2</t>
    </r>
    <r>
      <rPr>
        <sz val="14"/>
        <color rgb="FF98CAB2"/>
        <rFont val="Courier New"/>
        <family val="3"/>
        <charset val="204"/>
      </rPr>
      <t>) =</t>
    </r>
  </si>
  <si>
    <r>
      <t>y</t>
    </r>
    <r>
      <rPr>
        <vertAlign val="subscript"/>
        <sz val="14"/>
        <color rgb="FF98CAB2"/>
        <rFont val="Courier New"/>
        <family val="3"/>
        <charset val="204"/>
      </rPr>
      <t>x</t>
    </r>
    <r>
      <rPr>
        <sz val="14"/>
        <color rgb="FF98CAB2"/>
        <rFont val="Courier New"/>
        <family val="3"/>
        <charset val="204"/>
      </rPr>
      <t xml:space="preserve"> =</t>
    </r>
  </si>
  <si>
    <r>
      <t>&lt; ρ</t>
    </r>
    <r>
      <rPr>
        <b/>
        <vertAlign val="subscript"/>
        <sz val="14"/>
        <color rgb="FF98CAB2"/>
        <rFont val="Courier New"/>
        <family val="3"/>
        <charset val="204"/>
      </rPr>
      <t>xy</t>
    </r>
    <r>
      <rPr>
        <b/>
        <sz val="14"/>
        <color rgb="FF98CAB2"/>
        <rFont val="Courier New"/>
        <family val="3"/>
        <charset val="204"/>
      </rPr>
      <t xml:space="preserve"> &lt;</t>
    </r>
  </si>
  <si>
    <r>
      <t>b</t>
    </r>
    <r>
      <rPr>
        <vertAlign val="subscript"/>
        <sz val="14"/>
        <color rgb="FF98CAB2"/>
        <rFont val="Courier New"/>
        <family val="3"/>
        <charset val="204"/>
      </rPr>
      <t>0</t>
    </r>
    <r>
      <rPr>
        <sz val="14"/>
        <color rgb="FF98CAB2"/>
        <rFont val="Courier New"/>
        <family val="3"/>
        <charset val="204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</si>
</sst>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rgb="FF98CAB2"/>
      <name val="Courier New"/>
      <family val="3"/>
      <charset val="204"/>
    </font>
    <font>
      <sz val="11"/>
      <color rgb="FF98CAB2"/>
      <name val="Calibri"/>
      <family val="2"/>
      <charset val="204"/>
      <scheme val="minor"/>
    </font>
    <font>
      <sz val="14"/>
      <color rgb="FF98CAB2"/>
      <name val="Courier New"/>
      <family val="3"/>
      <charset val="204"/>
    </font>
    <font>
      <sz val="14"/>
      <color rgb="FF98CAB2"/>
      <name val="Calibri Light"/>
      <family val="2"/>
      <charset val="204"/>
    </font>
    <font>
      <sz val="24"/>
      <color rgb="FF98CAB2"/>
      <name val="Calibri Light"/>
      <family val="2"/>
      <charset val="204"/>
    </font>
    <font>
      <sz val="14"/>
      <color rgb="FF98CAB2"/>
      <name val="Calibri"/>
      <family val="2"/>
      <charset val="204"/>
      <scheme val="minor"/>
    </font>
    <font>
      <sz val="9"/>
      <color rgb="FF98CAB2"/>
      <name val="Courier New"/>
      <family val="3"/>
      <charset val="204"/>
    </font>
    <font>
      <sz val="11"/>
      <color rgb="FF98CAB2"/>
      <name val="Consolas"/>
      <family val="3"/>
      <charset val="204"/>
    </font>
    <font>
      <vertAlign val="superscript"/>
      <sz val="14"/>
      <color rgb="FF98CAB2"/>
      <name val="Courier New"/>
      <family val="3"/>
      <charset val="204"/>
    </font>
    <font>
      <vertAlign val="subscript"/>
      <sz val="14"/>
      <color rgb="FF98CAB2"/>
      <name val="Courier New"/>
      <family val="3"/>
      <charset val="204"/>
    </font>
    <font>
      <sz val="10"/>
      <color rgb="FF98CAB2"/>
      <name val="Calibri"/>
      <family val="2"/>
      <charset val="204"/>
      <scheme val="minor"/>
    </font>
    <font>
      <sz val="12"/>
      <color rgb="FF98CAB2"/>
      <name val="Calibri Light"/>
      <family val="2"/>
      <charset val="204"/>
    </font>
    <font>
      <vertAlign val="subscript"/>
      <sz val="14"/>
      <color rgb="FF98CAB2"/>
      <name val="Calibri Light"/>
      <family val="2"/>
      <charset val="204"/>
    </font>
    <font>
      <b/>
      <sz val="14"/>
      <color rgb="FF98CAB2"/>
      <name val="Courier New"/>
      <family val="3"/>
      <charset val="204"/>
    </font>
    <font>
      <sz val="14"/>
      <color rgb="FF98CAB2"/>
      <name val="Calibri Light"/>
      <family val="2"/>
      <charset val="204"/>
      <scheme val="major"/>
    </font>
    <font>
      <sz val="16"/>
      <color rgb="FF98CAB2"/>
      <name val="Calibri Light"/>
      <family val="2"/>
      <charset val="204"/>
      <scheme val="major"/>
    </font>
    <font>
      <sz val="16"/>
      <color rgb="FF98CAB2"/>
      <name val="Calibri Light"/>
      <family val="2"/>
      <charset val="204"/>
    </font>
    <font>
      <vertAlign val="subscript"/>
      <sz val="16"/>
      <color rgb="FF98CAB2"/>
      <name val="Calibri Light"/>
      <family val="2"/>
      <charset val="204"/>
    </font>
    <font>
      <b/>
      <sz val="14"/>
      <color rgb="FF98CAB2"/>
      <name val="Calibri Light"/>
      <family val="2"/>
      <charset val="204"/>
      <scheme val="major"/>
    </font>
    <font>
      <sz val="13"/>
      <color rgb="FF98CAB2"/>
      <name val="Courier New"/>
      <family val="3"/>
      <charset val="204"/>
    </font>
    <font>
      <vertAlign val="subscript"/>
      <sz val="13"/>
      <color rgb="FF98CAB2"/>
      <name val="Courier New"/>
      <family val="3"/>
      <charset val="204"/>
    </font>
    <font>
      <sz val="8"/>
      <color rgb="FF98CAB2"/>
      <name val="Courier New"/>
      <family val="3"/>
      <charset val="204"/>
    </font>
    <font>
      <b/>
      <vertAlign val="subscript"/>
      <sz val="14"/>
      <color rgb="FF98CAB2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0C100E"/>
        <bgColor indexed="64"/>
      </patternFill>
    </fill>
    <fill>
      <patternFill patternType="solid">
        <fgColor rgb="FF2C3A33"/>
        <bgColor indexed="64"/>
      </patternFill>
    </fill>
    <fill>
      <patternFill patternType="solid">
        <fgColor rgb="FF1D2622"/>
        <bgColor indexed="64"/>
      </patternFill>
    </fill>
  </fills>
  <borders count="15">
    <border>
      <left/>
      <right/>
      <top/>
      <bottom/>
      <diagonal/>
    </border>
    <border>
      <left style="thin">
        <color rgb="FF74867E"/>
      </left>
      <right style="thin">
        <color rgb="FF74867E"/>
      </right>
      <top style="thin">
        <color rgb="FF74867E"/>
      </top>
      <bottom style="thin">
        <color rgb="FF74867E"/>
      </bottom>
      <diagonal/>
    </border>
    <border>
      <left/>
      <right style="thin">
        <color rgb="FF74867E"/>
      </right>
      <top style="thin">
        <color rgb="FF74867E"/>
      </top>
      <bottom style="thin">
        <color rgb="FF74867E"/>
      </bottom>
      <diagonal/>
    </border>
    <border>
      <left style="thin">
        <color rgb="FF74867E"/>
      </left>
      <right style="thin">
        <color rgb="FF74867E"/>
      </right>
      <top/>
      <bottom style="thin">
        <color rgb="FF74867E"/>
      </bottom>
      <diagonal/>
    </border>
    <border>
      <left style="thin">
        <color rgb="FF74867E"/>
      </left>
      <right style="thin">
        <color rgb="FF74867E"/>
      </right>
      <top style="thin">
        <color rgb="FF74867E"/>
      </top>
      <bottom/>
      <diagonal/>
    </border>
    <border>
      <left style="medium">
        <color rgb="FF74867E"/>
      </left>
      <right style="thin">
        <color rgb="FF74867E"/>
      </right>
      <top style="medium">
        <color rgb="FF74867E"/>
      </top>
      <bottom style="thin">
        <color rgb="FF74867E"/>
      </bottom>
      <diagonal/>
    </border>
    <border>
      <left style="thin">
        <color rgb="FF74867E"/>
      </left>
      <right style="thin">
        <color rgb="FF74867E"/>
      </right>
      <top style="medium">
        <color rgb="FF74867E"/>
      </top>
      <bottom style="thin">
        <color rgb="FF74867E"/>
      </bottom>
      <diagonal/>
    </border>
    <border>
      <left style="thin">
        <color rgb="FF74867E"/>
      </left>
      <right style="medium">
        <color rgb="FF74867E"/>
      </right>
      <top style="medium">
        <color rgb="FF74867E"/>
      </top>
      <bottom style="thin">
        <color rgb="FF74867E"/>
      </bottom>
      <diagonal/>
    </border>
    <border>
      <left style="medium">
        <color rgb="FF74867E"/>
      </left>
      <right style="thin">
        <color rgb="FF74867E"/>
      </right>
      <top style="thin">
        <color rgb="FF74867E"/>
      </top>
      <bottom style="medium">
        <color rgb="FF74867E"/>
      </bottom>
      <diagonal/>
    </border>
    <border>
      <left style="thin">
        <color rgb="FF74867E"/>
      </left>
      <right style="thin">
        <color rgb="FF74867E"/>
      </right>
      <top style="thin">
        <color rgb="FF74867E"/>
      </top>
      <bottom style="medium">
        <color rgb="FF74867E"/>
      </bottom>
      <diagonal/>
    </border>
    <border>
      <left style="thin">
        <color rgb="FF74867E"/>
      </left>
      <right style="medium">
        <color rgb="FF74867E"/>
      </right>
      <top style="thin">
        <color rgb="FF74867E"/>
      </top>
      <bottom style="medium">
        <color rgb="FF74867E"/>
      </bottom>
      <diagonal/>
    </border>
    <border>
      <left style="medium">
        <color rgb="FF74867E"/>
      </left>
      <right style="thin">
        <color rgb="FF74867E"/>
      </right>
      <top style="thin">
        <color rgb="FF74867E"/>
      </top>
      <bottom style="thin">
        <color rgb="FF74867E"/>
      </bottom>
      <diagonal/>
    </border>
    <border>
      <left style="thin">
        <color rgb="FF74867E"/>
      </left>
      <right style="medium">
        <color rgb="FF74867E"/>
      </right>
      <top style="thin">
        <color rgb="FF74867E"/>
      </top>
      <bottom style="thin">
        <color rgb="FF74867E"/>
      </bottom>
      <diagonal/>
    </border>
    <border>
      <left/>
      <right/>
      <top/>
      <bottom style="medium">
        <color rgb="FF74867E"/>
      </bottom>
      <diagonal/>
    </border>
    <border>
      <left/>
      <right/>
      <top style="medium">
        <color rgb="FF74867E"/>
      </top>
      <bottom style="medium">
        <color rgb="FF74867E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4" fillId="3" borderId="0" xfId="0" applyFont="1" applyFill="1" applyBorder="1"/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right" vertical="top" wrapText="1"/>
    </xf>
    <xf numFmtId="0" fontId="2" fillId="3" borderId="0" xfId="0" applyFont="1" applyFill="1" applyBorder="1"/>
    <xf numFmtId="0" fontId="6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1" fillId="3" borderId="0" xfId="0" applyFont="1" applyFill="1" applyBorder="1"/>
    <xf numFmtId="0" fontId="12" fillId="3" borderId="6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right" vertical="center"/>
    </xf>
    <xf numFmtId="0" fontId="12" fillId="3" borderId="12" xfId="0" applyFont="1" applyFill="1" applyBorder="1" applyAlignment="1">
      <alignment horizontal="right" vertical="center"/>
    </xf>
    <xf numFmtId="0" fontId="12" fillId="3" borderId="9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vertical="center"/>
    </xf>
    <xf numFmtId="169" fontId="12" fillId="3" borderId="12" xfId="0" applyNumberFormat="1" applyFont="1" applyFill="1" applyBorder="1" applyAlignment="1">
      <alignment horizontal="right" vertical="center"/>
    </xf>
    <xf numFmtId="0" fontId="3" fillId="3" borderId="0" xfId="0" quotePrefix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right" vertical="center"/>
    </xf>
    <xf numFmtId="0" fontId="16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right" vertical="center"/>
    </xf>
    <xf numFmtId="0" fontId="17" fillId="4" borderId="0" xfId="0" applyFont="1" applyFill="1" applyBorder="1" applyAlignment="1">
      <alignment vertical="center" wrapText="1"/>
    </xf>
    <xf numFmtId="0" fontId="17" fillId="4" borderId="0" xfId="0" applyFont="1" applyFill="1" applyBorder="1" applyAlignment="1">
      <alignment horizontal="right" vertical="top"/>
    </xf>
    <xf numFmtId="0" fontId="2" fillId="2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169" fontId="12" fillId="3" borderId="9" xfId="0" applyNumberFormat="1" applyFont="1" applyFill="1" applyBorder="1" applyAlignment="1">
      <alignment horizontal="right" vertical="center"/>
    </xf>
    <xf numFmtId="169" fontId="12" fillId="3" borderId="1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9" fontId="19" fillId="3" borderId="13" xfId="0" applyNumberFormat="1" applyFont="1" applyFill="1" applyBorder="1" applyAlignment="1">
      <alignment horizontal="left"/>
    </xf>
    <xf numFmtId="169" fontId="19" fillId="3" borderId="14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3" fillId="3" borderId="13" xfId="0" applyFont="1" applyFill="1" applyBorder="1"/>
    <xf numFmtId="0" fontId="1" fillId="3" borderId="14" xfId="0" applyFont="1" applyFill="1" applyBorder="1"/>
    <xf numFmtId="0" fontId="14" fillId="3" borderId="13" xfId="0" quotePrefix="1" applyFont="1" applyFill="1" applyBorder="1"/>
    <xf numFmtId="0" fontId="14" fillId="3" borderId="14" xfId="0" quotePrefix="1" applyFont="1" applyFill="1" applyBorder="1"/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15" fillId="3" borderId="13" xfId="0" applyFont="1" applyFill="1" applyBorder="1"/>
    <xf numFmtId="0" fontId="20" fillId="3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/>
    <xf numFmtId="0" fontId="5" fillId="4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169" fontId="7" fillId="3" borderId="0" xfId="0" applyNumberFormat="1" applyFont="1" applyFill="1" applyBorder="1"/>
    <xf numFmtId="169" fontId="22" fillId="3" borderId="0" xfId="0" applyNumberFormat="1" applyFont="1" applyFill="1" applyBorder="1"/>
    <xf numFmtId="0" fontId="14" fillId="3" borderId="13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169" fontId="14" fillId="3" borderId="13" xfId="0" applyNumberFormat="1" applyFont="1" applyFill="1" applyBorder="1" applyAlignment="1">
      <alignment horizontal="left"/>
    </xf>
    <xf numFmtId="169" fontId="14" fillId="3" borderId="13" xfId="0" applyNumberFormat="1" applyFont="1" applyFill="1" applyBorder="1" applyAlignment="1"/>
    <xf numFmtId="169" fontId="14" fillId="3" borderId="13" xfId="0" applyNumberFormat="1" applyFont="1" applyFill="1" applyBorder="1"/>
    <xf numFmtId="0" fontId="14" fillId="3" borderId="13" xfId="0" applyFont="1" applyFill="1" applyBorder="1" applyAlignment="1">
      <alignment horizontal="center" vertical="center"/>
    </xf>
    <xf numFmtId="0" fontId="14" fillId="3" borderId="13" xfId="0" applyFont="1" applyFill="1" applyBorder="1"/>
    <xf numFmtId="0" fontId="14" fillId="3" borderId="0" xfId="0" applyFont="1" applyFill="1" applyBorder="1" applyAlignment="1">
      <alignment horizontal="center"/>
    </xf>
    <xf numFmtId="169" fontId="12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C100E"/>
      <color rgb="FF98CAB2"/>
      <color rgb="FF1D2622"/>
      <color rgb="FF2C3A33"/>
      <color rgb="FF748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8CAB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Лист1!$C$85:$C$86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Лист1!$D$85:$D$86</c:f>
              <c:numCache>
                <c:formatCode>0.0000</c:formatCode>
                <c:ptCount val="2"/>
                <c:pt idx="0">
                  <c:v>3.0140000000000016</c:v>
                </c:pt>
                <c:pt idx="1">
                  <c:v>2.1740000000000022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7-4A56-9F53-43B69417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26079"/>
        <c:axId val="816603583"/>
      </c:scatterChart>
      <c:valAx>
        <c:axId val="880726079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rgbClr val="98CAB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8CAB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8CAB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8CAB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8CAB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03583"/>
        <c:crosses val="autoZero"/>
        <c:crossBetween val="midCat"/>
      </c:valAx>
      <c:valAx>
        <c:axId val="81660358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rgbClr val="98CAB2">
                  <a:alpha val="68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8CAB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solidFill>
                <a:srgbClr val="98CAB2">
                  <a:alpha val="98000"/>
                </a:srgb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8CAB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98CAB2">
                <a:alpha val="42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rgbClr val="98CAB2"/>
                  </a:solidFill>
                </a:ln>
                <a:solidFill>
                  <a:srgbClr val="98CAB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726079"/>
        <c:crosses val="autoZero"/>
        <c:crossBetween val="midCat"/>
      </c:valAx>
      <c:spPr>
        <a:solidFill>
          <a:srgbClr val="0C100E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98CAB2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82</xdr:row>
      <xdr:rowOff>0</xdr:rowOff>
    </xdr:from>
    <xdr:to>
      <xdr:col>25</xdr:col>
      <xdr:colOff>0</xdr:colOff>
      <xdr:row>91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9B9529F-45BA-4891-B70B-835C697F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8590-8433-484A-828C-EA872A7C5109}">
  <dimension ref="A1:AB201"/>
  <sheetViews>
    <sheetView tabSelected="1" topLeftCell="A82" zoomScaleNormal="100" workbookViewId="0">
      <selection activeCell="U92" sqref="U92"/>
    </sheetView>
  </sheetViews>
  <sheetFormatPr defaultRowHeight="15" x14ac:dyDescent="0.25"/>
  <cols>
    <col min="1" max="4" width="7.7109375" style="1" customWidth="1"/>
    <col min="5" max="52" width="7.7109375" style="2" customWidth="1"/>
    <col min="53" max="16384" width="9.140625" style="2"/>
  </cols>
  <sheetData>
    <row r="1" spans="1:26" ht="42" customHeight="1" x14ac:dyDescent="0.25">
      <c r="A1" s="6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7"/>
    </row>
    <row r="2" spans="1:26" ht="42" customHeight="1" x14ac:dyDescent="0.25">
      <c r="A2" s="6"/>
      <c r="B2" s="35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7"/>
    </row>
    <row r="3" spans="1:26" ht="42" customHeight="1" x14ac:dyDescent="0.25">
      <c r="A3" s="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spans="1:26" ht="42" customHeight="1" x14ac:dyDescent="0.3">
      <c r="A4" s="6"/>
      <c r="B4" s="42"/>
      <c r="C4" s="43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7"/>
    </row>
    <row r="5" spans="1:26" ht="42" customHeight="1" x14ac:dyDescent="0.25">
      <c r="A5" s="6"/>
      <c r="B5" s="16" t="s">
        <v>4</v>
      </c>
      <c r="C5" s="17" t="s">
        <v>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7"/>
    </row>
    <row r="6" spans="1:26" ht="42" customHeight="1" x14ac:dyDescent="0.25">
      <c r="A6" s="6"/>
      <c r="B6" s="16" t="s">
        <v>5</v>
      </c>
      <c r="C6" s="18" t="s">
        <v>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7"/>
    </row>
    <row r="7" spans="1:26" ht="42" customHeight="1" x14ac:dyDescent="0.25">
      <c r="A7" s="6"/>
      <c r="B7" s="19" t="s">
        <v>6</v>
      </c>
      <c r="C7" s="18" t="s">
        <v>48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7"/>
    </row>
    <row r="8" spans="1:26" ht="42" customHeight="1" x14ac:dyDescent="0.25">
      <c r="A8" s="6"/>
      <c r="B8" s="19" t="s">
        <v>7</v>
      </c>
      <c r="C8" s="18" t="s">
        <v>61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7"/>
    </row>
    <row r="9" spans="1:26" ht="42" customHeight="1" x14ac:dyDescent="0.25">
      <c r="A9" s="6"/>
      <c r="B9" s="16" t="s">
        <v>8</v>
      </c>
      <c r="C9" s="18" t="s">
        <v>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7"/>
    </row>
    <row r="10" spans="1:26" ht="42" customHeight="1" x14ac:dyDescent="0.25">
      <c r="A10" s="6"/>
      <c r="B10" s="19" t="s">
        <v>9</v>
      </c>
      <c r="C10" s="18" t="s">
        <v>11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7"/>
    </row>
    <row r="11" spans="1:26" ht="42" customHeight="1" x14ac:dyDescent="0.25">
      <c r="A11" s="6"/>
      <c r="B11" s="16" t="s">
        <v>17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7"/>
    </row>
    <row r="12" spans="1:26" ht="42" customHeight="1" x14ac:dyDescent="0.25">
      <c r="A12" s="6"/>
      <c r="B12" s="16" t="s">
        <v>18</v>
      </c>
      <c r="C12" s="18" t="s">
        <v>60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7"/>
    </row>
    <row r="13" spans="1:26" ht="42" customHeight="1" x14ac:dyDescent="0.25">
      <c r="A13" s="6"/>
      <c r="B13" s="19" t="s">
        <v>13</v>
      </c>
      <c r="C13" s="18" t="s">
        <v>62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7"/>
    </row>
    <row r="14" spans="1:26" ht="42" customHeight="1" x14ac:dyDescent="0.25">
      <c r="A14" s="6"/>
      <c r="B14" s="19" t="s">
        <v>14</v>
      </c>
      <c r="C14" s="18" t="s">
        <v>63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7"/>
    </row>
    <row r="15" spans="1:26" ht="42" customHeight="1" x14ac:dyDescent="0.25">
      <c r="A15" s="6"/>
      <c r="B15" s="19" t="s">
        <v>15</v>
      </c>
      <c r="C15" s="18" t="s">
        <v>64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7"/>
    </row>
    <row r="16" spans="1:26" ht="42" customHeight="1" x14ac:dyDescent="0.25">
      <c r="A16" s="6"/>
      <c r="B16" s="16" t="s">
        <v>16</v>
      </c>
      <c r="C16" s="18" t="s">
        <v>19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7"/>
    </row>
    <row r="17" spans="1:26" ht="42" customHeight="1" x14ac:dyDescent="0.25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7"/>
    </row>
    <row r="18" spans="1:26" ht="42" customHeight="1" x14ac:dyDescent="0.5">
      <c r="A18" s="6"/>
      <c r="B18" s="68">
        <v>8</v>
      </c>
      <c r="C18" s="69" t="s">
        <v>20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"/>
    </row>
    <row r="19" spans="1:26" ht="42" customHeight="1" thickBot="1" x14ac:dyDescent="0.3">
      <c r="A19" s="6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7"/>
    </row>
    <row r="20" spans="1:26" ht="42" customHeight="1" thickBot="1" x14ac:dyDescent="0.35">
      <c r="A20" s="6"/>
      <c r="B20" s="20"/>
      <c r="C20" s="23" t="s">
        <v>46</v>
      </c>
      <c r="D20" s="53">
        <v>0</v>
      </c>
      <c r="E20" s="53">
        <v>0.1</v>
      </c>
      <c r="F20" s="53">
        <v>0.2</v>
      </c>
      <c r="G20" s="53">
        <v>0.3</v>
      </c>
      <c r="H20" s="54">
        <v>0.4</v>
      </c>
      <c r="I20" s="21"/>
      <c r="J20" s="63" t="s">
        <v>38</v>
      </c>
      <c r="K20" s="80">
        <f>COUNT(D20:H20)</f>
        <v>5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7"/>
    </row>
    <row r="21" spans="1:26" ht="42" customHeight="1" thickBot="1" x14ac:dyDescent="0.35">
      <c r="A21" s="6"/>
      <c r="B21" s="20"/>
      <c r="C21" s="24" t="s">
        <v>47</v>
      </c>
      <c r="D21" s="55">
        <v>3.02</v>
      </c>
      <c r="E21" s="55">
        <v>2.81</v>
      </c>
      <c r="F21" s="55">
        <v>2.57</v>
      </c>
      <c r="G21" s="55">
        <v>2.39</v>
      </c>
      <c r="H21" s="56">
        <v>2.1800000000000002</v>
      </c>
      <c r="I21" s="21"/>
      <c r="J21" s="63" t="s">
        <v>50</v>
      </c>
      <c r="K21" s="80">
        <v>1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7"/>
    </row>
    <row r="22" spans="1:26" ht="42" customHeight="1" x14ac:dyDescent="0.25">
      <c r="A22" s="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7"/>
    </row>
    <row r="23" spans="1:26" ht="42" customHeight="1" x14ac:dyDescent="0.25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42" customHeight="1" x14ac:dyDescent="0.25">
      <c r="A24" s="6"/>
      <c r="B24" s="36" t="s">
        <v>4</v>
      </c>
      <c r="C24" s="37" t="s">
        <v>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7"/>
    </row>
    <row r="25" spans="1:26" ht="42" customHeight="1" thickBot="1" x14ac:dyDescent="0.3">
      <c r="A25" s="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7"/>
    </row>
    <row r="26" spans="1:26" ht="42" customHeight="1" x14ac:dyDescent="0.25">
      <c r="A26" s="6"/>
      <c r="B26" s="11"/>
      <c r="C26" s="23" t="s">
        <v>22</v>
      </c>
      <c r="D26" s="27">
        <f>D20</f>
        <v>0</v>
      </c>
      <c r="E26" s="27">
        <f t="shared" ref="E26:H26" si="0">E20</f>
        <v>0.1</v>
      </c>
      <c r="F26" s="27">
        <f t="shared" si="0"/>
        <v>0.2</v>
      </c>
      <c r="G26" s="27">
        <f t="shared" si="0"/>
        <v>0.3</v>
      </c>
      <c r="H26" s="28">
        <f t="shared" si="0"/>
        <v>0.4</v>
      </c>
      <c r="I26" s="26"/>
      <c r="J26" s="23" t="s">
        <v>30</v>
      </c>
      <c r="K26" s="28">
        <f>AVERAGE(x)</f>
        <v>0.2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7"/>
    </row>
    <row r="27" spans="1:26" ht="42" customHeight="1" x14ac:dyDescent="0.25">
      <c r="A27" s="6"/>
      <c r="B27" s="11"/>
      <c r="C27" s="44" t="s">
        <v>23</v>
      </c>
      <c r="D27" s="29">
        <f>D21</f>
        <v>3.02</v>
      </c>
      <c r="E27" s="29">
        <f t="shared" ref="E27:H27" si="1">E21</f>
        <v>2.81</v>
      </c>
      <c r="F27" s="29">
        <f t="shared" si="1"/>
        <v>2.57</v>
      </c>
      <c r="G27" s="29">
        <f t="shared" si="1"/>
        <v>2.39</v>
      </c>
      <c r="H27" s="30">
        <f t="shared" si="1"/>
        <v>2.1800000000000002</v>
      </c>
      <c r="I27" s="26"/>
      <c r="J27" s="44" t="s">
        <v>24</v>
      </c>
      <c r="K27" s="33">
        <f>AVERAGE(y)</f>
        <v>2.5940000000000003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7"/>
    </row>
    <row r="28" spans="1:26" ht="42" customHeight="1" x14ac:dyDescent="0.25">
      <c r="A28" s="6"/>
      <c r="B28" s="11"/>
      <c r="C28" s="44" t="s">
        <v>39</v>
      </c>
      <c r="D28" s="29">
        <f>D26^2</f>
        <v>0</v>
      </c>
      <c r="E28" s="29">
        <f t="shared" ref="E28:H28" si="2">E26^2</f>
        <v>1.0000000000000002E-2</v>
      </c>
      <c r="F28" s="29">
        <f t="shared" si="2"/>
        <v>4.0000000000000008E-2</v>
      </c>
      <c r="G28" s="29">
        <f t="shared" si="2"/>
        <v>0.09</v>
      </c>
      <c r="H28" s="30">
        <f t="shared" si="2"/>
        <v>0.16000000000000003</v>
      </c>
      <c r="I28" s="26"/>
      <c r="J28" s="45" t="s">
        <v>25</v>
      </c>
      <c r="K28" s="33">
        <f>AVERAGE(xx)</f>
        <v>6.0000000000000012E-2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7"/>
    </row>
    <row r="29" spans="1:26" ht="42" customHeight="1" x14ac:dyDescent="0.25">
      <c r="A29" s="6"/>
      <c r="B29" s="11"/>
      <c r="C29" s="44" t="s">
        <v>40</v>
      </c>
      <c r="D29" s="29">
        <f>D27^2</f>
        <v>9.1204000000000001</v>
      </c>
      <c r="E29" s="29">
        <f t="shared" ref="E29:H29" si="3">E27^2</f>
        <v>7.8961000000000006</v>
      </c>
      <c r="F29" s="29">
        <f t="shared" si="3"/>
        <v>6.6048999999999989</v>
      </c>
      <c r="G29" s="32">
        <f t="shared" si="3"/>
        <v>5.7121000000000004</v>
      </c>
      <c r="H29" s="30">
        <f t="shared" si="3"/>
        <v>4.7524000000000006</v>
      </c>
      <c r="I29" s="26"/>
      <c r="J29" s="45" t="s">
        <v>26</v>
      </c>
      <c r="K29" s="33">
        <f>AVERAGE(yy)</f>
        <v>6.8171800000000005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7"/>
    </row>
    <row r="30" spans="1:26" ht="42" customHeight="1" thickBot="1" x14ac:dyDescent="0.3">
      <c r="A30" s="6"/>
      <c r="B30" s="11"/>
      <c r="C30" s="24" t="s">
        <v>21</v>
      </c>
      <c r="D30" s="31">
        <f>D26*D27</f>
        <v>0</v>
      </c>
      <c r="E30" s="47">
        <f t="shared" ref="E30:H30" si="4">E26*E27</f>
        <v>0.28100000000000003</v>
      </c>
      <c r="F30" s="47">
        <f t="shared" si="4"/>
        <v>0.51400000000000001</v>
      </c>
      <c r="G30" s="47">
        <f t="shared" si="4"/>
        <v>0.71699999999999997</v>
      </c>
      <c r="H30" s="48">
        <f t="shared" si="4"/>
        <v>0.87200000000000011</v>
      </c>
      <c r="I30" s="26"/>
      <c r="J30" s="24" t="s">
        <v>27</v>
      </c>
      <c r="K30" s="48">
        <f>AVERAGE(xy)</f>
        <v>0.47680000000000006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7"/>
    </row>
    <row r="31" spans="1:26" ht="42" customHeight="1" x14ac:dyDescent="0.25">
      <c r="A31" s="6"/>
      <c r="B31" s="11"/>
      <c r="C31" s="11"/>
      <c r="D31" s="1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7"/>
    </row>
    <row r="32" spans="1:26" ht="42" customHeight="1" thickBot="1" x14ac:dyDescent="0.45">
      <c r="A32" s="6"/>
      <c r="B32" s="11"/>
      <c r="C32" s="14" t="s">
        <v>28</v>
      </c>
      <c r="D32" s="14" t="s">
        <v>41</v>
      </c>
      <c r="E32" s="20"/>
      <c r="F32" s="20"/>
      <c r="G32" s="51">
        <f>SQRT(xxa - xa* xa)</f>
        <v>0.14142135623730953</v>
      </c>
      <c r="H32" s="51"/>
      <c r="I32" s="20"/>
      <c r="J32" s="20"/>
      <c r="K32" s="25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7"/>
    </row>
    <row r="33" spans="1:26" ht="42" customHeight="1" thickBot="1" x14ac:dyDescent="0.45">
      <c r="A33" s="6"/>
      <c r="B33" s="11"/>
      <c r="C33" s="14" t="s">
        <v>29</v>
      </c>
      <c r="D33" s="14" t="s">
        <v>42</v>
      </c>
      <c r="E33" s="20"/>
      <c r="F33" s="20"/>
      <c r="G33" s="52">
        <f>SQRT(yya-ya*ya)</f>
        <v>0.29722718583601887</v>
      </c>
      <c r="H33" s="5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7"/>
    </row>
    <row r="34" spans="1:26" ht="42" customHeight="1" thickBot="1" x14ac:dyDescent="0.45">
      <c r="A34" s="6"/>
      <c r="B34" s="11"/>
      <c r="C34" s="14" t="s">
        <v>31</v>
      </c>
      <c r="D34" s="14" t="s">
        <v>43</v>
      </c>
      <c r="E34" s="20"/>
      <c r="F34" s="20"/>
      <c r="G34" s="20"/>
      <c r="H34" s="20"/>
      <c r="I34" s="51">
        <f>(xya-xa*ya)/(sigx*sigy)</f>
        <v>-0.99918467169486036</v>
      </c>
      <c r="J34" s="5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7"/>
    </row>
    <row r="35" spans="1:26" ht="42" customHeight="1" thickBot="1" x14ac:dyDescent="0.45">
      <c r="A35" s="6"/>
      <c r="B35" s="11"/>
      <c r="C35" s="46" t="s">
        <v>33</v>
      </c>
      <c r="D35" s="50" t="str">
        <f>IF(rs &lt; 0, "&lt; 0","&gt; 0")</f>
        <v>&lt; 0</v>
      </c>
      <c r="E35" s="34" t="s">
        <v>32</v>
      </c>
      <c r="F35" s="60" t="str">
        <f>_xlfn.TEXTJOIN("",TRUE, "зависимость ", IF(rs &lt; 0,"обратная", "прямая"))</f>
        <v>зависимость обратная</v>
      </c>
      <c r="G35" s="57"/>
      <c r="H35" s="57"/>
      <c r="I35" s="58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7"/>
    </row>
    <row r="36" spans="1:26" ht="42" customHeight="1" thickBot="1" x14ac:dyDescent="0.45">
      <c r="A36" s="6"/>
      <c r="B36" s="11"/>
      <c r="C36" s="46" t="s">
        <v>34</v>
      </c>
      <c r="D36" s="49" t="str">
        <f>_xlfn.TEXTJOIN("", TRUE, "≥ ", IF(ABS(rs)&gt;=0.9, 0.9, IF(ABS(rs)&gt;=0.7, 0.7, IF(ABS(rs)&gt;=0.5, 0.5, IF(ABS(rs)&gt;=0.3, 0.3, 0)))))</f>
        <v>≥ 0.9</v>
      </c>
      <c r="E36" s="34" t="s">
        <v>32</v>
      </c>
      <c r="F36" s="61" t="str">
        <f>_xlfn.TEXTJOIN("", TRUE, "зависимость ", IF(ABS(rs)&gt;=0.9, "сильная", IF(ABS(rs)&gt;=0.7, "высокая", IF(ABS(rs)&gt;=0.5, "заметная", IF(ABS(rs)&gt;=0.3, "умереная", "слабая")))))</f>
        <v>зависимость сильная</v>
      </c>
      <c r="G36" s="59"/>
      <c r="H36" s="59"/>
      <c r="I36" s="59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7"/>
    </row>
    <row r="37" spans="1:26" ht="42" customHeight="1" x14ac:dyDescent="0.25">
      <c r="A37" s="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7"/>
    </row>
    <row r="38" spans="1:26" ht="42" customHeight="1" x14ac:dyDescent="0.25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7"/>
    </row>
    <row r="39" spans="1:26" ht="42" customHeight="1" x14ac:dyDescent="0.25">
      <c r="A39" s="6"/>
      <c r="B39" s="40" t="s">
        <v>5</v>
      </c>
      <c r="C39" s="39" t="s">
        <v>35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7"/>
    </row>
    <row r="40" spans="1:26" ht="42" customHeight="1" x14ac:dyDescent="0.25">
      <c r="A40" s="6"/>
      <c r="B40" s="11"/>
      <c r="C40" s="11"/>
      <c r="D40" s="11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7"/>
    </row>
    <row r="41" spans="1:26" ht="42" customHeight="1" thickBot="1" x14ac:dyDescent="0.45">
      <c r="A41" s="6"/>
      <c r="B41" s="11"/>
      <c r="C41" s="14" t="s">
        <v>36</v>
      </c>
      <c r="D41" s="14" t="s">
        <v>37</v>
      </c>
      <c r="E41" s="20"/>
      <c r="F41" s="20"/>
      <c r="G41" s="20"/>
      <c r="H41" s="20"/>
      <c r="I41" s="20"/>
      <c r="J41" s="51">
        <f>rs*(1+(1-rs*rs)/(2*(n-4)))</f>
        <v>-0.99999900313063106</v>
      </c>
      <c r="K41" s="5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7"/>
    </row>
    <row r="42" spans="1:26" ht="42" customHeight="1" thickBot="1" x14ac:dyDescent="0.45">
      <c r="A42" s="6"/>
      <c r="B42" s="11"/>
      <c r="C42" s="14" t="s">
        <v>44</v>
      </c>
      <c r="D42" s="14" t="s">
        <v>45</v>
      </c>
      <c r="E42" s="20"/>
      <c r="F42" s="20"/>
      <c r="G42" s="20"/>
      <c r="H42" s="20"/>
      <c r="I42" s="51">
        <f>((n-1)*rs*rs-1)/(n-2)</f>
        <v>0.99782667753328791</v>
      </c>
      <c r="J42" s="5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7"/>
    </row>
    <row r="43" spans="1:26" ht="42" customHeight="1" x14ac:dyDescent="0.25">
      <c r="A43" s="6"/>
      <c r="B43" s="11"/>
      <c r="C43" s="11"/>
      <c r="D43" s="11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7"/>
    </row>
    <row r="44" spans="1:26" ht="42" customHeight="1" x14ac:dyDescent="0.25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spans="1:26" ht="42" customHeight="1" x14ac:dyDescent="0.25">
      <c r="A45" s="6"/>
      <c r="B45" s="38" t="s">
        <v>6</v>
      </c>
      <c r="C45" s="39" t="s">
        <v>48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7"/>
    </row>
    <row r="46" spans="1:26" ht="42" customHeight="1" x14ac:dyDescent="0.25">
      <c r="A46" s="6"/>
      <c r="B46" s="11"/>
      <c r="C46" s="11"/>
      <c r="D46" s="11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7"/>
    </row>
    <row r="47" spans="1:26" ht="42" customHeight="1" x14ac:dyDescent="0.35">
      <c r="A47" s="6"/>
      <c r="B47" s="11"/>
      <c r="C47" s="62" t="s">
        <v>55</v>
      </c>
      <c r="D47" s="15" t="s">
        <v>53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7"/>
    </row>
    <row r="48" spans="1:26" ht="42" customHeight="1" x14ac:dyDescent="0.35">
      <c r="A48" s="6"/>
      <c r="B48" s="11"/>
      <c r="C48" s="62" t="s">
        <v>56</v>
      </c>
      <c r="D48" s="15" t="s">
        <v>54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7"/>
    </row>
    <row r="49" spans="1:28" ht="42" customHeight="1" thickBot="1" x14ac:dyDescent="0.4">
      <c r="A49" s="6"/>
      <c r="B49" s="11"/>
      <c r="C49" s="62" t="s">
        <v>49</v>
      </c>
      <c r="D49" s="75">
        <v>0.05</v>
      </c>
      <c r="E49" s="75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7"/>
      <c r="AA49" s="41"/>
    </row>
    <row r="50" spans="1:28" ht="42" customHeight="1" thickBot="1" x14ac:dyDescent="0.4">
      <c r="A50" s="6"/>
      <c r="B50" s="11"/>
      <c r="C50" s="62" t="s">
        <v>51</v>
      </c>
      <c r="D50" s="76">
        <f>n-2</f>
        <v>3</v>
      </c>
      <c r="E50" s="76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7"/>
      <c r="AB50" s="8"/>
    </row>
    <row r="51" spans="1:28" ht="42" customHeight="1" x14ac:dyDescent="0.3">
      <c r="A51" s="6"/>
      <c r="B51" s="11"/>
      <c r="C51" s="15" t="s">
        <v>52</v>
      </c>
      <c r="D51" s="1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7"/>
      <c r="AB51" s="8"/>
    </row>
    <row r="52" spans="1:28" ht="42" customHeight="1" x14ac:dyDescent="0.25">
      <c r="A52" s="6"/>
      <c r="B52" s="11"/>
      <c r="C52" s="11"/>
      <c r="D52" s="1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7"/>
      <c r="AB52" s="8"/>
    </row>
    <row r="53" spans="1:28" ht="42" customHeight="1" thickBot="1" x14ac:dyDescent="0.45">
      <c r="A53" s="6"/>
      <c r="B53" s="11"/>
      <c r="C53" s="50" t="s">
        <v>57</v>
      </c>
      <c r="D53" s="11"/>
      <c r="E53" s="64"/>
      <c r="F53" s="20"/>
      <c r="G53" s="75">
        <v>0.878</v>
      </c>
      <c r="H53" s="75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7"/>
      <c r="AB53" s="8"/>
    </row>
    <row r="54" spans="1:28" ht="42" customHeight="1" thickBot="1" x14ac:dyDescent="0.45">
      <c r="A54" s="6"/>
      <c r="B54" s="11"/>
      <c r="C54" s="14" t="s">
        <v>34</v>
      </c>
      <c r="D54" s="12" t="str">
        <f>IF(ABS(rs) &lt; rcrit, "&lt;","&gt;")</f>
        <v>&gt;</v>
      </c>
      <c r="E54" s="14" t="s">
        <v>58</v>
      </c>
      <c r="F54" s="46" t="s">
        <v>32</v>
      </c>
      <c r="G54" s="65" t="str">
        <f>IF(ABS(rs) &lt; rcrit, "Нет оснований отвергнуть H0", "H0 отвергается")</f>
        <v>H0 отвергается</v>
      </c>
      <c r="H54" s="57"/>
      <c r="I54" s="57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7"/>
      <c r="AB54" s="8"/>
    </row>
    <row r="55" spans="1:28" ht="42" customHeight="1" x14ac:dyDescent="0.25">
      <c r="A55" s="6"/>
      <c r="B55" s="11"/>
      <c r="C55" s="11"/>
      <c r="D55" s="1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7"/>
      <c r="AB55" s="8"/>
    </row>
    <row r="56" spans="1:28" ht="42" customHeight="1" x14ac:dyDescent="0.3">
      <c r="A56" s="6"/>
      <c r="B56" s="11"/>
      <c r="C56" s="15" t="s">
        <v>59</v>
      </c>
      <c r="D56" s="1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7"/>
      <c r="AB56" s="8"/>
    </row>
    <row r="57" spans="1:28" ht="42" customHeight="1" x14ac:dyDescent="0.25">
      <c r="A57" s="6"/>
      <c r="B57" s="11"/>
      <c r="C57" s="11"/>
      <c r="D57" s="11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7"/>
      <c r="AB57" s="8"/>
    </row>
    <row r="58" spans="1:28" ht="42" customHeight="1" thickBot="1" x14ac:dyDescent="0.45">
      <c r="A58" s="6"/>
      <c r="B58" s="11"/>
      <c r="C58" s="14" t="s">
        <v>66</v>
      </c>
      <c r="D58" s="11"/>
      <c r="E58" s="20"/>
      <c r="F58" s="20"/>
      <c r="G58" s="75">
        <v>3.18</v>
      </c>
      <c r="H58" s="75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7"/>
      <c r="AB58" s="8"/>
    </row>
    <row r="59" spans="1:28" ht="42" customHeight="1" thickBot="1" x14ac:dyDescent="0.45">
      <c r="A59" s="6"/>
      <c r="B59" s="11"/>
      <c r="C59" s="14" t="s">
        <v>65</v>
      </c>
      <c r="D59" s="11"/>
      <c r="E59" s="20"/>
      <c r="F59" s="20"/>
      <c r="G59" s="20"/>
      <c r="H59" s="20"/>
      <c r="I59" s="77">
        <f>rs*SQRT((n-2)/(1-rs*rs))</f>
        <v>-42.866070498793256</v>
      </c>
      <c r="J59" s="77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7"/>
      <c r="AB59" s="8"/>
    </row>
    <row r="60" spans="1:28" ht="42" customHeight="1" thickBot="1" x14ac:dyDescent="0.45">
      <c r="A60" s="6"/>
      <c r="B60" s="11"/>
      <c r="C60" s="66" t="s">
        <v>67</v>
      </c>
      <c r="D60" s="12" t="str">
        <f>IF(ABS(tobs)&gt;tcrit, "&gt;", "&lt;")</f>
        <v>&gt;</v>
      </c>
      <c r="E60" s="14" t="s">
        <v>68</v>
      </c>
      <c r="F60" s="46" t="s">
        <v>32</v>
      </c>
      <c r="G60" s="65" t="str">
        <f>IF(ABS(tobs) &lt; tcrit, "Нет оснований отвергнуть H0", "H0 отвергается")</f>
        <v>H0 отвергается</v>
      </c>
      <c r="H60" s="57"/>
      <c r="I60" s="57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7"/>
      <c r="AA60" s="41"/>
      <c r="AB60" s="8"/>
    </row>
    <row r="61" spans="1:28" ht="42" customHeight="1" x14ac:dyDescent="0.25">
      <c r="A61" s="6"/>
      <c r="B61" s="11"/>
      <c r="C61" s="11"/>
      <c r="D61" s="11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7"/>
      <c r="AB61" s="8"/>
    </row>
    <row r="62" spans="1:28" ht="42" customHeight="1" x14ac:dyDescent="0.25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  <c r="AB62" s="8"/>
    </row>
    <row r="63" spans="1:28" ht="42" customHeight="1" x14ac:dyDescent="0.25">
      <c r="A63" s="6"/>
      <c r="B63" s="67" t="s">
        <v>7</v>
      </c>
      <c r="C63" s="39" t="s">
        <v>61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7"/>
      <c r="AB63" s="8"/>
    </row>
    <row r="64" spans="1:28" ht="42" customHeight="1" x14ac:dyDescent="0.25">
      <c r="A64" s="6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7"/>
      <c r="AB64" s="8"/>
    </row>
    <row r="65" spans="1:28" ht="42" customHeight="1" thickBot="1" x14ac:dyDescent="0.4">
      <c r="A65" s="6"/>
      <c r="B65" s="11"/>
      <c r="C65" s="62" t="s">
        <v>69</v>
      </c>
      <c r="D65" s="75">
        <v>0.95</v>
      </c>
      <c r="E65" s="75"/>
      <c r="F65" s="70"/>
      <c r="G65" s="70"/>
      <c r="H65" s="70"/>
      <c r="I65" s="7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7"/>
      <c r="AB65" s="8"/>
    </row>
    <row r="66" spans="1:28" ht="42" customHeight="1" thickBot="1" x14ac:dyDescent="0.45">
      <c r="A66" s="6"/>
      <c r="B66" s="11"/>
      <c r="C66" s="71" t="s">
        <v>70</v>
      </c>
      <c r="D66" s="70"/>
      <c r="E66" s="70"/>
      <c r="F66" s="70"/>
      <c r="G66" s="70"/>
      <c r="H66" s="75">
        <v>0.18440000000000001</v>
      </c>
      <c r="I66" s="7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7"/>
      <c r="AB66" s="8"/>
    </row>
    <row r="67" spans="1:28" ht="42" customHeight="1" thickBot="1" x14ac:dyDescent="0.45">
      <c r="A67" s="6"/>
      <c r="B67" s="11"/>
      <c r="C67" s="71" t="s">
        <v>71</v>
      </c>
      <c r="D67" s="70"/>
      <c r="E67" s="70"/>
      <c r="F67" s="70"/>
      <c r="G67" s="70"/>
      <c r="H67" s="70"/>
      <c r="I67" s="75">
        <f>1/2 * LN((1+rs)/(1-rs))</f>
        <v>-3.902329565367272</v>
      </c>
      <c r="J67" s="75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7"/>
      <c r="AB67" s="8"/>
    </row>
    <row r="68" spans="1:28" ht="42" customHeight="1" x14ac:dyDescent="0.4">
      <c r="A68" s="6"/>
      <c r="B68" s="11"/>
      <c r="C68" s="71" t="s">
        <v>73</v>
      </c>
      <c r="D68" s="12"/>
      <c r="E68" s="12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7"/>
      <c r="AB68" s="8"/>
    </row>
    <row r="69" spans="1:28" ht="42" customHeight="1" thickBot="1" x14ac:dyDescent="0.45">
      <c r="A69" s="6"/>
      <c r="B69" s="11"/>
      <c r="C69" s="78">
        <f>zr-zgamma/SQRT(n-3)</f>
        <v>-4.0327200558180714</v>
      </c>
      <c r="D69" s="78"/>
      <c r="E69" s="72" t="s">
        <v>72</v>
      </c>
      <c r="F69" s="72"/>
      <c r="G69" s="77">
        <f>zr+zgamma/SQRT(n-3)</f>
        <v>-3.7719390749164727</v>
      </c>
      <c r="H69" s="7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7"/>
      <c r="AB69" s="8"/>
    </row>
    <row r="70" spans="1:28" ht="42" customHeight="1" x14ac:dyDescent="0.25">
      <c r="A70" s="6"/>
      <c r="B70" s="11"/>
      <c r="C70" s="11"/>
      <c r="D70" s="73"/>
      <c r="E70" s="11"/>
      <c r="F70" s="11"/>
      <c r="G70" s="11"/>
      <c r="H70" s="7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7"/>
      <c r="AB70" s="8"/>
    </row>
    <row r="71" spans="1:28" ht="42" customHeight="1" thickBot="1" x14ac:dyDescent="0.45">
      <c r="A71" s="6"/>
      <c r="B71" s="11"/>
      <c r="C71" s="79">
        <f>(EXP(2*z_1)-1)/(EXP(2*z_1)+1)</f>
        <v>-0.99937177180804859</v>
      </c>
      <c r="D71" s="79"/>
      <c r="E71" s="82" t="s">
        <v>79</v>
      </c>
      <c r="F71" s="82"/>
      <c r="G71" s="77">
        <f>(EXP(2*z_2)-1)/(EXP(2*z_2)+1)</f>
        <v>-0.99894187856049788</v>
      </c>
      <c r="H71" s="7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7"/>
      <c r="AB71" s="8"/>
    </row>
    <row r="72" spans="1:28" ht="42" customHeight="1" x14ac:dyDescent="0.25">
      <c r="A72" s="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7"/>
      <c r="AB72" s="8"/>
    </row>
    <row r="73" spans="1:28" ht="42" customHeight="1" x14ac:dyDescent="0.25">
      <c r="A73" s="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7"/>
      <c r="AB73" s="8"/>
    </row>
    <row r="74" spans="1:28" ht="42" customHeight="1" x14ac:dyDescent="0.25">
      <c r="A74" s="6"/>
      <c r="B74" s="38" t="s">
        <v>8</v>
      </c>
      <c r="C74" s="39" t="s">
        <v>12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6"/>
      <c r="AB74" s="8"/>
    </row>
    <row r="75" spans="1:28" ht="42" customHeight="1" x14ac:dyDescent="0.25">
      <c r="A75" s="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6"/>
      <c r="AB75" s="8"/>
    </row>
    <row r="76" spans="1:28" ht="42" customHeight="1" x14ac:dyDescent="0.4">
      <c r="A76" s="6"/>
      <c r="B76" s="11"/>
      <c r="C76" s="14" t="s">
        <v>75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6"/>
      <c r="AB76" s="8"/>
    </row>
    <row r="77" spans="1:28" ht="42" customHeight="1" thickBot="1" x14ac:dyDescent="0.45">
      <c r="A77" s="6"/>
      <c r="B77" s="11"/>
      <c r="C77" s="14" t="s">
        <v>74</v>
      </c>
      <c r="D77" s="14" t="s">
        <v>76</v>
      </c>
      <c r="E77" s="11"/>
      <c r="F77" s="11"/>
      <c r="G77" s="11"/>
      <c r="H77" s="11"/>
      <c r="I77" s="11"/>
      <c r="J77" s="77">
        <f>(xya-xa*ya)/(xxa-xa*xa)</f>
        <v>-2.0999999999999988</v>
      </c>
      <c r="K77" s="7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6"/>
      <c r="AB77" s="8"/>
    </row>
    <row r="78" spans="1:28" ht="42" customHeight="1" thickBot="1" x14ac:dyDescent="0.45">
      <c r="A78" s="6"/>
      <c r="B78" s="11"/>
      <c r="C78" s="14" t="s">
        <v>80</v>
      </c>
      <c r="D78" s="14" t="s">
        <v>77</v>
      </c>
      <c r="E78" s="11"/>
      <c r="F78" s="11"/>
      <c r="G78" s="11"/>
      <c r="H78" s="11"/>
      <c r="I78" s="11"/>
      <c r="J78" s="77">
        <f>(ya*xxa-xa*xya)/(xxa-xa*xa)</f>
        <v>3.0140000000000016</v>
      </c>
      <c r="K78" s="7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6"/>
    </row>
    <row r="79" spans="1:28" ht="42" customHeight="1" thickBot="1" x14ac:dyDescent="0.45">
      <c r="A79" s="6"/>
      <c r="B79" s="11"/>
      <c r="C79" s="14" t="s">
        <v>78</v>
      </c>
      <c r="D79" s="81" t="str">
        <f>_xlfn.TEXTJOIN("", TRUE, b_0, IF(b_1&lt;0, " - ", " + "), ABS(b_1), "x" )</f>
        <v>3.014 - 2.1x</v>
      </c>
      <c r="E79" s="81"/>
      <c r="F79" s="8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6"/>
    </row>
    <row r="80" spans="1:28" ht="42" customHeight="1" x14ac:dyDescent="0.25">
      <c r="A80" s="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6"/>
    </row>
    <row r="81" spans="1:26" ht="42" customHeight="1" x14ac:dyDescent="0.25">
      <c r="A81" s="6"/>
      <c r="B81" s="6"/>
      <c r="C81" s="6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6"/>
    </row>
    <row r="82" spans="1:26" ht="42" customHeight="1" x14ac:dyDescent="0.25">
      <c r="A82" s="6"/>
      <c r="B82" s="67" t="s">
        <v>9</v>
      </c>
      <c r="C82" s="39" t="s">
        <v>11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6"/>
    </row>
    <row r="83" spans="1:26" ht="42" customHeight="1" x14ac:dyDescent="0.25">
      <c r="A83" s="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6"/>
    </row>
    <row r="84" spans="1:26" ht="42" customHeight="1" x14ac:dyDescent="0.25">
      <c r="A84" s="6"/>
      <c r="B84" s="11"/>
      <c r="C84" s="84" t="s">
        <v>22</v>
      </c>
      <c r="D84" s="84" t="s">
        <v>23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6"/>
    </row>
    <row r="85" spans="1:26" ht="42" customHeight="1" x14ac:dyDescent="0.25">
      <c r="A85" s="6"/>
      <c r="B85" s="11"/>
      <c r="C85" s="29">
        <f>D20</f>
        <v>0</v>
      </c>
      <c r="D85" s="83">
        <f>b_0+b_1*C85</f>
        <v>3.0140000000000016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6"/>
    </row>
    <row r="86" spans="1:26" ht="42" customHeight="1" x14ac:dyDescent="0.25">
      <c r="A86" s="6"/>
      <c r="B86" s="11"/>
      <c r="C86" s="29">
        <f>H20</f>
        <v>0.4</v>
      </c>
      <c r="D86" s="83">
        <f>b_0+b_1*C86</f>
        <v>2.1740000000000022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6"/>
    </row>
    <row r="87" spans="1:26" ht="42" customHeight="1" x14ac:dyDescent="0.25">
      <c r="A87" s="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6"/>
    </row>
    <row r="88" spans="1:26" ht="42" customHeight="1" x14ac:dyDescent="0.25">
      <c r="A88" s="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6"/>
    </row>
    <row r="89" spans="1:26" ht="42" customHeight="1" x14ac:dyDescent="0.25">
      <c r="A89" s="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6"/>
    </row>
    <row r="90" spans="1:26" ht="42" customHeight="1" x14ac:dyDescent="0.25">
      <c r="A90" s="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6"/>
    </row>
    <row r="91" spans="1:26" ht="42" customHeight="1" x14ac:dyDescent="0.25">
      <c r="A91" s="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6"/>
    </row>
    <row r="92" spans="1:26" ht="4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4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4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4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4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" ht="42" customHeight="1" x14ac:dyDescent="0.25">
      <c r="A97" s="6"/>
      <c r="B97" s="10"/>
    </row>
    <row r="98" spans="1:2" ht="42" customHeight="1" x14ac:dyDescent="0.25">
      <c r="A98" s="6"/>
      <c r="B98" s="10"/>
    </row>
    <row r="99" spans="1:2" ht="42" customHeight="1" x14ac:dyDescent="0.25">
      <c r="A99" s="6"/>
      <c r="B99" s="10"/>
    </row>
    <row r="100" spans="1:2" ht="42" customHeight="1" x14ac:dyDescent="0.25">
      <c r="A100" s="6"/>
      <c r="B100" s="10"/>
    </row>
    <row r="101" spans="1:2" ht="42" customHeight="1" x14ac:dyDescent="0.25">
      <c r="A101" s="6"/>
      <c r="B101" s="10"/>
    </row>
    <row r="102" spans="1:2" ht="42" customHeight="1" x14ac:dyDescent="0.25">
      <c r="A102" s="6"/>
      <c r="B102" s="10"/>
    </row>
    <row r="103" spans="1:2" ht="42" customHeight="1" x14ac:dyDescent="0.25">
      <c r="A103" s="6"/>
      <c r="B103" s="10"/>
    </row>
    <row r="104" spans="1:2" ht="42" customHeight="1" x14ac:dyDescent="0.25">
      <c r="A104" s="6"/>
      <c r="B104" s="10"/>
    </row>
    <row r="105" spans="1:2" ht="42" customHeight="1" x14ac:dyDescent="0.25">
      <c r="A105" s="6"/>
      <c r="B105" s="10"/>
    </row>
    <row r="106" spans="1:2" ht="42" customHeight="1" x14ac:dyDescent="0.25">
      <c r="A106" s="6"/>
      <c r="B106" s="10"/>
    </row>
    <row r="107" spans="1:2" ht="42" customHeight="1" x14ac:dyDescent="0.25">
      <c r="A107" s="6"/>
      <c r="B107" s="10"/>
    </row>
    <row r="108" spans="1:2" ht="42" customHeight="1" x14ac:dyDescent="0.25">
      <c r="A108" s="6"/>
      <c r="B108" s="10"/>
    </row>
    <row r="109" spans="1:2" ht="42" customHeight="1" x14ac:dyDescent="0.25">
      <c r="A109" s="6"/>
      <c r="B109" s="10"/>
    </row>
    <row r="110" spans="1:2" ht="42" customHeight="1" x14ac:dyDescent="0.25">
      <c r="A110" s="6"/>
      <c r="B110" s="10"/>
    </row>
    <row r="111" spans="1:2" ht="42" customHeight="1" x14ac:dyDescent="0.25">
      <c r="A111" s="6"/>
      <c r="B111" s="10"/>
    </row>
    <row r="112" spans="1:2" ht="42" customHeight="1" x14ac:dyDescent="0.25">
      <c r="A112" s="6"/>
      <c r="B112" s="10"/>
    </row>
    <row r="113" spans="1:2" ht="42" customHeight="1" x14ac:dyDescent="0.25">
      <c r="A113" s="6"/>
      <c r="B113" s="10"/>
    </row>
    <row r="114" spans="1:2" ht="42" customHeight="1" x14ac:dyDescent="0.25">
      <c r="A114" s="6"/>
      <c r="B114" s="10"/>
    </row>
    <row r="115" spans="1:2" ht="42" customHeight="1" x14ac:dyDescent="0.25">
      <c r="A115" s="6"/>
      <c r="B115" s="10"/>
    </row>
    <row r="116" spans="1:2" ht="42" customHeight="1" x14ac:dyDescent="0.25">
      <c r="A116" s="6"/>
      <c r="B116" s="10"/>
    </row>
    <row r="117" spans="1:2" ht="42" customHeight="1" x14ac:dyDescent="0.25">
      <c r="A117" s="6"/>
      <c r="B117" s="10"/>
    </row>
    <row r="118" spans="1:2" ht="42" customHeight="1" x14ac:dyDescent="0.25">
      <c r="A118" s="6"/>
      <c r="B118" s="10"/>
    </row>
    <row r="119" spans="1:2" ht="42" customHeight="1" x14ac:dyDescent="0.25">
      <c r="A119" s="6"/>
      <c r="B119" s="10"/>
    </row>
    <row r="120" spans="1:2" ht="42" customHeight="1" x14ac:dyDescent="0.25">
      <c r="A120" s="6"/>
      <c r="B120" s="10"/>
    </row>
    <row r="121" spans="1:2" ht="42" customHeight="1" x14ac:dyDescent="0.25">
      <c r="A121" s="6"/>
      <c r="B121" s="10"/>
    </row>
    <row r="122" spans="1:2" ht="42" customHeight="1" x14ac:dyDescent="0.25">
      <c r="A122" s="6"/>
      <c r="B122" s="10"/>
    </row>
    <row r="123" spans="1:2" ht="42" customHeight="1" x14ac:dyDescent="0.25">
      <c r="A123" s="6"/>
      <c r="B123" s="10"/>
    </row>
    <row r="124" spans="1:2" ht="42" customHeight="1" x14ac:dyDescent="0.25">
      <c r="A124" s="6"/>
      <c r="B124" s="10"/>
    </row>
    <row r="125" spans="1:2" ht="42" customHeight="1" x14ac:dyDescent="0.25">
      <c r="A125" s="6"/>
      <c r="B125" s="10"/>
    </row>
    <row r="126" spans="1:2" ht="42" customHeight="1" x14ac:dyDescent="0.25">
      <c r="A126" s="6"/>
      <c r="B126" s="10"/>
    </row>
    <row r="127" spans="1:2" ht="42" customHeight="1" x14ac:dyDescent="0.25">
      <c r="A127" s="6"/>
      <c r="B127" s="10"/>
    </row>
    <row r="128" spans="1:2" ht="42" customHeight="1" x14ac:dyDescent="0.25">
      <c r="A128" s="6"/>
      <c r="B128" s="10"/>
    </row>
    <row r="129" spans="1:2" ht="42" customHeight="1" x14ac:dyDescent="0.25">
      <c r="A129" s="6"/>
      <c r="B129" s="10"/>
    </row>
    <row r="130" spans="1:2" ht="42" customHeight="1" x14ac:dyDescent="0.25">
      <c r="A130" s="6"/>
      <c r="B130" s="10"/>
    </row>
    <row r="131" spans="1:2" ht="42" customHeight="1" x14ac:dyDescent="0.25">
      <c r="A131" s="6"/>
      <c r="B131" s="10"/>
    </row>
    <row r="132" spans="1:2" ht="42" customHeight="1" x14ac:dyDescent="0.25">
      <c r="A132" s="6"/>
      <c r="B132" s="10"/>
    </row>
    <row r="133" spans="1:2" ht="42" customHeight="1" x14ac:dyDescent="0.25">
      <c r="A133" s="6"/>
      <c r="B133" s="10"/>
    </row>
    <row r="134" spans="1:2" ht="42" customHeight="1" x14ac:dyDescent="0.25">
      <c r="A134" s="6"/>
      <c r="B134" s="10"/>
    </row>
    <row r="135" spans="1:2" ht="42" customHeight="1" x14ac:dyDescent="0.25">
      <c r="A135" s="6"/>
      <c r="B135" s="10"/>
    </row>
    <row r="136" spans="1:2" ht="42" customHeight="1" x14ac:dyDescent="0.25">
      <c r="A136" s="6"/>
      <c r="B136" s="10"/>
    </row>
    <row r="137" spans="1:2" ht="42" customHeight="1" x14ac:dyDescent="0.25">
      <c r="A137" s="6"/>
      <c r="B137" s="10"/>
    </row>
    <row r="138" spans="1:2" ht="42" customHeight="1" x14ac:dyDescent="0.25">
      <c r="A138" s="6"/>
      <c r="B138" s="10"/>
    </row>
    <row r="139" spans="1:2" ht="42" customHeight="1" x14ac:dyDescent="0.25">
      <c r="A139" s="6"/>
      <c r="B139" s="10"/>
    </row>
    <row r="140" spans="1:2" ht="42" customHeight="1" x14ac:dyDescent="0.25">
      <c r="A140" s="6"/>
      <c r="B140" s="10"/>
    </row>
    <row r="141" spans="1:2" ht="42" customHeight="1" x14ac:dyDescent="0.25">
      <c r="A141" s="6"/>
      <c r="B141" s="10"/>
    </row>
    <row r="142" spans="1:2" ht="42" customHeight="1" x14ac:dyDescent="0.25">
      <c r="A142" s="6"/>
      <c r="B142" s="10"/>
    </row>
    <row r="143" spans="1:2" ht="42" customHeight="1" x14ac:dyDescent="0.25">
      <c r="A143" s="6"/>
      <c r="B143" s="10"/>
    </row>
    <row r="144" spans="1:2" ht="42" customHeight="1" x14ac:dyDescent="0.25">
      <c r="A144" s="6"/>
      <c r="B144" s="10"/>
    </row>
    <row r="145" spans="1:2" ht="42" customHeight="1" x14ac:dyDescent="0.25">
      <c r="A145" s="6"/>
      <c r="B145" s="10"/>
    </row>
    <row r="146" spans="1:2" ht="42" customHeight="1" x14ac:dyDescent="0.25">
      <c r="A146" s="6"/>
      <c r="B146" s="10"/>
    </row>
    <row r="147" spans="1:2" ht="42" customHeight="1" x14ac:dyDescent="0.25">
      <c r="A147" s="6"/>
      <c r="B147" s="10"/>
    </row>
    <row r="148" spans="1:2" ht="42" customHeight="1" x14ac:dyDescent="0.25">
      <c r="A148" s="6"/>
      <c r="B148" s="10"/>
    </row>
    <row r="149" spans="1:2" ht="42" customHeight="1" x14ac:dyDescent="0.25">
      <c r="A149" s="6"/>
      <c r="B149" s="10"/>
    </row>
    <row r="150" spans="1:2" ht="42" customHeight="1" x14ac:dyDescent="0.25">
      <c r="A150" s="6"/>
      <c r="B150" s="10"/>
    </row>
    <row r="151" spans="1:2" ht="42" customHeight="1" x14ac:dyDescent="0.25">
      <c r="A151" s="6"/>
      <c r="B151" s="10"/>
    </row>
    <row r="152" spans="1:2" ht="42" customHeight="1" x14ac:dyDescent="0.25">
      <c r="A152" s="6"/>
      <c r="B152" s="10"/>
    </row>
    <row r="153" spans="1:2" ht="42" customHeight="1" x14ac:dyDescent="0.25">
      <c r="A153" s="6"/>
      <c r="B153" s="10"/>
    </row>
    <row r="154" spans="1:2" ht="42" customHeight="1" x14ac:dyDescent="0.25">
      <c r="A154" s="6"/>
      <c r="B154" s="10"/>
    </row>
    <row r="155" spans="1:2" ht="42" customHeight="1" x14ac:dyDescent="0.25">
      <c r="A155" s="6"/>
      <c r="B155" s="10"/>
    </row>
    <row r="156" spans="1:2" ht="42" customHeight="1" x14ac:dyDescent="0.25">
      <c r="A156" s="6"/>
      <c r="B156" s="10"/>
    </row>
    <row r="157" spans="1:2" ht="42" customHeight="1" x14ac:dyDescent="0.25">
      <c r="A157" s="6"/>
      <c r="B157" s="10"/>
    </row>
    <row r="158" spans="1:2" ht="42" customHeight="1" x14ac:dyDescent="0.25">
      <c r="A158" s="6"/>
      <c r="B158" s="10"/>
    </row>
    <row r="159" spans="1:2" ht="42" customHeight="1" x14ac:dyDescent="0.25">
      <c r="A159" s="6"/>
      <c r="B159" s="10"/>
    </row>
    <row r="160" spans="1:2" ht="42" customHeight="1" x14ac:dyDescent="0.25">
      <c r="A160" s="6"/>
      <c r="B160" s="10"/>
    </row>
    <row r="161" spans="1:2" ht="42" customHeight="1" x14ac:dyDescent="0.25">
      <c r="A161" s="6"/>
      <c r="B161" s="10"/>
    </row>
    <row r="162" spans="1:2" ht="42" customHeight="1" x14ac:dyDescent="0.25">
      <c r="A162" s="6"/>
      <c r="B162" s="10"/>
    </row>
    <row r="163" spans="1:2" ht="42" customHeight="1" x14ac:dyDescent="0.25">
      <c r="A163" s="6"/>
      <c r="B163" s="10"/>
    </row>
    <row r="164" spans="1:2" ht="42" customHeight="1" x14ac:dyDescent="0.25">
      <c r="A164" s="6"/>
      <c r="B164" s="10"/>
    </row>
    <row r="165" spans="1:2" ht="42" customHeight="1" x14ac:dyDescent="0.25">
      <c r="A165" s="6"/>
      <c r="B165" s="10"/>
    </row>
    <row r="166" spans="1:2" ht="42" customHeight="1" x14ac:dyDescent="0.25">
      <c r="A166" s="6"/>
      <c r="B166" s="10"/>
    </row>
    <row r="167" spans="1:2" ht="42" customHeight="1" x14ac:dyDescent="0.25">
      <c r="A167" s="6"/>
      <c r="B167" s="10"/>
    </row>
    <row r="168" spans="1:2" ht="42" customHeight="1" x14ac:dyDescent="0.25">
      <c r="A168" s="6"/>
      <c r="B168" s="10"/>
    </row>
    <row r="169" spans="1:2" ht="42" customHeight="1" x14ac:dyDescent="0.25">
      <c r="A169" s="6"/>
      <c r="B169" s="10"/>
    </row>
    <row r="170" spans="1:2" ht="42" customHeight="1" x14ac:dyDescent="0.25">
      <c r="A170" s="6"/>
      <c r="B170" s="10"/>
    </row>
    <row r="171" spans="1:2" ht="42" customHeight="1" x14ac:dyDescent="0.25">
      <c r="A171" s="6"/>
      <c r="B171" s="10"/>
    </row>
    <row r="172" spans="1:2" ht="42" customHeight="1" x14ac:dyDescent="0.25">
      <c r="A172" s="6"/>
      <c r="B172" s="10"/>
    </row>
    <row r="173" spans="1:2" ht="42" customHeight="1" x14ac:dyDescent="0.25">
      <c r="A173" s="6"/>
      <c r="B173" s="10"/>
    </row>
    <row r="174" spans="1:2" ht="42" customHeight="1" x14ac:dyDescent="0.25">
      <c r="A174" s="6"/>
      <c r="B174" s="10"/>
    </row>
    <row r="175" spans="1:2" ht="42" customHeight="1" x14ac:dyDescent="0.25">
      <c r="A175" s="6"/>
      <c r="B175" s="10"/>
    </row>
    <row r="176" spans="1:2" ht="42" customHeight="1" x14ac:dyDescent="0.25">
      <c r="A176" s="6"/>
      <c r="B176" s="10"/>
    </row>
    <row r="177" spans="1:2" ht="42" customHeight="1" x14ac:dyDescent="0.25">
      <c r="A177" s="6"/>
      <c r="B177" s="10"/>
    </row>
    <row r="178" spans="1:2" ht="42" customHeight="1" x14ac:dyDescent="0.25">
      <c r="A178" s="6"/>
      <c r="B178" s="10"/>
    </row>
    <row r="179" spans="1:2" ht="42" customHeight="1" x14ac:dyDescent="0.25">
      <c r="A179" s="6"/>
      <c r="B179" s="10"/>
    </row>
    <row r="180" spans="1:2" ht="42" customHeight="1" x14ac:dyDescent="0.25">
      <c r="A180" s="6"/>
      <c r="B180" s="10"/>
    </row>
    <row r="181" spans="1:2" ht="42" customHeight="1" x14ac:dyDescent="0.25">
      <c r="A181" s="6"/>
      <c r="B181" s="10"/>
    </row>
    <row r="182" spans="1:2" ht="42" customHeight="1" x14ac:dyDescent="0.25">
      <c r="A182" s="6"/>
      <c r="B182" s="10"/>
    </row>
    <row r="183" spans="1:2" ht="42" customHeight="1" x14ac:dyDescent="0.25">
      <c r="A183" s="6"/>
      <c r="B183" s="10"/>
    </row>
    <row r="184" spans="1:2" ht="42" customHeight="1" x14ac:dyDescent="0.25">
      <c r="A184" s="6"/>
      <c r="B184" s="10"/>
    </row>
    <row r="185" spans="1:2" ht="42" customHeight="1" x14ac:dyDescent="0.25">
      <c r="A185" s="6"/>
      <c r="B185" s="10"/>
    </row>
    <row r="186" spans="1:2" ht="42" customHeight="1" x14ac:dyDescent="0.25">
      <c r="A186" s="6"/>
      <c r="B186" s="10"/>
    </row>
    <row r="187" spans="1:2" ht="42" customHeight="1" x14ac:dyDescent="0.25">
      <c r="A187" s="6"/>
      <c r="B187" s="10"/>
    </row>
    <row r="188" spans="1:2" ht="42" customHeight="1" x14ac:dyDescent="0.25">
      <c r="A188" s="6"/>
      <c r="B188" s="10"/>
    </row>
    <row r="189" spans="1:2" ht="42" customHeight="1" x14ac:dyDescent="0.25">
      <c r="A189" s="6"/>
      <c r="B189" s="10"/>
    </row>
    <row r="190" spans="1:2" ht="42" customHeight="1" x14ac:dyDescent="0.25">
      <c r="A190" s="6"/>
      <c r="B190" s="10"/>
    </row>
    <row r="191" spans="1:2" ht="42" customHeight="1" x14ac:dyDescent="0.25">
      <c r="A191" s="6"/>
      <c r="B191" s="10"/>
    </row>
    <row r="192" spans="1:2" ht="42" customHeight="1" x14ac:dyDescent="0.25">
      <c r="A192" s="6"/>
      <c r="B192" s="10"/>
    </row>
    <row r="193" spans="1:2" ht="42" customHeight="1" x14ac:dyDescent="0.25">
      <c r="A193" s="6"/>
      <c r="B193" s="10"/>
    </row>
    <row r="194" spans="1:2" ht="42" customHeight="1" x14ac:dyDescent="0.25">
      <c r="A194" s="6"/>
      <c r="B194" s="10"/>
    </row>
    <row r="195" spans="1:2" ht="42" customHeight="1" x14ac:dyDescent="0.25">
      <c r="A195" s="6"/>
      <c r="B195" s="10"/>
    </row>
    <row r="196" spans="1:2" ht="42" customHeight="1" x14ac:dyDescent="0.25">
      <c r="A196" s="6"/>
      <c r="B196" s="10"/>
    </row>
    <row r="197" spans="1:2" ht="42" customHeight="1" x14ac:dyDescent="0.25">
      <c r="A197" s="6"/>
      <c r="B197" s="10"/>
    </row>
    <row r="198" spans="1:2" ht="42" customHeight="1" x14ac:dyDescent="0.25">
      <c r="A198" s="6"/>
      <c r="B198" s="10"/>
    </row>
    <row r="199" spans="1:2" ht="42" customHeight="1" x14ac:dyDescent="0.25">
      <c r="A199" s="6"/>
      <c r="B199" s="10"/>
    </row>
    <row r="200" spans="1:2" ht="42" customHeight="1" x14ac:dyDescent="0.25">
      <c r="A200" s="6"/>
      <c r="B200" s="10"/>
    </row>
    <row r="201" spans="1:2" x14ac:dyDescent="0.25">
      <c r="A201" s="5"/>
    </row>
  </sheetData>
  <mergeCells count="54">
    <mergeCell ref="D79:F79"/>
    <mergeCell ref="C82:Y82"/>
    <mergeCell ref="B73:Y73"/>
    <mergeCell ref="C71:D71"/>
    <mergeCell ref="G71:H71"/>
    <mergeCell ref="E71:F71"/>
    <mergeCell ref="C74:Y74"/>
    <mergeCell ref="J77:K77"/>
    <mergeCell ref="J78:K78"/>
    <mergeCell ref="B62:Y62"/>
    <mergeCell ref="C63:Y63"/>
    <mergeCell ref="D65:E65"/>
    <mergeCell ref="H66:I66"/>
    <mergeCell ref="I67:J67"/>
    <mergeCell ref="C69:D69"/>
    <mergeCell ref="E69:F69"/>
    <mergeCell ref="G69:H69"/>
    <mergeCell ref="D49:E49"/>
    <mergeCell ref="D50:E50"/>
    <mergeCell ref="G53:H53"/>
    <mergeCell ref="I59:J59"/>
    <mergeCell ref="G58:H58"/>
    <mergeCell ref="J41:K41"/>
    <mergeCell ref="I42:J42"/>
    <mergeCell ref="B38:Y38"/>
    <mergeCell ref="B1:Y1"/>
    <mergeCell ref="B44:Y44"/>
    <mergeCell ref="C45:Y45"/>
    <mergeCell ref="B25:Y25"/>
    <mergeCell ref="C39:Y39"/>
    <mergeCell ref="I34:J34"/>
    <mergeCell ref="G33:H33"/>
    <mergeCell ref="G32:H32"/>
    <mergeCell ref="C18:Y18"/>
    <mergeCell ref="B22:Y22"/>
    <mergeCell ref="B23:Y23"/>
    <mergeCell ref="C24:Y24"/>
    <mergeCell ref="C11:Y11"/>
    <mergeCell ref="C12:Y12"/>
    <mergeCell ref="C13:Y13"/>
    <mergeCell ref="C14:Y14"/>
    <mergeCell ref="C15:Y15"/>
    <mergeCell ref="C16:Y16"/>
    <mergeCell ref="B19:Y19"/>
    <mergeCell ref="B3:Y3"/>
    <mergeCell ref="C5:Y5"/>
    <mergeCell ref="C4:Y4"/>
    <mergeCell ref="C6:Y6"/>
    <mergeCell ref="C7:Y7"/>
    <mergeCell ref="C8:Y8"/>
    <mergeCell ref="C9:Y9"/>
    <mergeCell ref="C10:Y10"/>
    <mergeCell ref="B17:Y17"/>
    <mergeCell ref="B2:Y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25</vt:i4>
      </vt:variant>
    </vt:vector>
  </HeadingPairs>
  <TitlesOfParts>
    <vt:vector size="26" baseType="lpstr">
      <vt:lpstr>Лист1</vt:lpstr>
      <vt:lpstr>b_0</vt:lpstr>
      <vt:lpstr>b_1</vt:lpstr>
      <vt:lpstr>gamma</vt:lpstr>
      <vt:lpstr>n</vt:lpstr>
      <vt:lpstr>rcrit</vt:lpstr>
      <vt:lpstr>rs</vt:lpstr>
      <vt:lpstr>sigx</vt:lpstr>
      <vt:lpstr>sigy</vt:lpstr>
      <vt:lpstr>tcrit</vt:lpstr>
      <vt:lpstr>tobs</vt:lpstr>
      <vt:lpstr>x</vt:lpstr>
      <vt:lpstr>xa</vt:lpstr>
      <vt:lpstr>xx</vt:lpstr>
      <vt:lpstr>xxa</vt:lpstr>
      <vt:lpstr>xy</vt:lpstr>
      <vt:lpstr>xya</vt:lpstr>
      <vt:lpstr>y</vt:lpstr>
      <vt:lpstr>ya</vt:lpstr>
      <vt:lpstr>yy</vt:lpstr>
      <vt:lpstr>yya</vt:lpstr>
      <vt:lpstr>z_1</vt:lpstr>
      <vt:lpstr>z_2</vt:lpstr>
      <vt:lpstr>zgamma</vt:lpstr>
      <vt:lpstr>zr</vt:lpstr>
      <vt:lpstr>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2023-05-24T13:25:42Z</dcterms:created>
  <dcterms:modified xsi:type="dcterms:W3CDTF">2023-05-24T22:15:22Z</dcterms:modified>
</cp:coreProperties>
</file>