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abriel Ortolan\Desktop\"/>
    </mc:Choice>
  </mc:AlternateContent>
  <xr:revisionPtr revIDLastSave="0" documentId="13_ncr:1_{E1C544AA-AD8D-4647-8324-C33AD4DAEEBE}" xr6:coauthVersionLast="47" xr6:coauthVersionMax="47" xr10:uidLastSave="{00000000-0000-0000-0000-000000000000}"/>
  <bookViews>
    <workbookView xWindow="-120" yWindow="-120" windowWidth="20730" windowHeight="11040" tabRatio="345" activeTab="1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7" i="1"/>
  <c r="B9" i="2"/>
  <c r="B10" i="2"/>
  <c r="B11" i="2"/>
  <c r="B12" i="2"/>
  <c r="B13" i="2"/>
  <c r="B14" i="2"/>
  <c r="B15" i="2"/>
  <c r="B16" i="2"/>
  <c r="B17" i="2"/>
  <c r="B18" i="2"/>
  <c r="B19" i="2"/>
  <c r="B20" i="2"/>
  <c r="B4" i="2"/>
  <c r="B5" i="2"/>
  <c r="B6" i="2"/>
  <c r="B7" i="2"/>
  <c r="B8" i="2"/>
  <c r="B3" i="2"/>
  <c r="C35" i="1" s="1"/>
  <c r="C32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C40" i="1" l="1"/>
  <c r="D40" i="1" s="1"/>
  <c r="C39" i="1"/>
  <c r="D39" i="1" s="1"/>
  <c r="C38" i="1"/>
  <c r="D38" i="1" s="1"/>
  <c r="C36" i="1"/>
  <c r="D36" i="1" s="1"/>
  <c r="D35" i="1"/>
  <c r="D37" i="1"/>
  <c r="D41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<sst xmlns="http://schemas.openxmlformats.org/spreadsheetml/2006/main" count="69" uniqueCount="33">
  <si>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</si>
  <si>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</si>
  <si>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</si>
  <si>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</si>
  <si>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</si>
  <si>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</si>
  <si>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</si>
  <si>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</si>
  <si>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</si>
  <si>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</si>
  <si>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</si>
  <si>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Rendimento Carteira</t>
  </si>
  <si>
    <t>Salário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</si>
  <si>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</si>
  <si>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</si>
  <si>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</si>
  <si>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</si>
  <si>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</si>
  <si>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</si>
  <si>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</si>
  <si>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</si>
  <si>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</si>
  <si>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</si>
  <si>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</si>
  <si>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</si>
  <si>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</si>
  <si>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</si>
  <si>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</si>
  <si>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</si>
  <si>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</si>
  <si>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INFORMAÇÕES BASE</t>
  </si>
  <si>
    <t>SIMULAÇÃO A LONGO PRAZO</t>
  </si>
  <si>
    <t>DIVIDENDO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</si>
</sst>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theme="4" tint="-0.499984740745262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1"/>
      <color theme="4" tint="-0.499984740745262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4" xfId="0" applyFont="1" applyFill="1" applyBorder="1" applyAlignment="1">
      <alignment horizontal="left" indent="3"/>
    </xf>
    <xf numFmtId="164" fontId="9" fillId="3" borderId="5" xfId="0" applyNumberFormat="1" applyFont="1" applyFill="1" applyBorder="1" applyAlignment="1">
      <alignment horizontal="center"/>
    </xf>
    <xf numFmtId="164" fontId="9" fillId="3" borderId="6" xfId="0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left" indent="3"/>
    </xf>
    <xf numFmtId="164" fontId="9" fillId="3" borderId="8" xfId="0" applyNumberFormat="1" applyFont="1" applyFill="1" applyBorder="1" applyAlignment="1">
      <alignment horizontal="center"/>
    </xf>
    <xf numFmtId="164" fontId="9" fillId="3" borderId="9" xfId="0" applyNumberFormat="1" applyFont="1" applyFill="1" applyBorder="1" applyAlignment="1">
      <alignment horizontal="center"/>
    </xf>
    <xf numFmtId="0" fontId="8" fillId="3" borderId="10" xfId="0" applyFont="1" applyFill="1" applyBorder="1" applyAlignment="1">
      <alignment horizontal="left" indent="3"/>
    </xf>
    <xf numFmtId="164" fontId="9" fillId="3" borderId="11" xfId="0" applyNumberFormat="1" applyFont="1" applyFill="1" applyBorder="1" applyAlignment="1">
      <alignment horizontal="center"/>
    </xf>
    <xf numFmtId="164" fontId="9" fillId="3" borderId="12" xfId="0" applyNumberFormat="1" applyFont="1" applyFill="1" applyBorder="1" applyAlignment="1">
      <alignment horizontal="center"/>
    </xf>
    <xf numFmtId="164" fontId="10" fillId="0" borderId="15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0" fontId="10" fillId="0" borderId="18" xfId="0" applyNumberFormat="1" applyFont="1" applyBorder="1" applyAlignment="1">
      <alignment horizontal="center"/>
    </xf>
    <xf numFmtId="8" fontId="10" fillId="3" borderId="18" xfId="0" applyNumberFormat="1" applyFont="1" applyFill="1" applyBorder="1" applyAlignment="1">
      <alignment horizontal="center"/>
    </xf>
    <xf numFmtId="8" fontId="10" fillId="3" borderId="21" xfId="0" applyNumberFormat="1" applyFont="1" applyFill="1" applyBorder="1" applyAlignment="1">
      <alignment horizontal="center"/>
    </xf>
    <xf numFmtId="164" fontId="9" fillId="0" borderId="15" xfId="1" applyNumberFormat="1" applyFont="1" applyBorder="1" applyAlignment="1">
      <alignment horizontal="center"/>
    </xf>
    <xf numFmtId="10" fontId="9" fillId="0" borderId="18" xfId="0" applyNumberFormat="1" applyFont="1" applyBorder="1" applyAlignment="1">
      <alignment horizontal="center"/>
    </xf>
    <xf numFmtId="164" fontId="9" fillId="4" borderId="21" xfId="0" applyNumberFormat="1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8" fillId="4" borderId="13" xfId="0" applyFont="1" applyFill="1" applyBorder="1" applyAlignment="1">
      <alignment horizontal="left" indent="3"/>
    </xf>
    <xf numFmtId="0" fontId="8" fillId="4" borderId="14" xfId="0" applyFont="1" applyFill="1" applyBorder="1" applyAlignment="1">
      <alignment horizontal="left" indent="3"/>
    </xf>
    <xf numFmtId="0" fontId="8" fillId="4" borderId="16" xfId="0" applyFont="1" applyFill="1" applyBorder="1" applyAlignment="1">
      <alignment horizontal="left" indent="3"/>
    </xf>
    <xf numFmtId="0" fontId="8" fillId="4" borderId="17" xfId="0" applyFont="1" applyFill="1" applyBorder="1" applyAlignment="1">
      <alignment horizontal="left" indent="3"/>
    </xf>
    <xf numFmtId="0" fontId="11" fillId="3" borderId="19" xfId="0" applyFont="1" applyFill="1" applyBorder="1" applyAlignment="1">
      <alignment horizontal="left" indent="3"/>
    </xf>
    <xf numFmtId="0" fontId="11" fillId="3" borderId="20" xfId="0" applyFont="1" applyFill="1" applyBorder="1" applyAlignment="1">
      <alignment horizontal="left" indent="3"/>
    </xf>
    <xf numFmtId="0" fontId="8" fillId="4" borderId="19" xfId="0" applyFont="1" applyFill="1" applyBorder="1" applyAlignment="1">
      <alignment horizontal="left" indent="3"/>
    </xf>
    <xf numFmtId="0" fontId="8" fillId="4" borderId="20" xfId="0" applyFont="1" applyFill="1" applyBorder="1" applyAlignment="1">
      <alignment horizontal="left" indent="3"/>
    </xf>
    <xf numFmtId="0" fontId="11" fillId="3" borderId="16" xfId="0" applyFont="1" applyFill="1" applyBorder="1" applyAlignment="1">
      <alignment horizontal="left" indent="3"/>
    </xf>
    <xf numFmtId="0" fontId="11" fillId="3" borderId="17" xfId="0" applyFont="1" applyFill="1" applyBorder="1" applyAlignment="1">
      <alignment horizontal="left" indent="3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0" fontId="12" fillId="6" borderId="0" xfId="2" applyFont="1" applyFill="1"/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13" fillId="5" borderId="23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6" xfId="0" applyFill="1" applyBorder="1" applyAlignment="1">
      <alignment horizontal="center" vertical="center"/>
    </xf>
    <xf numFmtId="9" fontId="0" fillId="0" borderId="27" xfId="0" applyNumberForma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6" borderId="0" xfId="2" applyFont="1" applyFill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B1-4A16-A361-2B17C0377C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B1-4A16-A361-2B17C0377C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B1-4A16-A361-2B17C0377C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B1-4A16-A361-2B17C0377C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B1-4A16-A361-2B17C0377C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3B1-4A16-A361-2B17C0377C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0.35</c:v>
                </c:pt>
                <c:pt idx="1">
                  <c:v>0.35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213137</xdr:colOff>
      <xdr:row>41</xdr:row>
      <xdr:rowOff>167243</xdr:rowOff>
    </xdr:from>
    <xdr:to>
      <xdr:col>4</xdr:col>
      <xdr:colOff>199160</xdr:colOff>
      <xdr:row>60</xdr:row>
      <xdr:rowOff>34636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69180</xdr:colOff>
      <xdr:row>0</xdr:row>
      <xdr:rowOff>121228</xdr:rowOff>
    </xdr:from>
    <xdr:to>
      <xdr:col>6</xdr:col>
      <xdr:colOff>259773</xdr:colOff>
      <xdr:row>9</xdr:row>
      <xdr:rowOff>60615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5FA9E6E-751A-41D2-9B59-EB520B018C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3488" b="33979"/>
        <a:stretch/>
      </xdr:blipFill>
      <xdr:spPr>
        <a:xfrm>
          <a:off x="69180" y="121228"/>
          <a:ext cx="7343002" cy="1575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1"/>
  <sheetViews>
    <sheetView showGridLines="0" topLeftCell="A34" zoomScale="110" zoomScaleNormal="110" workbookViewId="0">
      <selection activeCell="F14" sqref="F14"/>
    </sheetView>
  </sheetViews>
  <sheetFormatPr defaultColWidth="0" defaultRowHeight="14.25"/>
  <cols>
    <col min="1" max="1" width="5.5" customWidth="1"/>
    <col min="2" max="2" width="46.875" customWidth="1"/>
    <col min="3" max="3" width="19.375" bestFit="1" customWidth="1"/>
    <col min="4" max="4" width="15" customWidth="1"/>
    <col min="5" max="8" width="3.5" customWidth="1"/>
    <col min="9" max="16384" width="8.75" hidden="1"/>
  </cols>
  <sheetData>
    <row r="10" spans="2:4" ht="15" thickBot="1"/>
    <row r="11" spans="2:4" ht="26.25">
      <c r="B11" s="33" t="s">
        <v>30</v>
      </c>
      <c r="C11" s="34"/>
      <c r="D11" s="35"/>
    </row>
    <row r="12" spans="2:4" ht="17.25">
      <c r="B12" s="23" t="s">
        <v>12</v>
      </c>
      <c r="C12" s="24"/>
      <c r="D12" s="19">
        <v>2000</v>
      </c>
    </row>
    <row r="13" spans="2:4" ht="17.25">
      <c r="B13" s="25" t="s">
        <v>11</v>
      </c>
      <c r="C13" s="26"/>
      <c r="D13" s="20">
        <v>1.2200000000000001E-2</v>
      </c>
    </row>
    <row r="14" spans="2:4" ht="18" thickBot="1">
      <c r="B14" s="29" t="s">
        <v>29</v>
      </c>
      <c r="C14" s="30"/>
      <c r="D14" s="21">
        <f>D12*30%</f>
        <v>600</v>
      </c>
    </row>
    <row r="15" spans="2:4" ht="15" thickBot="1"/>
    <row r="16" spans="2:4" ht="28.5" customHeight="1">
      <c r="B16" s="36" t="s">
        <v>5</v>
      </c>
      <c r="C16" s="37"/>
      <c r="D16" s="38"/>
    </row>
    <row r="17" spans="1:6" ht="17.25">
      <c r="B17" s="23" t="s">
        <v>0</v>
      </c>
      <c r="C17" s="24"/>
      <c r="D17" s="14">
        <v>100</v>
      </c>
    </row>
    <row r="18" spans="1:6" ht="17.25">
      <c r="B18" s="25" t="s">
        <v>1</v>
      </c>
      <c r="C18" s="26"/>
      <c r="D18" s="15">
        <v>1</v>
      </c>
    </row>
    <row r="19" spans="1:6" ht="17.25">
      <c r="B19" s="25" t="s">
        <v>2</v>
      </c>
      <c r="C19" s="26"/>
      <c r="D19" s="16">
        <v>1.2200000000000001E-2</v>
      </c>
    </row>
    <row r="20" spans="1:6" ht="17.25">
      <c r="B20" s="31" t="s">
        <v>3</v>
      </c>
      <c r="C20" s="32"/>
      <c r="D20" s="17">
        <f>FV(taxa_mensal,qtd_anos*12,aporte*-1)</f>
        <v>1283.8861442571454</v>
      </c>
    </row>
    <row r="21" spans="1:6" ht="18" thickBot="1">
      <c r="B21" s="27" t="s">
        <v>4</v>
      </c>
      <c r="C21" s="28"/>
      <c r="D21" s="18">
        <f>patrimonio*rendimento_carteira</f>
        <v>15.663410959937174</v>
      </c>
      <c r="F21" s="3"/>
    </row>
    <row r="22" spans="1:6" ht="15" thickBot="1"/>
    <row r="23" spans="1:6" ht="30.75">
      <c r="B23" s="36" t="s">
        <v>31</v>
      </c>
      <c r="C23" s="37"/>
      <c r="D23" s="39" t="s">
        <v>32</v>
      </c>
    </row>
    <row r="24" spans="1:6" ht="17.25">
      <c r="A24" s="1">
        <v>2</v>
      </c>
      <c r="B24" s="5" t="s">
        <v>6</v>
      </c>
      <c r="C24" s="6">
        <f>FV($D$19,$A24*12,$D$17*-1)</f>
        <v>2768.8726515469762</v>
      </c>
      <c r="D24" s="7">
        <f>C24*rendimento_carteira</f>
        <v>33.780246348873114</v>
      </c>
    </row>
    <row r="25" spans="1:6" ht="17.25">
      <c r="A25" s="1">
        <v>5</v>
      </c>
      <c r="B25" s="8" t="s">
        <v>7</v>
      </c>
      <c r="C25" s="9">
        <f>FV($D$19,$A25*12,$D$17*-1)</f>
        <v>8770.8681503035714</v>
      </c>
      <c r="D25" s="10">
        <f>C25*rendimento_carteira</f>
        <v>107.00459143370358</v>
      </c>
    </row>
    <row r="26" spans="1:6" ht="17.25">
      <c r="A26" s="1">
        <v>10</v>
      </c>
      <c r="B26" s="8" t="s">
        <v>8</v>
      </c>
      <c r="C26" s="9">
        <f>FV($D$19,$A26*12,$D$17*-1)</f>
        <v>26926.96793002831</v>
      </c>
      <c r="D26" s="10">
        <f>C26*rendimento_carteira</f>
        <v>328.50900874634539</v>
      </c>
    </row>
    <row r="27" spans="1:6" ht="17.25">
      <c r="A27" s="1">
        <v>20</v>
      </c>
      <c r="B27" s="8" t="s">
        <v>9</v>
      </c>
      <c r="C27" s="9">
        <f>FV($D$19,$A27*12,$D$17*-1)</f>
        <v>142311.4512924389</v>
      </c>
      <c r="D27" s="10">
        <f>C27*rendimento_carteira</f>
        <v>1736.1997057677547</v>
      </c>
    </row>
    <row r="28" spans="1:6" ht="18" thickBot="1">
      <c r="A28" s="1">
        <v>30</v>
      </c>
      <c r="B28" s="11" t="s">
        <v>10</v>
      </c>
      <c r="C28" s="12">
        <f>FV($D$19,$A28*12,$D$17*-1)</f>
        <v>636744.3571957961</v>
      </c>
      <c r="D28" s="13">
        <f>C28*rendimento_carteira</f>
        <v>7768.2811577887132</v>
      </c>
    </row>
    <row r="31" spans="1:6" ht="15">
      <c r="B31" s="63" t="s">
        <v>17</v>
      </c>
      <c r="C31" s="63" t="s">
        <v>14</v>
      </c>
      <c r="D31" s="43"/>
    </row>
    <row r="32" spans="1:6" ht="15">
      <c r="B32" s="44" t="s">
        <v>16</v>
      </c>
      <c r="C32" s="45">
        <f>aporte</f>
        <v>100</v>
      </c>
      <c r="D32" s="44"/>
    </row>
    <row r="34" spans="2:4" ht="15">
      <c r="B34" s="40" t="s">
        <v>18</v>
      </c>
      <c r="C34" s="40" t="s">
        <v>19</v>
      </c>
      <c r="D34" s="40" t="s">
        <v>20</v>
      </c>
    </row>
    <row r="35" spans="2:4">
      <c r="B35" s="2" t="s">
        <v>21</v>
      </c>
      <c r="C35" s="4">
        <f>VLOOKUP($C$31&amp;"-"&amp;B35,Planilha2!$B:$E,4,FALSE)</f>
        <v>0.35</v>
      </c>
      <c r="D35" s="22">
        <f>C35*$C$32</f>
        <v>35</v>
      </c>
    </row>
    <row r="36" spans="2:4">
      <c r="B36" s="2" t="s">
        <v>22</v>
      </c>
      <c r="C36" s="4">
        <f>VLOOKUP($C$31&amp;"-"&amp;B36,Planilha2!$B:$E,4,FALSE)</f>
        <v>0.35</v>
      </c>
      <c r="D36" s="22">
        <f t="shared" ref="D36:D40" si="0">C36*$C$32</f>
        <v>35</v>
      </c>
    </row>
    <row r="37" spans="2:4">
      <c r="B37" s="2" t="s">
        <v>23</v>
      </c>
      <c r="C37" s="4">
        <f>VLOOKUP($C$31&amp;"-"&amp;B37,Planilha2!$B:$E,4,FALSE)</f>
        <v>0.15</v>
      </c>
      <c r="D37" s="22">
        <f t="shared" si="0"/>
        <v>15</v>
      </c>
    </row>
    <row r="38" spans="2:4">
      <c r="B38" s="2" t="s">
        <v>24</v>
      </c>
      <c r="C38" s="4">
        <f>VLOOKUP($C$31&amp;"-"&amp;B38,Planilha2!$B:$E,4,FALSE)</f>
        <v>0.1</v>
      </c>
      <c r="D38" s="22">
        <f t="shared" si="0"/>
        <v>10</v>
      </c>
    </row>
    <row r="39" spans="2:4">
      <c r="B39" s="2" t="s">
        <v>25</v>
      </c>
      <c r="C39" s="4">
        <f>VLOOKUP($C$31&amp;"-"&amp;B39,Planilha2!$B:$E,4,FALSE)</f>
        <v>0.05</v>
      </c>
      <c r="D39" s="22">
        <f t="shared" si="0"/>
        <v>5</v>
      </c>
    </row>
    <row r="40" spans="2:4">
      <c r="B40" s="2" t="s">
        <v>26</v>
      </c>
      <c r="C40" s="4">
        <f>VLOOKUP($C$31&amp;"-"&amp;B40,Planilha2!$B:$E,4,FALSE)</f>
        <v>0</v>
      </c>
      <c r="D40" s="22">
        <f t="shared" si="0"/>
        <v>0</v>
      </c>
    </row>
    <row r="41" spans="2:4" ht="15">
      <c r="B41" s="41"/>
      <c r="C41" s="41"/>
      <c r="D41" s="42">
        <f>SUM(D35:D40)</f>
        <v>100</v>
      </c>
    </row>
  </sheetData>
  <mergeCells count="11">
    <mergeCell ref="B11:D11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1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B1:E21"/>
  <sheetViews>
    <sheetView showGridLines="0" tabSelected="1" zoomScale="115" zoomScaleNormal="115" workbookViewId="0">
      <selection activeCell="G6" sqref="G6"/>
    </sheetView>
  </sheetViews>
  <sheetFormatPr defaultRowHeight="14.25"/>
  <cols>
    <col min="1" max="1" width="3.25" style="49" customWidth="1"/>
    <col min="2" max="2" width="30.625" style="49" bestFit="1" customWidth="1"/>
    <col min="3" max="3" width="11.375" style="49" bestFit="1" customWidth="1"/>
    <col min="4" max="4" width="19.125" style="49" bestFit="1" customWidth="1"/>
    <col min="5" max="5" width="4.625" style="49" bestFit="1" customWidth="1"/>
    <col min="6" max="7" width="9" style="49"/>
    <col min="8" max="8" width="15.375" style="49" bestFit="1" customWidth="1"/>
    <col min="9" max="16384" width="9" style="49"/>
  </cols>
  <sheetData>
    <row r="1" spans="2:5" ht="15" thickBot="1"/>
    <row r="2" spans="2:5" ht="15">
      <c r="B2" s="48" t="s">
        <v>28</v>
      </c>
      <c r="C2" s="46" t="s">
        <v>17</v>
      </c>
      <c r="D2" s="46" t="s">
        <v>18</v>
      </c>
      <c r="E2" s="47" t="s">
        <v>27</v>
      </c>
    </row>
    <row r="3" spans="2:5">
      <c r="B3" s="50" t="str">
        <f>C3&amp;"-"&amp;D3</f>
        <v>Conservador-PAPEL</v>
      </c>
      <c r="C3" s="51" t="s">
        <v>13</v>
      </c>
      <c r="D3" s="52" t="s">
        <v>21</v>
      </c>
      <c r="E3" s="53">
        <v>0.6</v>
      </c>
    </row>
    <row r="4" spans="2:5">
      <c r="B4" s="50" t="str">
        <f t="shared" ref="B4:B20" si="0">C4&amp;"-"&amp;D4</f>
        <v>Conservador-TIJOLO</v>
      </c>
      <c r="C4" s="51" t="s">
        <v>13</v>
      </c>
      <c r="D4" s="52" t="s">
        <v>22</v>
      </c>
      <c r="E4" s="53">
        <v>0.25</v>
      </c>
    </row>
    <row r="5" spans="2:5">
      <c r="B5" s="50" t="str">
        <f t="shared" si="0"/>
        <v>Conservador-HÍBRIDOS</v>
      </c>
      <c r="C5" s="51" t="s">
        <v>13</v>
      </c>
      <c r="D5" s="52" t="s">
        <v>23</v>
      </c>
      <c r="E5" s="53">
        <v>0.1</v>
      </c>
    </row>
    <row r="6" spans="2:5">
      <c r="B6" s="50" t="str">
        <f t="shared" si="0"/>
        <v>Conservador-FOFs</v>
      </c>
      <c r="C6" s="51" t="s">
        <v>13</v>
      </c>
      <c r="D6" s="52" t="s">
        <v>24</v>
      </c>
      <c r="E6" s="53">
        <v>0.05</v>
      </c>
    </row>
    <row r="7" spans="2:5">
      <c r="B7" s="50" t="str">
        <f t="shared" si="0"/>
        <v>Conservador-DESENVOLVIMENTO</v>
      </c>
      <c r="C7" s="51" t="s">
        <v>13</v>
      </c>
      <c r="D7" s="52" t="s">
        <v>25</v>
      </c>
      <c r="E7" s="53">
        <v>0</v>
      </c>
    </row>
    <row r="8" spans="2:5">
      <c r="B8" s="50" t="str">
        <f t="shared" si="0"/>
        <v>Conservador-HOTELARIAS</v>
      </c>
      <c r="C8" s="51" t="s">
        <v>13</v>
      </c>
      <c r="D8" s="52" t="s">
        <v>26</v>
      </c>
      <c r="E8" s="53">
        <v>0</v>
      </c>
    </row>
    <row r="9" spans="2:5">
      <c r="B9" s="50" t="str">
        <f t="shared" si="0"/>
        <v>Moderado-PAPEL</v>
      </c>
      <c r="C9" s="51" t="s">
        <v>14</v>
      </c>
      <c r="D9" s="52" t="s">
        <v>21</v>
      </c>
      <c r="E9" s="53">
        <v>0.35</v>
      </c>
    </row>
    <row r="10" spans="2:5">
      <c r="B10" s="54" t="str">
        <f t="shared" si="0"/>
        <v>Moderado-TIJOLO</v>
      </c>
      <c r="C10" s="55" t="s">
        <v>14</v>
      </c>
      <c r="D10" s="56" t="s">
        <v>22</v>
      </c>
      <c r="E10" s="57">
        <v>0.35</v>
      </c>
    </row>
    <row r="11" spans="2:5">
      <c r="B11" s="50" t="str">
        <f t="shared" si="0"/>
        <v>Moderado-HÍBRIDOS</v>
      </c>
      <c r="C11" s="51" t="s">
        <v>14</v>
      </c>
      <c r="D11" s="52" t="s">
        <v>23</v>
      </c>
      <c r="E11" s="53">
        <v>0.15</v>
      </c>
    </row>
    <row r="12" spans="2:5">
      <c r="B12" s="50" t="str">
        <f t="shared" si="0"/>
        <v>Moderado-FOFs</v>
      </c>
      <c r="C12" s="51" t="s">
        <v>14</v>
      </c>
      <c r="D12" s="52" t="s">
        <v>24</v>
      </c>
      <c r="E12" s="53">
        <v>0.1</v>
      </c>
    </row>
    <row r="13" spans="2:5">
      <c r="B13" s="50" t="str">
        <f t="shared" si="0"/>
        <v>Moderado-DESENVOLVIMENTO</v>
      </c>
      <c r="C13" s="51" t="s">
        <v>14</v>
      </c>
      <c r="D13" s="52" t="s">
        <v>25</v>
      </c>
      <c r="E13" s="53">
        <v>0.05</v>
      </c>
    </row>
    <row r="14" spans="2:5">
      <c r="B14" s="50" t="str">
        <f t="shared" si="0"/>
        <v>Moderado-HOTELARIAS</v>
      </c>
      <c r="C14" s="51" t="s">
        <v>14</v>
      </c>
      <c r="D14" s="52" t="s">
        <v>26</v>
      </c>
      <c r="E14" s="53">
        <v>0</v>
      </c>
    </row>
    <row r="15" spans="2:5">
      <c r="B15" s="50" t="str">
        <f t="shared" si="0"/>
        <v>Agressivo-PAPEL</v>
      </c>
      <c r="C15" s="51" t="s">
        <v>15</v>
      </c>
      <c r="D15" s="52" t="s">
        <v>21</v>
      </c>
      <c r="E15" s="53">
        <v>0.2</v>
      </c>
    </row>
    <row r="16" spans="2:5">
      <c r="B16" s="50" t="str">
        <f t="shared" si="0"/>
        <v>Agressivo-TIJOLO</v>
      </c>
      <c r="C16" s="51" t="s">
        <v>15</v>
      </c>
      <c r="D16" s="52" t="s">
        <v>22</v>
      </c>
      <c r="E16" s="53">
        <v>0.3</v>
      </c>
    </row>
    <row r="17" spans="2:5">
      <c r="B17" s="50" t="str">
        <f t="shared" si="0"/>
        <v>Agressivo-HÍBRIDOS</v>
      </c>
      <c r="C17" s="51" t="s">
        <v>15</v>
      </c>
      <c r="D17" s="52" t="s">
        <v>23</v>
      </c>
      <c r="E17" s="53">
        <v>0.2</v>
      </c>
    </row>
    <row r="18" spans="2:5">
      <c r="B18" s="50" t="str">
        <f t="shared" si="0"/>
        <v>Agressivo-FOFs</v>
      </c>
      <c r="C18" s="51" t="s">
        <v>15</v>
      </c>
      <c r="D18" s="52" t="s">
        <v>24</v>
      </c>
      <c r="E18" s="53">
        <v>0.1</v>
      </c>
    </row>
    <row r="19" spans="2:5">
      <c r="B19" s="50" t="str">
        <f t="shared" si="0"/>
        <v>Agressivo-DESENVOLVIMENTO</v>
      </c>
      <c r="C19" s="51" t="s">
        <v>15</v>
      </c>
      <c r="D19" s="52" t="s">
        <v>25</v>
      </c>
      <c r="E19" s="53">
        <v>0.1</v>
      </c>
    </row>
    <row r="20" spans="2:5" ht="15" thickBot="1">
      <c r="B20" s="58" t="str">
        <f t="shared" si="0"/>
        <v>Agressivo-HOTELARIAS</v>
      </c>
      <c r="C20" s="59" t="s">
        <v>15</v>
      </c>
      <c r="D20" s="60" t="s">
        <v>26</v>
      </c>
      <c r="E20" s="61">
        <v>0.1</v>
      </c>
    </row>
    <row r="21" spans="2:5">
      <c r="E21" s="6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Gabriel Ortolan</cp:lastModifiedBy>
  <dcterms:created xsi:type="dcterms:W3CDTF">2025-04-16T18:38:03Z</dcterms:created>
  <dcterms:modified xsi:type="dcterms:W3CDTF">2025-05-30T00:45:05Z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