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ariamachado\Desktop\"/>
    </mc:Choice>
  </mc:AlternateContent>
  <bookViews>
    <workbookView xWindow="0" yWindow="0" windowWidth="19200" windowHeight="6640" activeTab="6"/>
  </bookViews>
  <sheets>
    <sheet name="INICIO" sheetId="9" r:id="rId1"/>
    <sheet name="ORDEM" sheetId="1" r:id="rId2"/>
    <sheet name="AUX" sheetId="6" r:id="rId3"/>
    <sheet name="DADOS CLIENTES" sheetId="5" r:id="rId4"/>
    <sheet name="TAB" sheetId="4" r:id="rId5"/>
    <sheet name="PROD" sheetId="2" r:id="rId6"/>
    <sheet name="PALETIZAÇÃO" sheetId="7" r:id="rId7"/>
  </sheets>
  <definedNames>
    <definedName name="_xlnm._FilterDatabase" localSheetId="2" hidden="1">AUX!$B$4:$G$1539</definedName>
    <definedName name="_xlnm._FilterDatabase" localSheetId="3" hidden="1">'DADOS CLIENTES'!$A$2:$N$3</definedName>
    <definedName name="_xlnm._FilterDatabase" localSheetId="1" hidden="1">ORDEM!$A$16:$AC$163</definedName>
    <definedName name="_xlnm._FilterDatabase" localSheetId="6" hidden="1">PALETIZAÇÃO!$A$2:$J$23</definedName>
    <definedName name="_xlnm._FilterDatabase" localSheetId="5" hidden="1">PROD!$B$2:$Z$26</definedName>
    <definedName name="_xlnm._FilterDatabase" localSheetId="4" hidden="1">TAB!$C$2:$M$12</definedName>
    <definedName name="TIPO">AUX!$BN$3:$BN$5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7" i="1" l="1"/>
  <c r="M8" i="4" l="1"/>
  <c r="B24" i="6" l="1"/>
  <c r="G16" i="7"/>
  <c r="A16" i="7"/>
  <c r="B18" i="2"/>
  <c r="C18" i="2"/>
  <c r="D18" i="2"/>
  <c r="B19" i="2"/>
  <c r="C19" i="2"/>
  <c r="D19" i="2"/>
  <c r="C5" i="4"/>
  <c r="T24" i="2" l="1"/>
  <c r="B24" i="2" l="1"/>
  <c r="D24" i="2"/>
  <c r="B23" i="2"/>
  <c r="C23" i="2"/>
  <c r="D23" i="2"/>
  <c r="G20" i="7" l="1"/>
  <c r="G4" i="7"/>
  <c r="G14" i="7" l="1"/>
  <c r="G13" i="7"/>
  <c r="G12" i="7"/>
  <c r="G11" i="7"/>
  <c r="I4" i="4" l="1"/>
  <c r="G10" i="7" l="1"/>
  <c r="G9" i="7"/>
  <c r="B21" i="6" l="1"/>
  <c r="B22" i="6"/>
  <c r="B23" i="6"/>
  <c r="D4" i="2"/>
  <c r="C4" i="2"/>
  <c r="B4" i="2"/>
  <c r="D3" i="2"/>
  <c r="C3" i="2"/>
  <c r="B3" i="2"/>
  <c r="G15" i="7"/>
  <c r="A15" i="7"/>
  <c r="K9" i="4" l="1"/>
  <c r="C9" i="4"/>
  <c r="B5" i="6" l="1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5" i="6"/>
  <c r="B26" i="6"/>
  <c r="B27" i="6"/>
  <c r="B31" i="6"/>
  <c r="B28" i="6"/>
  <c r="B29" i="6"/>
  <c r="B30" i="6"/>
  <c r="B16" i="2" l="1"/>
  <c r="C16" i="2"/>
  <c r="D16" i="2"/>
  <c r="B17" i="2"/>
  <c r="C17" i="2"/>
  <c r="D17" i="2"/>
  <c r="B14" i="2" l="1"/>
  <c r="C14" i="2"/>
  <c r="D14" i="2"/>
  <c r="B20" i="2"/>
  <c r="C20" i="2"/>
  <c r="D20" i="2"/>
  <c r="B5" i="2"/>
  <c r="C5" i="2"/>
  <c r="D5" i="2"/>
  <c r="B6" i="2"/>
  <c r="C6" i="2"/>
  <c r="D6" i="2"/>
  <c r="B9" i="2"/>
  <c r="C9" i="2"/>
  <c r="D9" i="2"/>
  <c r="B10" i="2"/>
  <c r="C10" i="2"/>
  <c r="D10" i="2"/>
  <c r="B15" i="2"/>
  <c r="C15" i="2"/>
  <c r="D15" i="2"/>
  <c r="B21" i="2"/>
  <c r="C21" i="2"/>
  <c r="D21" i="2"/>
  <c r="B22" i="2"/>
  <c r="C22" i="2"/>
  <c r="D22" i="2"/>
  <c r="B25" i="2"/>
  <c r="C25" i="2"/>
  <c r="D25" i="2"/>
  <c r="B26" i="2"/>
  <c r="C26" i="2"/>
  <c r="D26" i="2"/>
  <c r="B7" i="2"/>
  <c r="C7" i="2"/>
  <c r="D7" i="2"/>
  <c r="B8" i="2"/>
  <c r="C8" i="2"/>
  <c r="D8" i="2"/>
  <c r="B11" i="2"/>
  <c r="C11" i="2"/>
  <c r="D11" i="2"/>
  <c r="B12" i="2"/>
  <c r="C12" i="2"/>
  <c r="D12" i="2"/>
  <c r="B13" i="2"/>
  <c r="C13" i="2"/>
  <c r="D13" i="2"/>
  <c r="Z18" i="1" l="1"/>
  <c r="Z19" i="1"/>
  <c r="Z20" i="1"/>
  <c r="Z21" i="1"/>
  <c r="Z22" i="1"/>
  <c r="Z23" i="1"/>
  <c r="Z24" i="1"/>
  <c r="Z25" i="1"/>
  <c r="Z26" i="1"/>
  <c r="Z17" i="1"/>
  <c r="D13" i="9" l="1"/>
  <c r="K11" i="4" l="1"/>
  <c r="C11" i="4"/>
  <c r="A18" i="7" l="1"/>
  <c r="A17" i="7"/>
  <c r="A12" i="7" l="1"/>
  <c r="A11" i="7"/>
  <c r="A7" i="7"/>
  <c r="A6" i="7"/>
  <c r="A14" i="7" l="1"/>
  <c r="A13" i="7"/>
  <c r="A10" i="7"/>
  <c r="A9" i="7"/>
  <c r="A21" i="7" l="1"/>
  <c r="A8" i="7" l="1"/>
  <c r="A3" i="7" l="1"/>
  <c r="A5" i="7" l="1"/>
  <c r="C12" i="4" l="1"/>
  <c r="A19" i="7"/>
  <c r="A20" i="7"/>
  <c r="K4" i="4" l="1"/>
  <c r="K3" i="4"/>
  <c r="K6" i="4"/>
  <c r="K7" i="4"/>
  <c r="K8" i="4"/>
  <c r="K10" i="4"/>
  <c r="D9" i="9" l="1"/>
  <c r="U17" i="1" l="1"/>
  <c r="AA17" i="1" s="1"/>
  <c r="Y17" i="1"/>
  <c r="A4" i="7" l="1"/>
  <c r="U18" i="1" l="1"/>
  <c r="AA18" i="1" s="1"/>
  <c r="U19" i="1"/>
  <c r="AA19" i="1" s="1"/>
  <c r="U20" i="1"/>
  <c r="AA20" i="1" s="1"/>
  <c r="U21" i="1"/>
  <c r="AA21" i="1" s="1"/>
  <c r="U22" i="1"/>
  <c r="AA22" i="1" s="1"/>
  <c r="U23" i="1"/>
  <c r="AA23" i="1" s="1"/>
  <c r="U24" i="1"/>
  <c r="AA24" i="1" s="1"/>
  <c r="U25" i="1"/>
  <c r="AA25" i="1" s="1"/>
  <c r="U26" i="1"/>
  <c r="AA26" i="1" s="1"/>
  <c r="Y4" i="1" l="1"/>
  <c r="C19" i="9"/>
  <c r="C17" i="9"/>
  <c r="H6" i="1" l="1"/>
  <c r="A1" i="4" l="1"/>
  <c r="H8" i="1"/>
  <c r="C4" i="4"/>
  <c r="C3" i="4"/>
  <c r="C6" i="4"/>
  <c r="C7" i="4"/>
  <c r="C8" i="4"/>
  <c r="C10" i="4"/>
  <c r="A2" i="1"/>
  <c r="C15" i="9"/>
  <c r="C13" i="9"/>
  <c r="C12" i="9"/>
  <c r="C4" i="9"/>
  <c r="C11" i="9"/>
  <c r="C10" i="9"/>
  <c r="Z16" i="1" l="1"/>
  <c r="AA16" i="1"/>
  <c r="J16" i="1"/>
  <c r="W15" i="1"/>
  <c r="W12" i="1"/>
  <c r="W8" i="1"/>
  <c r="W7" i="1"/>
  <c r="W14" i="1"/>
  <c r="W6" i="1"/>
  <c r="W13" i="1"/>
  <c r="W11" i="1"/>
  <c r="W10" i="1"/>
  <c r="W9" i="1"/>
  <c r="W16" i="1"/>
  <c r="Y16" i="1"/>
  <c r="N16" i="1"/>
  <c r="R16" i="1"/>
  <c r="V16" i="1"/>
  <c r="L16" i="1"/>
  <c r="Q16" i="1"/>
  <c r="H16" i="1"/>
  <c r="K16" i="1"/>
  <c r="O16" i="1"/>
  <c r="G16" i="1"/>
  <c r="P16" i="1"/>
  <c r="X16" i="1"/>
  <c r="M16" i="1"/>
  <c r="U16" i="1"/>
  <c r="G11" i="1"/>
  <c r="W5" i="1"/>
  <c r="T7" i="1"/>
  <c r="J2" i="1"/>
  <c r="Y5" i="1"/>
  <c r="W3" i="1"/>
  <c r="W1" i="1"/>
  <c r="Y3" i="1"/>
  <c r="G9" i="1"/>
  <c r="X3" i="1"/>
  <c r="X1" i="1"/>
  <c r="G10" i="1"/>
  <c r="Y1" i="1"/>
  <c r="X5" i="1"/>
  <c r="G8" i="1"/>
  <c r="Y26" i="1"/>
  <c r="Y25" i="1"/>
  <c r="Y24" i="1"/>
  <c r="Y23" i="1"/>
  <c r="Y22" i="1"/>
  <c r="Y21" i="1"/>
  <c r="Y20" i="1"/>
  <c r="Y19" i="1"/>
  <c r="Y18" i="1"/>
  <c r="Y2" i="1" l="1"/>
  <c r="A23" i="7"/>
  <c r="A22" i="7"/>
  <c r="L5" i="4" l="1"/>
  <c r="L9" i="4"/>
  <c r="L6" i="4"/>
  <c r="L10" i="4"/>
  <c r="L7" i="4"/>
  <c r="L12" i="4"/>
  <c r="L3" i="4"/>
  <c r="L4" i="4"/>
  <c r="L11" i="4"/>
  <c r="L8" i="4"/>
  <c r="G4" i="1" l="1"/>
  <c r="R18" i="1" l="1"/>
  <c r="R19" i="1"/>
  <c r="R20" i="1"/>
  <c r="R21" i="1"/>
  <c r="R22" i="1"/>
  <c r="R23" i="1"/>
  <c r="R24" i="1"/>
  <c r="R25" i="1"/>
  <c r="R26" i="1"/>
  <c r="R17" i="1"/>
  <c r="M7" i="4" l="1"/>
  <c r="M3" i="4"/>
  <c r="M5" i="4"/>
  <c r="M4" i="4"/>
  <c r="M12" i="4"/>
  <c r="K58" i="1"/>
  <c r="M58" i="1"/>
  <c r="N49" i="1"/>
  <c r="M49" i="1"/>
  <c r="M48" i="1"/>
  <c r="N48" i="1"/>
  <c r="J51" i="1"/>
  <c r="J49" i="1"/>
  <c r="J50" i="1"/>
  <c r="L145" i="1"/>
  <c r="L147" i="1"/>
  <c r="L149" i="1"/>
  <c r="L151" i="1"/>
  <c r="L153" i="1"/>
  <c r="L155" i="1"/>
  <c r="L157" i="1"/>
  <c r="L159" i="1"/>
  <c r="L161" i="1"/>
  <c r="L163" i="1"/>
  <c r="J152" i="1"/>
  <c r="J161" i="1"/>
  <c r="N151" i="1"/>
  <c r="N157" i="1"/>
  <c r="J142" i="1"/>
  <c r="K146" i="1"/>
  <c r="K150" i="1"/>
  <c r="K154" i="1"/>
  <c r="K161" i="1"/>
  <c r="J151" i="1"/>
  <c r="M146" i="1"/>
  <c r="M148" i="1"/>
  <c r="M150" i="1"/>
  <c r="M152" i="1"/>
  <c r="M154" i="1"/>
  <c r="M156" i="1"/>
  <c r="M158" i="1"/>
  <c r="M160" i="1"/>
  <c r="M162" i="1"/>
  <c r="J141" i="1"/>
  <c r="N146" i="1"/>
  <c r="N155" i="1"/>
  <c r="J146" i="1"/>
  <c r="K155" i="1"/>
  <c r="K159" i="1"/>
  <c r="J160" i="1"/>
  <c r="N161" i="1"/>
  <c r="K152" i="1"/>
  <c r="M145" i="1"/>
  <c r="M149" i="1"/>
  <c r="M155" i="1"/>
  <c r="M161" i="1"/>
  <c r="J149" i="1"/>
  <c r="J162" i="1"/>
  <c r="J155" i="1"/>
  <c r="N149" i="1"/>
  <c r="N163" i="1"/>
  <c r="K153" i="1"/>
  <c r="J143" i="1"/>
  <c r="J156" i="1"/>
  <c r="N145" i="1"/>
  <c r="N152" i="1"/>
  <c r="N159" i="1"/>
  <c r="J150" i="1"/>
  <c r="K147" i="1"/>
  <c r="K151" i="1"/>
  <c r="K162" i="1"/>
  <c r="J159" i="1"/>
  <c r="J145" i="1"/>
  <c r="N148" i="1"/>
  <c r="N158" i="1"/>
  <c r="J154" i="1"/>
  <c r="K156" i="1"/>
  <c r="J147" i="1"/>
  <c r="L146" i="1"/>
  <c r="L148" i="1"/>
  <c r="L150" i="1"/>
  <c r="L152" i="1"/>
  <c r="L154" i="1"/>
  <c r="L156" i="1"/>
  <c r="L158" i="1"/>
  <c r="L160" i="1"/>
  <c r="L162" i="1"/>
  <c r="J144" i="1"/>
  <c r="N147" i="1"/>
  <c r="N154" i="1"/>
  <c r="J158" i="1"/>
  <c r="K148" i="1"/>
  <c r="K163" i="1"/>
  <c r="M147" i="1"/>
  <c r="M151" i="1"/>
  <c r="M153" i="1"/>
  <c r="M157" i="1"/>
  <c r="M159" i="1"/>
  <c r="M163" i="1"/>
  <c r="N150" i="1"/>
  <c r="N160" i="1"/>
  <c r="K157" i="1"/>
  <c r="J148" i="1"/>
  <c r="J153" i="1"/>
  <c r="N156" i="1"/>
  <c r="K145" i="1"/>
  <c r="K149" i="1"/>
  <c r="K160" i="1"/>
  <c r="N153" i="1"/>
  <c r="N162" i="1"/>
  <c r="J157" i="1"/>
  <c r="J163" i="1"/>
  <c r="K158" i="1"/>
  <c r="J95" i="1"/>
  <c r="J18" i="1"/>
  <c r="J97" i="1"/>
  <c r="N97" i="1"/>
  <c r="M98" i="1"/>
  <c r="L99" i="1"/>
  <c r="K100" i="1"/>
  <c r="J101" i="1"/>
  <c r="N101" i="1"/>
  <c r="M102" i="1"/>
  <c r="L103" i="1"/>
  <c r="K104" i="1"/>
  <c r="J105" i="1"/>
  <c r="N105" i="1"/>
  <c r="M106" i="1"/>
  <c r="L107" i="1"/>
  <c r="K108" i="1"/>
  <c r="J109" i="1"/>
  <c r="N109" i="1"/>
  <c r="K97" i="1"/>
  <c r="J98" i="1"/>
  <c r="N98" i="1"/>
  <c r="M99" i="1"/>
  <c r="L100" i="1"/>
  <c r="K101" i="1"/>
  <c r="J102" i="1"/>
  <c r="N102" i="1"/>
  <c r="M103" i="1"/>
  <c r="L104" i="1"/>
  <c r="K105" i="1"/>
  <c r="J106" i="1"/>
  <c r="N106" i="1"/>
  <c r="M107" i="1"/>
  <c r="L108" i="1"/>
  <c r="K109" i="1"/>
  <c r="J110" i="1"/>
  <c r="N110" i="1"/>
  <c r="M111" i="1"/>
  <c r="L112" i="1"/>
  <c r="K113" i="1"/>
  <c r="J114" i="1"/>
  <c r="N114" i="1"/>
  <c r="M115" i="1"/>
  <c r="L116" i="1"/>
  <c r="K117" i="1"/>
  <c r="J118" i="1"/>
  <c r="N118" i="1"/>
  <c r="M119" i="1"/>
  <c r="L120" i="1"/>
  <c r="K121" i="1"/>
  <c r="J122" i="1"/>
  <c r="N122" i="1"/>
  <c r="M123" i="1"/>
  <c r="L124" i="1"/>
  <c r="K125" i="1"/>
  <c r="J126" i="1"/>
  <c r="N126" i="1"/>
  <c r="M127" i="1"/>
  <c r="L128" i="1"/>
  <c r="K129" i="1"/>
  <c r="J130" i="1"/>
  <c r="K99" i="1"/>
  <c r="J100" i="1"/>
  <c r="K103" i="1"/>
  <c r="J104" i="1"/>
  <c r="K107" i="1"/>
  <c r="J108" i="1"/>
  <c r="M110" i="1"/>
  <c r="N111" i="1"/>
  <c r="J112" i="1"/>
  <c r="L113" i="1"/>
  <c r="M114" i="1"/>
  <c r="N115" i="1"/>
  <c r="J116" i="1"/>
  <c r="L117" i="1"/>
  <c r="M118" i="1"/>
  <c r="N119" i="1"/>
  <c r="J120" i="1"/>
  <c r="L121" i="1"/>
  <c r="M122" i="1"/>
  <c r="N123" i="1"/>
  <c r="J124" i="1"/>
  <c r="L125" i="1"/>
  <c r="M126" i="1"/>
  <c r="N127" i="1"/>
  <c r="J128" i="1"/>
  <c r="L129" i="1"/>
  <c r="M130" i="1"/>
  <c r="L131" i="1"/>
  <c r="K132" i="1"/>
  <c r="J133" i="1"/>
  <c r="N133" i="1"/>
  <c r="M134" i="1"/>
  <c r="L135" i="1"/>
  <c r="K136" i="1"/>
  <c r="J137" i="1"/>
  <c r="N137" i="1"/>
  <c r="M138" i="1"/>
  <c r="L139" i="1"/>
  <c r="K140" i="1"/>
  <c r="N141" i="1"/>
  <c r="M142" i="1"/>
  <c r="L143" i="1"/>
  <c r="K144" i="1"/>
  <c r="L97" i="1"/>
  <c r="N99" i="1"/>
  <c r="M100" i="1"/>
  <c r="L101" i="1"/>
  <c r="N103" i="1"/>
  <c r="M104" i="1"/>
  <c r="L105" i="1"/>
  <c r="N107" i="1"/>
  <c r="M108" i="1"/>
  <c r="L109" i="1"/>
  <c r="J111" i="1"/>
  <c r="K112" i="1"/>
  <c r="M113" i="1"/>
  <c r="J115" i="1"/>
  <c r="K116" i="1"/>
  <c r="M117" i="1"/>
  <c r="J119" i="1"/>
  <c r="K120" i="1"/>
  <c r="M121" i="1"/>
  <c r="J123" i="1"/>
  <c r="K124" i="1"/>
  <c r="M125" i="1"/>
  <c r="J127" i="1"/>
  <c r="K128" i="1"/>
  <c r="M129" i="1"/>
  <c r="N130" i="1"/>
  <c r="M131" i="1"/>
  <c r="L132" i="1"/>
  <c r="K133" i="1"/>
  <c r="J134" i="1"/>
  <c r="N134" i="1"/>
  <c r="M135" i="1"/>
  <c r="L136" i="1"/>
  <c r="K137" i="1"/>
  <c r="J138" i="1"/>
  <c r="N138" i="1"/>
  <c r="M139" i="1"/>
  <c r="L140" i="1"/>
  <c r="K141" i="1"/>
  <c r="N142" i="1"/>
  <c r="M143" i="1"/>
  <c r="L144" i="1"/>
  <c r="L98" i="1"/>
  <c r="J99" i="1"/>
  <c r="L102" i="1"/>
  <c r="J103" i="1"/>
  <c r="L106" i="1"/>
  <c r="J107" i="1"/>
  <c r="L110" i="1"/>
  <c r="L111" i="1"/>
  <c r="N112" i="1"/>
  <c r="J113" i="1"/>
  <c r="L114" i="1"/>
  <c r="L115" i="1"/>
  <c r="N116" i="1"/>
  <c r="J117" i="1"/>
  <c r="L118" i="1"/>
  <c r="L119" i="1"/>
  <c r="N120" i="1"/>
  <c r="J121" i="1"/>
  <c r="L122" i="1"/>
  <c r="L123" i="1"/>
  <c r="N124" i="1"/>
  <c r="J125" i="1"/>
  <c r="L126" i="1"/>
  <c r="L127" i="1"/>
  <c r="N128" i="1"/>
  <c r="J129" i="1"/>
  <c r="L130" i="1"/>
  <c r="K131" i="1"/>
  <c r="J132" i="1"/>
  <c r="N132" i="1"/>
  <c r="K111" i="1"/>
  <c r="K119" i="1"/>
  <c r="K127" i="1"/>
  <c r="L133" i="1"/>
  <c r="N135" i="1"/>
  <c r="M136" i="1"/>
  <c r="L137" i="1"/>
  <c r="N139" i="1"/>
  <c r="M140" i="1"/>
  <c r="L141" i="1"/>
  <c r="N143" i="1"/>
  <c r="M144" i="1"/>
  <c r="K98" i="1"/>
  <c r="N100" i="1"/>
  <c r="K102" i="1"/>
  <c r="N104" i="1"/>
  <c r="K106" i="1"/>
  <c r="N108" i="1"/>
  <c r="K110" i="1"/>
  <c r="N113" i="1"/>
  <c r="M116" i="1"/>
  <c r="K118" i="1"/>
  <c r="N121" i="1"/>
  <c r="M124" i="1"/>
  <c r="K126" i="1"/>
  <c r="N129" i="1"/>
  <c r="M132" i="1"/>
  <c r="M133" i="1"/>
  <c r="K134" i="1"/>
  <c r="N136" i="1"/>
  <c r="M137" i="1"/>
  <c r="K138" i="1"/>
  <c r="N140" i="1"/>
  <c r="M141" i="1"/>
  <c r="K142" i="1"/>
  <c r="N144" i="1"/>
  <c r="K115" i="1"/>
  <c r="K123" i="1"/>
  <c r="J131" i="1"/>
  <c r="L134" i="1"/>
  <c r="J135" i="1"/>
  <c r="L138" i="1"/>
  <c r="J139" i="1"/>
  <c r="L142" i="1"/>
  <c r="N131" i="1"/>
  <c r="M97" i="1"/>
  <c r="M105" i="1"/>
  <c r="J136" i="1"/>
  <c r="J140" i="1"/>
  <c r="K114" i="1"/>
  <c r="K122" i="1"/>
  <c r="K130" i="1"/>
  <c r="N117" i="1"/>
  <c r="M120" i="1"/>
  <c r="M101" i="1"/>
  <c r="K139" i="1"/>
  <c r="M109" i="1"/>
  <c r="M112" i="1"/>
  <c r="N125" i="1"/>
  <c r="M128" i="1"/>
  <c r="K135" i="1"/>
  <c r="K143" i="1"/>
  <c r="J96" i="1"/>
  <c r="J94" i="1"/>
  <c r="N96" i="1"/>
  <c r="N95" i="1"/>
  <c r="N94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L96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M59" i="1"/>
  <c r="M57" i="1"/>
  <c r="M56" i="1"/>
  <c r="M55" i="1"/>
  <c r="M54" i="1"/>
  <c r="M53" i="1"/>
  <c r="M52" i="1"/>
  <c r="M51" i="1"/>
  <c r="M50" i="1"/>
  <c r="M47" i="1"/>
  <c r="M46" i="1"/>
  <c r="M45" i="1"/>
  <c r="J59" i="1"/>
  <c r="J63" i="1"/>
  <c r="J67" i="1"/>
  <c r="J71" i="1"/>
  <c r="J75" i="1"/>
  <c r="J79" i="1"/>
  <c r="J83" i="1"/>
  <c r="J87" i="1"/>
  <c r="J91" i="1"/>
  <c r="J46" i="1"/>
  <c r="J54" i="1"/>
  <c r="K92" i="1"/>
  <c r="N91" i="1"/>
  <c r="N90" i="1"/>
  <c r="K88" i="1"/>
  <c r="N87" i="1"/>
  <c r="N86" i="1"/>
  <c r="K84" i="1"/>
  <c r="N83" i="1"/>
  <c r="N82" i="1"/>
  <c r="K80" i="1"/>
  <c r="N79" i="1"/>
  <c r="N78" i="1"/>
  <c r="K76" i="1"/>
  <c r="N75" i="1"/>
  <c r="N74" i="1"/>
  <c r="K72" i="1"/>
  <c r="N71" i="1"/>
  <c r="N70" i="1"/>
  <c r="K68" i="1"/>
  <c r="N67" i="1"/>
  <c r="N66" i="1"/>
  <c r="K64" i="1"/>
  <c r="N63" i="1"/>
  <c r="N62" i="1"/>
  <c r="K60" i="1"/>
  <c r="N59" i="1"/>
  <c r="N57" i="1"/>
  <c r="K56" i="1"/>
  <c r="N55" i="1"/>
  <c r="K54" i="1"/>
  <c r="N53" i="1"/>
  <c r="K52" i="1"/>
  <c r="N51" i="1"/>
  <c r="K50" i="1"/>
  <c r="K48" i="1"/>
  <c r="N47" i="1"/>
  <c r="K46" i="1"/>
  <c r="N45" i="1"/>
  <c r="J60" i="1"/>
  <c r="J65" i="1"/>
  <c r="J70" i="1"/>
  <c r="J76" i="1"/>
  <c r="J81" i="1"/>
  <c r="J86" i="1"/>
  <c r="J92" i="1"/>
  <c r="J45" i="1"/>
  <c r="J56" i="1"/>
  <c r="K90" i="1"/>
  <c r="N89" i="1"/>
  <c r="N88" i="1"/>
  <c r="K82" i="1"/>
  <c r="N81" i="1"/>
  <c r="N80" i="1"/>
  <c r="K74" i="1"/>
  <c r="N73" i="1"/>
  <c r="N72" i="1"/>
  <c r="K66" i="1"/>
  <c r="N65" i="1"/>
  <c r="N64" i="1"/>
  <c r="N58" i="1"/>
  <c r="K57" i="1"/>
  <c r="N54" i="1"/>
  <c r="K53" i="1"/>
  <c r="K47" i="1"/>
  <c r="J62" i="1"/>
  <c r="J68" i="1"/>
  <c r="J78" i="1"/>
  <c r="J89" i="1"/>
  <c r="J53" i="1"/>
  <c r="K93" i="1"/>
  <c r="K89" i="1"/>
  <c r="K85" i="1"/>
  <c r="K81" i="1"/>
  <c r="K77" i="1"/>
  <c r="L72" i="1"/>
  <c r="L68" i="1"/>
  <c r="L64" i="1"/>
  <c r="L60" i="1"/>
  <c r="L56" i="1"/>
  <c r="L52" i="1"/>
  <c r="L50" i="1"/>
  <c r="L46" i="1"/>
  <c r="J58" i="1"/>
  <c r="J64" i="1"/>
  <c r="J69" i="1"/>
  <c r="J80" i="1"/>
  <c r="J55" i="1"/>
  <c r="L95" i="1"/>
  <c r="L94" i="1"/>
  <c r="K91" i="1"/>
  <c r="L90" i="1"/>
  <c r="K87" i="1"/>
  <c r="L86" i="1"/>
  <c r="K83" i="1"/>
  <c r="L82" i="1"/>
  <c r="K79" i="1"/>
  <c r="L78" i="1"/>
  <c r="K75" i="1"/>
  <c r="L74" i="1"/>
  <c r="K71" i="1"/>
  <c r="L70" i="1"/>
  <c r="K67" i="1"/>
  <c r="L66" i="1"/>
  <c r="K63" i="1"/>
  <c r="L62" i="1"/>
  <c r="L59" i="1"/>
  <c r="L57" i="1"/>
  <c r="L55" i="1"/>
  <c r="L53" i="1"/>
  <c r="L51" i="1"/>
  <c r="L49" i="1"/>
  <c r="L47" i="1"/>
  <c r="L45" i="1"/>
  <c r="J61" i="1"/>
  <c r="J66" i="1"/>
  <c r="J72" i="1"/>
  <c r="J77" i="1"/>
  <c r="J82" i="1"/>
  <c r="J88" i="1"/>
  <c r="J93" i="1"/>
  <c r="J47" i="1"/>
  <c r="J52" i="1"/>
  <c r="J57" i="1"/>
  <c r="K96" i="1"/>
  <c r="K95" i="1"/>
  <c r="K94" i="1"/>
  <c r="N93" i="1"/>
  <c r="N92" i="1"/>
  <c r="K86" i="1"/>
  <c r="N85" i="1"/>
  <c r="N84" i="1"/>
  <c r="K78" i="1"/>
  <c r="N77" i="1"/>
  <c r="N76" i="1"/>
  <c r="K70" i="1"/>
  <c r="N69" i="1"/>
  <c r="N68" i="1"/>
  <c r="K62" i="1"/>
  <c r="N61" i="1"/>
  <c r="N60" i="1"/>
  <c r="K59" i="1"/>
  <c r="N56" i="1"/>
  <c r="K55" i="1"/>
  <c r="N52" i="1"/>
  <c r="K51" i="1"/>
  <c r="N50" i="1"/>
  <c r="K49" i="1"/>
  <c r="N46" i="1"/>
  <c r="K45" i="1"/>
  <c r="J73" i="1"/>
  <c r="J84" i="1"/>
  <c r="J48" i="1"/>
  <c r="L92" i="1"/>
  <c r="L88" i="1"/>
  <c r="L84" i="1"/>
  <c r="L80" i="1"/>
  <c r="L76" i="1"/>
  <c r="K73" i="1"/>
  <c r="K69" i="1"/>
  <c r="K65" i="1"/>
  <c r="K61" i="1"/>
  <c r="L58" i="1"/>
  <c r="L54" i="1"/>
  <c r="L48" i="1"/>
  <c r="J74" i="1"/>
  <c r="J85" i="1"/>
  <c r="J90" i="1"/>
  <c r="J22" i="1"/>
  <c r="J26" i="1"/>
  <c r="J29" i="1"/>
  <c r="J32" i="1"/>
  <c r="J36" i="1"/>
  <c r="J40" i="1"/>
  <c r="J44" i="1"/>
  <c r="Q20" i="1"/>
  <c r="Q24" i="1"/>
  <c r="Q17" i="1"/>
  <c r="J42" i="1"/>
  <c r="Q22" i="1"/>
  <c r="J21" i="1"/>
  <c r="J31" i="1"/>
  <c r="J35" i="1"/>
  <c r="J43" i="1"/>
  <c r="Q19" i="1"/>
  <c r="J19" i="1"/>
  <c r="J23" i="1"/>
  <c r="J27" i="1"/>
  <c r="J33" i="1"/>
  <c r="J37" i="1"/>
  <c r="J41" i="1"/>
  <c r="Q21" i="1"/>
  <c r="Q25" i="1"/>
  <c r="J20" i="1"/>
  <c r="J24" i="1"/>
  <c r="J28" i="1"/>
  <c r="J34" i="1"/>
  <c r="J38" i="1"/>
  <c r="Q18" i="1"/>
  <c r="Q26" i="1"/>
  <c r="J25" i="1"/>
  <c r="J39" i="1"/>
  <c r="Q23" i="1"/>
  <c r="P21" i="1"/>
  <c r="P25" i="1"/>
  <c r="P23" i="1"/>
  <c r="P20" i="1"/>
  <c r="P17" i="1"/>
  <c r="P18" i="1"/>
  <c r="P22" i="1"/>
  <c r="P26" i="1"/>
  <c r="P19" i="1"/>
  <c r="P24" i="1"/>
  <c r="N18" i="1"/>
  <c r="N22" i="1"/>
  <c r="N26" i="1"/>
  <c r="N29" i="1"/>
  <c r="N32" i="1"/>
  <c r="N36" i="1"/>
  <c r="N40" i="1"/>
  <c r="N44" i="1"/>
  <c r="M19" i="1"/>
  <c r="M23" i="1"/>
  <c r="M27" i="1"/>
  <c r="M33" i="1"/>
  <c r="M37" i="1"/>
  <c r="M41" i="1"/>
  <c r="N25" i="1"/>
  <c r="N31" i="1"/>
  <c r="N39" i="1"/>
  <c r="M29" i="1"/>
  <c r="M40" i="1"/>
  <c r="N19" i="1"/>
  <c r="N23" i="1"/>
  <c r="N27" i="1"/>
  <c r="N33" i="1"/>
  <c r="N37" i="1"/>
  <c r="N41" i="1"/>
  <c r="M20" i="1"/>
  <c r="M24" i="1"/>
  <c r="M28" i="1"/>
  <c r="M30" i="1"/>
  <c r="M34" i="1"/>
  <c r="M38" i="1"/>
  <c r="M42" i="1"/>
  <c r="M17" i="1"/>
  <c r="M22" i="1"/>
  <c r="M32" i="1"/>
  <c r="M44" i="1"/>
  <c r="N20" i="1"/>
  <c r="N24" i="1"/>
  <c r="N28" i="1"/>
  <c r="N30" i="1"/>
  <c r="N34" i="1"/>
  <c r="N38" i="1"/>
  <c r="N42" i="1"/>
  <c r="N17" i="1"/>
  <c r="M21" i="1"/>
  <c r="M25" i="1"/>
  <c r="M31" i="1"/>
  <c r="M35" i="1"/>
  <c r="M39" i="1"/>
  <c r="M43" i="1"/>
  <c r="N21" i="1"/>
  <c r="N35" i="1"/>
  <c r="N43" i="1"/>
  <c r="M18" i="1"/>
  <c r="M26" i="1"/>
  <c r="M36" i="1"/>
  <c r="L18" i="1"/>
  <c r="L22" i="1"/>
  <c r="L26" i="1"/>
  <c r="L29" i="1"/>
  <c r="L32" i="1"/>
  <c r="L36" i="1"/>
  <c r="L40" i="1"/>
  <c r="L44" i="1"/>
  <c r="L39" i="1"/>
  <c r="L19" i="1"/>
  <c r="L23" i="1"/>
  <c r="L27" i="1"/>
  <c r="L33" i="1"/>
  <c r="L37" i="1"/>
  <c r="L41" i="1"/>
  <c r="L21" i="1"/>
  <c r="L31" i="1"/>
  <c r="L43" i="1"/>
  <c r="L20" i="1"/>
  <c r="L24" i="1"/>
  <c r="L28" i="1"/>
  <c r="L30" i="1"/>
  <c r="L34" i="1"/>
  <c r="L38" i="1"/>
  <c r="L42" i="1"/>
  <c r="L17" i="1"/>
  <c r="L25" i="1"/>
  <c r="L35" i="1"/>
  <c r="K18" i="1"/>
  <c r="K22" i="1"/>
  <c r="K26" i="1"/>
  <c r="K29" i="1"/>
  <c r="K32" i="1"/>
  <c r="K36" i="1"/>
  <c r="K40" i="1"/>
  <c r="K44" i="1"/>
  <c r="K25" i="1"/>
  <c r="K35" i="1"/>
  <c r="K43" i="1"/>
  <c r="K19" i="1"/>
  <c r="K23" i="1"/>
  <c r="K27" i="1"/>
  <c r="K33" i="1"/>
  <c r="K37" i="1"/>
  <c r="K41" i="1"/>
  <c r="K39" i="1"/>
  <c r="K20" i="1"/>
  <c r="K24" i="1"/>
  <c r="K28" i="1"/>
  <c r="K30" i="1"/>
  <c r="K34" i="1"/>
  <c r="K38" i="1"/>
  <c r="K42" i="1"/>
  <c r="K17" i="1"/>
  <c r="K21" i="1"/>
  <c r="K31" i="1"/>
  <c r="J17" i="1"/>
  <c r="W23" i="1" l="1"/>
  <c r="W19" i="1"/>
  <c r="V19" i="1"/>
  <c r="W18" i="1"/>
  <c r="W22" i="1"/>
  <c r="W20" i="1"/>
  <c r="W26" i="1"/>
  <c r="W21" i="1"/>
  <c r="W24" i="1"/>
  <c r="W25" i="1"/>
  <c r="V25" i="1"/>
  <c r="W17" i="1"/>
  <c r="V23" i="1"/>
  <c r="V22" i="1"/>
  <c r="V26" i="1"/>
  <c r="V21" i="1"/>
  <c r="V18" i="1"/>
  <c r="V24" i="1"/>
  <c r="V20" i="1"/>
  <c r="V17" i="1"/>
  <c r="H10" i="1"/>
  <c r="W2" i="1" l="1"/>
  <c r="X2" i="1"/>
  <c r="A1" i="1"/>
  <c r="H9" i="1"/>
  <c r="G7" i="1"/>
  <c r="G6" i="1"/>
  <c r="F2" i="1"/>
  <c r="G5" i="1"/>
  <c r="H4" i="1"/>
  <c r="AA2" i="1" l="1"/>
  <c r="G17" i="1"/>
  <c r="H18" i="1"/>
  <c r="H22" i="1"/>
  <c r="H19" i="1"/>
  <c r="H20" i="1"/>
  <c r="H24" i="1"/>
  <c r="H17" i="1"/>
  <c r="H21" i="1"/>
  <c r="G19" i="1"/>
  <c r="G926" i="6" s="1"/>
  <c r="G24" i="1"/>
  <c r="G20" i="1"/>
  <c r="G21" i="1"/>
  <c r="G18" i="1"/>
  <c r="G22" i="1"/>
  <c r="A3" i="5"/>
  <c r="G675" i="6" l="1"/>
  <c r="G677" i="6"/>
  <c r="G676" i="6"/>
  <c r="G672" i="6"/>
  <c r="G331" i="6"/>
  <c r="G332" i="6"/>
  <c r="G333" i="6"/>
  <c r="G589" i="6"/>
  <c r="G590" i="6"/>
  <c r="G588" i="6"/>
  <c r="G571" i="6"/>
  <c r="G570" i="6"/>
  <c r="G572" i="6"/>
  <c r="G875" i="6"/>
  <c r="G877" i="6"/>
  <c r="G876" i="6"/>
  <c r="G187" i="6"/>
  <c r="G189" i="6"/>
  <c r="G188" i="6"/>
  <c r="H7" i="1"/>
  <c r="G155" i="1" l="1"/>
  <c r="H152" i="1"/>
  <c r="H153" i="1"/>
  <c r="G160" i="1"/>
  <c r="G98" i="1"/>
  <c r="G114" i="1"/>
  <c r="G130" i="1"/>
  <c r="G97" i="1"/>
  <c r="G113" i="1"/>
  <c r="G129" i="1"/>
  <c r="H97" i="1"/>
  <c r="H113" i="1"/>
  <c r="H129" i="1"/>
  <c r="H102" i="1"/>
  <c r="H112" i="1"/>
  <c r="H122" i="1"/>
  <c r="H95" i="1"/>
  <c r="G96" i="1"/>
  <c r="H85" i="1"/>
  <c r="H84" i="1"/>
  <c r="H82" i="1"/>
  <c r="H79" i="1"/>
  <c r="G78" i="1"/>
  <c r="G63" i="1"/>
  <c r="G68" i="1"/>
  <c r="G65" i="1"/>
  <c r="H26" i="1"/>
  <c r="H56" i="1"/>
  <c r="H27" i="1"/>
  <c r="H50" i="1"/>
  <c r="G35" i="1"/>
  <c r="G27" i="1"/>
  <c r="G52" i="1"/>
  <c r="G49" i="1"/>
  <c r="G46" i="1"/>
  <c r="H133" i="1"/>
  <c r="H128" i="1"/>
  <c r="H92" i="1"/>
  <c r="H61" i="1"/>
  <c r="H58" i="1"/>
  <c r="H87" i="1"/>
  <c r="G86" i="1"/>
  <c r="G76" i="1"/>
  <c r="G73" i="1"/>
  <c r="H31" i="1"/>
  <c r="H37" i="1"/>
  <c r="G43" i="1"/>
  <c r="G57" i="1"/>
  <c r="H154" i="1"/>
  <c r="G149" i="1"/>
  <c r="H157" i="1"/>
  <c r="G104" i="1"/>
  <c r="G136" i="1"/>
  <c r="G103" i="1"/>
  <c r="G135" i="1"/>
  <c r="H119" i="1"/>
  <c r="H135" i="1"/>
  <c r="H136" i="1"/>
  <c r="H100" i="1"/>
  <c r="H65" i="1"/>
  <c r="H62" i="1"/>
  <c r="G58" i="1"/>
  <c r="G90" i="1"/>
  <c r="G77" i="1"/>
  <c r="H41" i="1"/>
  <c r="G28" i="1"/>
  <c r="H158" i="1"/>
  <c r="G153" i="1"/>
  <c r="H161" i="1"/>
  <c r="G106" i="1"/>
  <c r="G105" i="1"/>
  <c r="H105" i="1"/>
  <c r="H137" i="1"/>
  <c r="H108" i="1"/>
  <c r="H68" i="1"/>
  <c r="H63" i="1"/>
  <c r="G83" i="1"/>
  <c r="H40" i="1"/>
  <c r="H45" i="1"/>
  <c r="G51" i="1"/>
  <c r="G25" i="1"/>
  <c r="H162" i="1"/>
  <c r="H155" i="1"/>
  <c r="G108" i="1"/>
  <c r="G140" i="1"/>
  <c r="H146" i="1"/>
  <c r="G159" i="1"/>
  <c r="H156" i="1"/>
  <c r="G146" i="1"/>
  <c r="G145" i="1"/>
  <c r="G100" i="1"/>
  <c r="G116" i="1"/>
  <c r="G132" i="1"/>
  <c r="G99" i="1"/>
  <c r="G115" i="1"/>
  <c r="G131" i="1"/>
  <c r="H99" i="1"/>
  <c r="H115" i="1"/>
  <c r="H131" i="1"/>
  <c r="H110" i="1"/>
  <c r="H120" i="1"/>
  <c r="H130" i="1"/>
  <c r="G93" i="1"/>
  <c r="H89" i="1"/>
  <c r="H88" i="1"/>
  <c r="H86" i="1"/>
  <c r="H83" i="1"/>
  <c r="G82" i="1"/>
  <c r="G67" i="1"/>
  <c r="G72" i="1"/>
  <c r="G69" i="1"/>
  <c r="H29" i="1"/>
  <c r="H25" i="1"/>
  <c r="H33" i="1"/>
  <c r="H54" i="1"/>
  <c r="G39" i="1"/>
  <c r="G36" i="1"/>
  <c r="G56" i="1"/>
  <c r="G53" i="1"/>
  <c r="G50" i="1"/>
  <c r="H150" i="1"/>
  <c r="G163" i="1"/>
  <c r="H160" i="1"/>
  <c r="G154" i="1"/>
  <c r="H149" i="1"/>
  <c r="G102" i="1"/>
  <c r="G118" i="1"/>
  <c r="G134" i="1"/>
  <c r="G101" i="1"/>
  <c r="H64" i="1"/>
  <c r="G80" i="1"/>
  <c r="H36" i="1"/>
  <c r="H30" i="1"/>
  <c r="G30" i="1"/>
  <c r="H151" i="1"/>
  <c r="G138" i="1"/>
  <c r="G121" i="1"/>
  <c r="H121" i="1"/>
  <c r="H124" i="1"/>
  <c r="G94" i="1"/>
  <c r="H66" i="1"/>
  <c r="G75" i="1"/>
  <c r="G84" i="1"/>
  <c r="H43" i="1"/>
  <c r="H35" i="1"/>
  <c r="G33" i="1"/>
  <c r="G157" i="1"/>
  <c r="G124" i="1"/>
  <c r="G107" i="1"/>
  <c r="G117" i="1"/>
  <c r="G133" i="1"/>
  <c r="H101" i="1"/>
  <c r="H117" i="1"/>
  <c r="H118" i="1"/>
  <c r="H138" i="1"/>
  <c r="H60" i="1"/>
  <c r="H90" i="1"/>
  <c r="G71" i="1"/>
  <c r="H32" i="1"/>
  <c r="H28" i="1"/>
  <c r="G54" i="1"/>
  <c r="H159" i="1"/>
  <c r="H147" i="1"/>
  <c r="G120" i="1"/>
  <c r="G119" i="1"/>
  <c r="H103" i="1"/>
  <c r="H126" i="1"/>
  <c r="H96" i="1"/>
  <c r="H59" i="1"/>
  <c r="G79" i="1"/>
  <c r="H39" i="1"/>
  <c r="G47" i="1"/>
  <c r="G152" i="1"/>
  <c r="G122" i="1"/>
  <c r="G137" i="1"/>
  <c r="H134" i="1"/>
  <c r="H69" i="1"/>
  <c r="G62" i="1"/>
  <c r="G81" i="1"/>
  <c r="H34" i="1"/>
  <c r="G32" i="1"/>
  <c r="G156" i="1"/>
  <c r="G150" i="1"/>
  <c r="G123" i="1"/>
  <c r="G148" i="1"/>
  <c r="G144" i="1"/>
  <c r="H107" i="1"/>
  <c r="H143" i="1"/>
  <c r="H140" i="1"/>
  <c r="H81" i="1"/>
  <c r="H71" i="1"/>
  <c r="G91" i="1"/>
  <c r="H53" i="1"/>
  <c r="G40" i="1"/>
  <c r="G34" i="1"/>
  <c r="G88" i="1"/>
  <c r="G31" i="1"/>
  <c r="H148" i="1"/>
  <c r="G127" i="1"/>
  <c r="H98" i="1"/>
  <c r="H94" i="1"/>
  <c r="G74" i="1"/>
  <c r="G92" i="1"/>
  <c r="H38" i="1"/>
  <c r="G55" i="1"/>
  <c r="G161" i="1"/>
  <c r="G126" i="1"/>
  <c r="H127" i="1"/>
  <c r="H106" i="1"/>
  <c r="G87" i="1"/>
  <c r="G61" i="1"/>
  <c r="H42" i="1"/>
  <c r="G26" i="1"/>
  <c r="G1224" i="6" s="1"/>
  <c r="G128" i="1"/>
  <c r="G141" i="1"/>
  <c r="H114" i="1"/>
  <c r="H78" i="1"/>
  <c r="G45" i="1"/>
  <c r="G29" i="1"/>
  <c r="H163" i="1"/>
  <c r="G142" i="1"/>
  <c r="H116" i="1"/>
  <c r="H77" i="1"/>
  <c r="G59" i="1"/>
  <c r="G147" i="1"/>
  <c r="G158" i="1"/>
  <c r="G109" i="1"/>
  <c r="H109" i="1"/>
  <c r="H142" i="1"/>
  <c r="H91" i="1"/>
  <c r="H72" i="1"/>
  <c r="H75" i="1"/>
  <c r="G60" i="1"/>
  <c r="H44" i="1"/>
  <c r="H57" i="1"/>
  <c r="H47" i="1"/>
  <c r="G44" i="1"/>
  <c r="G38" i="1"/>
  <c r="G151" i="1"/>
  <c r="G162" i="1"/>
  <c r="G111" i="1"/>
  <c r="H111" i="1"/>
  <c r="H132" i="1"/>
  <c r="H93" i="1"/>
  <c r="H76" i="1"/>
  <c r="G66" i="1"/>
  <c r="G64" i="1"/>
  <c r="H48" i="1"/>
  <c r="H55" i="1"/>
  <c r="G48" i="1"/>
  <c r="G42" i="1"/>
  <c r="H144" i="1"/>
  <c r="G110" i="1"/>
  <c r="G125" i="1"/>
  <c r="H123" i="1"/>
  <c r="H104" i="1"/>
  <c r="G95" i="1"/>
  <c r="H80" i="1"/>
  <c r="G70" i="1"/>
  <c r="H52" i="1"/>
  <c r="G112" i="1"/>
  <c r="H125" i="1"/>
  <c r="H70" i="1"/>
  <c r="H51" i="1"/>
  <c r="G37" i="1"/>
  <c r="G139" i="1"/>
  <c r="H74" i="1"/>
  <c r="G41" i="1"/>
  <c r="H145" i="1"/>
  <c r="H139" i="1"/>
  <c r="H73" i="1"/>
  <c r="G85" i="1"/>
  <c r="G89" i="1"/>
  <c r="H23" i="1"/>
  <c r="H46" i="1"/>
  <c r="G23" i="1"/>
  <c r="G143" i="1"/>
  <c r="H141" i="1"/>
  <c r="H67" i="1"/>
  <c r="H49" i="1"/>
  <c r="H12" i="1"/>
  <c r="O17" i="1"/>
  <c r="X17" i="1" s="1"/>
  <c r="O25" i="1"/>
  <c r="X25" i="1" s="1"/>
  <c r="O24" i="1"/>
  <c r="X24" i="1" s="1"/>
  <c r="O22" i="1"/>
  <c r="X22" i="1" s="1"/>
  <c r="O20" i="1"/>
  <c r="X20" i="1" s="1"/>
  <c r="O26" i="1"/>
  <c r="X26" i="1" s="1"/>
  <c r="O21" i="1"/>
  <c r="X21" i="1" s="1"/>
  <c r="O23" i="1"/>
  <c r="X23" i="1" s="1"/>
  <c r="O19" i="1"/>
  <c r="X19" i="1" s="1"/>
  <c r="O18" i="1"/>
  <c r="X18" i="1" s="1"/>
  <c r="G1238" i="6" l="1"/>
  <c r="G1236" i="6"/>
  <c r="G1237" i="6"/>
  <c r="X7" i="1"/>
  <c r="G1124" i="6"/>
  <c r="G1123" i="6"/>
  <c r="G1125" i="6"/>
  <c r="X12" i="1"/>
  <c r="Y7" i="1"/>
  <c r="Y10" i="1"/>
  <c r="X10" i="1"/>
  <c r="X11" i="1"/>
  <c r="Y9" i="1"/>
  <c r="Y13" i="1"/>
  <c r="X9" i="1"/>
  <c r="Y8" i="1"/>
  <c r="Y11" i="1"/>
  <c r="X14" i="1"/>
  <c r="Y14" i="1"/>
  <c r="Y15" i="1"/>
  <c r="X15" i="1"/>
  <c r="X13" i="1"/>
  <c r="X8" i="1"/>
  <c r="Y12" i="1"/>
  <c r="Y6" i="1"/>
  <c r="X6" i="1"/>
  <c r="X4" i="1"/>
  <c r="W4" i="1" s="1"/>
</calcChain>
</file>

<file path=xl/sharedStrings.xml><?xml version="1.0" encoding="utf-8"?>
<sst xmlns="http://schemas.openxmlformats.org/spreadsheetml/2006/main" count="704" uniqueCount="276">
  <si>
    <t>BASE DE PEDIDO</t>
  </si>
  <si>
    <t>RESUMEN</t>
  </si>
  <si>
    <t>PESO NETO</t>
  </si>
  <si>
    <t>PESO BRUTO</t>
  </si>
  <si>
    <t>CUBICACIÓN</t>
  </si>
  <si>
    <t>CAFÉ</t>
  </si>
  <si>
    <t>CAPPUCCINO</t>
  </si>
  <si>
    <t>ACHOCOLATADO</t>
  </si>
  <si>
    <t>DESPACHO</t>
  </si>
  <si>
    <t>PALLETS</t>
  </si>
  <si>
    <t>FILTRO DE PAPEL</t>
  </si>
  <si>
    <t>PUERTA FILTRO</t>
  </si>
  <si>
    <t>SOLUBLE</t>
  </si>
  <si>
    <t>CAFÉ CON LECHE</t>
  </si>
  <si>
    <t>PRODUCTO</t>
  </si>
  <si>
    <t>FAMILIA</t>
  </si>
  <si>
    <t>PRECIO / CAJA</t>
  </si>
  <si>
    <t>N ° UNIDAD/EMBALAJE</t>
  </si>
  <si>
    <t>MEDIDA DEL EMBALAJE</t>
  </si>
  <si>
    <t>NCM</t>
  </si>
  <si>
    <t>LINEA</t>
  </si>
  <si>
    <t xml:space="preserve">N° CAJA/PALLET </t>
  </si>
  <si>
    <t>CANTIDAD DE CAJA</t>
  </si>
  <si>
    <t>CANTIDAD DE PALLETS</t>
  </si>
  <si>
    <t>USD</t>
  </si>
  <si>
    <t>CÓD PROD CLIENTE</t>
  </si>
  <si>
    <t>VALOR</t>
  </si>
  <si>
    <t>KG</t>
  </si>
  <si>
    <t>Lista de Preço</t>
  </si>
  <si>
    <t>Material</t>
  </si>
  <si>
    <t>Descrição do Material Português</t>
  </si>
  <si>
    <t>Un Med</t>
  </si>
  <si>
    <t>Preço Sugerido</t>
  </si>
  <si>
    <t>Moeda Tabela Preço</t>
  </si>
  <si>
    <t>BHO</t>
  </si>
  <si>
    <t>CX</t>
  </si>
  <si>
    <t>CAFE TM 3C TRAD EXP VAC 20X250G</t>
  </si>
  <si>
    <t>LONT</t>
  </si>
  <si>
    <t>CAFE CAPP 3C CLAS SACHE 16X10X20G</t>
  </si>
  <si>
    <t>PORTA FILTRO 3C PLAST VM 102 C/12</t>
  </si>
  <si>
    <t>US</t>
  </si>
  <si>
    <t>Org</t>
  </si>
  <si>
    <t>Texto breve material</t>
  </si>
  <si>
    <t>Denominador</t>
  </si>
  <si>
    <t>Unidade de medida alternativa</t>
  </si>
  <si>
    <t>Contador</t>
  </si>
  <si>
    <t>Código EAN/UPC</t>
  </si>
  <si>
    <t>Ctg.EAN</t>
  </si>
  <si>
    <t>Cmpr.</t>
  </si>
  <si>
    <t>Largura</t>
  </si>
  <si>
    <t>Altura</t>
  </si>
  <si>
    <t>Unidade de medida</t>
  </si>
  <si>
    <t>Peso bruto</t>
  </si>
  <si>
    <t>Unidade de peso</t>
  </si>
  <si>
    <t>Peso líquido</t>
  </si>
  <si>
    <t>Per.máx.armazen.</t>
  </si>
  <si>
    <t>Tmp.valid.restante</t>
  </si>
  <si>
    <t>Prazo de validade</t>
  </si>
  <si>
    <t>CD3</t>
  </si>
  <si>
    <t>IC</t>
  </si>
  <si>
    <t>MM</t>
  </si>
  <si>
    <t>UN</t>
  </si>
  <si>
    <t>HE</t>
  </si>
  <si>
    <t>M3</t>
  </si>
  <si>
    <t>Cliente</t>
  </si>
  <si>
    <t>Nome</t>
  </si>
  <si>
    <t>Cond Pg</t>
  </si>
  <si>
    <t>Cond. Pagto</t>
  </si>
  <si>
    <t>Incoterm</t>
  </si>
  <si>
    <t>Ativos S/N</t>
  </si>
  <si>
    <t>Idioma</t>
  </si>
  <si>
    <t>Moeda</t>
  </si>
  <si>
    <t>S</t>
  </si>
  <si>
    <t>FCA</t>
  </si>
  <si>
    <t>Espanhol</t>
  </si>
  <si>
    <t>MINOIL S.A.</t>
  </si>
  <si>
    <t>STANDBY IRREVOGAVEL 60 DIAS</t>
  </si>
  <si>
    <t>GROUND COFFEE</t>
  </si>
  <si>
    <t>INSTANT COFFEE</t>
  </si>
  <si>
    <t>PAPER FILTER</t>
  </si>
  <si>
    <t>FILTER HOLDER</t>
  </si>
  <si>
    <t>COFFEE W/ MILK</t>
  </si>
  <si>
    <t>CHOCOLATE</t>
  </si>
  <si>
    <t>JUGO EN POLVO</t>
  </si>
  <si>
    <t>POWDERED JUICE</t>
  </si>
  <si>
    <t>ATUALIZADO MANUALMENTE</t>
  </si>
  <si>
    <t>CAFES</t>
  </si>
  <si>
    <t>SOLUVEIS</t>
  </si>
  <si>
    <t>CAFECOMLEITE</t>
  </si>
  <si>
    <t>REFRESCO</t>
  </si>
  <si>
    <t>DESC</t>
  </si>
  <si>
    <t>IDIOMA/LANGUAGE:</t>
  </si>
  <si>
    <t>ORDER BASIS</t>
  </si>
  <si>
    <t>ENGLISH</t>
  </si>
  <si>
    <t>ESPAÑOL</t>
  </si>
  <si>
    <t>PORTUGUÊS</t>
  </si>
  <si>
    <t>REFERÊNCIA CLIENTE:</t>
  </si>
  <si>
    <t>CUSTOMER REFERENCE:</t>
  </si>
  <si>
    <t>REFERENCIA CLIENTE:</t>
  </si>
  <si>
    <t>CÓD CLIENTE EXPORTAÇÃO:</t>
  </si>
  <si>
    <t>EXPORT CUSTOMER CODE:</t>
  </si>
  <si>
    <t>CÓD CLIENTE EXPORTACIÓN:</t>
  </si>
  <si>
    <t>RESUMO</t>
  </si>
  <si>
    <t>MINOIL</t>
  </si>
  <si>
    <t>INSERIR ORDEN DE COMPRA</t>
  </si>
  <si>
    <t>INSERIR ORDEM DE COMPRA</t>
  </si>
  <si>
    <t>PLACE PURCHASE ORDER</t>
  </si>
  <si>
    <t>SENHA</t>
  </si>
  <si>
    <t>SENHA:</t>
  </si>
  <si>
    <t>PASSWORD:</t>
  </si>
  <si>
    <t>CONTRASEÑA:</t>
  </si>
  <si>
    <t>REVISAR PEDIDO</t>
  </si>
  <si>
    <t>REVIEW THE ORDER</t>
  </si>
  <si>
    <t>REVISAR LA ORDEN</t>
  </si>
  <si>
    <t>LANGUAGE</t>
  </si>
  <si>
    <t>MONEDA:</t>
  </si>
  <si>
    <t>PLAZO DE PAGO:</t>
  </si>
  <si>
    <t>INCOTERMS:</t>
  </si>
  <si>
    <t>CÓDIGO 3C</t>
  </si>
  <si>
    <t>CLIENTE</t>
  </si>
  <si>
    <t>TABELA</t>
  </si>
  <si>
    <t>FAMÍLIA TRADUÇÃO</t>
  </si>
  <si>
    <t>QTD CX</t>
  </si>
  <si>
    <t>LINHA</t>
  </si>
  <si>
    <t>PORTA FILTRO</t>
  </si>
  <si>
    <t>0901.21.00</t>
  </si>
  <si>
    <t>2101.11.10</t>
  </si>
  <si>
    <t>2101.12.00</t>
  </si>
  <si>
    <t>4823.20.99</t>
  </si>
  <si>
    <t>3924.10.00</t>
  </si>
  <si>
    <t>UM</t>
  </si>
  <si>
    <t>Valores</t>
  </si>
  <si>
    <t>PALETIZAÇÃO</t>
  </si>
  <si>
    <t>NAT</t>
  </si>
  <si>
    <t>BH</t>
  </si>
  <si>
    <t>LOD</t>
  </si>
  <si>
    <t>Porta Filtro 3C 102</t>
  </si>
  <si>
    <t>UMB</t>
  </si>
  <si>
    <t>CHAVE</t>
  </si>
  <si>
    <t>ORG</t>
  </si>
  <si>
    <t>Informação fornecida pelo M&amp;A confirmar com a logistica</t>
  </si>
  <si>
    <t>PALETIZAÇAO UMB</t>
  </si>
  <si>
    <t>PALETIZAÇÃO CX</t>
  </si>
  <si>
    <t>PESO LÍQ</t>
  </si>
  <si>
    <t xml:space="preserve">VALOR </t>
  </si>
  <si>
    <t>EMBARQUE</t>
  </si>
  <si>
    <t>CUBAGEM</t>
  </si>
  <si>
    <t>PREÇO / CAIXA</t>
  </si>
  <si>
    <t>N ° UNIDAD/EMBALAGEM</t>
  </si>
  <si>
    <t>PESO LIQ</t>
  </si>
  <si>
    <t>CxLxA</t>
  </si>
  <si>
    <t>Nº CAIXA/PALLET</t>
  </si>
  <si>
    <t>QUANTIDADE DE CAIXA</t>
  </si>
  <si>
    <t>QUANTIDADE DE PALLETS</t>
  </si>
  <si>
    <t>NET WEIGHT</t>
  </si>
  <si>
    <t>GROSS WEIGHT</t>
  </si>
  <si>
    <t>SHIPMENT</t>
  </si>
  <si>
    <t>RESUME</t>
  </si>
  <si>
    <t>VALUE</t>
  </si>
  <si>
    <t>CODE PROD CLIENTE</t>
  </si>
  <si>
    <t>CODE</t>
  </si>
  <si>
    <t>PRODUCT</t>
  </si>
  <si>
    <t>FAMILY</t>
  </si>
  <si>
    <t>PRICE / BOX</t>
  </si>
  <si>
    <t>UNITS PER CASE</t>
  </si>
  <si>
    <t>PACKAGING MEASUREMENT</t>
  </si>
  <si>
    <t>LINE</t>
  </si>
  <si>
    <t>N° BOX / PALLETS</t>
  </si>
  <si>
    <t>MOEDA:</t>
  </si>
  <si>
    <t>PRAZO DE PAGAMENTO:</t>
  </si>
  <si>
    <t>CURRENCY:</t>
  </si>
  <si>
    <t>PAYMENT TERM:</t>
  </si>
  <si>
    <t>EXTRAIR INFORMAÇÃO DO SAP ZSDR059A</t>
  </si>
  <si>
    <t>MANUAL</t>
  </si>
  <si>
    <t>CABEÇALHO</t>
  </si>
  <si>
    <t>VOLTAR INICIO</t>
  </si>
  <si>
    <t>PLACE THE REQUESTED QUANTITY IN CASES</t>
  </si>
  <si>
    <t>VOLVER INICIO</t>
  </si>
  <si>
    <t>BACK HOME</t>
  </si>
  <si>
    <t xml:space="preserve">ESCRIBE LA CANTIDAD SOLICITADA EN CAJA
</t>
  </si>
  <si>
    <t>PREENCHA A QUANTIDADE SOLICITADA EM CAIXA</t>
  </si>
  <si>
    <t>PRODUTO</t>
  </si>
  <si>
    <t>APAGAR TODO</t>
  </si>
  <si>
    <t>DELETE EVERYTHING</t>
  </si>
  <si>
    <t>APAGAR TUDO</t>
  </si>
  <si>
    <t>CUBICAJE TOTAL</t>
  </si>
  <si>
    <t>CUBAGEM TOTAL</t>
  </si>
  <si>
    <t>Container 20'</t>
  </si>
  <si>
    <t>Container 40'</t>
  </si>
  <si>
    <t>EAN (CÓDIGO DE BARRA DO PRODUTO)</t>
  </si>
  <si>
    <t>DUN (CÓDIGO DE BARRA DA CAIXA MASTER)</t>
  </si>
  <si>
    <t>EAN (PRODUCT BAR CODE)</t>
  </si>
  <si>
    <t>DUN (MASTER BOX BAR CODE)</t>
  </si>
  <si>
    <t>EAN (CÓDIGO DE BARRA DEL PRODUCTO)</t>
  </si>
  <si>
    <t>DUN (CÓDIGO DE BARRA DE LA CAJA MASTER)</t>
  </si>
  <si>
    <t>CLIENTE:</t>
  </si>
  <si>
    <t>EXPORT:</t>
  </si>
  <si>
    <t>CUBAGE</t>
  </si>
  <si>
    <t>Gerar base do SAP transação ZSDO041</t>
  </si>
  <si>
    <t>QTY PALLETS</t>
  </si>
  <si>
    <t>CUGABE TOTAL</t>
  </si>
  <si>
    <t>FILTRO</t>
  </si>
  <si>
    <t>CAFE 3C TRADICIONAL VACIO 250G - 20UNI</t>
  </si>
  <si>
    <t>CAFE 3C PREMIUM ER VACIO 250G - 20UNI</t>
  </si>
  <si>
    <t>CAPPUCCINO 3C CLASICO SACHET 20G -10UNI</t>
  </si>
  <si>
    <t>PORTA FILTRO PLASTICO 3C #102 - 12 UNI</t>
  </si>
  <si>
    <t>FILTRO PAPEL 3C #102/30 - 30UNI</t>
  </si>
  <si>
    <t>3C TRADITIONAL COFFEE VACUUM 250G - 20UN</t>
  </si>
  <si>
    <t>3C PREMIUM ER COFFEE VACUUM 250G - 20UNI</t>
  </si>
  <si>
    <t>3C CAPPUCCINO CLASSIC SACHET 200G -10UNI</t>
  </si>
  <si>
    <t>3C CAPPUCCINO VANILLA JAR 200G - 24UNI</t>
  </si>
  <si>
    <t>3C PLASTIC FILTER HOLDER #102-12UNI</t>
  </si>
  <si>
    <t>3C PAPER FILTER #102/30 - 30UNI</t>
  </si>
  <si>
    <t>QTY CASES</t>
  </si>
  <si>
    <t>CAFE CAPP 3C CLAS SACHE 10X20G</t>
  </si>
  <si>
    <t>Gerar base do SAP transação ZWMSCONFPROD</t>
  </si>
  <si>
    <t>Carreta/Truck/Camión</t>
  </si>
  <si>
    <t>CAPPUCCINO 3C VAINILLA EXP PT 200G-24UNI</t>
  </si>
  <si>
    <t>DIS</t>
  </si>
  <si>
    <t>CAFÉ IGUAÇU TRAD 1,7G (10X24x1,7G)</t>
  </si>
  <si>
    <t>CAFE SOL IGUA TRAD STICK 24X10X1,7G</t>
  </si>
  <si>
    <t>LECHE VEGETAL</t>
  </si>
  <si>
    <t>PLANT BASED MILK</t>
  </si>
  <si>
    <t>CAFE CAPP 3C CLAS AL SACHE 16X10X20G</t>
  </si>
  <si>
    <t>FARINHA DE MILHO</t>
  </si>
  <si>
    <t>HARINA DE MAÍZ</t>
  </si>
  <si>
    <t>CORNFLOUR</t>
  </si>
  <si>
    <t>CAFE CAPP 3C BAUN ABRA COR AL PT 24X200G</t>
  </si>
  <si>
    <t>FILTRO PAP 3C 102/30 RED DES 40X30UN</t>
  </si>
  <si>
    <t>CAFE TM 3C ESTR REAL PREM AL VAC 20X250</t>
  </si>
  <si>
    <t>FILTRO PAP 3C 102/30 DES AL 40X30UN</t>
  </si>
  <si>
    <t>CAFE CAPP IGUA CLAS SCH 8X10X10G</t>
  </si>
  <si>
    <t>CAPPUCCINO IGUA CLASICO SACHET 10G -10UNI</t>
  </si>
  <si>
    <t>IGUA CAPPUCCINO CLASSIC SACHET 10G -10UNI</t>
  </si>
  <si>
    <t>BEBIDA VEGETAL</t>
  </si>
  <si>
    <t>FILIAL</t>
  </si>
  <si>
    <t>Lote mínimo</t>
  </si>
  <si>
    <t>LOTE MÍNIMO (PALLETS)</t>
  </si>
  <si>
    <t>MINIMIUM LOT (PALLETS)</t>
  </si>
  <si>
    <t>LOTE MINIMO (PALLETS)</t>
  </si>
  <si>
    <t>PEDIDO VALIDADO ?</t>
  </si>
  <si>
    <t>VALID ORDER?</t>
  </si>
  <si>
    <t>¿ORDEN VALIDADA?</t>
  </si>
  <si>
    <t>CAFE TM 3C EST R PREM AL VAC 20X250G</t>
  </si>
  <si>
    <t>TM PREMIUM</t>
  </si>
  <si>
    <t>GRANULADO TRAD</t>
  </si>
  <si>
    <t>BAUNILHA</t>
  </si>
  <si>
    <t>102 DES</t>
  </si>
  <si>
    <t>PO TRAD</t>
  </si>
  <si>
    <t>GRANULADO CLASSICO</t>
  </si>
  <si>
    <t>102</t>
  </si>
  <si>
    <t>CAFE CAPP IGUA CLAS UN 8X10X10G</t>
  </si>
  <si>
    <t>37896005803715</t>
  </si>
  <si>
    <t>7896005803714</t>
  </si>
  <si>
    <t>IGUACU TRAD INSTANT COFFEE 40G -24UN</t>
  </si>
  <si>
    <t>7896045102167</t>
  </si>
  <si>
    <t>17896045102164</t>
  </si>
  <si>
    <t>VolUNe</t>
  </si>
  <si>
    <t>Unidade de volUNe</t>
  </si>
  <si>
    <t>TM PREMIUN</t>
  </si>
  <si>
    <t>3 Corações Plastic Filter Holder 102</t>
  </si>
  <si>
    <t>CAFE SOL IGUA TRAD REF 24X40G</t>
  </si>
  <si>
    <t>CAFE SOL IGUA PO TRAD REF 24X40G</t>
  </si>
  <si>
    <t>17896005800369</t>
  </si>
  <si>
    <t>7896005800362</t>
  </si>
  <si>
    <t>CAFE SOL IGUA TRAD FC STICK 24X10X1,7G</t>
  </si>
  <si>
    <t>CAFE SOL IGUA CLAS AL VID 12X160G</t>
  </si>
  <si>
    <t>27896045120943</t>
  </si>
  <si>
    <t>7896045120949</t>
  </si>
  <si>
    <t>x</t>
  </si>
  <si>
    <t>A</t>
  </si>
  <si>
    <t>PREÇO</t>
  </si>
  <si>
    <t>CAIXAS</t>
  </si>
  <si>
    <t>CAIXAS/PALLETS</t>
  </si>
  <si>
    <t>CÓDIGOS</t>
  </si>
  <si>
    <t>PEDIDO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</si>
</sst>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_ ;\-#,##0.00\ "/>
    <numFmt numFmtId="165" formatCode="_-[$$-409]* #,##0.00_ ;_-[$$-409]* \-#,##0.00\ ;_-[$$-409]* &quot;-&quot;??_ ;_-@_ "/>
    <numFmt numFmtId="166" formatCode="00000000"/>
    <numFmt numFmtId="167" formatCode="_-* #,##0_-;\-* #,##0_-;_-* &quot;-&quot;??_-;_-@_-"/>
    <numFmt numFmtId="168" formatCode="0.000"/>
    <numFmt numFmtId="169" formatCode="0.00000"/>
    <numFmt numFmtId="170" formatCode="[$$-409]#,##0.00"/>
    <numFmt numFmtId="171" formatCode="#,##0.000"/>
    <numFmt numFmtId="172" formatCode="#,##0.00000"/>
  </numFmts>
  <fonts count="1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b/>
      <sz val="20"/>
      <color rgb="FFAC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rgb="FF222222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Open Sans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249977111117893"/>
        <bgColor theme="6" tint="-0.24997711111789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theme="6" tint="-0.249977111117893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theme="6" tint="-0.249977111117893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hair">
        <color theme="6" tint="-0.24994659260841701"/>
      </left>
      <right style="hair">
        <color theme="6" tint="-0.24994659260841701"/>
      </right>
      <top style="hair">
        <color theme="6" tint="-0.24994659260841701"/>
      </top>
      <bottom style="hair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6" tint="-0.24994659260841701"/>
      </left>
      <right style="hair">
        <color theme="6" tint="-0.24994659260841701"/>
      </right>
      <top style="hair">
        <color theme="6" tint="-0.24994659260841701"/>
      </top>
      <bottom/>
      <diagonal/>
    </border>
    <border>
      <left/>
      <right/>
      <top/>
      <bottom style="dotted">
        <color theme="0" tint="-0.34998626667073579"/>
      </bottom>
      <diagonal/>
    </border>
    <border>
      <left style="thin">
        <color theme="0"/>
      </left>
      <right style="dotted">
        <color theme="0" tint="-0.34998626667073579"/>
      </right>
      <top style="dotted">
        <color theme="0" tint="-0.34998626667073579"/>
      </top>
      <bottom style="medium">
        <color theme="0"/>
      </bottom>
      <diagonal/>
    </border>
    <border>
      <left style="thin">
        <color theme="0"/>
      </left>
      <right style="dotted">
        <color theme="0" tint="-0.34998626667073579"/>
      </right>
      <top style="medium">
        <color theme="0"/>
      </top>
      <bottom style="dotted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/>
      </left>
      <right style="dotted">
        <color theme="0" tint="-0.34998626667073579"/>
      </right>
      <top/>
      <bottom style="dotted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/>
      </left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5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7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8" fillId="0" borderId="0"/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top"/>
    </xf>
    <xf numFmtId="0" fontId="2" fillId="0" borderId="14" xfId="0" applyFont="1" applyFill="1" applyBorder="1" applyAlignment="1">
      <alignment horizontal="center" vertical="center" wrapText="1"/>
    </xf>
    <xf numFmtId="166" fontId="2" fillId="0" borderId="14" xfId="0" applyNumberFormat="1" applyFont="1" applyFill="1" applyBorder="1" applyAlignment="1">
      <alignment horizontal="center" vertical="center" wrapText="1"/>
    </xf>
    <xf numFmtId="0" fontId="2" fillId="0" borderId="0" xfId="0" applyFont="1" applyFill="1"/>
    <xf numFmtId="0" fontId="3" fillId="7" borderId="0" xfId="0" applyFont="1" applyFill="1" applyAlignment="1">
      <alignment horizontal="centerContinuous"/>
    </xf>
    <xf numFmtId="0" fontId="1" fillId="7" borderId="0" xfId="0" applyFont="1" applyFill="1" applyAlignment="1">
      <alignment horizontal="centerContinuous"/>
    </xf>
    <xf numFmtId="1" fontId="0" fillId="0" borderId="0" xfId="0" applyNumberFormat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5" fillId="8" borderId="13" xfId="0" applyFont="1" applyFill="1" applyBorder="1" applyAlignment="1">
      <alignment horizontal="center" vertical="top"/>
    </xf>
    <xf numFmtId="0" fontId="2" fillId="0" borderId="14" xfId="0" applyFont="1" applyBorder="1"/>
    <xf numFmtId="0" fontId="2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13" xfId="0" applyFont="1" applyFill="1" applyBorder="1" applyAlignment="1">
      <alignment vertical="top"/>
    </xf>
    <xf numFmtId="0" fontId="2" fillId="0" borderId="13" xfId="0" applyFont="1" applyFill="1" applyBorder="1" applyAlignment="1">
      <alignment vertical="top" wrapText="1"/>
    </xf>
    <xf numFmtId="0" fontId="2" fillId="2" borderId="0" xfId="0" applyFont="1" applyFill="1"/>
    <xf numFmtId="2" fontId="0" fillId="0" borderId="0" xfId="0" applyNumberFormat="1"/>
    <xf numFmtId="0" fontId="2" fillId="0" borderId="14" xfId="0" pivotButton="1" applyFont="1" applyBorder="1"/>
    <xf numFmtId="0" fontId="5" fillId="7" borderId="0" xfId="0" applyFont="1" applyFill="1"/>
    <xf numFmtId="0" fontId="2" fillId="5" borderId="22" xfId="0" applyFont="1" applyFill="1" applyBorder="1"/>
    <xf numFmtId="0" fontId="0" fillId="5" borderId="22" xfId="0" applyFill="1" applyBorder="1"/>
    <xf numFmtId="0" fontId="5" fillId="7" borderId="0" xfId="0" applyFont="1" applyFill="1" applyAlignment="1">
      <alignment horizontal="centerContinuous"/>
    </xf>
    <xf numFmtId="0" fontId="0" fillId="7" borderId="0" xfId="0" applyFill="1" applyAlignment="1">
      <alignment horizontal="centerContinuous"/>
    </xf>
    <xf numFmtId="0" fontId="2" fillId="2" borderId="14" xfId="0" applyFont="1" applyFill="1" applyBorder="1"/>
    <xf numFmtId="0" fontId="2" fillId="11" borderId="0" xfId="0" applyFont="1" applyFill="1" applyAlignment="1">
      <alignment horizontal="center"/>
    </xf>
    <xf numFmtId="0" fontId="0" fillId="2" borderId="0" xfId="0" applyFill="1"/>
    <xf numFmtId="168" fontId="0" fillId="2" borderId="0" xfId="0" applyNumberFormat="1" applyFill="1"/>
    <xf numFmtId="169" fontId="0" fillId="2" borderId="0" xfId="0" applyNumberFormat="1" applyFill="1" applyAlignment="1">
      <alignment horizontal="right" vertical="top"/>
    </xf>
    <xf numFmtId="0" fontId="2" fillId="12" borderId="0" xfId="0" applyFont="1" applyFill="1"/>
    <xf numFmtId="0" fontId="2" fillId="0" borderId="0" xfId="0" applyFont="1"/>
    <xf numFmtId="0" fontId="0" fillId="5" borderId="23" xfId="0" applyFill="1" applyBorder="1"/>
    <xf numFmtId="0" fontId="0" fillId="0" borderId="0" xfId="0" applyProtection="1"/>
    <xf numFmtId="0" fontId="11" fillId="0" borderId="0" xfId="0" applyFont="1" applyAlignment="1" applyProtection="1">
      <alignment horizontal="left" vertical="center"/>
    </xf>
    <xf numFmtId="3" fontId="2" fillId="0" borderId="15" xfId="0" applyNumberFormat="1" applyFont="1" applyFill="1" applyBorder="1" applyAlignment="1" applyProtection="1">
      <alignment horizontal="center"/>
    </xf>
    <xf numFmtId="3" fontId="2" fillId="2" borderId="10" xfId="0" applyNumberFormat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left" vertical="top"/>
    </xf>
    <xf numFmtId="0" fontId="7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14" fillId="0" borderId="0" xfId="0" applyFont="1" applyAlignment="1" applyProtection="1">
      <alignment horizontal="left"/>
    </xf>
    <xf numFmtId="165" fontId="2" fillId="0" borderId="7" xfId="0" applyNumberFormat="1" applyFont="1" applyBorder="1" applyProtection="1"/>
    <xf numFmtId="3" fontId="2" fillId="0" borderId="9" xfId="0" applyNumberFormat="1" applyFont="1" applyFill="1" applyBorder="1" applyAlignment="1" applyProtection="1">
      <alignment horizontal="center"/>
    </xf>
    <xf numFmtId="1" fontId="0" fillId="0" borderId="0" xfId="0" applyNumberFormat="1" applyFont="1" applyProtection="1"/>
    <xf numFmtId="0" fontId="1" fillId="4" borderId="8" xfId="0" applyFont="1" applyFill="1" applyBorder="1" applyAlignment="1" applyProtection="1">
      <alignment horizontal="center"/>
    </xf>
    <xf numFmtId="0" fontId="0" fillId="0" borderId="0" xfId="0" applyFont="1" applyProtection="1"/>
    <xf numFmtId="0" fontId="1" fillId="7" borderId="6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4" fontId="2" fillId="0" borderId="3" xfId="0" applyNumberFormat="1" applyFont="1" applyBorder="1" applyAlignment="1" applyProtection="1">
      <alignment horizontal="center"/>
    </xf>
    <xf numFmtId="0" fontId="1" fillId="9" borderId="4" xfId="0" applyFont="1" applyFill="1" applyBorder="1" applyAlignment="1" applyProtection="1">
      <alignment horizontal="left"/>
    </xf>
    <xf numFmtId="0" fontId="12" fillId="0" borderId="0" xfId="0" applyFont="1" applyAlignment="1" applyProtection="1">
      <alignment horizontal="center"/>
    </xf>
    <xf numFmtId="0" fontId="6" fillId="7" borderId="21" xfId="0" applyFont="1" applyFill="1" applyBorder="1" applyAlignment="1" applyProtection="1">
      <alignment horizontal="center"/>
    </xf>
    <xf numFmtId="0" fontId="1" fillId="9" borderId="2" xfId="0" applyFont="1" applyFill="1" applyBorder="1" applyAlignment="1" applyProtection="1">
      <alignment horizontal="left"/>
    </xf>
    <xf numFmtId="3" fontId="2" fillId="2" borderId="11" xfId="0" applyNumberFormat="1" applyFont="1" applyFill="1" applyBorder="1" applyAlignment="1" applyProtection="1">
      <alignment horizontal="center"/>
    </xf>
    <xf numFmtId="0" fontId="2" fillId="0" borderId="7" xfId="0" applyFont="1" applyBorder="1" applyProtection="1"/>
    <xf numFmtId="164" fontId="0" fillId="0" borderId="7" xfId="0" applyNumberFormat="1" applyFont="1" applyBorder="1" applyProtection="1"/>
    <xf numFmtId="165" fontId="0" fillId="0" borderId="7" xfId="0" applyNumberFormat="1" applyFont="1" applyBorder="1" applyProtection="1"/>
    <xf numFmtId="0" fontId="1" fillId="3" borderId="2" xfId="0" applyFont="1" applyFill="1" applyBorder="1" applyAlignment="1" applyProtection="1">
      <alignment horizontal="left"/>
    </xf>
    <xf numFmtId="3" fontId="2" fillId="0" borderId="16" xfId="0" applyNumberFormat="1" applyFont="1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left"/>
    </xf>
    <xf numFmtId="0" fontId="3" fillId="0" borderId="0" xfId="0" applyFont="1" applyProtection="1"/>
    <xf numFmtId="0" fontId="2" fillId="0" borderId="0" xfId="0" applyFont="1" applyProtection="1"/>
    <xf numFmtId="0" fontId="0" fillId="0" borderId="0" xfId="0" applyFont="1" applyAlignment="1" applyProtection="1">
      <alignment wrapText="1"/>
    </xf>
    <xf numFmtId="0" fontId="1" fillId="5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center" vertical="center" wrapText="1"/>
    </xf>
    <xf numFmtId="0" fontId="1" fillId="6" borderId="0" xfId="0" applyFont="1" applyFill="1" applyBorder="1" applyAlignment="1" applyProtection="1">
      <alignment horizontal="center" vertical="center" wrapText="1"/>
    </xf>
    <xf numFmtId="0" fontId="0" fillId="0" borderId="12" xfId="0" applyBorder="1" applyProtection="1"/>
    <xf numFmtId="0" fontId="0" fillId="0" borderId="12" xfId="0" applyFill="1" applyBorder="1" applyProtection="1"/>
    <xf numFmtId="0" fontId="0" fillId="0" borderId="12" xfId="0" applyFill="1" applyBorder="1" applyAlignment="1" applyProtection="1">
      <alignment horizontal="center"/>
    </xf>
    <xf numFmtId="1" fontId="0" fillId="0" borderId="19" xfId="0" applyNumberFormat="1" applyFill="1" applyBorder="1" applyAlignment="1" applyProtection="1">
      <alignment horizontal="right" vertical="top"/>
    </xf>
    <xf numFmtId="1" fontId="0" fillId="0" borderId="20" xfId="0" applyNumberFormat="1" applyFill="1" applyBorder="1" applyAlignment="1" applyProtection="1">
      <alignment horizontal="right" vertical="top"/>
    </xf>
    <xf numFmtId="168" fontId="0" fillId="0" borderId="17" xfId="0" applyNumberFormat="1" applyFill="1" applyBorder="1" applyProtection="1"/>
    <xf numFmtId="168" fontId="0" fillId="0" borderId="12" xfId="0" applyNumberFormat="1" applyFill="1" applyBorder="1" applyProtection="1"/>
    <xf numFmtId="0" fontId="9" fillId="0" borderId="12" xfId="0" applyFont="1" applyFill="1" applyBorder="1" applyProtection="1"/>
    <xf numFmtId="171" fontId="0" fillId="0" borderId="12" xfId="1" applyNumberFormat="1" applyFont="1" applyBorder="1" applyProtection="1"/>
    <xf numFmtId="171" fontId="0" fillId="0" borderId="12" xfId="0" applyNumberFormat="1" applyBorder="1" applyProtection="1"/>
    <xf numFmtId="170" fontId="0" fillId="0" borderId="12" xfId="0" applyNumberFormat="1" applyBorder="1" applyProtection="1"/>
    <xf numFmtId="0" fontId="0" fillId="0" borderId="12" xfId="0" applyBorder="1" applyAlignment="1" applyProtection="1">
      <alignment horizontal="center"/>
    </xf>
    <xf numFmtId="1" fontId="0" fillId="0" borderId="18" xfId="0" applyNumberFormat="1" applyBorder="1" applyAlignment="1" applyProtection="1">
      <alignment horizontal="right" vertical="top"/>
    </xf>
    <xf numFmtId="1" fontId="0" fillId="0" borderId="20" xfId="0" applyNumberFormat="1" applyBorder="1" applyAlignment="1" applyProtection="1">
      <alignment horizontal="right" vertical="top"/>
    </xf>
    <xf numFmtId="168" fontId="0" fillId="0" borderId="17" xfId="0" applyNumberFormat="1" applyBorder="1" applyProtection="1"/>
    <xf numFmtId="168" fontId="0" fillId="0" borderId="12" xfId="0" applyNumberFormat="1" applyBorder="1" applyProtection="1"/>
    <xf numFmtId="0" fontId="9" fillId="0" borderId="12" xfId="0" applyFont="1" applyBorder="1" applyProtection="1"/>
    <xf numFmtId="0" fontId="0" fillId="0" borderId="12" xfId="0" applyBorder="1" applyProtection="1">
      <protection locked="0"/>
    </xf>
    <xf numFmtId="0" fontId="10" fillId="10" borderId="12" xfId="0" applyFont="1" applyFill="1" applyBorder="1" applyProtection="1">
      <protection locked="0"/>
    </xf>
    <xf numFmtId="0" fontId="15" fillId="0" borderId="0" xfId="0" applyFont="1" applyAlignment="1">
      <alignment vertical="center" wrapText="1"/>
    </xf>
    <xf numFmtId="167" fontId="0" fillId="0" borderId="0" xfId="1" applyNumberFormat="1" applyFont="1"/>
    <xf numFmtId="164" fontId="2" fillId="0" borderId="7" xfId="0" applyNumberFormat="1" applyFont="1" applyBorder="1" applyAlignment="1" applyProtection="1">
      <alignment horizontal="center"/>
    </xf>
    <xf numFmtId="4" fontId="2" fillId="13" borderId="3" xfId="0" applyNumberFormat="1" applyFont="1" applyFill="1" applyBorder="1" applyAlignment="1" applyProtection="1">
      <alignment horizontal="center"/>
    </xf>
    <xf numFmtId="0" fontId="0" fillId="0" borderId="0" xfId="0" applyFill="1"/>
    <xf numFmtId="1" fontId="3" fillId="14" borderId="0" xfId="0" applyNumberFormat="1" applyFont="1" applyFill="1"/>
    <xf numFmtId="0" fontId="3" fillId="14" borderId="0" xfId="0" applyFont="1" applyFill="1" applyProtection="1"/>
    <xf numFmtId="0" fontId="1" fillId="7" borderId="25" xfId="0" applyFont="1" applyFill="1" applyBorder="1" applyProtection="1"/>
    <xf numFmtId="0" fontId="1" fillId="9" borderId="26" xfId="0" applyFont="1" applyFill="1" applyBorder="1" applyProtection="1"/>
    <xf numFmtId="0" fontId="1" fillId="9" borderId="27" xfId="0" applyFont="1" applyFill="1" applyBorder="1" applyProtection="1"/>
    <xf numFmtId="3" fontId="2" fillId="0" borderId="24" xfId="0" applyNumberFormat="1" applyFont="1" applyFill="1" applyBorder="1" applyAlignment="1" applyProtection="1">
      <alignment horizontal="center"/>
    </xf>
    <xf numFmtId="4" fontId="0" fillId="0" borderId="12" xfId="0" applyNumberFormat="1" applyBorder="1" applyProtection="1"/>
    <xf numFmtId="172" fontId="0" fillId="0" borderId="12" xfId="0" applyNumberFormat="1" applyFill="1" applyBorder="1" applyProtection="1"/>
    <xf numFmtId="172" fontId="0" fillId="0" borderId="12" xfId="0" applyNumberFormat="1" applyBorder="1" applyProtection="1"/>
    <xf numFmtId="1" fontId="10" fillId="14" borderId="0" xfId="0" applyNumberFormat="1" applyFont="1" applyFill="1" applyProtection="1"/>
    <xf numFmtId="3" fontId="2" fillId="2" borderId="16" xfId="0" applyNumberFormat="1" applyFont="1" applyFill="1" applyBorder="1" applyAlignment="1" applyProtection="1">
      <alignment horizontal="center"/>
      <protection locked="0"/>
    </xf>
    <xf numFmtId="0" fontId="10" fillId="0" borderId="0" xfId="0" applyFont="1"/>
    <xf numFmtId="0" fontId="2" fillId="0" borderId="0" xfId="0" applyFont="1" applyFill="1" applyAlignment="1">
      <alignment horizontal="center"/>
    </xf>
    <xf numFmtId="0" fontId="3" fillId="7" borderId="0" xfId="0" applyFont="1" applyFill="1" applyAlignment="1">
      <alignment horizontal="left"/>
    </xf>
    <xf numFmtId="0" fontId="2" fillId="0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3" fillId="0" borderId="0" xfId="0" applyFont="1" applyAlignment="1" applyProtection="1">
      <alignment horizontal="center" wrapText="1"/>
    </xf>
    <xf numFmtId="0" fontId="0" fillId="16" borderId="12" xfId="0" applyFill="1" applyBorder="1" applyProtection="1"/>
    <xf numFmtId="170" fontId="0" fillId="16" borderId="12" xfId="0" applyNumberFormat="1" applyFill="1" applyBorder="1" applyProtection="1"/>
    <xf numFmtId="0" fontId="0" fillId="16" borderId="12" xfId="0" applyFill="1" applyBorder="1" applyAlignment="1" applyProtection="1">
      <alignment horizontal="center"/>
    </xf>
    <xf numFmtId="0" fontId="0" fillId="0" borderId="0" xfId="0" quotePrefix="1"/>
    <xf numFmtId="0" fontId="10" fillId="0" borderId="0" xfId="0" applyFont="1" applyFill="1" applyAlignment="1">
      <alignment horizontal="center"/>
    </xf>
    <xf numFmtId="1" fontId="0" fillId="0" borderId="0" xfId="0" applyNumberFormat="1"/>
    <xf numFmtId="0" fontId="0" fillId="0" borderId="0" xfId="0"/>
    <xf numFmtId="0" fontId="0" fillId="0" borderId="0" xfId="0" applyFill="1" applyAlignment="1">
      <alignment horizontal="center"/>
    </xf>
    <xf numFmtId="168" fontId="0" fillId="11" borderId="0" xfId="0" applyNumberFormat="1" applyFill="1" applyAlignment="1">
      <alignment horizontal="right" vertical="top"/>
    </xf>
    <xf numFmtId="0" fontId="0" fillId="17" borderId="0" xfId="0" applyFill="1"/>
    <xf numFmtId="0" fontId="0" fillId="0" borderId="0" xfId="0" applyFill="1" applyAlignment="1">
      <alignment horizontal="right"/>
    </xf>
    <xf numFmtId="170" fontId="0" fillId="0" borderId="0" xfId="0" applyNumberFormat="1" applyProtection="1"/>
    <xf numFmtId="0" fontId="0" fillId="0" borderId="0" xfId="0" applyFont="1"/>
    <xf numFmtId="0" fontId="0" fillId="0" borderId="0" xfId="0" applyAlignment="1">
      <alignment horizontal="right"/>
    </xf>
    <xf numFmtId="0" fontId="1" fillId="7" borderId="0" xfId="0" applyFont="1" applyFill="1" applyAlignment="1">
      <alignment horizontal="right"/>
    </xf>
    <xf numFmtId="0" fontId="2" fillId="0" borderId="13" xfId="0" applyFont="1" applyFill="1" applyBorder="1" applyAlignment="1">
      <alignment horizontal="center" vertical="top"/>
    </xf>
    <xf numFmtId="0" fontId="0" fillId="16" borderId="12" xfId="0" applyFill="1" applyBorder="1" applyAlignment="1" applyProtection="1">
      <alignment horizontal="right"/>
    </xf>
    <xf numFmtId="0" fontId="0" fillId="0" borderId="0" xfId="0"/>
    <xf numFmtId="0" fontId="0" fillId="0" borderId="0" xfId="0" applyFill="1"/>
    <xf numFmtId="0" fontId="0" fillId="0" borderId="0" xfId="0" applyFill="1" applyAlignment="1"/>
    <xf numFmtId="0" fontId="2" fillId="0" borderId="14" xfId="0" pivotButton="1" applyFont="1" applyBorder="1" applyAlignment="1">
      <alignment horizontal="center"/>
    </xf>
    <xf numFmtId="0" fontId="2" fillId="17" borderId="0" xfId="0" applyFont="1" applyFill="1"/>
    <xf numFmtId="43" fontId="0" fillId="17" borderId="0" xfId="1" applyFont="1" applyFill="1"/>
    <xf numFmtId="0" fontId="0" fillId="17" borderId="0" xfId="0" applyFill="1" applyAlignment="1">
      <alignment horizontal="left"/>
    </xf>
    <xf numFmtId="0" fontId="0" fillId="17" borderId="0" xfId="0" applyFill="1" applyProtection="1">
      <protection locked="0"/>
    </xf>
    <xf numFmtId="0" fontId="0" fillId="17" borderId="0" xfId="0" applyFill="1" applyAlignment="1">
      <alignment horizontal="right"/>
    </xf>
    <xf numFmtId="0" fontId="0" fillId="0" borderId="0" xfId="0" applyNumberFormat="1" applyAlignment="1">
      <alignment vertical="top"/>
    </xf>
    <xf numFmtId="0" fontId="0" fillId="0" borderId="0" xfId="0" applyNumberFormat="1" applyAlignment="1">
      <alignment horizontal="right"/>
    </xf>
    <xf numFmtId="0" fontId="16" fillId="0" borderId="0" xfId="0" applyFont="1" applyFill="1" applyBorder="1"/>
    <xf numFmtId="0" fontId="0" fillId="0" borderId="0" xfId="0" applyNumberFormat="1" applyAlignment="1">
      <alignment horizontal="right" vertical="top"/>
    </xf>
    <xf numFmtId="0" fontId="0" fillId="18" borderId="0" xfId="0" applyFill="1"/>
    <xf numFmtId="0" fontId="0" fillId="0" borderId="0" xfId="0"/>
    <xf numFmtId="0" fontId="16" fillId="0" borderId="0" xfId="0" applyFont="1" applyFill="1" applyBorder="1"/>
    <xf numFmtId="0" fontId="5" fillId="15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/>
    <xf numFmtId="0" fontId="0" fillId="0" borderId="0" xfId="0"/>
    <xf numFmtId="0" fontId="0" fillId="0" borderId="0" xfId="0" applyFill="1"/>
    <xf numFmtId="170" fontId="0" fillId="0" borderId="0" xfId="0" applyNumberFormat="1" applyFont="1" applyProtection="1"/>
    <xf numFmtId="1" fontId="1" fillId="6" borderId="0" xfId="0" applyNumberFormat="1" applyFont="1" applyFill="1" applyBorder="1" applyAlignment="1" applyProtection="1">
      <alignment horizontal="center" vertical="center" wrapText="1"/>
    </xf>
    <xf numFmtId="1" fontId="0" fillId="0" borderId="12" xfId="0" applyNumberFormat="1" applyBorder="1" applyProtection="1"/>
    <xf numFmtId="170" fontId="0" fillId="0" borderId="0" xfId="0" applyNumberFormat="1" applyAlignment="1" applyProtection="1">
      <alignment horizontal="center"/>
    </xf>
    <xf numFmtId="0" fontId="0" fillId="0" borderId="12" xfId="0" applyBorder="1" applyAlignment="1">
      <alignment horizontal="right"/>
    </xf>
    <xf numFmtId="171" fontId="0" fillId="0" borderId="0" xfId="0" applyNumberFormat="1" applyFill="1" applyBorder="1" applyProtection="1"/>
    <xf numFmtId="1" fontId="0" fillId="0" borderId="0" xfId="0" applyNumberFormat="1" applyAlignment="1">
      <alignment horizontal="right"/>
    </xf>
    <xf numFmtId="0" fontId="2" fillId="5" borderId="0" xfId="0" applyFont="1" applyFill="1" applyBorder="1"/>
    <xf numFmtId="0" fontId="0" fillId="5" borderId="0" xfId="0" applyFill="1" applyBorder="1"/>
    <xf numFmtId="168" fontId="0" fillId="0" borderId="0" xfId="0" applyNumberFormat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0" applyNumberFormat="1" applyFill="1"/>
    <xf numFmtId="2" fontId="0" fillId="16" borderId="12" xfId="0" applyNumberFormat="1" applyFill="1" applyBorder="1" applyAlignment="1" applyProtection="1">
      <alignment horizontal="center"/>
    </xf>
    <xf numFmtId="0" fontId="10" fillId="11" borderId="12" xfId="0" applyFont="1" applyFill="1" applyBorder="1" applyProtection="1">
      <protection locked="0"/>
    </xf>
    <xf numFmtId="0" fontId="13" fillId="0" borderId="0" xfId="0" applyFont="1" applyAlignment="1" applyProtection="1">
      <alignment horizontal="center" wrapText="1"/>
    </xf>
    <xf numFmtId="0" fontId="1" fillId="7" borderId="0" xfId="0" applyFont="1" applyFill="1" applyAlignment="1">
      <alignment horizontal="center"/>
    </xf>
  </cellXfs>
  <cellStyles count="25">
    <cellStyle name="Normal" xfId="0" builtinId="0"/>
    <cellStyle name="Normal 10" xfId="19"/>
    <cellStyle name="Normal 2" xfId="10"/>
    <cellStyle name="Normal 3" xfId="9"/>
    <cellStyle name="Porcentagem 2" xfId="13"/>
    <cellStyle name="Vírgula" xfId="1" builtinId="3"/>
    <cellStyle name="Vírgula 2" xfId="3"/>
    <cellStyle name="Vírgula 2 2" xfId="5"/>
    <cellStyle name="Vírgula 2 2 2" xfId="18"/>
    <cellStyle name="Vírgula 2 2 3" xfId="24"/>
    <cellStyle name="Vírgula 2 2 4" xfId="12"/>
    <cellStyle name="Vírgula 2 3" xfId="16"/>
    <cellStyle name="Vírgula 2 4" xfId="22"/>
    <cellStyle name="Vírgula 2 5" xfId="8"/>
    <cellStyle name="Vírgula 3" xfId="2"/>
    <cellStyle name="Vírgula 3 2" xfId="6"/>
    <cellStyle name="Vírgula 3 2 2" xfId="17"/>
    <cellStyle name="Vírgula 3 3" xfId="23"/>
    <cellStyle name="Vírgula 3 4" xfId="11"/>
    <cellStyle name="Vírgula 4" xfId="4"/>
    <cellStyle name="Vírgula 4 2" xfId="14"/>
    <cellStyle name="Vírgula 5" xfId="15"/>
    <cellStyle name="Vírgula 6" xfId="21"/>
    <cellStyle name="Vírgula 7" xfId="7"/>
    <cellStyle name="常规 2" xfId="20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fgColor theme="9" tint="-0.499984740745262"/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fgColor theme="9" tint="-0.499984740745262"/>
          <bgColor theme="9" tint="-0.49998474074526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fgColor theme="9" tint="-0.499984740745262"/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9D9D9"/>
      <color rgb="FFAC0000"/>
      <color rgb="FFCC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B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2</xdr:col>
      <xdr:colOff>24509</xdr:colOff>
      <xdr:row>4</xdr:row>
      <xdr:rowOff>49220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416" y="190500"/>
          <a:ext cx="826680" cy="76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4</xdr:row>
          <xdr:rowOff>127000</xdr:rowOff>
        </xdr:from>
        <xdr:to>
          <xdr:col>4</xdr:col>
          <xdr:colOff>184150</xdr:colOff>
          <xdr:row>6</xdr:row>
          <xdr:rowOff>127000</xdr:rowOff>
        </xdr:to>
        <xdr:sp macro="" textlink="">
          <xdr:nvSpPr>
            <xdr:cNvPr id="8197" name="Group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IDIOMA/LANGUAGE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5</xdr:row>
          <xdr:rowOff>88900</xdr:rowOff>
        </xdr:from>
        <xdr:to>
          <xdr:col>2</xdr:col>
          <xdr:colOff>971550</xdr:colOff>
          <xdr:row>6</xdr:row>
          <xdr:rowOff>133350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PORTUGUÊS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1155700</xdr:colOff>
          <xdr:row>5</xdr:row>
          <xdr:rowOff>88900</xdr:rowOff>
        </xdr:from>
        <xdr:to>
          <xdr:col>3</xdr:col>
          <xdr:colOff>228600</xdr:colOff>
          <xdr:row>6</xdr:row>
          <xdr:rowOff>133350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412750</xdr:colOff>
          <xdr:row>5</xdr:row>
          <xdr:rowOff>88900</xdr:rowOff>
        </xdr:from>
        <xdr:to>
          <xdr:col>4</xdr:col>
          <xdr:colOff>127000</xdr:colOff>
          <xdr:row>6</xdr:row>
          <xdr:rowOff>133350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ESPAÑOL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41413</xdr:colOff>
      <xdr:row>14</xdr:row>
      <xdr:rowOff>509</xdr:rowOff>
    </xdr:from>
    <xdr:to>
      <xdr:col>3</xdr:col>
      <xdr:colOff>298174</xdr:colOff>
      <xdr:row>14</xdr:row>
      <xdr:rowOff>223986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82348" y="2800031"/>
          <a:ext cx="256761" cy="223477"/>
        </a:xfrm>
        <a:prstGeom prst="rect">
          <a:avLst/>
        </a:prstGeom>
      </xdr:spPr>
    </xdr:pic>
    <xdr:clientData/>
  </xdr:twoCellAnchor>
  <xdr:twoCellAnchor editAs="oneCell">
    <xdr:from>
      <xdr:col>3</xdr:col>
      <xdr:colOff>33128</xdr:colOff>
      <xdr:row>16</xdr:row>
      <xdr:rowOff>14220</xdr:rowOff>
    </xdr:from>
    <xdr:to>
      <xdr:col>3</xdr:col>
      <xdr:colOff>333384</xdr:colOff>
      <xdr:row>17</xdr:row>
      <xdr:rowOff>9940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74063" y="3153329"/>
          <a:ext cx="300256" cy="235916"/>
        </a:xfrm>
        <a:prstGeom prst="rect">
          <a:avLst/>
        </a:prstGeom>
      </xdr:spPr>
    </xdr:pic>
    <xdr:clientData/>
  </xdr:twoCellAnchor>
  <xdr:twoCellAnchor>
    <xdr:from>
      <xdr:col>1</xdr:col>
      <xdr:colOff>786843</xdr:colOff>
      <xdr:row>13</xdr:row>
      <xdr:rowOff>91105</xdr:rowOff>
    </xdr:from>
    <xdr:to>
      <xdr:col>3</xdr:col>
      <xdr:colOff>298173</xdr:colOff>
      <xdr:row>14</xdr:row>
      <xdr:rowOff>231909</xdr:rowOff>
    </xdr:to>
    <xdr:sp macro="[0]!Tabela" textlink="">
      <xdr:nvSpPr>
        <xdr:cNvPr id="9" name="Canto Dobrad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72593" y="2720005"/>
          <a:ext cx="2064030" cy="293204"/>
        </a:xfrm>
        <a:prstGeom prst="foldedCorner">
          <a:avLst/>
        </a:prstGeom>
        <a:solidFill>
          <a:srgbClr val="D9D9D9">
            <a:alpha val="30980"/>
          </a:srgbClr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1</xdr:col>
      <xdr:colOff>798439</xdr:colOff>
      <xdr:row>15</xdr:row>
      <xdr:rowOff>36440</xdr:rowOff>
    </xdr:from>
    <xdr:to>
      <xdr:col>3</xdr:col>
      <xdr:colOff>309769</xdr:colOff>
      <xdr:row>17</xdr:row>
      <xdr:rowOff>19875</xdr:rowOff>
    </xdr:to>
    <xdr:sp macro="[0]!ABA_ORDEM" textlink="">
      <xdr:nvSpPr>
        <xdr:cNvPr id="13" name="Canto Dobr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84189" y="3093965"/>
          <a:ext cx="2064030" cy="288235"/>
        </a:xfrm>
        <a:prstGeom prst="foldedCorner">
          <a:avLst/>
        </a:prstGeom>
        <a:solidFill>
          <a:srgbClr val="D9D9D9">
            <a:alpha val="29020"/>
          </a:srgbClr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1</xdr:col>
      <xdr:colOff>795129</xdr:colOff>
      <xdr:row>17</xdr:row>
      <xdr:rowOff>91109</xdr:rowOff>
    </xdr:from>
    <xdr:to>
      <xdr:col>3</xdr:col>
      <xdr:colOff>306459</xdr:colOff>
      <xdr:row>19</xdr:row>
      <xdr:rowOff>74543</xdr:rowOff>
    </xdr:to>
    <xdr:sp macro="[0]!DELETAR" textlink="">
      <xdr:nvSpPr>
        <xdr:cNvPr id="11" name="Canto Dobr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80879" y="3453434"/>
          <a:ext cx="2064030" cy="288234"/>
        </a:xfrm>
        <a:prstGeom prst="foldedCorner">
          <a:avLst/>
        </a:prstGeom>
        <a:solidFill>
          <a:srgbClr val="D9D9D9">
            <a:alpha val="29020"/>
          </a:srgbClr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 editAs="oneCell">
    <xdr:from>
      <xdr:col>3</xdr:col>
      <xdr:colOff>1</xdr:colOff>
      <xdr:row>18</xdr:row>
      <xdr:rowOff>40494</xdr:rowOff>
    </xdr:from>
    <xdr:to>
      <xdr:col>3</xdr:col>
      <xdr:colOff>215349</xdr:colOff>
      <xdr:row>19</xdr:row>
      <xdr:rowOff>26424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0936" y="3535755"/>
          <a:ext cx="215348" cy="176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857251</xdr:colOff>
      <xdr:row>5</xdr:row>
      <xdr:rowOff>163285</xdr:rowOff>
    </xdr:from>
    <xdr:to>
      <xdr:col>20</xdr:col>
      <xdr:colOff>74084</xdr:colOff>
      <xdr:row>15</xdr:row>
      <xdr:rowOff>16074</xdr:rowOff>
    </xdr:to>
    <xdr:sp macro="" textlink="">
      <xdr:nvSpPr>
        <xdr:cNvPr id="5" name="Texto Explicativo em Seta para Baix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10477501" y="1183821"/>
          <a:ext cx="1121833" cy="1485646"/>
        </a:xfrm>
        <a:prstGeom prst="downArrowCallout">
          <a:avLst>
            <a:gd name="adj1" fmla="val 9726"/>
            <a:gd name="adj2" fmla="val 11115"/>
            <a:gd name="adj3" fmla="val 17363"/>
            <a:gd name="adj4" fmla="val 80728"/>
          </a:avLst>
        </a:prstGeom>
        <a:solidFill>
          <a:srgbClr val="CCE5BD">
            <a:alpha val="27843"/>
          </a:srgb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effectLst/>
          </a:endParaRPr>
        </a:p>
      </xdr:txBody>
    </xdr:sp>
    <xdr:clientData/>
  </xdr:twoCellAnchor>
  <xdr:twoCellAnchor editAs="oneCell">
    <xdr:from>
      <xdr:col>4</xdr:col>
      <xdr:colOff>141513</xdr:colOff>
      <xdr:row>4</xdr:row>
      <xdr:rowOff>91169</xdr:rowOff>
    </xdr:from>
    <xdr:to>
      <xdr:col>4</xdr:col>
      <xdr:colOff>840770</xdr:colOff>
      <xdr:row>7</xdr:row>
      <xdr:rowOff>143919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370" y="907598"/>
          <a:ext cx="699257" cy="665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486834</xdr:colOff>
      <xdr:row>0</xdr:row>
      <xdr:rowOff>95250</xdr:rowOff>
    </xdr:from>
    <xdr:to>
      <xdr:col>18</xdr:col>
      <xdr:colOff>948965</xdr:colOff>
      <xdr:row>2</xdr:row>
      <xdr:rowOff>178797</xdr:rowOff>
    </xdr:to>
    <xdr:pic macro="[0]!Imprimir_pdf"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53917" y="95250"/>
          <a:ext cx="466667" cy="485714"/>
        </a:xfrm>
        <a:prstGeom prst="rect">
          <a:avLst/>
        </a:prstGeom>
      </xdr:spPr>
    </xdr:pic>
    <xdr:clientData/>
  </xdr:twoCellAnchor>
  <xdr:twoCellAnchor>
    <xdr:from>
      <xdr:col>8</xdr:col>
      <xdr:colOff>878416</xdr:colOff>
      <xdr:row>0</xdr:row>
      <xdr:rowOff>169334</xdr:rowOff>
    </xdr:from>
    <xdr:to>
      <xdr:col>9</xdr:col>
      <xdr:colOff>1164167</xdr:colOff>
      <xdr:row>2</xdr:row>
      <xdr:rowOff>57058</xdr:rowOff>
    </xdr:to>
    <xdr:sp macro="[0]!VOLTAR" textlink="">
      <xdr:nvSpPr>
        <xdr:cNvPr id="6" name="Canto Dobrad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97083" y="169334"/>
          <a:ext cx="1195917" cy="289891"/>
        </a:xfrm>
        <a:prstGeom prst="foldedCorner">
          <a:avLst/>
        </a:prstGeom>
        <a:solidFill>
          <a:srgbClr val="D9D9D9">
            <a:alpha val="30980"/>
          </a:srgbClr>
        </a:solidFill>
        <a:ln>
          <a:solidFill>
            <a:schemeClr val="bg2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304800</xdr:colOff>
      <xdr:row>6</xdr:row>
      <xdr:rowOff>104775</xdr:rowOff>
    </xdr:to>
    <xdr:sp macro="" textlink="">
      <xdr:nvSpPr>
        <xdr:cNvPr id="9217" name="AutoShape 1" descr="Resultado de imagem para Desenho seta voltar">
          <a:extLs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304800</xdr:colOff>
      <xdr:row>4</xdr:row>
      <xdr:rowOff>104775</xdr:rowOff>
    </xdr:to>
    <xdr:sp macro="" textlink="">
      <xdr:nvSpPr>
        <xdr:cNvPr id="9218" name="AutoShape 2" descr="Resultado de imagem para Desenho seta voltar">
          <a:extLs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>
          <a:spLocks noChangeAspect="1" noChangeArrowheads="1"/>
        </xdr:cNvSpPr>
      </xdr:nvSpPr>
      <xdr:spPr bwMode="auto">
        <a:xfrm>
          <a:off x="9858375" y="6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304800</xdr:colOff>
      <xdr:row>3</xdr:row>
      <xdr:rowOff>104775</xdr:rowOff>
    </xdr:to>
    <xdr:sp macro="" textlink="">
      <xdr:nvSpPr>
        <xdr:cNvPr id="9219" name="AutoShape 3" descr="Resultado de imagem para Desenho seta voltar">
          <a:extLst>
            <a:ext uri="{FF2B5EF4-FFF2-40B4-BE49-F238E27FC236}">
              <a16:creationId xmlns:a16="http://schemas.microsoft.com/office/drawing/2014/main" id="{00000000-0008-0000-0200-000003240000}"/>
            </a:ext>
          </a:extLst>
        </xdr:cNvPr>
        <xdr:cNvSpPr>
          <a:spLocks noChangeAspect="1" noChangeArrowheads="1"/>
        </xdr:cNvSpPr>
      </xdr:nvSpPr>
      <xdr:spPr bwMode="auto">
        <a:xfrm>
          <a:off x="9858375" y="40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122464</xdr:colOff>
      <xdr:row>0</xdr:row>
      <xdr:rowOff>108859</xdr:rowOff>
    </xdr:from>
    <xdr:to>
      <xdr:col>19</xdr:col>
      <xdr:colOff>517071</xdr:colOff>
      <xdr:row>2</xdr:row>
      <xdr:rowOff>95252</xdr:rowOff>
    </xdr:to>
    <xdr:pic macro="[0]!SALVAR_EXCEL">
      <xdr:nvPicPr>
        <xdr:cNvPr id="4" name="Imagem 3" descr="Microsoft &lt;strong&gt;Excel&lt;/strong&gt; — Wikipédi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4893" y="108859"/>
          <a:ext cx="394607" cy="3946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autoPageBreaks="0"/>
  </sheetPr>
  <dimension ref="A1:E19"/>
  <sheetViews>
    <sheetView showGridLines="0" showRowColHeaders="0" topLeftCell="A8" zoomScaleNormal="100" workbookViewId="0">
      <selection activeCell="D9" sqref="D9"/>
    </sheetView>
  </sheetViews>
  <sheetFormatPr defaultColWidth="9.1796875" defaultRowHeight="14.5"/>
  <cols>
    <col min="1" max="1" width="4.26953125" style="32" customWidth="1"/>
    <col min="2" max="2" width="12.1796875" style="32" customWidth="1"/>
    <col min="3" max="3" width="26.1796875" style="32" customWidth="1"/>
    <col min="4" max="4" width="16.54296875" style="32" customWidth="1"/>
    <col min="5" max="6" width="9.1796875" style="32"/>
    <col min="7" max="7" width="25.453125" style="32" bestFit="1" customWidth="1"/>
    <col min="8" max="8" width="26.26953125" style="32" bestFit="1" customWidth="1"/>
    <col min="9" max="9" width="24.453125" style="32" bestFit="1" customWidth="1"/>
    <col min="10" max="16384" width="9.1796875" style="32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>
        <v>1</v>
      </c>
      <c r="C3" s="1"/>
      <c r="D3" s="1"/>
      <c r="E3" s="1"/>
    </row>
    <row r="4" spans="1:5" ht="26">
      <c r="A4" s="1"/>
      <c r="B4" s="1"/>
      <c r="C4" s="33" t="str">
        <f>IFERROR(VLOOKUP(B3,AUX!H:J,AUX!J3,0),"")</f>
        <v>BASE DE PEDIDO</v>
      </c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9" spans="1:5" ht="15" thickBot="1">
      <c r="C9" s="93" t="s">
        <v>91</v>
      </c>
      <c r="D9" s="96" t="str">
        <f>IFERROR(VLOOKUP(B3,AUX!H:I,2,0),"")</f>
        <v>PORTUGUÊS</v>
      </c>
    </row>
    <row r="10" spans="1:5">
      <c r="C10" s="94" t="str">
        <f>IFERROR(VLOOKUP(B3,AUX!H:M,AUX!K3,0),"")</f>
        <v>REFERÊNCIA CLIENTE:</v>
      </c>
      <c r="D10" s="13"/>
    </row>
    <row r="11" spans="1:5">
      <c r="C11" s="95" t="str">
        <f>IFERROR(VLOOKUP(B3,AUX!H:M,AUX!L3,0),"")</f>
        <v>CÓD CLIENTE EXPORTAÇÃO:</v>
      </c>
      <c r="D11" s="13">
        <v>11131</v>
      </c>
    </row>
    <row r="12" spans="1:5">
      <c r="C12" s="95" t="str">
        <f>IFERROR(VLOOKUP(B3,AUX!H:M,AUX!M3,0),"")</f>
        <v>SENHA:</v>
      </c>
      <c r="D12" s="113">
        <v>84464</v>
      </c>
    </row>
    <row r="13" spans="1:5">
      <c r="C13" s="95" t="str">
        <f>IFERROR(VLOOKUP(B3,AUX!H:N,AUX!N3,0),"")</f>
        <v>CLIENTE:</v>
      </c>
      <c r="D13" s="13" t="str">
        <f>IFERROR(VLOOKUP(D11,'DADOS CLIENTES'!B:D,3,0),"")</f>
        <v>MINOIL</v>
      </c>
    </row>
    <row r="14" spans="1:5" ht="12" customHeight="1"/>
    <row r="15" spans="1:5" ht="21.75" customHeight="1">
      <c r="C15" s="36" t="str">
        <f>IFERROR(VLOOKUP(B3,AUX!H:O,AUX!O3,0),"")</f>
        <v>INSERIR ORDEM DE COMPRA</v>
      </c>
    </row>
    <row r="16" spans="1:5" ht="5.25" customHeight="1"/>
    <row r="17" spans="3:3" ht="18.75" customHeight="1">
      <c r="C17" s="37" t="str">
        <f>VLOOKUP(B3,AUX!H:P,AUX!P3,0)</f>
        <v>REVISAR PEDIDO</v>
      </c>
    </row>
    <row r="18" spans="3:3" ht="9" customHeight="1"/>
    <row r="19" spans="3:3">
      <c r="C19" s="37" t="str">
        <f>VLOOKUP(B3,AUX!H:BJ,AUX!BJ3,0)</f>
        <v>APAGAR TUDO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C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Group Box 5">
              <controlPr defaultSize="0" autoFill="0" autoPict="0">
                <anchor moveWithCells="1">
                  <from>
                    <xdr:col>1</xdr:col>
                    <xdr:colOff>895350</xdr:colOff>
                    <xdr:row>4</xdr:row>
                    <xdr:rowOff>127000</xdr:rowOff>
                  </from>
                  <to>
                    <xdr:col>4</xdr:col>
                    <xdr:colOff>184150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Option Button 6">
              <controlPr defaultSize="0" autoFill="0" autoLine="0" autoPict="0">
                <anchor moveWithCells="1">
                  <from>
                    <xdr:col>2</xdr:col>
                    <xdr:colOff>146050</xdr:colOff>
                    <xdr:row>5</xdr:row>
                    <xdr:rowOff>88900</xdr:rowOff>
                  </from>
                  <to>
                    <xdr:col>2</xdr:col>
                    <xdr:colOff>971550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Option Button 7">
              <controlPr defaultSize="0" autoFill="0" autoLine="0" autoPict="0">
                <anchor moveWithCells="1">
                  <from>
                    <xdr:col>2</xdr:col>
                    <xdr:colOff>1155700</xdr:colOff>
                    <xdr:row>5</xdr:row>
                    <xdr:rowOff>88900</xdr:rowOff>
                  </from>
                  <to>
                    <xdr:col>3</xdr:col>
                    <xdr:colOff>228600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Option Button 9">
              <controlPr defaultSize="0" autoFill="0" autoLine="0" autoPict="0">
                <anchor moveWithCells="1">
                  <from>
                    <xdr:col>3</xdr:col>
                    <xdr:colOff>412750</xdr:colOff>
                    <xdr:row>5</xdr:row>
                    <xdr:rowOff>88900</xdr:rowOff>
                  </from>
                  <to>
                    <xdr:col>4</xdr:col>
                    <xdr:colOff>127000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B302"/>
  <sheetViews>
    <sheetView showGridLines="0" topLeftCell="O1" zoomScale="70" zoomScaleNormal="70" zoomScaleSheetLayoutView="40" workbookViewId="0">
      <selection activeCell="Y4" sqref="Y4"/>
    </sheetView>
  </sheetViews>
  <sheetFormatPr defaultColWidth="9.1796875" defaultRowHeight="14.5" outlineLevelCol="1"/>
  <cols>
    <col min="1" max="1" width="0.7265625" style="32" customWidth="1"/>
    <col min="2" max="2" width="0.81640625" style="32" customWidth="1"/>
    <col min="3" max="3" width="0.1796875" style="32" customWidth="1"/>
    <col min="4" max="4" width="0.54296875" style="32" customWidth="1"/>
    <col min="5" max="5" width="16.26953125" style="32" customWidth="1"/>
    <col min="6" max="6" width="12.26953125" style="32" customWidth="1"/>
    <col min="7" max="7" width="56.26953125" style="32" customWidth="1"/>
    <col min="8" max="8" width="27.90625" style="32" bestFit="1" customWidth="1"/>
    <col min="9" max="9" width="13.7265625" style="32" customWidth="1"/>
    <col min="10" max="10" width="15.453125" style="32" customWidth="1"/>
    <col min="11" max="11" width="20.1796875" style="32" customWidth="1" outlineLevel="1"/>
    <col min="12" max="12" width="22.7265625" style="32" customWidth="1" outlineLevel="1"/>
    <col min="13" max="15" width="16.81640625" style="32" customWidth="1" outlineLevel="1"/>
    <col min="16" max="16" width="16" style="32" customWidth="1" outlineLevel="1"/>
    <col min="17" max="17" width="11.81640625" style="32" customWidth="1" outlineLevel="1"/>
    <col min="18" max="18" width="18.1796875" style="32" customWidth="1" outlineLevel="1"/>
    <col min="19" max="19" width="15.1796875" style="38" customWidth="1"/>
    <col min="20" max="20" width="18.1796875" style="32" customWidth="1"/>
    <col min="21" max="21" width="18.453125" style="32" customWidth="1"/>
    <col min="22" max="22" width="16" style="32" customWidth="1"/>
    <col min="23" max="23" width="18.7265625" style="32" customWidth="1"/>
    <col min="24" max="24" width="16.453125" style="32" customWidth="1"/>
    <col min="25" max="25" width="20.453125" style="32" customWidth="1"/>
    <col min="26" max="26" width="17.1796875" style="32" customWidth="1"/>
    <col min="27" max="27" width="11.54296875" style="32" bestFit="1" customWidth="1"/>
    <col min="28" max="28" width="12" style="32" customWidth="1"/>
    <col min="29" max="29" width="7" style="32" bestFit="1" customWidth="1"/>
    <col min="30" max="30" width="10.26953125" style="32" bestFit="1" customWidth="1"/>
    <col min="31" max="16384" width="9.1796875" style="32"/>
  </cols>
  <sheetData>
    <row r="1" spans="1:27" ht="15.75" customHeight="1">
      <c r="A1" s="100">
        <f>VALUE(H6)</f>
        <v>11131</v>
      </c>
      <c r="W1" s="39" t="str">
        <f>IFERROR(VLOOKUP($A$2,AUX!$H:$BG,AUX!T$3,0),"")</f>
        <v>PESO LÍQ</v>
      </c>
      <c r="X1" s="39" t="str">
        <f>IFERROR(VLOOKUP($A$2,AUX!$H:$BG,AUX!U$3,0),"")</f>
        <v>PESO BRUTO</v>
      </c>
      <c r="Y1" s="39" t="str">
        <f>IFERROR(VLOOKUP($A$2,AUX!$H:$BG,AUX!V$3,0),"")</f>
        <v xml:space="preserve">VALOR </v>
      </c>
    </row>
    <row r="2" spans="1:27" ht="15.75" customHeight="1">
      <c r="A2" s="92">
        <f>INICIO!$B$3</f>
        <v>1</v>
      </c>
      <c r="F2" s="33" t="str">
        <f>INICIO!C4</f>
        <v>BASE DE PEDIDO</v>
      </c>
      <c r="G2" s="40"/>
      <c r="J2" s="41" t="str">
        <f>IFERROR(VLOOKUP($A$2,AUX!$H:$BH,AUX!BH$3,0),"")</f>
        <v>VOLTAR INICIO</v>
      </c>
      <c r="W2" s="88">
        <f>SUM(W17:W163)</f>
        <v>19070</v>
      </c>
      <c r="X2" s="88">
        <f>SUM(V17:V163)</f>
        <v>20151.039999999997</v>
      </c>
      <c r="Y2" s="42">
        <f>SUM(Y17:Y163)</f>
        <v>192005.83759999997</v>
      </c>
      <c r="AA2" s="32">
        <f>X2/26</f>
        <v>775.03999999999985</v>
      </c>
    </row>
    <row r="3" spans="1:27" ht="15.75" customHeight="1">
      <c r="B3" s="32">
        <v>1</v>
      </c>
      <c r="G3" s="43"/>
      <c r="H3" s="44"/>
      <c r="W3" s="45" t="str">
        <f>IFERROR(VLOOKUP($A$2,AUX!$H:$BG,AUX!X$3,0),"")</f>
        <v>EMBARQUE</v>
      </c>
      <c r="X3" s="45" t="str">
        <f>IFERROR(VLOOKUP($A$2,AUX!$H:$BG,AUX!Y$3,0),"")</f>
        <v>CUBAGEM</v>
      </c>
      <c r="Y3" s="45" t="str">
        <f>IFERROR(VLOOKUP($A$2,AUX!$H:$BG,AUX!Z$3,0),"")</f>
        <v>PALLETS</v>
      </c>
    </row>
    <row r="4" spans="1:27" s="46" customFormat="1" ht="15.75" customHeight="1" thickBot="1">
      <c r="G4" s="47" t="str">
        <f>INICIO!C9</f>
        <v>IDIOMA/LANGUAGE:</v>
      </c>
      <c r="H4" s="34" t="str">
        <f>INICIO!D9</f>
        <v>PORTUGUÊS</v>
      </c>
      <c r="J4" s="32"/>
      <c r="K4" s="32"/>
      <c r="L4" s="32"/>
      <c r="M4" s="32"/>
      <c r="P4" s="48"/>
      <c r="S4" s="48"/>
      <c r="W4" s="89" t="str">
        <f>IF(Y2=0,"",IF(OR(X2&gt;25000,X4&gt;(IFERROR(VLOOKUP(H11,AUX!BN:BO,2,0),0))),"EXCEDIÓ/EXCEEDED","OK"))</f>
        <v>OK</v>
      </c>
      <c r="X4" s="49">
        <f>SUM(X17:X163)</f>
        <v>58.882691291999997</v>
      </c>
      <c r="Y4" s="49">
        <f>SUM(U17:U163)</f>
        <v>28.886363149521046</v>
      </c>
    </row>
    <row r="5" spans="1:27" s="46" customFormat="1" ht="15.75" customHeight="1" thickBot="1">
      <c r="G5" s="50" t="str">
        <f>INICIO!C10</f>
        <v>REFERÊNCIA CLIENTE:</v>
      </c>
      <c r="H5" s="35" t="s">
        <v>275</v>
      </c>
      <c r="J5" s="51"/>
      <c r="S5" s="48"/>
      <c r="W5" s="52" t="str">
        <f>IFERROR(VLOOKUP($A$2,AUX!$H:$BG,AUX!AA$3,0),"")</f>
        <v>RESUMO</v>
      </c>
      <c r="X5" s="52" t="str">
        <f>IFERROR(VLOOKUP($A$2,AUX!$H:$BG,AUX!AB$3,0),"")</f>
        <v>KG</v>
      </c>
      <c r="Y5" s="52" t="str">
        <f>IFERROR(VLOOKUP($A$2,AUX!$H:$BG,AUX!AC$3,0),"")</f>
        <v>VALOR</v>
      </c>
    </row>
    <row r="6" spans="1:27" s="46" customFormat="1" ht="15.75" customHeight="1">
      <c r="G6" s="53" t="str">
        <f>INICIO!C11</f>
        <v>CÓD CLIENTE EXPORTAÇÃO:</v>
      </c>
      <c r="H6" s="54">
        <f>INICIO!D11</f>
        <v>11131</v>
      </c>
      <c r="K6" s="32"/>
      <c r="S6" s="48"/>
      <c r="W6" s="55" t="str">
        <f>IFERROR(VLOOKUP($A$2,AUX!$H:$BK,AUX!AD$3,0),"")</f>
        <v>CAFES</v>
      </c>
      <c r="X6" s="56">
        <f t="shared" ref="X6:X15" si="0">IF(SUMIFS(W:W,H:H,W6)=0,"",SUMIFS(W:W,H:H,W6))</f>
        <v>17640</v>
      </c>
      <c r="Y6" s="57">
        <f t="shared" ref="Y6:Y15" si="1">IF(SUMIFS(Y:Y,H:H,W6)=0,"",SUMIFS(Y:Y,H:H,W6))</f>
        <v>174306.83759999997</v>
      </c>
      <c r="Z6" s="32"/>
    </row>
    <row r="7" spans="1:27" s="46" customFormat="1" ht="15.75" customHeight="1">
      <c r="G7" s="58" t="str">
        <f>INICIO!C13</f>
        <v>CLIENTE:</v>
      </c>
      <c r="H7" s="59" t="str">
        <f>IF(INICIO!D13=0,"",INICIO!D13)</f>
        <v>MINOIL</v>
      </c>
      <c r="S7" s="48"/>
      <c r="T7" s="160" t="str">
        <f>IFERROR(VLOOKUP($A$2,AUX!$H:$BI,AUX!BI$3,0),"")</f>
        <v>PREENCHA A QUANTIDADE SOLICITADA EM CAIXA</v>
      </c>
      <c r="W7" s="55" t="str">
        <f>IFERROR(VLOOKUP($A$2,AUX!$H:$BK,AUX!AE$3,0),"")</f>
        <v>BEBIDA VEGETAL</v>
      </c>
      <c r="X7" s="56" t="str">
        <f t="shared" si="0"/>
        <v/>
      </c>
      <c r="Y7" s="57" t="str">
        <f t="shared" si="1"/>
        <v/>
      </c>
      <c r="Z7" s="32"/>
    </row>
    <row r="8" spans="1:27" s="46" customFormat="1" ht="15.75" customHeight="1">
      <c r="G8" s="58" t="str">
        <f>IFERROR(VLOOKUP(A2,AUX!H:BG,AUX!Q3,0),"")</f>
        <v>MOEDA:</v>
      </c>
      <c r="H8" s="59" t="str">
        <f>IFERROR(VLOOKUP(H6,'DADOS CLIENTES'!B:L,11,0),"")</f>
        <v>USD</v>
      </c>
      <c r="P8" s="48"/>
      <c r="S8" s="48"/>
      <c r="T8" s="160"/>
      <c r="W8" s="55" t="str">
        <f>IFERROR(VLOOKUP($A$2,AUX!$H:$BK,AUX!AF$3,0),"")</f>
        <v>FARINHA DE MILHO</v>
      </c>
      <c r="X8" s="56" t="str">
        <f t="shared" si="0"/>
        <v/>
      </c>
      <c r="Y8" s="57" t="str">
        <f t="shared" si="1"/>
        <v/>
      </c>
      <c r="Z8" s="32"/>
    </row>
    <row r="9" spans="1:27" s="46" customFormat="1" ht="15.75" customHeight="1">
      <c r="G9" s="58" t="str">
        <f>IFERROR(VLOOKUP(A2,AUX!H:BG,AUX!R3,0),"")</f>
        <v>PRAZO DE PAGAMENTO:</v>
      </c>
      <c r="H9" s="59" t="str">
        <f>IFERROR(VLOOKUP(H6,'DADOS CLIENTES'!B:L,7,0),"")</f>
        <v>STANDBY IRREVOGAVEL 60 DIAS</v>
      </c>
      <c r="S9" s="48"/>
      <c r="T9" s="160"/>
      <c r="W9" s="55" t="str">
        <f>IFERROR(VLOOKUP($A$2,AUX!$H:$BK,AUX!AG$3,0),"")</f>
        <v>CAPPUCCINO</v>
      </c>
      <c r="X9" s="56">
        <f t="shared" si="0"/>
        <v>1200</v>
      </c>
      <c r="Y9" s="57">
        <f t="shared" si="1"/>
        <v>10329.000000000002</v>
      </c>
      <c r="Z9" s="32"/>
    </row>
    <row r="10" spans="1:27" s="46" customFormat="1" ht="15.75" customHeight="1">
      <c r="G10" s="60" t="str">
        <f>IFERROR(VLOOKUP(A2,AUX!H:BG,AUX!S3,0),"")</f>
        <v>INCOTERMS:</v>
      </c>
      <c r="H10" s="59" t="str">
        <f>IFERROR(VLOOKUP(H6,'DADOS CLIENTES'!B:L,8,0),"")</f>
        <v>FCA</v>
      </c>
      <c r="S10" s="48"/>
      <c r="T10" s="160"/>
      <c r="W10" s="55" t="str">
        <f>IFERROR(VLOOKUP($A$2,AUX!$H:$BK,AUX!AH$3,0),"")</f>
        <v>ACHOCOLATADO</v>
      </c>
      <c r="X10" s="56" t="str">
        <f t="shared" si="0"/>
        <v/>
      </c>
      <c r="Y10" s="57" t="str">
        <f t="shared" si="1"/>
        <v/>
      </c>
      <c r="Z10" s="32"/>
    </row>
    <row r="11" spans="1:27" s="46" customFormat="1" ht="15.75" customHeight="1">
      <c r="G11" s="60" t="str">
        <f>IFERROR(VLOOKUP($A$2,AUX!$H:$BG,AUX!X$3,0),"")&amp;":"</f>
        <v>EMBARQUE:</v>
      </c>
      <c r="H11" s="101" t="s">
        <v>216</v>
      </c>
      <c r="I11" s="61">
        <v>73.8</v>
      </c>
      <c r="S11" s="48"/>
      <c r="T11" s="160"/>
      <c r="W11" s="55" t="str">
        <f>IFERROR(VLOOKUP($A$2,AUX!$H:$BK,AUX!AI$3,0),"")</f>
        <v>FILTRO</v>
      </c>
      <c r="X11" s="56" t="str">
        <f t="shared" si="0"/>
        <v/>
      </c>
      <c r="Y11" s="57" t="str">
        <f t="shared" si="1"/>
        <v/>
      </c>
      <c r="Z11" s="32"/>
    </row>
    <row r="12" spans="1:27" s="46" customFormat="1" ht="15.75" customHeight="1">
      <c r="G12" s="60" t="s">
        <v>235</v>
      </c>
      <c r="H12" s="48" t="str">
        <f>VLOOKUP(H7,'DADOS CLIENTES'!D:N,11,0)</f>
        <v>LONT</v>
      </c>
      <c r="I12" s="61"/>
      <c r="S12" s="48"/>
      <c r="T12" s="108"/>
      <c r="W12" s="55" t="str">
        <f>IFERROR(VLOOKUP($A$2,AUX!$H:$BK,AUX!AJ$3,0),"")</f>
        <v>PORTA FILTRO</v>
      </c>
      <c r="X12" s="56" t="str">
        <f t="shared" si="0"/>
        <v/>
      </c>
      <c r="Y12" s="57" t="str">
        <f t="shared" si="1"/>
        <v/>
      </c>
      <c r="Z12" s="32"/>
    </row>
    <row r="13" spans="1:27" ht="15.75" customHeight="1">
      <c r="E13" s="62"/>
      <c r="G13" s="46"/>
      <c r="H13" s="46"/>
      <c r="W13" s="55" t="str">
        <f>IFERROR(VLOOKUP($A$2,AUX!$H:$BK,AUX!AK$3,0),"")</f>
        <v>SOLUVEIS</v>
      </c>
      <c r="X13" s="56" t="str">
        <f t="shared" si="0"/>
        <v/>
      </c>
      <c r="Y13" s="57" t="str">
        <f t="shared" si="1"/>
        <v/>
      </c>
    </row>
    <row r="14" spans="1:27" ht="15.75" customHeight="1">
      <c r="E14" s="62"/>
      <c r="G14" s="46"/>
      <c r="H14" s="46"/>
      <c r="W14" s="55" t="str">
        <f>IFERROR(VLOOKUP($A$2,AUX!$H:$BK,AUX!AL$3,0),"")</f>
        <v>CAFECOMLEITE</v>
      </c>
      <c r="X14" s="56" t="str">
        <f t="shared" si="0"/>
        <v/>
      </c>
      <c r="Y14" s="57" t="str">
        <f t="shared" si="1"/>
        <v/>
      </c>
    </row>
    <row r="15" spans="1:27" ht="15.75" customHeight="1">
      <c r="E15" s="62"/>
      <c r="G15" s="146"/>
      <c r="H15" s="46"/>
      <c r="W15" s="55" t="str">
        <f>IFERROR(VLOOKUP($A$2,AUX!$H:$BK,AUX!AM$3,0),"")</f>
        <v>REFRESCO</v>
      </c>
      <c r="X15" s="56" t="str">
        <f t="shared" si="0"/>
        <v/>
      </c>
      <c r="Y15" s="57" t="str">
        <f t="shared" si="1"/>
        <v/>
      </c>
    </row>
    <row r="16" spans="1:27" s="63" customFormat="1" ht="43.5">
      <c r="D16" s="64"/>
      <c r="E16" s="65"/>
      <c r="F16" s="65" t="s">
        <v>274</v>
      </c>
      <c r="G16" s="65" t="str">
        <f>IFERROR(VLOOKUP($A$2,AUX!$H:$BF,AUX!AP$3,0),"")</f>
        <v>PRODUTO</v>
      </c>
      <c r="H16" s="65" t="str">
        <f>IFERROR(VLOOKUP($A$2,AUX!$H:$BF,AUX!AQ$3,0),"")</f>
        <v>FAMILIA</v>
      </c>
      <c r="I16" s="65" t="s">
        <v>271</v>
      </c>
      <c r="J16" s="65" t="str">
        <f>IFERROR(VLOOKUP($A$2,AUX!$H:$BF,AUX!AS$3,0),"")</f>
        <v>N ° UNIDAD/EMBALAGEM</v>
      </c>
      <c r="K16" s="65" t="str">
        <f>IFERROR(VLOOKUP($A$2,AUX!$H:$BF,AUX!AT$3,0),"")</f>
        <v>EAN (CÓDIGO DE BARRA DO PRODUTO)</v>
      </c>
      <c r="L16" s="65" t="str">
        <f>IFERROR(VLOOKUP($A$2,AUX!$H:$BF,AUX!AU$3,0),"")</f>
        <v>DUN (CÓDIGO DE BARRA DA CAIXA MASTER)</v>
      </c>
      <c r="M16" s="65" t="str">
        <f>IFERROR(VLOOKUP($A$2,AUX!$H:$BF,AUX!AV$3,0),"")</f>
        <v>PESO BRUTO</v>
      </c>
      <c r="N16" s="65" t="str">
        <f>IFERROR(VLOOKUP($A$2,AUX!$H:$BF,AUX!AW$3,0),"")</f>
        <v>PESO LIQ</v>
      </c>
      <c r="O16" s="65" t="str">
        <f>IFERROR(VLOOKUP($A$2,AUX!$H:$BF,AUX!AX$3,0),"")</f>
        <v>CUBAGEM</v>
      </c>
      <c r="P16" s="65" t="str">
        <f>IFERROR(VLOOKUP($A$2,AUX!$H:$BF,AUX!AY$3,0),"")</f>
        <v>CxLxA</v>
      </c>
      <c r="Q16" s="65" t="str">
        <f>IFERROR(VLOOKUP($A$2,AUX!$H:$BF,AUX!AZ$3,0),"")</f>
        <v>NCM</v>
      </c>
      <c r="R16" s="65" t="str">
        <f>IFERROR(VLOOKUP($A$2,AUX!$H:$BF,AUX!BA$3,0),"")</f>
        <v>LINHA</v>
      </c>
      <c r="S16" s="65" t="s">
        <v>273</v>
      </c>
      <c r="T16" s="142" t="s">
        <v>272</v>
      </c>
      <c r="U16" s="66" t="str">
        <f>IFERROR(VLOOKUP($A$2,AUX!$H:$BF,AUX!BD$3,0),"")</f>
        <v>QUANTIDADE DE PALLETS</v>
      </c>
      <c r="V16" s="66" t="str">
        <f>IFERROR(VLOOKUP($A$2,AUX!$H:$BF,AUX!BE$3,0),"")</f>
        <v>PESO BRUTO</v>
      </c>
      <c r="W16" s="66" t="str">
        <f>IFERROR(VLOOKUP($A$2,AUX!$H:$BF,AUX!BF$3,0),"")</f>
        <v>PESO LIQ</v>
      </c>
      <c r="X16" s="66" t="str">
        <f>IFERROR(VLOOKUP($A$2,AUX!$H:$BK,AUX!BK$3,0),"")</f>
        <v>CUBAGEM TOTAL</v>
      </c>
      <c r="Y16" s="66" t="str">
        <f>IFERROR(VLOOKUP($A$2,AUX!$H:$BG,AUX!BG$3,0),"")</f>
        <v>VALOR</v>
      </c>
      <c r="Z16" s="66" t="str">
        <f>IFERROR(VLOOKUP($A$2,AUX!$H:$BM,AUX!BL$3,0),"")</f>
        <v>LOTE MÍNIMO (PALLETS)</v>
      </c>
      <c r="AA16" s="66" t="str">
        <f>IFERROR(VLOOKUP($A$2,AUX!$H:$BM,AUX!BM$3,0),"")</f>
        <v>PEDIDO VALIDADO ?</v>
      </c>
    </row>
    <row r="17" spans="5:28">
      <c r="E17" s="84"/>
      <c r="F17" s="109">
        <v>12031189</v>
      </c>
      <c r="G17" s="68" t="str">
        <f>IFERROR(VLOOKUP(H$4&amp;F17,AUX!B:F,4,0),"")</f>
        <v>CAFE TM 3C TRAD EXP VAC 20X250G</v>
      </c>
      <c r="H17" s="69" t="str">
        <f>IFERROR(VLOOKUP(H$4&amp;F17,AUX!B:F,5,0),"")</f>
        <v>CAFES</v>
      </c>
      <c r="I17" s="110">
        <v>49.406699999999994</v>
      </c>
      <c r="J17" s="68">
        <f>IFERROR(VLOOKUP(F17&amp;"ic",PROD!B:C,2,0),"")</f>
        <v>20</v>
      </c>
      <c r="K17" s="70" t="str">
        <f>IFERROR(VLOOKUP(F17&amp;"UN",PROD!B:J,9,0),"")</f>
        <v>7896005800362</v>
      </c>
      <c r="L17" s="71" t="str">
        <f>IFERROR(VLOOKUP(F17&amp;"IC",PROD!B:J,9,0),"")</f>
        <v>17896005800369</v>
      </c>
      <c r="M17" s="72">
        <f>IFERROR(VLOOKUP(F17&amp;"un",PROD!B:T,17,0),"")</f>
        <v>0.25900000000000001</v>
      </c>
      <c r="N17" s="73">
        <f>IFERROR(VLOOKUP(F17&amp;"un",PROD!B:T,19,0),"")</f>
        <v>0.25</v>
      </c>
      <c r="O17" s="98">
        <f>IFERROR(VLOOKUP(F17&amp;"IC",PROD!B:J,3,0),"")</f>
        <v>1.3275864E-2</v>
      </c>
      <c r="P17" s="74" t="str">
        <f>IFERROR(VLOOKUP(F17&amp;"IC",PROD!B:N,11,0)&amp;"X"&amp;VLOOKUP(F17&amp;"IC",PROD!B:N,12,0)&amp;"X"&amp;VLOOKUP(F17&amp;"IC",PROD!B:N,13,0),"")</f>
        <v>426X196X159</v>
      </c>
      <c r="Q17" s="68" t="str">
        <f>IFERROR(VLOOKUP(F17&amp;"IC",PROD!B:Z,25,0),"")</f>
        <v>0901.21.00</v>
      </c>
      <c r="R17" s="68" t="str">
        <f>IFERROR(VLOOKUP(F17,PROD!E:Y,21,0),"")</f>
        <v>TM PREMIUM</v>
      </c>
      <c r="S17" s="158">
        <v>168</v>
      </c>
      <c r="T17" s="85">
        <f>S17*21</f>
        <v>3528</v>
      </c>
      <c r="U17" s="75">
        <f>IFERROR(T17/S17,"")</f>
        <v>21</v>
      </c>
      <c r="V17" s="97">
        <f>IFERROR((IF(T17="","",T17*(M17*J17))),"")</f>
        <v>18275.039999999997</v>
      </c>
      <c r="W17" s="97">
        <f>IFERROR((IF(T17="","",T17*(N17*J17))),"")</f>
        <v>17640</v>
      </c>
      <c r="X17" s="76">
        <f>IFERROR(T17*O17,"")</f>
        <v>46.837248191999997</v>
      </c>
      <c r="Y17" s="77">
        <f>IFERROR(IF(T17="","",T17*I17),"")</f>
        <v>174306.83759999997</v>
      </c>
      <c r="Z17" s="148">
        <f>VLOOKUP(F17,PALETIZAÇÃO!$C$3:$H$23,6,0)</f>
        <v>1</v>
      </c>
      <c r="AA17" s="149" t="str">
        <f>IF((U17&gt;=Z17),"SIM","NÃO")</f>
        <v>SIM</v>
      </c>
      <c r="AB17" s="120"/>
    </row>
    <row r="18" spans="5:28">
      <c r="E18" s="84"/>
      <c r="F18" s="125">
        <v>12031291</v>
      </c>
      <c r="G18" s="67" t="str">
        <f>IFERROR(VLOOKUP(H$4&amp;F18,AUX!B:F,4,0),"")</f>
        <v>CAFE TM 3C ESTR REAL PREM AL VAC 20X250</v>
      </c>
      <c r="H18" s="78" t="str">
        <f>IFERROR(VLOOKUP(H$4&amp;F18,AUX!B:F,5,0),"")</f>
        <v>CAFES</v>
      </c>
      <c r="I18" s="110">
        <v>60.17199999999999</v>
      </c>
      <c r="J18" s="67">
        <f>IFERROR(VLOOKUP(F18&amp;"ic",PROD!B:C,2,0),"")</f>
        <v>20</v>
      </c>
      <c r="K18" s="79">
        <f>IFERROR(VLOOKUP(F18&amp;"UN",PROD!B:J,9,0),"")</f>
        <v>7896005802557</v>
      </c>
      <c r="L18" s="80">
        <f>IFERROR(VLOOKUP(F18&amp;"IC",PROD!B:J,9,0),"")</f>
        <v>37896005802558</v>
      </c>
      <c r="M18" s="81">
        <f>IFERROR(VLOOKUP(F18&amp;"un",PROD!B:T,17,0),"")</f>
        <v>0.26700000000000002</v>
      </c>
      <c r="N18" s="82">
        <f>IFERROR(VLOOKUP(F18&amp;"un",PROD!B:T,19,0),"")</f>
        <v>0.25</v>
      </c>
      <c r="O18" s="99">
        <f>IFERROR(VLOOKUP(F18&amp;"IC",PROD!B:J,3,0),"")</f>
        <v>1.3275864E-2</v>
      </c>
      <c r="P18" s="83" t="str">
        <f>IFERROR(VLOOKUP(F18&amp;"IC",PROD!B:N,11,0)&amp;"X"&amp;VLOOKUP(F18&amp;"IC",PROD!B:N,12,0)&amp;"X"&amp;VLOOKUP(F18&amp;"IC",PROD!B:N,13,0),"")</f>
        <v>426X196X159</v>
      </c>
      <c r="Q18" s="67" t="str">
        <f>IFERROR(VLOOKUP(F18&amp;"IC",PROD!B:Z,25,0),"")</f>
        <v>0901.21.00</v>
      </c>
      <c r="R18" s="67" t="str">
        <f>IFERROR(VLOOKUP(F18,PROD!E:Y,21,0),"")</f>
        <v>TM PREMIUM</v>
      </c>
      <c r="S18" s="158">
        <v>168</v>
      </c>
      <c r="T18" s="85"/>
      <c r="U18" s="75">
        <f t="shared" ref="U18:U79" si="2">IFERROR(T18/S18,"")</f>
        <v>0</v>
      </c>
      <c r="V18" s="97" t="str">
        <f t="shared" ref="V18:V79" si="3">IFERROR((IF(T18="","",T18*(M18*J18))),"")</f>
        <v/>
      </c>
      <c r="W18" s="97" t="str">
        <f t="shared" ref="W18:W79" si="4">IFERROR((IF(T18="","",T18*(N18*J18))),"")</f>
        <v/>
      </c>
      <c r="X18" s="76">
        <f>IFERROR(T18*O18,"")</f>
        <v>0</v>
      </c>
      <c r="Y18" s="77" t="str">
        <f t="shared" ref="Y18:Y45" si="5">IFERROR(IF(T18="","",T18*I18),"")</f>
        <v/>
      </c>
      <c r="Z18" s="148">
        <f>VLOOKUP(F18,PALETIZAÇÃO!$C$3:$H$23,6,0)</f>
        <v>1</v>
      </c>
      <c r="AA18" s="149" t="str">
        <f t="shared" ref="AA18:AA79" si="6">IF((U18&gt;=Z18),"SIM","NÃO")</f>
        <v>NÃO</v>
      </c>
      <c r="AB18" s="120"/>
    </row>
    <row r="19" spans="5:28">
      <c r="E19" s="84"/>
      <c r="F19" s="125">
        <v>12142146</v>
      </c>
      <c r="G19" s="67" t="str">
        <f>IFERROR(VLOOKUP(H$4&amp;F19,AUX!B:F,4,0),"")</f>
        <v>CAFE SOL IGUA CLAS AL VID 12X160G</v>
      </c>
      <c r="H19" s="78" t="str">
        <f>IFERROR(VLOOKUP(H$4&amp;F19,AUX!B:F,5,0),"")</f>
        <v>SOLUVEIS</v>
      </c>
      <c r="I19" s="110">
        <v>50.01</v>
      </c>
      <c r="J19" s="67">
        <f>IFERROR(VLOOKUP(F19&amp;"ic",PROD!B:C,2,0),"")</f>
        <v>12</v>
      </c>
      <c r="K19" s="79" t="str">
        <f>IFERROR(VLOOKUP(F19&amp;"UN",PROD!B:J,9,0),"")</f>
        <v>7896045120949</v>
      </c>
      <c r="L19" s="80" t="str">
        <f>IFERROR(VLOOKUP(F19&amp;"IC",PROD!B:J,9,0),"")</f>
        <v>27896045120943</v>
      </c>
      <c r="M19" s="81">
        <f>IFERROR(VLOOKUP(F19&amp;"un",PROD!B:T,17,0),"")</f>
        <v>0.56599999999999995</v>
      </c>
      <c r="N19" s="82">
        <f>IFERROR(VLOOKUP(F19&amp;"un",PROD!B:T,19,0),"")</f>
        <v>0.16</v>
      </c>
      <c r="O19" s="99">
        <f>IFERROR(VLOOKUP(F19&amp;"IC",PROD!B:J,3,0),"")</f>
        <v>1.6030080000000002E-2</v>
      </c>
      <c r="P19" s="83" t="str">
        <f>IFERROR(VLOOKUP(F19&amp;"IC",PROD!B:N,11,0)&amp;"X"&amp;VLOOKUP(F19&amp;"IC",PROD!B:N,12,0)&amp;"X"&amp;VLOOKUP(F19&amp;"IC",PROD!B:N,13,0),"")</f>
        <v>330X276X176</v>
      </c>
      <c r="Q19" s="67" t="str">
        <f>IFERROR(VLOOKUP(F19&amp;"IC",PROD!B:Z,25,0),"")</f>
        <v>2101.11.10</v>
      </c>
      <c r="R19" s="67" t="str">
        <f>IFERROR(VLOOKUP(F19,PROD!E:Y,21,0),"")</f>
        <v>GRANULADO CLASSICO</v>
      </c>
      <c r="S19" s="158">
        <v>120</v>
      </c>
      <c r="T19" s="85"/>
      <c r="U19" s="75">
        <f t="shared" si="2"/>
        <v>0</v>
      </c>
      <c r="V19" s="97" t="str">
        <f t="shared" si="3"/>
        <v/>
      </c>
      <c r="W19" s="97" t="str">
        <f t="shared" si="4"/>
        <v/>
      </c>
      <c r="X19" s="76">
        <f t="shared" ref="X19:X45" si="7">IFERROR(T19*O19,"")</f>
        <v>0</v>
      </c>
      <c r="Y19" s="77" t="str">
        <f t="shared" si="5"/>
        <v/>
      </c>
      <c r="Z19" s="148">
        <f>VLOOKUP(F19,PALETIZAÇÃO!$C$3:$H$23,6,0)</f>
        <v>5</v>
      </c>
      <c r="AA19" s="149" t="str">
        <f t="shared" si="6"/>
        <v>NÃO</v>
      </c>
      <c r="AB19" s="120"/>
    </row>
    <row r="20" spans="5:28">
      <c r="E20" s="84"/>
      <c r="F20" s="125">
        <v>12034103</v>
      </c>
      <c r="G20" s="67" t="str">
        <f>IFERROR(VLOOKUP(H$4&amp;F20,AUX!B:F,4,0),"")</f>
        <v>CAFE CAPP 3C CLAS SACHE 16X10X20G</v>
      </c>
      <c r="H20" s="78" t="str">
        <f>IFERROR(VLOOKUP(H$4&amp;F20,AUX!B:F,5,0),"")</f>
        <v>CAPPUCCINO</v>
      </c>
      <c r="I20" s="110">
        <v>24.750000000000004</v>
      </c>
      <c r="J20" s="67">
        <f>IFERROR(VLOOKUP(F20&amp;"ic",PROD!B:C,2,0),"")</f>
        <v>160</v>
      </c>
      <c r="K20" s="79">
        <f>IFERROR(VLOOKUP(F20&amp;"UN",PROD!B:J,9,0),"")</f>
        <v>7896005802373</v>
      </c>
      <c r="L20" s="80">
        <f>IFERROR(VLOOKUP(F20&amp;"IC",PROD!B:J,9,0),"")</f>
        <v>27896005802629</v>
      </c>
      <c r="M20" s="81">
        <f>IFERROR(VLOOKUP(F20&amp;"un",PROD!B:T,17,0),"")</f>
        <v>2.4E-2</v>
      </c>
      <c r="N20" s="82">
        <f>IFERROR(VLOOKUP(F20&amp;"un",PROD!B:T,19,0),"")</f>
        <v>0.02</v>
      </c>
      <c r="O20" s="99">
        <f>IFERROR(VLOOKUP(F20&amp;"IC",PROD!B:J,3,0),"")</f>
        <v>1.7159472000000002E-2</v>
      </c>
      <c r="P20" s="83" t="str">
        <f>IFERROR(VLOOKUP(F20&amp;"IC",PROD!B:N,11,0)&amp;"X"&amp;VLOOKUP(F20&amp;"IC",PROD!B:N,12,0)&amp;"X"&amp;VLOOKUP(F20&amp;"IC",PROD!B:N,13,0),"")</f>
        <v>414X264X157</v>
      </c>
      <c r="Q20" s="67" t="str">
        <f>IFERROR(VLOOKUP(F20&amp;"IC",PROD!B:Z,25,0),"")</f>
        <v>2101.12.00</v>
      </c>
      <c r="R20" s="67" t="str">
        <f>IFERROR(VLOOKUP(F20,PROD!E:Y,21,0),"")</f>
        <v>BAUNILHA</v>
      </c>
      <c r="S20" s="158">
        <v>81</v>
      </c>
      <c r="T20" s="85">
        <v>300</v>
      </c>
      <c r="U20" s="75">
        <f t="shared" si="2"/>
        <v>3.7037037037037037</v>
      </c>
      <c r="V20" s="97">
        <f t="shared" si="3"/>
        <v>1152</v>
      </c>
      <c r="W20" s="97">
        <f t="shared" si="4"/>
        <v>960</v>
      </c>
      <c r="X20" s="76">
        <f t="shared" si="7"/>
        <v>5.1478416000000005</v>
      </c>
      <c r="Y20" s="77">
        <f t="shared" si="5"/>
        <v>7425.0000000000009</v>
      </c>
      <c r="Z20" s="148">
        <f>VLOOKUP(F20,PALETIZAÇÃO!$C$3:$H$23,6,0)</f>
        <v>1</v>
      </c>
      <c r="AA20" s="149" t="str">
        <f t="shared" si="6"/>
        <v>SIM</v>
      </c>
      <c r="AB20" s="120"/>
    </row>
    <row r="21" spans="5:28">
      <c r="E21" s="84"/>
      <c r="F21" s="125">
        <v>12034109</v>
      </c>
      <c r="G21" s="67" t="str">
        <f>IFERROR(VLOOKUP(H$4&amp;F21,AUX!B:F,4,0),"")</f>
        <v>CAFE CAPP 3C BAUN ABRA COR AL PT 24X200G</v>
      </c>
      <c r="H21" s="78" t="str">
        <f>IFERROR(VLOOKUP(H$4&amp;F21,AUX!B:F,5,0),"")</f>
        <v>CAPPUCCINO</v>
      </c>
      <c r="I21" s="110">
        <v>36.96</v>
      </c>
      <c r="J21" s="67">
        <f>IFERROR(VLOOKUP(F21&amp;"ic",PROD!B:C,2,0),"")</f>
        <v>23.999999999999996</v>
      </c>
      <c r="K21" s="79">
        <f>IFERROR(VLOOKUP(F21&amp;"UN",PROD!B:J,9,0),"")</f>
        <v>7896005804629</v>
      </c>
      <c r="L21" s="80">
        <f>IFERROR(VLOOKUP(F21&amp;"IC",PROD!B:J,9,0),"")</f>
        <v>37896005804620</v>
      </c>
      <c r="M21" s="81">
        <f>IFERROR(VLOOKUP(F21&amp;"un",PROD!B:T,17,0),"")</f>
        <v>0.25700000000000001</v>
      </c>
      <c r="N21" s="82">
        <f>IFERROR(VLOOKUP(F21&amp;"un",PROD!B:T,19,0),"")</f>
        <v>0.2</v>
      </c>
      <c r="O21" s="99">
        <f>IFERROR(VLOOKUP(F21&amp;"IC",PROD!B:J,3,0),"")</f>
        <v>2.1278999999999999E-2</v>
      </c>
      <c r="P21" s="83" t="str">
        <f>IFERROR(VLOOKUP(F21&amp;"IC",PROD!B:N,11,0)&amp;"X"&amp;VLOOKUP(F21&amp;"IC",PROD!B:N,12,0)&amp;"X"&amp;VLOOKUP(F21&amp;"IC",PROD!B:N,13,0),"")</f>
        <v>346X246X250</v>
      </c>
      <c r="Q21" s="67" t="str">
        <f>IFERROR(VLOOKUP(F21&amp;"IC",PROD!B:Z,25,0),"")</f>
        <v>2101.12.00</v>
      </c>
      <c r="R21" s="67" t="str">
        <f>IFERROR(VLOOKUP(F21,PROD!E:Y,21,0),"")</f>
        <v>BAUNILHA</v>
      </c>
      <c r="S21" s="158">
        <v>98.000000000000014</v>
      </c>
      <c r="T21" s="85"/>
      <c r="U21" s="75">
        <f t="shared" si="2"/>
        <v>0</v>
      </c>
      <c r="V21" s="97" t="str">
        <f t="shared" si="3"/>
        <v/>
      </c>
      <c r="W21" s="97" t="str">
        <f t="shared" si="4"/>
        <v/>
      </c>
      <c r="X21" s="76">
        <f t="shared" si="7"/>
        <v>0</v>
      </c>
      <c r="Y21" s="77" t="str">
        <f t="shared" si="5"/>
        <v/>
      </c>
      <c r="Z21" s="148">
        <f>VLOOKUP(F21,PALETIZAÇÃO!$C$3:$H$23,6,0)</f>
        <v>1</v>
      </c>
      <c r="AA21" s="149" t="str">
        <f t="shared" si="6"/>
        <v>NÃO</v>
      </c>
      <c r="AB21" s="120"/>
    </row>
    <row r="22" spans="5:28">
      <c r="E22" s="84"/>
      <c r="F22" s="125">
        <v>12037417</v>
      </c>
      <c r="G22" s="67" t="str">
        <f>IFERROR(VLOOKUP(H$4&amp;F22,AUX!B:F,4,0),"")</f>
        <v>FILTRO PAP 3C 102/30 DES AL 40X30UN</v>
      </c>
      <c r="H22" s="78" t="str">
        <f>IFERROR(VLOOKUP(H$4&amp;F22,AUX!B:F,5,0),"")</f>
        <v>FILTRO DE PAPEL</v>
      </c>
      <c r="I22" s="110">
        <v>29.480000000000004</v>
      </c>
      <c r="J22" s="67">
        <f>IFERROR(VLOOKUP(F22&amp;"ic",PROD!B:C,2,0),"")</f>
        <v>20</v>
      </c>
      <c r="K22" s="79">
        <f>IFERROR(VLOOKUP(F22&amp;"UN",PROD!B:J,9,0),"")</f>
        <v>7896005803714</v>
      </c>
      <c r="L22" s="80">
        <f>IFERROR(VLOOKUP(F22&amp;"IC",PROD!B:J,9,0),"")</f>
        <v>17896005803711</v>
      </c>
      <c r="M22" s="81">
        <f>IFERROR(VLOOKUP(F22&amp;"un",PROD!B:T,17,0),"")</f>
        <v>6.8000000000000005E-2</v>
      </c>
      <c r="N22" s="82">
        <f>IFERROR(VLOOKUP(F22&amp;"un",PROD!B:T,19,0),"")</f>
        <v>4.5999999999999999E-2</v>
      </c>
      <c r="O22" s="99">
        <f>IFERROR(VLOOKUP(F22&amp;"IC",PROD!B:J,3,0),"")</f>
        <v>1.8742499999999999E-2</v>
      </c>
      <c r="P22" s="83" t="str">
        <f>IFERROR(VLOOKUP(F22&amp;"IC",PROD!B:N,11,0)&amp;"X"&amp;VLOOKUP(F22&amp;"IC",PROD!B:N,12,0)&amp;"X"&amp;VLOOKUP(F22&amp;"IC",PROD!B:N,13,0),"")</f>
        <v>350X210X255</v>
      </c>
      <c r="Q22" s="67" t="str">
        <f>IFERROR(VLOOKUP(F22&amp;"IC",PROD!B:Z,25,0),"")</f>
        <v>4823.20.99</v>
      </c>
      <c r="R22" s="67" t="str">
        <f>IFERROR(VLOOKUP(F22,PROD!E:Y,21,0),"")</f>
        <v>102 DES</v>
      </c>
      <c r="S22" s="158">
        <v>91</v>
      </c>
      <c r="T22" s="85">
        <v>250</v>
      </c>
      <c r="U22" s="75">
        <f t="shared" si="2"/>
        <v>2.7472527472527473</v>
      </c>
      <c r="V22" s="97">
        <f t="shared" si="3"/>
        <v>340</v>
      </c>
      <c r="W22" s="97">
        <f t="shared" si="4"/>
        <v>229.99999999999997</v>
      </c>
      <c r="X22" s="76">
        <f t="shared" si="7"/>
        <v>4.6856249999999999</v>
      </c>
      <c r="Y22" s="77">
        <f t="shared" si="5"/>
        <v>7370.0000000000009</v>
      </c>
      <c r="Z22" s="148">
        <f>VLOOKUP(F22,PALETIZAÇÃO!$C$3:$H$23,6,0)</f>
        <v>1</v>
      </c>
      <c r="AA22" s="149" t="str">
        <f t="shared" si="6"/>
        <v>SIM</v>
      </c>
      <c r="AB22" s="120"/>
    </row>
    <row r="23" spans="5:28">
      <c r="E23" s="84"/>
      <c r="F23" s="125">
        <v>20908885</v>
      </c>
      <c r="G23" s="67" t="str">
        <f>IFERROR(VLOOKUP(H$4&amp;F23,AUX!B:F,4,0),"")</f>
        <v>PORTA FILTRO 3C PLAST VM 102 C/12</v>
      </c>
      <c r="H23" s="78" t="str">
        <f>IFERROR(VLOOKUP(H$4&amp;F23,AUX!B:F,5,0),"")</f>
        <v>PORTA FILTRO</v>
      </c>
      <c r="I23" s="110">
        <v>17.611000000000004</v>
      </c>
      <c r="J23" s="67">
        <f>IFERROR(VLOOKUP(F23&amp;"ic",PROD!B:C,2,0),"")</f>
        <v>12.000000000000002</v>
      </c>
      <c r="K23" s="79">
        <f>IFERROR(VLOOKUP(F23&amp;"UN",PROD!B:J,9,0),"")</f>
        <v>7896005804247</v>
      </c>
      <c r="L23" s="80">
        <f>IFERROR(VLOOKUP(F23&amp;"IC",PROD!B:J,9,0),"")</f>
        <v>17896005804244</v>
      </c>
      <c r="M23" s="81">
        <f>IFERROR(VLOOKUP(F23&amp;"un",PROD!B:T,17,0),"")</f>
        <v>7.4999999999999997E-2</v>
      </c>
      <c r="N23" s="82">
        <f>IFERROR(VLOOKUP(F23&amp;"un",PROD!B:T,19,0),"")</f>
        <v>4.5999999999999999E-2</v>
      </c>
      <c r="O23" s="99">
        <f>IFERROR(VLOOKUP(F23&amp;"IC",PROD!B:J,3,0),"")</f>
        <v>2.0562499999999997E-2</v>
      </c>
      <c r="P23" s="83" t="str">
        <f>IFERROR(VLOOKUP(F23&amp;"IC",PROD!B:N,11,0)&amp;"X"&amp;VLOOKUP(F23&amp;"IC",PROD!B:N,12,0)&amp;"X"&amp;VLOOKUP(F23&amp;"IC",PROD!B:N,13,0),"")</f>
        <v>350X250X235</v>
      </c>
      <c r="Q23" s="67" t="str">
        <f>IFERROR(VLOOKUP(F23&amp;"IC",PROD!B:Z,25,0),"")</f>
        <v>3924.10.00</v>
      </c>
      <c r="R23" s="67" t="str">
        <f>IFERROR(VLOOKUP(F23,PROD!E:Y,21,0),"")</f>
        <v>102</v>
      </c>
      <c r="S23" s="158">
        <v>60</v>
      </c>
      <c r="T23" s="85"/>
      <c r="U23" s="75">
        <f t="shared" si="2"/>
        <v>0</v>
      </c>
      <c r="V23" s="97" t="str">
        <f t="shared" si="3"/>
        <v/>
      </c>
      <c r="W23" s="97" t="str">
        <f t="shared" si="4"/>
        <v/>
      </c>
      <c r="X23" s="76">
        <f t="shared" si="7"/>
        <v>0</v>
      </c>
      <c r="Y23" s="77" t="str">
        <f t="shared" si="5"/>
        <v/>
      </c>
      <c r="Z23" s="148">
        <f>VLOOKUP(F23,PALETIZAÇÃO!$C$3:$H$23,6,0)</f>
        <v>1</v>
      </c>
      <c r="AA23" s="149" t="str">
        <f t="shared" si="6"/>
        <v>NÃO</v>
      </c>
      <c r="AB23" s="120"/>
    </row>
    <row r="24" spans="5:28">
      <c r="E24" s="84"/>
      <c r="F24" s="125">
        <v>12142501</v>
      </c>
      <c r="G24" s="67" t="str">
        <f>IFERROR(VLOOKUP(H$4&amp;F24,AUX!B:F,4,0),"")</f>
        <v>CAFE SOL IGUA TRAD REF 24X40G</v>
      </c>
      <c r="H24" s="78" t="str">
        <f>IFERROR(VLOOKUP(H$4&amp;F24,AUX!B:F,5,0),"")</f>
        <v>SOLUVEIS</v>
      </c>
      <c r="I24" s="110">
        <v>21.56</v>
      </c>
      <c r="J24" s="67">
        <f>IFERROR(VLOOKUP(F24&amp;"ic",PROD!B:C,2,0),"")</f>
        <v>24</v>
      </c>
      <c r="K24" s="79">
        <f>IFERROR(VLOOKUP(F24&amp;"UN",PROD!B:J,9,0),"")</f>
        <v>7896045102990</v>
      </c>
      <c r="L24" s="80">
        <f>IFERROR(VLOOKUP(F24&amp;"IC",PROD!B:J,9,0),"")</f>
        <v>17896045102997</v>
      </c>
      <c r="M24" s="81">
        <f>IFERROR(VLOOKUP(F24&amp;"un",PROD!B:T,17,0),"")</f>
        <v>5.7000000000000002E-2</v>
      </c>
      <c r="N24" s="82">
        <f>IFERROR(VLOOKUP(F24&amp;"un",PROD!B:T,19,0),"")</f>
        <v>0.04</v>
      </c>
      <c r="O24" s="99">
        <f>IFERROR(VLOOKUP(F24&amp;"IC",PROD!B:J,3,0),"")</f>
        <v>8.1222719999999998E-3</v>
      </c>
      <c r="P24" s="83" t="str">
        <f>IFERROR(VLOOKUP(F24&amp;"IC",PROD!B:N,11,0)&amp;"X"&amp;VLOOKUP(F24&amp;"IC",PROD!B:N,12,0)&amp;"X"&amp;VLOOKUP(F24&amp;"IC",PROD!B:N,13,0),"")</f>
        <v>366X146X152</v>
      </c>
      <c r="Q24" s="67" t="str">
        <f>IFERROR(VLOOKUP(F24&amp;"IC",PROD!B:Z,25,0),"")</f>
        <v>2101.11.10</v>
      </c>
      <c r="R24" s="67" t="str">
        <f>IFERROR(VLOOKUP(F24,PROD!E:Y,21,0),"")</f>
        <v>PO TRAD</v>
      </c>
      <c r="S24" s="158">
        <v>280</v>
      </c>
      <c r="T24" s="85"/>
      <c r="U24" s="75">
        <f t="shared" si="2"/>
        <v>0</v>
      </c>
      <c r="V24" s="97" t="str">
        <f t="shared" si="3"/>
        <v/>
      </c>
      <c r="W24" s="97" t="str">
        <f t="shared" si="4"/>
        <v/>
      </c>
      <c r="X24" s="76">
        <f t="shared" si="7"/>
        <v>0</v>
      </c>
      <c r="Y24" s="77" t="str">
        <f t="shared" si="5"/>
        <v/>
      </c>
      <c r="Z24" s="148">
        <f>VLOOKUP(F24,PALETIZAÇÃO!$C$3:$H$23,6,0)</f>
        <v>5</v>
      </c>
      <c r="AA24" s="149" t="str">
        <f t="shared" si="6"/>
        <v>NÃO</v>
      </c>
      <c r="AB24" s="120"/>
    </row>
    <row r="25" spans="5:28">
      <c r="E25" s="84"/>
      <c r="F25" s="125">
        <v>12144012</v>
      </c>
      <c r="G25" s="67" t="str">
        <f>IFERROR(VLOOKUP(H$4&amp;F25,AUX!B:F,4,0),"")</f>
        <v>CAFE CAPP IGUA CLAS SCH 8X10X10G</v>
      </c>
      <c r="H25" s="78" t="str">
        <f>IFERROR(VLOOKUP(H$4&amp;F25,AUX!B:F,5,0),"")</f>
        <v>CAPPUCCINO</v>
      </c>
      <c r="I25" s="110">
        <v>9.6800000000000015</v>
      </c>
      <c r="J25" s="67">
        <f>IFERROR(VLOOKUP(F25&amp;"ic",PROD!B:C,2,0),"")</f>
        <v>80</v>
      </c>
      <c r="K25" s="79">
        <f>IFERROR(VLOOKUP(F25&amp;"UN",PROD!B:J,9,0),"")</f>
        <v>7896045104390</v>
      </c>
      <c r="L25" s="80">
        <f>IFERROR(VLOOKUP(F25&amp;"IC",PROD!B:J,9,0),"")</f>
        <v>17896045105691</v>
      </c>
      <c r="M25" s="81">
        <f>IFERROR(VLOOKUP(F25&amp;"un",PROD!B:T,17,0),"")</f>
        <v>1.6E-2</v>
      </c>
      <c r="N25" s="82">
        <f>IFERROR(VLOOKUP(F25&amp;"un",PROD!B:T,19,0),"")</f>
        <v>0.01</v>
      </c>
      <c r="O25" s="99">
        <f>IFERROR(VLOOKUP(F25&amp;"IC",PROD!B:J,3,0),"")</f>
        <v>7.3732550000000013E-3</v>
      </c>
      <c r="P25" s="83" t="str">
        <f>IFERROR(VLOOKUP(F25&amp;"IC",PROD!B:N,11,0)&amp;"X"&amp;VLOOKUP(F25&amp;"IC",PROD!B:N,12,0)&amp;"X"&amp;VLOOKUP(F25&amp;"IC",PROD!B:N,13,0),"")</f>
        <v>515X103X139</v>
      </c>
      <c r="Q25" s="67" t="str">
        <f>IFERROR(VLOOKUP(F25&amp;"IC",PROD!B:Z,25,0),"")</f>
        <v>2101.12.00</v>
      </c>
      <c r="R25" s="67" t="str">
        <f>IFERROR(VLOOKUP(F25,PROD!E:Y,21,0),"")</f>
        <v>BAUNILHA</v>
      </c>
      <c r="S25" s="158">
        <v>209</v>
      </c>
      <c r="T25" s="85">
        <v>300</v>
      </c>
      <c r="U25" s="75">
        <f t="shared" si="2"/>
        <v>1.4354066985645932</v>
      </c>
      <c r="V25" s="97">
        <f t="shared" si="3"/>
        <v>384</v>
      </c>
      <c r="W25" s="97">
        <f t="shared" si="4"/>
        <v>240</v>
      </c>
      <c r="X25" s="76">
        <f t="shared" si="7"/>
        <v>2.2119765000000005</v>
      </c>
      <c r="Y25" s="77">
        <f t="shared" si="5"/>
        <v>2904.0000000000005</v>
      </c>
      <c r="Z25" s="148">
        <f>VLOOKUP(F25,PALETIZAÇÃO!$C$3:$H$23,6,0)</f>
        <v>3.12</v>
      </c>
      <c r="AA25" s="149" t="str">
        <f t="shared" si="6"/>
        <v>NÃO</v>
      </c>
      <c r="AB25" s="120"/>
    </row>
    <row r="26" spans="5:28">
      <c r="E26" s="84"/>
      <c r="F26" s="125">
        <v>12147801</v>
      </c>
      <c r="G26" s="67" t="str">
        <f>IFERROR(VLOOKUP(H$4&amp;F26,AUX!B:F,4,0),"")</f>
        <v>CAFÉ IGUAÇU TRAD 1,7G (10X24x1,7G)</v>
      </c>
      <c r="H26" s="78" t="str">
        <f>IFERROR(VLOOKUP(H$4&amp;F26,AUX!B:F,5,0),"")</f>
        <v>SOLUVEIS</v>
      </c>
      <c r="I26" s="110">
        <v>19.71</v>
      </c>
      <c r="J26" s="67">
        <f>IFERROR(VLOOKUP(F26&amp;"ic",PROD!B:C,2,0),"")</f>
        <v>240</v>
      </c>
      <c r="K26" s="79" t="str">
        <f>IFERROR(VLOOKUP(F26&amp;"UN",PROD!B:J,9,0),"")</f>
        <v>7896045102167</v>
      </c>
      <c r="L26" s="80" t="str">
        <f>IFERROR(VLOOKUP(F26&amp;"IC",PROD!B:J,9,0),"")</f>
        <v>17896045102164</v>
      </c>
      <c r="M26" s="81">
        <f>IFERROR(VLOOKUP(F26&amp;"un",PROD!B:T,17,0),"")</f>
        <v>4.8000000000000001E-2</v>
      </c>
      <c r="N26" s="82">
        <f>IFERROR(VLOOKUP(F26&amp;"un",PROD!B:T,19,0),"")</f>
        <v>1.6999999999999999E-3</v>
      </c>
      <c r="O26" s="99">
        <f>IFERROR(VLOOKUP(F26&amp;"IC",PROD!B:J,3,0),"")</f>
        <v>8.6698949999999986E-3</v>
      </c>
      <c r="P26" s="83" t="str">
        <f>IFERROR(VLOOKUP(F26&amp;"IC",PROD!B:N,11,0)&amp;"X"&amp;VLOOKUP(F26&amp;"IC",PROD!B:N,12,0)&amp;"X"&amp;VLOOKUP(F26&amp;"IC",PROD!B:N,13,0),"")</f>
        <v>257X195X173</v>
      </c>
      <c r="Q26" s="67" t="str">
        <f>IFERROR(VLOOKUP(F26&amp;"IC",PROD!B:Z,25,0),"")</f>
        <v>2101.11.10</v>
      </c>
      <c r="R26" s="67" t="str">
        <f>IFERROR(VLOOKUP(F26,PROD!E:Y,21,0),"")</f>
        <v>GRANULADO TRAD</v>
      </c>
      <c r="S26" s="158">
        <v>180</v>
      </c>
      <c r="T26" s="85"/>
      <c r="U26" s="75">
        <f t="shared" si="2"/>
        <v>0</v>
      </c>
      <c r="V26" s="97" t="str">
        <f t="shared" si="3"/>
        <v/>
      </c>
      <c r="W26" s="97" t="str">
        <f t="shared" si="4"/>
        <v/>
      </c>
      <c r="X26" s="76">
        <f t="shared" si="7"/>
        <v>0</v>
      </c>
      <c r="Y26" s="77" t="str">
        <f t="shared" si="5"/>
        <v/>
      </c>
      <c r="Z26" s="148">
        <f>VLOOKUP(F26,PALETIZAÇÃO!$C$3:$H$23,6,0)</f>
        <v>1</v>
      </c>
      <c r="AA26" s="149" t="str">
        <f t="shared" si="6"/>
        <v>NÃO</v>
      </c>
      <c r="AB26" s="120"/>
    </row>
    <row r="27" spans="5:28">
      <c r="E27" s="84"/>
      <c r="F27" s="125"/>
      <c r="G27" s="67" t="str">
        <f>IFERROR(VLOOKUP(H$4&amp;F27,AUX!B:F,4,0),"")</f>
        <v/>
      </c>
      <c r="H27" s="78" t="str">
        <f>IFERROR(VLOOKUP(H$4&amp;F27,AUX!B:F,5,0),"")</f>
        <v/>
      </c>
      <c r="I27" s="110"/>
      <c r="J27" s="67" t="str">
        <f>IFERROR(VLOOKUP(F27&amp;"ic",PROD!B:C,2,0),"")</f>
        <v/>
      </c>
      <c r="K27" s="79" t="str">
        <f>IFERROR(VLOOKUP(F27&amp;"UN",PROD!B:J,9,0),"")</f>
        <v/>
      </c>
      <c r="L27" s="80" t="str">
        <f>IFERROR(VLOOKUP(F27&amp;"IC",PROD!B:J,9,0),"")</f>
        <v/>
      </c>
      <c r="M27" s="81" t="str">
        <f>IFERROR(VLOOKUP(F27&amp;"un",PROD!B:T,17,0),"")</f>
        <v/>
      </c>
      <c r="N27" s="82" t="str">
        <f>IFERROR(VLOOKUP(F27&amp;"un",PROD!B:T,19,0),"")</f>
        <v/>
      </c>
      <c r="O27" s="99"/>
      <c r="P27" s="83"/>
      <c r="Q27" s="67"/>
      <c r="R27" s="67"/>
      <c r="S27" s="158"/>
      <c r="T27" s="85"/>
      <c r="U27" s="75"/>
      <c r="V27" s="97"/>
      <c r="W27" s="97"/>
      <c r="X27" s="76"/>
      <c r="Y27" s="77"/>
      <c r="Z27" s="148"/>
      <c r="AA27" s="149"/>
      <c r="AB27" s="120"/>
    </row>
    <row r="28" spans="5:28">
      <c r="E28" s="84"/>
      <c r="F28" s="125"/>
      <c r="G28" s="67" t="str">
        <f>IFERROR(VLOOKUP(H$4&amp;F28,AUX!B:F,4,0),"")</f>
        <v/>
      </c>
      <c r="H28" s="78" t="str">
        <f>IFERROR(VLOOKUP(H$4&amp;F28,AUX!B:F,5,0),"")</f>
        <v/>
      </c>
      <c r="I28" s="110"/>
      <c r="J28" s="67" t="str">
        <f>IFERROR(VLOOKUP(F28&amp;"ic",PROD!B:C,2,0),"")</f>
        <v/>
      </c>
      <c r="K28" s="79" t="str">
        <f>IFERROR(VLOOKUP(F28&amp;"UN",PROD!B:J,9,0),"")</f>
        <v/>
      </c>
      <c r="L28" s="80" t="str">
        <f>IFERROR(VLOOKUP(F28&amp;"IC",PROD!B:J,9,0),"")</f>
        <v/>
      </c>
      <c r="M28" s="81" t="str">
        <f>IFERROR(VLOOKUP(F28&amp;"un",PROD!B:T,17,0),"")</f>
        <v/>
      </c>
      <c r="N28" s="82" t="str">
        <f>IFERROR(VLOOKUP(F28&amp;"un",PROD!B:T,19,0),"")</f>
        <v/>
      </c>
      <c r="O28" s="99"/>
      <c r="P28" s="83"/>
      <c r="Q28" s="67"/>
      <c r="R28" s="67"/>
      <c r="S28" s="158"/>
      <c r="T28" s="85"/>
      <c r="U28" s="75"/>
      <c r="V28" s="97"/>
      <c r="W28" s="97"/>
      <c r="X28" s="76"/>
      <c r="Y28" s="77"/>
      <c r="Z28" s="148"/>
      <c r="AA28" s="149"/>
      <c r="AB28" s="120"/>
    </row>
    <row r="29" spans="5:28">
      <c r="E29" s="84"/>
      <c r="F29" s="125"/>
      <c r="G29" s="67" t="str">
        <f>IFERROR(VLOOKUP(H$4&amp;F29,AUX!B:F,4,0),"")</f>
        <v/>
      </c>
      <c r="H29" s="78" t="str">
        <f>IFERROR(VLOOKUP(H$4&amp;F29,AUX!B:F,5,0),"")</f>
        <v/>
      </c>
      <c r="I29" s="110"/>
      <c r="J29" s="67" t="str">
        <f>IFERROR(VLOOKUP(F29&amp;"ic",PROD!B:C,2,0),"")</f>
        <v/>
      </c>
      <c r="K29" s="79" t="str">
        <f>IFERROR(VLOOKUP(F29&amp;"UN",PROD!B:J,9,0),"")</f>
        <v/>
      </c>
      <c r="L29" s="80" t="str">
        <f>IFERROR(VLOOKUP(F29&amp;"IC",PROD!B:J,9,0),"")</f>
        <v/>
      </c>
      <c r="M29" s="81" t="str">
        <f>IFERROR(VLOOKUP(F29&amp;"un",PROD!B:T,17,0),"")</f>
        <v/>
      </c>
      <c r="N29" s="82" t="str">
        <f>IFERROR(VLOOKUP(F29&amp;"un",PROD!B:T,19,0),"")</f>
        <v/>
      </c>
      <c r="O29" s="99"/>
      <c r="P29" s="83"/>
      <c r="Q29" s="67"/>
      <c r="R29" s="67"/>
      <c r="S29" s="158"/>
      <c r="T29" s="85"/>
      <c r="U29" s="75"/>
      <c r="V29" s="97"/>
      <c r="W29" s="97"/>
      <c r="X29" s="76"/>
      <c r="Y29" s="77"/>
      <c r="Z29" s="148"/>
      <c r="AA29" s="149"/>
      <c r="AB29" s="120"/>
    </row>
    <row r="30" spans="5:28">
      <c r="E30" s="84"/>
      <c r="F30" s="125"/>
      <c r="G30" s="67" t="str">
        <f>IFERROR(VLOOKUP(H$4&amp;F30,AUX!B:F,4,0),"")</f>
        <v/>
      </c>
      <c r="H30" s="78" t="str">
        <f>IFERROR(VLOOKUP(H$4&amp;F30,AUX!B:F,5,0),"")</f>
        <v/>
      </c>
      <c r="I30" s="110"/>
      <c r="J30" s="67">
        <v>24</v>
      </c>
      <c r="K30" s="79" t="str">
        <f>IFERROR(VLOOKUP(F30&amp;"UN",PROD!B:J,9,0),"")</f>
        <v/>
      </c>
      <c r="L30" s="80" t="str">
        <f>IFERROR(VLOOKUP(F30&amp;"IC",PROD!B:J,9,0),"")</f>
        <v/>
      </c>
      <c r="M30" s="81" t="str">
        <f>IFERROR(VLOOKUP(F30&amp;"un",PROD!B:T,17,0),"")</f>
        <v/>
      </c>
      <c r="N30" s="82" t="str">
        <f>IFERROR(VLOOKUP(F30&amp;"un",PROD!B:T,19,0),"")</f>
        <v/>
      </c>
      <c r="O30" s="99"/>
      <c r="P30" s="83"/>
      <c r="Q30" s="67"/>
      <c r="R30" s="67"/>
      <c r="S30" s="158"/>
      <c r="T30" s="85"/>
      <c r="U30" s="75"/>
      <c r="V30" s="97"/>
      <c r="W30" s="97"/>
      <c r="X30" s="76"/>
      <c r="Y30" s="77"/>
      <c r="Z30" s="148"/>
      <c r="AA30" s="149"/>
      <c r="AB30" s="120"/>
    </row>
    <row r="31" spans="5:28">
      <c r="E31" s="84"/>
      <c r="F31" s="125"/>
      <c r="G31" s="67" t="str">
        <f>IFERROR(VLOOKUP(H$4&amp;F31,AUX!B:F,4,0),"")</f>
        <v/>
      </c>
      <c r="H31" s="78" t="str">
        <f>IFERROR(VLOOKUP(H$4&amp;F31,AUX!B:F,5,0),"")</f>
        <v/>
      </c>
      <c r="I31" s="110"/>
      <c r="J31" s="67" t="str">
        <f>IFERROR(VLOOKUP(F31&amp;"ic",PROD!B:C,2,0),"")</f>
        <v/>
      </c>
      <c r="K31" s="79" t="str">
        <f>IFERROR(VLOOKUP(F31&amp;"UN",PROD!B:J,9,0),"")</f>
        <v/>
      </c>
      <c r="L31" s="80" t="str">
        <f>IFERROR(VLOOKUP(F31&amp;"IC",PROD!B:J,9,0),"")</f>
        <v/>
      </c>
      <c r="M31" s="81" t="str">
        <f>IFERROR(VLOOKUP(F31&amp;"un",PROD!B:T,17,0),"")</f>
        <v/>
      </c>
      <c r="N31" s="82" t="str">
        <f>IFERROR(VLOOKUP(F31&amp;"un",PROD!B:T,19,0),"")</f>
        <v/>
      </c>
      <c r="O31" s="99"/>
      <c r="P31" s="83"/>
      <c r="Q31" s="67"/>
      <c r="R31" s="67"/>
      <c r="S31" s="158"/>
      <c r="T31" s="85"/>
      <c r="U31" s="75"/>
      <c r="V31" s="97"/>
      <c r="W31" s="97"/>
      <c r="X31" s="76"/>
      <c r="Y31" s="77"/>
      <c r="Z31" s="148"/>
      <c r="AA31" s="149"/>
      <c r="AB31" s="120"/>
    </row>
    <row r="32" spans="5:28">
      <c r="E32" s="84"/>
      <c r="F32" s="125"/>
      <c r="G32" s="67" t="str">
        <f>IFERROR(VLOOKUP(H$4&amp;F32,AUX!B:F,4,0),"")</f>
        <v/>
      </c>
      <c r="H32" s="78" t="str">
        <f>IFERROR(VLOOKUP(H$4&amp;F32,AUX!B:F,5,0),"")</f>
        <v/>
      </c>
      <c r="I32" s="110"/>
      <c r="J32" s="67" t="str">
        <f>IFERROR(VLOOKUP(F32&amp;"ic",PROD!B:C,2,0),"")</f>
        <v/>
      </c>
      <c r="K32" s="79" t="str">
        <f>IFERROR(VLOOKUP(F32&amp;"UN",PROD!B:J,9,0),"")</f>
        <v/>
      </c>
      <c r="L32" s="80" t="str">
        <f>IFERROR(VLOOKUP(F32&amp;"IC",PROD!B:J,9,0),"")</f>
        <v/>
      </c>
      <c r="M32" s="81" t="str">
        <f>IFERROR(VLOOKUP(F32&amp;"un",PROD!B:T,17,0),"")</f>
        <v/>
      </c>
      <c r="N32" s="82" t="str">
        <f>IFERROR(VLOOKUP(F32&amp;"un",PROD!B:T,19,0),"")</f>
        <v/>
      </c>
      <c r="O32" s="99"/>
      <c r="P32" s="83"/>
      <c r="Q32" s="67"/>
      <c r="R32" s="67"/>
      <c r="S32" s="158"/>
      <c r="T32" s="85"/>
      <c r="U32" s="75"/>
      <c r="V32" s="97"/>
      <c r="W32" s="97"/>
      <c r="X32" s="76"/>
      <c r="Y32" s="77"/>
      <c r="Z32" s="148"/>
      <c r="AA32" s="149"/>
      <c r="AB32" s="120"/>
    </row>
    <row r="33" spans="5:28">
      <c r="E33" s="84"/>
      <c r="F33" s="125"/>
      <c r="G33" s="67" t="str">
        <f>IFERROR(VLOOKUP(H$4&amp;F33,AUX!B:F,4,0),"")</f>
        <v/>
      </c>
      <c r="H33" s="78" t="str">
        <f>IFERROR(VLOOKUP(H$4&amp;F33,AUX!B:F,5,0),"")</f>
        <v/>
      </c>
      <c r="I33" s="110"/>
      <c r="J33" s="67" t="str">
        <f>IFERROR(VLOOKUP(F33&amp;"ic",PROD!B:C,2,0),"")</f>
        <v/>
      </c>
      <c r="K33" s="79" t="str">
        <f>IFERROR(VLOOKUP(F33&amp;"UN",PROD!B:J,9,0),"")</f>
        <v/>
      </c>
      <c r="L33" s="80" t="str">
        <f>IFERROR(VLOOKUP(F33&amp;"IC",PROD!B:J,9,0),"")</f>
        <v/>
      </c>
      <c r="M33" s="81" t="str">
        <f>IFERROR(VLOOKUP(F33&amp;"un",PROD!B:T,17,0),"")</f>
        <v/>
      </c>
      <c r="N33" s="82" t="str">
        <f>IFERROR(VLOOKUP(F33&amp;"un",PROD!B:T,19,0),"")</f>
        <v/>
      </c>
      <c r="O33" s="99"/>
      <c r="P33" s="83"/>
      <c r="Q33" s="67"/>
      <c r="R33" s="67"/>
      <c r="S33" s="158"/>
      <c r="T33" s="85"/>
      <c r="U33" s="75"/>
      <c r="V33" s="97"/>
      <c r="W33" s="97"/>
      <c r="X33" s="76"/>
      <c r="Y33" s="77"/>
      <c r="Z33" s="148"/>
      <c r="AA33" s="149"/>
      <c r="AB33" s="120"/>
    </row>
    <row r="34" spans="5:28">
      <c r="E34" s="84"/>
      <c r="F34" s="125"/>
      <c r="G34" s="67" t="str">
        <f>IFERROR(VLOOKUP(H$4&amp;F34,AUX!B:F,4,0),"")</f>
        <v/>
      </c>
      <c r="H34" s="78" t="str">
        <f>IFERROR(VLOOKUP(H$4&amp;F34,AUX!B:F,5,0),"")</f>
        <v/>
      </c>
      <c r="I34" s="110"/>
      <c r="J34" s="67" t="str">
        <f>IFERROR(VLOOKUP(F34&amp;"ic",PROD!B:C,2,0),"")</f>
        <v/>
      </c>
      <c r="K34" s="79" t="str">
        <f>IFERROR(VLOOKUP(F34&amp;"UN",PROD!B:J,9,0),"")</f>
        <v/>
      </c>
      <c r="L34" s="80" t="str">
        <f>IFERROR(VLOOKUP(F34&amp;"IC",PROD!B:J,9,0),"")</f>
        <v/>
      </c>
      <c r="M34" s="81" t="str">
        <f>IFERROR(VLOOKUP(F34&amp;"un",PROD!B:T,17,0),"")</f>
        <v/>
      </c>
      <c r="N34" s="82" t="str">
        <f>IFERROR(VLOOKUP(F34&amp;"un",PROD!B:T,19,0),"")</f>
        <v/>
      </c>
      <c r="O34" s="99"/>
      <c r="P34" s="83"/>
      <c r="Q34" s="67"/>
      <c r="R34" s="67"/>
      <c r="S34" s="158"/>
      <c r="T34" s="85"/>
      <c r="U34" s="75"/>
      <c r="V34" s="97"/>
      <c r="W34" s="97"/>
      <c r="X34" s="76"/>
      <c r="Y34" s="77"/>
      <c r="Z34" s="148"/>
      <c r="AA34" s="149"/>
      <c r="AB34" s="120"/>
    </row>
    <row r="35" spans="5:28">
      <c r="E35" s="84"/>
      <c r="F35" s="125"/>
      <c r="G35" s="67" t="str">
        <f>IFERROR(VLOOKUP(H$4&amp;F35,AUX!B:F,4,0),"")</f>
        <v/>
      </c>
      <c r="H35" s="78" t="str">
        <f>IFERROR(VLOOKUP(H$4&amp;F35,AUX!B:F,5,0),"")</f>
        <v/>
      </c>
      <c r="I35" s="110"/>
      <c r="J35" s="67" t="str">
        <f>IFERROR(VLOOKUP(F35&amp;"ic",PROD!B:C,2,0),"")</f>
        <v/>
      </c>
      <c r="K35" s="79" t="str">
        <f>IFERROR(VLOOKUP(F35&amp;"UN",PROD!B:J,9,0),"")</f>
        <v/>
      </c>
      <c r="L35" s="80" t="str">
        <f>IFERROR(VLOOKUP(F35&amp;"IC",PROD!B:J,9,0),"")</f>
        <v/>
      </c>
      <c r="M35" s="81" t="str">
        <f>IFERROR(VLOOKUP(F35&amp;"un",PROD!B:T,17,0),"")</f>
        <v/>
      </c>
      <c r="N35" s="82" t="str">
        <f>IFERROR(VLOOKUP(F35&amp;"un",PROD!B:T,19,0),"")</f>
        <v/>
      </c>
      <c r="O35" s="99"/>
      <c r="P35" s="83"/>
      <c r="Q35" s="67"/>
      <c r="R35" s="67"/>
      <c r="S35" s="158"/>
      <c r="T35" s="85"/>
      <c r="U35" s="75"/>
      <c r="V35" s="97"/>
      <c r="W35" s="97"/>
      <c r="X35" s="76"/>
      <c r="Y35" s="77"/>
      <c r="Z35" s="148"/>
      <c r="AA35" s="149"/>
      <c r="AB35" s="120"/>
    </row>
    <row r="36" spans="5:28">
      <c r="E36" s="84"/>
      <c r="F36" s="125"/>
      <c r="G36" s="67" t="str">
        <f>IFERROR(VLOOKUP(H$4&amp;F36,AUX!B:F,4,0),"")</f>
        <v/>
      </c>
      <c r="H36" s="78" t="str">
        <f>IFERROR(VLOOKUP(H$4&amp;F36,AUX!B:F,5,0),"")</f>
        <v/>
      </c>
      <c r="I36" s="110"/>
      <c r="J36" s="67" t="str">
        <f>IFERROR(VLOOKUP(F36&amp;"ic",PROD!B:C,2,0),"")</f>
        <v/>
      </c>
      <c r="K36" s="79" t="str">
        <f>IFERROR(VLOOKUP(F36&amp;"UN",PROD!B:J,9,0),"")</f>
        <v/>
      </c>
      <c r="L36" s="80" t="str">
        <f>IFERROR(VLOOKUP(F36&amp;"IC",PROD!B:J,9,0),"")</f>
        <v/>
      </c>
      <c r="M36" s="81" t="str">
        <f>IFERROR(VLOOKUP(F36&amp;"un",PROD!B:T,17,0),"")</f>
        <v/>
      </c>
      <c r="N36" s="82" t="str">
        <f>IFERROR(VLOOKUP(F36&amp;"un",PROD!B:T,19,0),"")</f>
        <v/>
      </c>
      <c r="O36" s="99"/>
      <c r="P36" s="83"/>
      <c r="Q36" s="67"/>
      <c r="R36" s="67"/>
      <c r="S36" s="158"/>
      <c r="T36" s="85"/>
      <c r="U36" s="75"/>
      <c r="V36" s="97"/>
      <c r="W36" s="97"/>
      <c r="X36" s="76"/>
      <c r="Y36" s="77"/>
      <c r="Z36" s="148"/>
      <c r="AA36" s="149"/>
      <c r="AB36" s="120"/>
    </row>
    <row r="37" spans="5:28">
      <c r="E37" s="84"/>
      <c r="F37" s="125"/>
      <c r="G37" s="67" t="str">
        <f>IFERROR(VLOOKUP(H$4&amp;F37,AUX!B:F,4,0),"")</f>
        <v/>
      </c>
      <c r="H37" s="78" t="str">
        <f>IFERROR(VLOOKUP(H$4&amp;F37,AUX!B:F,5,0),"")</f>
        <v/>
      </c>
      <c r="I37" s="110"/>
      <c r="J37" s="67" t="str">
        <f>IFERROR(VLOOKUP(F37&amp;"ic",PROD!B:C,2,0),"")</f>
        <v/>
      </c>
      <c r="K37" s="79" t="str">
        <f>IFERROR(VLOOKUP(F37&amp;"UN",PROD!B:J,9,0),"")</f>
        <v/>
      </c>
      <c r="L37" s="80" t="str">
        <f>IFERROR(VLOOKUP(F37&amp;"IC",PROD!B:J,9,0),"")</f>
        <v/>
      </c>
      <c r="M37" s="81" t="str">
        <f>IFERROR(VLOOKUP(F37&amp;"un",PROD!B:T,17,0),"")</f>
        <v/>
      </c>
      <c r="N37" s="82" t="str">
        <f>IFERROR(VLOOKUP(F37&amp;"un",PROD!B:T,19,0),"")</f>
        <v/>
      </c>
      <c r="O37" s="99"/>
      <c r="P37" s="83"/>
      <c r="Q37" s="67"/>
      <c r="R37" s="67"/>
      <c r="S37" s="158"/>
      <c r="T37" s="85"/>
      <c r="U37" s="75"/>
      <c r="V37" s="97"/>
      <c r="W37" s="97"/>
      <c r="X37" s="76"/>
      <c r="Y37" s="77"/>
      <c r="Z37" s="148"/>
      <c r="AA37" s="149"/>
      <c r="AB37" s="120"/>
    </row>
    <row r="38" spans="5:28">
      <c r="E38" s="84"/>
      <c r="F38" s="125"/>
      <c r="G38" s="67" t="str">
        <f>IFERROR(VLOOKUP(H$4&amp;F38,AUX!B:F,4,0),"")</f>
        <v/>
      </c>
      <c r="H38" s="78" t="str">
        <f>IFERROR(VLOOKUP(H$4&amp;F38,AUX!B:F,5,0),"")</f>
        <v/>
      </c>
      <c r="I38" s="110"/>
      <c r="J38" s="67" t="str">
        <f>IFERROR(VLOOKUP(F38&amp;"ic",PROD!B:C,2,0),"")</f>
        <v/>
      </c>
      <c r="K38" s="79" t="str">
        <f>IFERROR(VLOOKUP(F38&amp;"UN",PROD!B:J,9,0),"")</f>
        <v/>
      </c>
      <c r="L38" s="80" t="str">
        <f>IFERROR(VLOOKUP(F38&amp;"IC",PROD!B:J,9,0),"")</f>
        <v/>
      </c>
      <c r="M38" s="81" t="str">
        <f>IFERROR(VLOOKUP(F38&amp;"un",PROD!B:T,17,0),"")</f>
        <v/>
      </c>
      <c r="N38" s="82" t="str">
        <f>IFERROR(VLOOKUP(F38&amp;"un",PROD!B:T,19,0),"")</f>
        <v/>
      </c>
      <c r="O38" s="99"/>
      <c r="P38" s="83"/>
      <c r="Q38" s="67"/>
      <c r="R38" s="67"/>
      <c r="S38" s="158"/>
      <c r="T38" s="85"/>
      <c r="U38" s="75"/>
      <c r="V38" s="97"/>
      <c r="W38" s="97"/>
      <c r="X38" s="76"/>
      <c r="Y38" s="77"/>
      <c r="Z38" s="148"/>
      <c r="AA38" s="149"/>
      <c r="AB38" s="120"/>
    </row>
    <row r="39" spans="5:28">
      <c r="E39" s="84"/>
      <c r="F39" s="125"/>
      <c r="G39" s="67" t="str">
        <f>IFERROR(VLOOKUP(H$4&amp;F39,AUX!B:F,4,0),"")</f>
        <v/>
      </c>
      <c r="H39" s="78" t="str">
        <f>IFERROR(VLOOKUP(H$4&amp;F39,AUX!B:F,5,0),"")</f>
        <v/>
      </c>
      <c r="I39" s="110"/>
      <c r="J39" s="67" t="str">
        <f>IFERROR(VLOOKUP(F39&amp;"ic",PROD!B:C,2,0),"")</f>
        <v/>
      </c>
      <c r="K39" s="79" t="str">
        <f>IFERROR(VLOOKUP(F39&amp;"UN",PROD!B:J,9,0),"")</f>
        <v/>
      </c>
      <c r="L39" s="80" t="str">
        <f>IFERROR(VLOOKUP(F39&amp;"IC",PROD!B:J,9,0),"")</f>
        <v/>
      </c>
      <c r="M39" s="81" t="str">
        <f>IFERROR(VLOOKUP(F39&amp;"un",PROD!B:T,17,0),"")</f>
        <v/>
      </c>
      <c r="N39" s="82" t="str">
        <f>IFERROR(VLOOKUP(F39&amp;"un",PROD!B:T,19,0),"")</f>
        <v/>
      </c>
      <c r="O39" s="99"/>
      <c r="P39" s="83"/>
      <c r="Q39" s="67"/>
      <c r="R39" s="67"/>
      <c r="S39" s="158"/>
      <c r="T39" s="85"/>
      <c r="U39" s="75"/>
      <c r="V39" s="97"/>
      <c r="W39" s="97"/>
      <c r="X39" s="76"/>
      <c r="Y39" s="77"/>
      <c r="Z39" s="148"/>
      <c r="AA39" s="149"/>
      <c r="AB39" s="120"/>
    </row>
    <row r="40" spans="5:28">
      <c r="E40" s="84"/>
      <c r="F40" s="125"/>
      <c r="G40" s="67" t="str">
        <f>IFERROR(VLOOKUP(H$4&amp;F40,AUX!B:F,4,0),"")</f>
        <v/>
      </c>
      <c r="H40" s="78" t="str">
        <f>IFERROR(VLOOKUP(H$4&amp;F40,AUX!B:F,5,0),"")</f>
        <v/>
      </c>
      <c r="I40" s="110"/>
      <c r="J40" s="67" t="str">
        <f>IFERROR(VLOOKUP(F40&amp;"ic",PROD!B:C,2,0),"")</f>
        <v/>
      </c>
      <c r="K40" s="79" t="str">
        <f>IFERROR(VLOOKUP(F40&amp;"UN",PROD!B:J,9,0),"")</f>
        <v/>
      </c>
      <c r="L40" s="80" t="str">
        <f>IFERROR(VLOOKUP(F40&amp;"IC",PROD!B:J,9,0),"")</f>
        <v/>
      </c>
      <c r="M40" s="81" t="str">
        <f>IFERROR(VLOOKUP(F40&amp;"un",PROD!B:T,17,0),"")</f>
        <v/>
      </c>
      <c r="N40" s="82" t="str">
        <f>IFERROR(VLOOKUP(F40&amp;"un",PROD!B:T,19,0),"")</f>
        <v/>
      </c>
      <c r="O40" s="99"/>
      <c r="P40" s="83"/>
      <c r="Q40" s="67"/>
      <c r="R40" s="67"/>
      <c r="S40" s="158"/>
      <c r="T40" s="85"/>
      <c r="U40" s="75"/>
      <c r="V40" s="97"/>
      <c r="W40" s="97"/>
      <c r="X40" s="76"/>
      <c r="Y40" s="77"/>
      <c r="Z40" s="148"/>
      <c r="AA40" s="149"/>
      <c r="AB40" s="120"/>
    </row>
    <row r="41" spans="5:28">
      <c r="E41" s="84"/>
      <c r="F41" s="125"/>
      <c r="G41" s="67" t="str">
        <f>IFERROR(VLOOKUP(H$4&amp;F41,AUX!B:F,4,0),"")</f>
        <v/>
      </c>
      <c r="H41" s="78" t="str">
        <f>IFERROR(VLOOKUP(H$4&amp;F41,AUX!B:F,5,0),"")</f>
        <v/>
      </c>
      <c r="I41" s="110"/>
      <c r="J41" s="67" t="str">
        <f>IFERROR(VLOOKUP(F41&amp;"ic",PROD!B:C,2,0),"")</f>
        <v/>
      </c>
      <c r="K41" s="79" t="str">
        <f>IFERROR(VLOOKUP(F41&amp;"UN",PROD!B:J,9,0),"")</f>
        <v/>
      </c>
      <c r="L41" s="80" t="str">
        <f>IFERROR(VLOOKUP(F41&amp;"IC",PROD!B:J,9,0),"")</f>
        <v/>
      </c>
      <c r="M41" s="81" t="str">
        <f>IFERROR(VLOOKUP(F41&amp;"un",PROD!B:T,17,0),"")</f>
        <v/>
      </c>
      <c r="N41" s="82" t="str">
        <f>IFERROR(VLOOKUP(F41&amp;"un",PROD!B:T,19,0),"")</f>
        <v/>
      </c>
      <c r="O41" s="99"/>
      <c r="P41" s="83"/>
      <c r="Q41" s="67"/>
      <c r="R41" s="67"/>
      <c r="S41" s="158"/>
      <c r="T41" s="85"/>
      <c r="U41" s="75"/>
      <c r="V41" s="97"/>
      <c r="W41" s="97"/>
      <c r="X41" s="76"/>
      <c r="Y41" s="77"/>
      <c r="Z41" s="148"/>
      <c r="AA41" s="149"/>
      <c r="AB41" s="120"/>
    </row>
    <row r="42" spans="5:28">
      <c r="E42" s="84"/>
      <c r="F42" s="125"/>
      <c r="G42" s="67" t="str">
        <f>IFERROR(VLOOKUP(H$4&amp;F42,AUX!B:F,4,0),"")</f>
        <v/>
      </c>
      <c r="H42" s="78" t="str">
        <f>IFERROR(VLOOKUP(H$4&amp;F42,AUX!B:F,5,0),"")</f>
        <v/>
      </c>
      <c r="I42" s="110"/>
      <c r="J42" s="67" t="str">
        <f>IFERROR(VLOOKUP(F42&amp;"ic",PROD!B:C,2,0),"")</f>
        <v/>
      </c>
      <c r="K42" s="79" t="str">
        <f>IFERROR(VLOOKUP(F42&amp;"UN",PROD!B:J,9,0),"")</f>
        <v/>
      </c>
      <c r="L42" s="80" t="str">
        <f>IFERROR(VLOOKUP(F42&amp;"IC",PROD!B:J,9,0),"")</f>
        <v/>
      </c>
      <c r="M42" s="81" t="str">
        <f>IFERROR(VLOOKUP(F42&amp;"un",PROD!B:T,17,0),"")</f>
        <v/>
      </c>
      <c r="N42" s="82" t="str">
        <f>IFERROR(VLOOKUP(F42&amp;"un",PROD!B:T,19,0),"")</f>
        <v/>
      </c>
      <c r="O42" s="99"/>
      <c r="P42" s="83"/>
      <c r="Q42" s="67"/>
      <c r="R42" s="67"/>
      <c r="S42" s="158"/>
      <c r="T42" s="85"/>
      <c r="U42" s="75"/>
      <c r="V42" s="97"/>
      <c r="W42" s="97"/>
      <c r="X42" s="76"/>
      <c r="Y42" s="77"/>
      <c r="Z42" s="148"/>
      <c r="AA42" s="149"/>
      <c r="AB42" s="120"/>
    </row>
    <row r="43" spans="5:28">
      <c r="E43" s="84" t="s">
        <v>269</v>
      </c>
      <c r="F43" s="125"/>
      <c r="G43" s="67" t="str">
        <f>IFERROR(VLOOKUP(H$4&amp;F43,AUX!B:F,4,0),"")</f>
        <v/>
      </c>
      <c r="H43" s="78" t="str">
        <f>IFERROR(VLOOKUP(H$4&amp;F43,AUX!B:F,5,0),"")</f>
        <v/>
      </c>
      <c r="I43" s="110"/>
      <c r="J43" s="67" t="str">
        <f>IFERROR(VLOOKUP(F43&amp;"ic",PROD!B:C,2,0),"")</f>
        <v/>
      </c>
      <c r="K43" s="79" t="str">
        <f>IFERROR(VLOOKUP(F43&amp;"UN",PROD!B:J,9,0),"")</f>
        <v/>
      </c>
      <c r="L43" s="80" t="str">
        <f>IFERROR(VLOOKUP(F43&amp;"IC",PROD!B:J,9,0),"")</f>
        <v/>
      </c>
      <c r="M43" s="81" t="str">
        <f>IFERROR(VLOOKUP(F43&amp;"un",PROD!B:T,17,0),"")</f>
        <v/>
      </c>
      <c r="N43" s="82" t="str">
        <f>IFERROR(VLOOKUP(F43&amp;"un",PROD!B:T,19,0),"")</f>
        <v/>
      </c>
      <c r="O43" s="99"/>
      <c r="P43" s="83"/>
      <c r="Q43" s="67"/>
      <c r="R43" s="67"/>
      <c r="S43" s="158"/>
      <c r="T43" s="159"/>
      <c r="U43" s="75"/>
      <c r="V43" s="97"/>
      <c r="W43" s="97"/>
      <c r="X43" s="76"/>
      <c r="Y43" s="77"/>
      <c r="Z43" s="148"/>
      <c r="AA43" s="149"/>
      <c r="AB43" s="120"/>
    </row>
    <row r="44" spans="5:28">
      <c r="E44" s="84"/>
      <c r="F44" s="125"/>
      <c r="G44" s="67" t="str">
        <f>IFERROR(VLOOKUP(H$4&amp;F44,AUX!B:F,4,0),"")</f>
        <v/>
      </c>
      <c r="H44" s="78" t="str">
        <f>IFERROR(VLOOKUP(H$4&amp;F44,AUX!B:F,5,0),"")</f>
        <v/>
      </c>
      <c r="I44" s="110"/>
      <c r="J44" s="67" t="str">
        <f>IFERROR(VLOOKUP(F44&amp;"ic",PROD!B:C,2,0),"")</f>
        <v/>
      </c>
      <c r="K44" s="79" t="str">
        <f>IFERROR(VLOOKUP(F44&amp;"UN",PROD!B:J,9,0),"")</f>
        <v/>
      </c>
      <c r="L44" s="80" t="str">
        <f>IFERROR(VLOOKUP(F44&amp;"IC",PROD!B:J,9,0),"")</f>
        <v/>
      </c>
      <c r="M44" s="81" t="str">
        <f>IFERROR(VLOOKUP(F44&amp;"un",PROD!B:T,17,0),"")</f>
        <v/>
      </c>
      <c r="N44" s="82" t="str">
        <f>IFERROR(VLOOKUP(F44&amp;"un",PROD!B:T,19,0),"")</f>
        <v/>
      </c>
      <c r="O44" s="99"/>
      <c r="P44" s="83"/>
      <c r="Q44" s="67"/>
      <c r="R44" s="67"/>
      <c r="S44" s="158"/>
      <c r="T44" s="85"/>
      <c r="U44" s="75"/>
      <c r="V44" s="97"/>
      <c r="W44" s="97"/>
      <c r="X44" s="76"/>
      <c r="Y44" s="77"/>
      <c r="Z44" s="148"/>
      <c r="AA44" s="149"/>
      <c r="AB44" s="120"/>
    </row>
    <row r="45" spans="5:28">
      <c r="E45" s="84">
        <v>12142015</v>
      </c>
      <c r="F45" s="125"/>
      <c r="G45" s="67" t="str">
        <f>IFERROR(VLOOKUP(H$4&amp;F45,AUX!B:F,4,0),"")</f>
        <v/>
      </c>
      <c r="H45" s="78" t="str">
        <f>IFERROR(VLOOKUP(H$4&amp;F45,AUX!B:F,5,0),"")</f>
        <v/>
      </c>
      <c r="I45" s="110"/>
      <c r="J45" s="67" t="str">
        <f>IFERROR(VLOOKUP(F45&amp;"ic",PROD!B:C,2,0),"")</f>
        <v/>
      </c>
      <c r="K45" s="79" t="str">
        <f>IFERROR(VLOOKUP(F45&amp;"UN",PROD!B:J,9,0),"")</f>
        <v/>
      </c>
      <c r="L45" s="80" t="str">
        <f>IFERROR(VLOOKUP(F45&amp;"IC",PROD!B:J,9,0),"")</f>
        <v/>
      </c>
      <c r="M45" s="81" t="str">
        <f>IFERROR(VLOOKUP(F45&amp;"un",PROD!B:T,17,0),"")</f>
        <v/>
      </c>
      <c r="N45" s="82" t="str">
        <f>IFERROR(VLOOKUP(F45&amp;"un",PROD!B:T,19,0),"")</f>
        <v/>
      </c>
      <c r="O45" s="99"/>
      <c r="P45" s="83"/>
      <c r="Q45" s="67"/>
      <c r="R45" s="67"/>
      <c r="S45" s="158"/>
      <c r="T45" s="85"/>
      <c r="U45" s="75"/>
      <c r="V45" s="97"/>
      <c r="W45" s="97"/>
      <c r="X45" s="76"/>
      <c r="Y45" s="77"/>
      <c r="Z45" s="148"/>
      <c r="AA45" s="149"/>
      <c r="AB45" s="120"/>
    </row>
    <row r="46" spans="5:28">
      <c r="E46" s="84"/>
      <c r="F46" s="125"/>
      <c r="G46" s="67" t="str">
        <f>IFERROR(VLOOKUP(H$4&amp;F46,AUX!B:F,4,0),"")</f>
        <v/>
      </c>
      <c r="H46" s="78" t="str">
        <f>IFERROR(VLOOKUP(H$4&amp;F46,AUX!B:F,5,0),"")</f>
        <v/>
      </c>
      <c r="I46" s="110"/>
      <c r="J46" s="67" t="str">
        <f>IFERROR(VLOOKUP(F46&amp;"ic",PROD!B:C,2,0),"")</f>
        <v/>
      </c>
      <c r="K46" s="79" t="str">
        <f>IFERROR(VLOOKUP(F46&amp;"UN",PROD!B:J,9,0),"")</f>
        <v/>
      </c>
      <c r="L46" s="80" t="str">
        <f>IFERROR(VLOOKUP(F46&amp;"IC",PROD!B:J,9,0),"")</f>
        <v/>
      </c>
      <c r="M46" s="81" t="str">
        <f>IFERROR(VLOOKUP(F46&amp;"un",PROD!B:T,17,0),"")</f>
        <v/>
      </c>
      <c r="N46" s="82" t="str">
        <f>IFERROR(VLOOKUP(F46&amp;"un",PROD!B:T,19,0),"")</f>
        <v/>
      </c>
      <c r="O46" s="99"/>
      <c r="P46" s="83"/>
      <c r="Q46" s="67"/>
      <c r="R46" s="67"/>
      <c r="S46" s="158"/>
      <c r="T46" s="85"/>
      <c r="U46" s="75"/>
      <c r="V46" s="97"/>
      <c r="W46" s="97"/>
      <c r="X46" s="76"/>
      <c r="Y46" s="77"/>
      <c r="Z46" s="148"/>
      <c r="AA46" s="149"/>
      <c r="AB46" s="120"/>
    </row>
    <row r="47" spans="5:28">
      <c r="E47" s="84">
        <v>12142018</v>
      </c>
      <c r="F47" s="125"/>
      <c r="G47" s="67" t="str">
        <f>IFERROR(VLOOKUP(H$4&amp;F47,AUX!B:F,4,0),"")</f>
        <v/>
      </c>
      <c r="H47" s="78" t="str">
        <f>IFERROR(VLOOKUP(H$4&amp;F47,AUX!B:F,5,0),"")</f>
        <v/>
      </c>
      <c r="I47" s="110"/>
      <c r="J47" s="67" t="str">
        <f>IFERROR(VLOOKUP(F47&amp;"ic",PROD!B:C,2,0),"")</f>
        <v/>
      </c>
      <c r="K47" s="79" t="str">
        <f>IFERROR(VLOOKUP(F47&amp;"UN",PROD!B:J,9,0),"")</f>
        <v/>
      </c>
      <c r="L47" s="80" t="str">
        <f>IFERROR(VLOOKUP(F47&amp;"IC",PROD!B:J,9,0),"")</f>
        <v/>
      </c>
      <c r="M47" s="81" t="str">
        <f>IFERROR(VLOOKUP(F47&amp;"un",PROD!B:T,17,0),"")</f>
        <v/>
      </c>
      <c r="N47" s="82" t="str">
        <f>IFERROR(VLOOKUP(F47&amp;"un",PROD!B:T,19,0),"")</f>
        <v/>
      </c>
      <c r="O47" s="99"/>
      <c r="P47" s="83"/>
      <c r="Q47" s="67"/>
      <c r="R47" s="67"/>
      <c r="S47" s="158"/>
      <c r="T47" s="85"/>
      <c r="U47" s="75"/>
      <c r="V47" s="97"/>
      <c r="W47" s="97"/>
      <c r="X47" s="76"/>
      <c r="Y47" s="77"/>
      <c r="Z47" s="148"/>
      <c r="AA47" s="149"/>
      <c r="AB47" s="120"/>
    </row>
    <row r="48" spans="5:28" ht="14.25" customHeight="1">
      <c r="E48" s="84">
        <v>12142104</v>
      </c>
      <c r="F48" s="125"/>
      <c r="G48" s="67" t="str">
        <f>IFERROR(VLOOKUP(H$4&amp;F48,AUX!B:F,4,0),"")</f>
        <v/>
      </c>
      <c r="H48" s="78" t="str">
        <f>IFERROR(VLOOKUP(H$4&amp;F48,AUX!B:F,5,0),"")</f>
        <v/>
      </c>
      <c r="I48" s="110"/>
      <c r="J48" s="67" t="str">
        <f>IFERROR(VLOOKUP(F48&amp;"ic",PROD!B:C,2,0),"")</f>
        <v/>
      </c>
      <c r="K48" s="79" t="str">
        <f>IFERROR(VLOOKUP(F48&amp;"UN",PROD!B:J,9,0),"")</f>
        <v/>
      </c>
      <c r="L48" s="80" t="str">
        <f>IFERROR(VLOOKUP(F48&amp;"IC",PROD!B:J,9,0),"")</f>
        <v/>
      </c>
      <c r="M48" s="81" t="str">
        <f>IFERROR(VLOOKUP(F48&amp;"un",PROD!B:T,17,0),"")</f>
        <v/>
      </c>
      <c r="N48" s="82" t="str">
        <f>IFERROR(VLOOKUP(F48&amp;"un",PROD!B:T,19,0),"")</f>
        <v/>
      </c>
      <c r="O48" s="99"/>
      <c r="P48" s="83"/>
      <c r="Q48" s="67"/>
      <c r="R48" s="67"/>
      <c r="S48" s="158"/>
      <c r="T48" s="85"/>
      <c r="U48" s="75"/>
      <c r="V48" s="97"/>
      <c r="W48" s="97"/>
      <c r="X48" s="76"/>
      <c r="Y48" s="77"/>
      <c r="Z48" s="148"/>
      <c r="AA48" s="149"/>
      <c r="AB48" s="120"/>
    </row>
    <row r="49" spans="5:28">
      <c r="E49" s="84"/>
      <c r="F49" s="125"/>
      <c r="G49" s="67" t="str">
        <f>IFERROR(VLOOKUP(H$4&amp;F49,AUX!B:F,4,0),"")</f>
        <v/>
      </c>
      <c r="H49" s="78" t="str">
        <f>IFERROR(VLOOKUP(H$4&amp;F49,AUX!B:F,5,0),"")</f>
        <v/>
      </c>
      <c r="I49" s="110"/>
      <c r="J49" s="67" t="str">
        <f>IFERROR(VLOOKUP(F49&amp;"ic",PROD!B:C,2,0),"")</f>
        <v/>
      </c>
      <c r="K49" s="79" t="str">
        <f>IFERROR(VLOOKUP(F49&amp;"UN",PROD!B:J,9,0),"")</f>
        <v/>
      </c>
      <c r="L49" s="80" t="str">
        <f>IFERROR(VLOOKUP(F49&amp;"IC",PROD!B:J,9,0),"")</f>
        <v/>
      </c>
      <c r="M49" s="81" t="str">
        <f>IFERROR(VLOOKUP(F49&amp;"un",PROD!B:T,17,0),"")</f>
        <v/>
      </c>
      <c r="N49" s="82" t="str">
        <f>IFERROR(VLOOKUP(F49&amp;"un",PROD!B:T,19,0),"")</f>
        <v/>
      </c>
      <c r="O49" s="99"/>
      <c r="P49" s="83"/>
      <c r="Q49" s="67"/>
      <c r="R49" s="67"/>
      <c r="S49" s="158"/>
      <c r="T49" s="85"/>
      <c r="U49" s="75"/>
      <c r="V49" s="97"/>
      <c r="W49" s="97"/>
      <c r="X49" s="76"/>
      <c r="Y49" s="77"/>
      <c r="Z49" s="148"/>
      <c r="AA49" s="149"/>
      <c r="AB49" s="120"/>
    </row>
    <row r="50" spans="5:28">
      <c r="E50" s="84" t="s">
        <v>269</v>
      </c>
      <c r="F50" s="125"/>
      <c r="G50" s="67" t="str">
        <f>IFERROR(VLOOKUP(H$4&amp;F50,AUX!B:F,4,0),"")</f>
        <v/>
      </c>
      <c r="H50" s="78" t="str">
        <f>IFERROR(VLOOKUP(H$4&amp;F50,AUX!B:F,5,0),"")</f>
        <v/>
      </c>
      <c r="I50" s="110"/>
      <c r="J50" s="67" t="str">
        <f>IFERROR(VLOOKUP(F50&amp;"ic",PROD!B:C,2,0),"")</f>
        <v/>
      </c>
      <c r="K50" s="79" t="str">
        <f>IFERROR(VLOOKUP(F50&amp;"UN",PROD!B:J,9,0),"")</f>
        <v/>
      </c>
      <c r="L50" s="80" t="str">
        <f>IFERROR(VLOOKUP(F50&amp;"IC",PROD!B:J,9,0),"")</f>
        <v/>
      </c>
      <c r="M50" s="81" t="str">
        <f>IFERROR(VLOOKUP(F50&amp;"un",PROD!B:T,17,0),"")</f>
        <v/>
      </c>
      <c r="N50" s="82" t="str">
        <f>IFERROR(VLOOKUP(F50&amp;"un",PROD!B:T,19,0),"")</f>
        <v/>
      </c>
      <c r="O50" s="99"/>
      <c r="P50" s="83"/>
      <c r="Q50" s="67"/>
      <c r="R50" s="67"/>
      <c r="S50" s="158"/>
      <c r="T50" s="85"/>
      <c r="U50" s="75"/>
      <c r="V50" s="97"/>
      <c r="W50" s="97"/>
      <c r="X50" s="76"/>
      <c r="Y50" s="77"/>
      <c r="Z50" s="148"/>
      <c r="AA50" s="149"/>
      <c r="AB50" s="120"/>
    </row>
    <row r="51" spans="5:28">
      <c r="E51" s="84"/>
      <c r="F51" s="125"/>
      <c r="G51" s="67" t="str">
        <f>IFERROR(VLOOKUP(H$4&amp;F51,AUX!B:F,4,0),"")</f>
        <v/>
      </c>
      <c r="H51" s="78" t="str">
        <f>IFERROR(VLOOKUP(H$4&amp;F51,AUX!B:F,5,0),"")</f>
        <v/>
      </c>
      <c r="I51" s="110"/>
      <c r="J51" s="67" t="str">
        <f>IFERROR(VLOOKUP(F51&amp;"ic",PROD!B:C,2,0),"")</f>
        <v/>
      </c>
      <c r="K51" s="79" t="str">
        <f>IFERROR(VLOOKUP(F51&amp;"UN",PROD!B:J,9,0),"")</f>
        <v/>
      </c>
      <c r="L51" s="80" t="str">
        <f>IFERROR(VLOOKUP(F51&amp;"IC",PROD!B:J,9,0),"")</f>
        <v/>
      </c>
      <c r="M51" s="81" t="str">
        <f>IFERROR(VLOOKUP(F51&amp;"un",PROD!B:T,17,0),"")</f>
        <v/>
      </c>
      <c r="N51" s="82" t="str">
        <f>IFERROR(VLOOKUP(F51&amp;"un",PROD!B:T,19,0),"")</f>
        <v/>
      </c>
      <c r="O51" s="99"/>
      <c r="P51" s="83"/>
      <c r="Q51" s="67"/>
      <c r="R51" s="67"/>
      <c r="S51" s="158"/>
      <c r="T51" s="85"/>
      <c r="U51" s="75"/>
      <c r="V51" s="97"/>
      <c r="W51" s="97"/>
      <c r="X51" s="76"/>
      <c r="Y51" s="77"/>
      <c r="Z51" s="148"/>
      <c r="AA51" s="149"/>
      <c r="AB51" s="120"/>
    </row>
    <row r="52" spans="5:28">
      <c r="E52" s="84"/>
      <c r="F52" s="125"/>
      <c r="G52" s="67" t="str">
        <f>IFERROR(VLOOKUP(H$4&amp;F52,AUX!B:F,4,0),"")</f>
        <v/>
      </c>
      <c r="H52" s="78" t="str">
        <f>IFERROR(VLOOKUP(H$4&amp;F52,AUX!B:F,5,0),"")</f>
        <v/>
      </c>
      <c r="I52" s="110"/>
      <c r="J52" s="67" t="str">
        <f>IFERROR(VLOOKUP(F52&amp;"ic",PROD!B:C,2,0),"")</f>
        <v/>
      </c>
      <c r="K52" s="79" t="str">
        <f>IFERROR(VLOOKUP(F52&amp;"UN",PROD!B:J,9,0),"")</f>
        <v/>
      </c>
      <c r="L52" s="80" t="str">
        <f>IFERROR(VLOOKUP(F52&amp;"IC",PROD!B:J,9,0),"")</f>
        <v/>
      </c>
      <c r="M52" s="81" t="str">
        <f>IFERROR(VLOOKUP(F52&amp;"un",PROD!B:T,17,0),"")</f>
        <v/>
      </c>
      <c r="N52" s="82" t="str">
        <f>IFERROR(VLOOKUP(F52&amp;"un",PROD!B:T,19,0),"")</f>
        <v/>
      </c>
      <c r="O52" s="99"/>
      <c r="P52" s="83"/>
      <c r="Q52" s="67"/>
      <c r="R52" s="67"/>
      <c r="S52" s="158"/>
      <c r="T52" s="85"/>
      <c r="U52" s="75"/>
      <c r="V52" s="97"/>
      <c r="W52" s="97"/>
      <c r="X52" s="76"/>
      <c r="Y52" s="77"/>
      <c r="Z52" s="148"/>
      <c r="AA52" s="149"/>
      <c r="AB52" s="120"/>
    </row>
    <row r="53" spans="5:28">
      <c r="E53" s="84"/>
      <c r="F53" s="125"/>
      <c r="G53" s="67" t="str">
        <f>IFERROR(VLOOKUP(H$4&amp;F53,AUX!B:F,4,0),"")</f>
        <v/>
      </c>
      <c r="H53" s="78" t="str">
        <f>IFERROR(VLOOKUP(H$4&amp;F53,AUX!B:F,5,0),"")</f>
        <v/>
      </c>
      <c r="I53" s="110"/>
      <c r="J53" s="67" t="str">
        <f>IFERROR(VLOOKUP(F53&amp;"ic",PROD!B:C,2,0),"")</f>
        <v/>
      </c>
      <c r="K53" s="79" t="str">
        <f>IFERROR(VLOOKUP(F53&amp;"UN",PROD!B:J,9,0),"")</f>
        <v/>
      </c>
      <c r="L53" s="80" t="str">
        <f>IFERROR(VLOOKUP(F53&amp;"IC",PROD!B:J,9,0),"")</f>
        <v/>
      </c>
      <c r="M53" s="81" t="str">
        <f>IFERROR(VLOOKUP(F53&amp;"un",PROD!B:T,17,0),"")</f>
        <v/>
      </c>
      <c r="N53" s="82" t="str">
        <f>IFERROR(VLOOKUP(F53&amp;"un",PROD!B:T,19,0),"")</f>
        <v/>
      </c>
      <c r="O53" s="99"/>
      <c r="P53" s="83"/>
      <c r="Q53" s="67"/>
      <c r="R53" s="67"/>
      <c r="S53" s="158"/>
      <c r="T53" s="85"/>
      <c r="U53" s="75"/>
      <c r="V53" s="97"/>
      <c r="W53" s="97"/>
      <c r="X53" s="76"/>
      <c r="Y53" s="77"/>
      <c r="Z53" s="148"/>
      <c r="AA53" s="149"/>
      <c r="AB53" s="120"/>
    </row>
    <row r="54" spans="5:28">
      <c r="E54" s="84"/>
      <c r="F54" s="125"/>
      <c r="G54" s="67" t="str">
        <f>IFERROR(VLOOKUP(H$4&amp;F54,AUX!B:F,4,0),"")</f>
        <v/>
      </c>
      <c r="H54" s="78" t="str">
        <f>IFERROR(VLOOKUP(H$4&amp;F54,AUX!B:F,5,0),"")</f>
        <v/>
      </c>
      <c r="I54" s="110"/>
      <c r="J54" s="67" t="str">
        <f>IFERROR(VLOOKUP(F54&amp;"ic",PROD!B:C,2,0),"")</f>
        <v/>
      </c>
      <c r="K54" s="79" t="str">
        <f>IFERROR(VLOOKUP(F54&amp;"UN",PROD!B:J,9,0),"")</f>
        <v/>
      </c>
      <c r="L54" s="80" t="str">
        <f>IFERROR(VLOOKUP(F54&amp;"IC",PROD!B:J,9,0),"")</f>
        <v/>
      </c>
      <c r="M54" s="81" t="str">
        <f>IFERROR(VLOOKUP(F54&amp;"un",PROD!B:T,17,0),"")</f>
        <v/>
      </c>
      <c r="N54" s="82" t="str">
        <f>IFERROR(VLOOKUP(F54&amp;"un",PROD!B:T,19,0),"")</f>
        <v/>
      </c>
      <c r="O54" s="99"/>
      <c r="P54" s="83"/>
      <c r="Q54" s="67"/>
      <c r="R54" s="67"/>
      <c r="S54" s="158"/>
      <c r="T54" s="85"/>
      <c r="U54" s="75"/>
      <c r="V54" s="97"/>
      <c r="W54" s="97"/>
      <c r="X54" s="76"/>
      <c r="Y54" s="77"/>
      <c r="Z54" s="148"/>
      <c r="AA54" s="149"/>
      <c r="AB54" s="120"/>
    </row>
    <row r="55" spans="5:28">
      <c r="E55" s="84"/>
      <c r="F55" s="125"/>
      <c r="G55" s="67" t="str">
        <f>IFERROR(VLOOKUP(H$4&amp;F55,AUX!B:F,4,0),"")</f>
        <v/>
      </c>
      <c r="H55" s="78" t="str">
        <f>IFERROR(VLOOKUP(H$4&amp;F55,AUX!B:F,5,0),"")</f>
        <v/>
      </c>
      <c r="I55" s="110"/>
      <c r="J55" s="67" t="str">
        <f>IFERROR(VLOOKUP(F55&amp;"ic",PROD!B:C,2,0),"")</f>
        <v/>
      </c>
      <c r="K55" s="79" t="str">
        <f>IFERROR(VLOOKUP(F55&amp;"UN",PROD!B:J,9,0),"")</f>
        <v/>
      </c>
      <c r="L55" s="80" t="str">
        <f>IFERROR(VLOOKUP(F55&amp;"IC",PROD!B:J,9,0),"")</f>
        <v/>
      </c>
      <c r="M55" s="81" t="str">
        <f>IFERROR(VLOOKUP(F55&amp;"un",PROD!B:T,17,0),"")</f>
        <v/>
      </c>
      <c r="N55" s="82" t="str">
        <f>IFERROR(VLOOKUP(F55&amp;"un",PROD!B:T,19,0),"")</f>
        <v/>
      </c>
      <c r="O55" s="99"/>
      <c r="P55" s="83"/>
      <c r="Q55" s="67"/>
      <c r="R55" s="67"/>
      <c r="S55" s="158"/>
      <c r="T55" s="85"/>
      <c r="U55" s="75"/>
      <c r="V55" s="97"/>
      <c r="W55" s="97"/>
      <c r="X55" s="76"/>
      <c r="Y55" s="77"/>
      <c r="Z55" s="148"/>
      <c r="AA55" s="149"/>
      <c r="AB55" s="120"/>
    </row>
    <row r="56" spans="5:28">
      <c r="E56" s="84"/>
      <c r="F56" s="125"/>
      <c r="G56" s="67" t="str">
        <f>IFERROR(VLOOKUP(H$4&amp;F56,AUX!B:F,4,0),"")</f>
        <v/>
      </c>
      <c r="H56" s="78" t="str">
        <f>IFERROR(VLOOKUP(H$4&amp;F56,AUX!B:F,5,0),"")</f>
        <v/>
      </c>
      <c r="I56" s="110"/>
      <c r="J56" s="67" t="str">
        <f>IFERROR(VLOOKUP(F56&amp;"ic",PROD!B:C,2,0),"")</f>
        <v/>
      </c>
      <c r="K56" s="79" t="str">
        <f>IFERROR(VLOOKUP(F56&amp;"UN",PROD!B:J,9,0),"")</f>
        <v/>
      </c>
      <c r="L56" s="80" t="str">
        <f>IFERROR(VLOOKUP(F56&amp;"IC",PROD!B:J,9,0),"")</f>
        <v/>
      </c>
      <c r="M56" s="81" t="str">
        <f>IFERROR(VLOOKUP(F56&amp;"un",PROD!B:T,17,0),"")</f>
        <v/>
      </c>
      <c r="N56" s="82" t="str">
        <f>IFERROR(VLOOKUP(F56&amp;"un",PROD!B:T,19,0),"")</f>
        <v/>
      </c>
      <c r="O56" s="99"/>
      <c r="P56" s="83"/>
      <c r="Q56" s="67"/>
      <c r="R56" s="67"/>
      <c r="S56" s="158"/>
      <c r="T56" s="85"/>
      <c r="U56" s="75"/>
      <c r="V56" s="97"/>
      <c r="W56" s="97"/>
      <c r="X56" s="76"/>
      <c r="Y56" s="77"/>
      <c r="Z56" s="148"/>
      <c r="AA56" s="149"/>
      <c r="AB56" s="120"/>
    </row>
    <row r="57" spans="5:28">
      <c r="E57" s="84"/>
      <c r="F57" s="125"/>
      <c r="G57" s="67" t="str">
        <f>IFERROR(VLOOKUP(H$4&amp;F57,AUX!B:F,4,0),"")</f>
        <v/>
      </c>
      <c r="H57" s="78" t="str">
        <f>IFERROR(VLOOKUP(H$4&amp;F57,AUX!B:F,5,0),"")</f>
        <v/>
      </c>
      <c r="I57" s="110"/>
      <c r="J57" s="67" t="str">
        <f>IFERROR(VLOOKUP(F57&amp;"ic",PROD!B:C,2,0),"")</f>
        <v/>
      </c>
      <c r="K57" s="79" t="str">
        <f>IFERROR(VLOOKUP(F57&amp;"UN",PROD!B:J,9,0),"")</f>
        <v/>
      </c>
      <c r="L57" s="80" t="str">
        <f>IFERROR(VLOOKUP(F57&amp;"IC",PROD!B:J,9,0),"")</f>
        <v/>
      </c>
      <c r="M57" s="81" t="str">
        <f>IFERROR(VLOOKUP(F57&amp;"un",PROD!B:T,17,0),"")</f>
        <v/>
      </c>
      <c r="N57" s="82" t="str">
        <f>IFERROR(VLOOKUP(F57&amp;"un",PROD!B:T,19,0),"")</f>
        <v/>
      </c>
      <c r="O57" s="99"/>
      <c r="P57" s="83"/>
      <c r="Q57" s="67"/>
      <c r="R57" s="67"/>
      <c r="S57" s="158"/>
      <c r="T57" s="85"/>
      <c r="U57" s="75"/>
      <c r="V57" s="97"/>
      <c r="W57" s="97"/>
      <c r="X57" s="76"/>
      <c r="Y57" s="77"/>
      <c r="Z57" s="148"/>
      <c r="AA57" s="149"/>
      <c r="AB57" s="120"/>
    </row>
    <row r="58" spans="5:28">
      <c r="E58" s="84"/>
      <c r="F58" s="125"/>
      <c r="G58" s="67" t="str">
        <f>IFERROR(VLOOKUP(H$4&amp;F58,AUX!B:F,4,0),"")</f>
        <v/>
      </c>
      <c r="H58" s="78" t="str">
        <f>IFERROR(VLOOKUP(H$4&amp;F58,AUX!B:F,5,0),"")</f>
        <v/>
      </c>
      <c r="I58" s="110"/>
      <c r="J58" s="67" t="str">
        <f>IFERROR(VLOOKUP(F58&amp;"ic",PROD!B:C,2,0),"")</f>
        <v/>
      </c>
      <c r="K58" s="79" t="str">
        <f>IFERROR(VLOOKUP(F58&amp;"UN",PROD!B:J,9,0),"")</f>
        <v/>
      </c>
      <c r="L58" s="80" t="str">
        <f>IFERROR(VLOOKUP(F58&amp;"IC",PROD!B:J,9,0),"")</f>
        <v/>
      </c>
      <c r="M58" s="81" t="str">
        <f>IFERROR(VLOOKUP(F58&amp;"un",PROD!B:T,17,0),"")</f>
        <v/>
      </c>
      <c r="N58" s="82" t="str">
        <f>IFERROR(VLOOKUP(F58&amp;"un",PROD!B:T,19,0),"")</f>
        <v/>
      </c>
      <c r="O58" s="99"/>
      <c r="P58" s="83"/>
      <c r="Q58" s="67"/>
      <c r="R58" s="67"/>
      <c r="S58" s="158"/>
      <c r="T58" s="85"/>
      <c r="U58" s="75"/>
      <c r="V58" s="97"/>
      <c r="W58" s="97"/>
      <c r="X58" s="76"/>
      <c r="Y58" s="77"/>
      <c r="Z58" s="148"/>
      <c r="AA58" s="149"/>
      <c r="AB58" s="120"/>
    </row>
    <row r="59" spans="5:28">
      <c r="E59" s="84"/>
      <c r="F59" s="125"/>
      <c r="G59" s="67" t="str">
        <f>IFERROR(VLOOKUP(H$4&amp;F59,AUX!B:F,4,0),"")</f>
        <v/>
      </c>
      <c r="H59" s="78" t="str">
        <f>IFERROR(VLOOKUP(H$4&amp;F59,AUX!B:F,5,0),"")</f>
        <v/>
      </c>
      <c r="I59" s="110"/>
      <c r="J59" s="67" t="str">
        <f>IFERROR(VLOOKUP(F59&amp;"ic",PROD!B:C,2,0),"")</f>
        <v/>
      </c>
      <c r="K59" s="79" t="str">
        <f>IFERROR(VLOOKUP(F59&amp;"UN",PROD!B:J,9,0),"")</f>
        <v/>
      </c>
      <c r="L59" s="80" t="str">
        <f>IFERROR(VLOOKUP(F59&amp;"IC",PROD!B:J,9,0),"")</f>
        <v/>
      </c>
      <c r="M59" s="81" t="str">
        <f>IFERROR(VLOOKUP(F59&amp;"un",PROD!B:T,17,0),"")</f>
        <v/>
      </c>
      <c r="N59" s="82" t="str">
        <f>IFERROR(VLOOKUP(F59&amp;"un",PROD!B:T,19,0),"")</f>
        <v/>
      </c>
      <c r="O59" s="99"/>
      <c r="P59" s="83"/>
      <c r="Q59" s="67"/>
      <c r="R59" s="67"/>
      <c r="S59" s="158"/>
      <c r="T59" s="85"/>
      <c r="U59" s="75"/>
      <c r="V59" s="97"/>
      <c r="W59" s="97"/>
      <c r="X59" s="76"/>
      <c r="Y59" s="77"/>
      <c r="Z59" s="148"/>
      <c r="AA59" s="149"/>
      <c r="AB59" s="120"/>
    </row>
    <row r="60" spans="5:28">
      <c r="E60" s="84"/>
      <c r="F60" s="125"/>
      <c r="G60" s="67" t="str">
        <f>IFERROR(VLOOKUP(H$4&amp;F60,AUX!B:F,4,0),"")</f>
        <v/>
      </c>
      <c r="H60" s="78" t="str">
        <f>IFERROR(VLOOKUP(H$4&amp;F60,AUX!B:F,5,0),"")</f>
        <v/>
      </c>
      <c r="I60" s="110"/>
      <c r="J60" s="67" t="str">
        <f>IFERROR(VLOOKUP(F60&amp;"ic",PROD!B:C,2,0),"")</f>
        <v/>
      </c>
      <c r="K60" s="79" t="str">
        <f>IFERROR(VLOOKUP(F60&amp;"UN",PROD!B:J,9,0),"")</f>
        <v/>
      </c>
      <c r="L60" s="80" t="str">
        <f>IFERROR(VLOOKUP(F60&amp;"IC",PROD!B:J,9,0),"")</f>
        <v/>
      </c>
      <c r="M60" s="81" t="str">
        <f>IFERROR(VLOOKUP(F60&amp;"un",PROD!B:T,17,0),"")</f>
        <v/>
      </c>
      <c r="N60" s="82" t="str">
        <f>IFERROR(VLOOKUP(F60&amp;"un",PROD!B:T,19,0),"")</f>
        <v/>
      </c>
      <c r="O60" s="99"/>
      <c r="P60" s="83"/>
      <c r="Q60" s="67"/>
      <c r="R60" s="67"/>
      <c r="S60" s="111"/>
      <c r="T60" s="85"/>
      <c r="U60" s="75"/>
      <c r="V60" s="97"/>
      <c r="W60" s="97"/>
      <c r="X60" s="76"/>
      <c r="Y60" s="77"/>
      <c r="Z60" s="148"/>
      <c r="AA60" s="149"/>
      <c r="AB60" s="120"/>
    </row>
    <row r="61" spans="5:28">
      <c r="E61" s="84"/>
      <c r="F61" s="125"/>
      <c r="G61" s="67" t="str">
        <f>IFERROR(VLOOKUP(H$4&amp;F61,AUX!B:F,4,0),"")</f>
        <v/>
      </c>
      <c r="H61" s="78" t="str">
        <f>IFERROR(VLOOKUP(H$4&amp;F61,AUX!B:F,5,0),"")</f>
        <v/>
      </c>
      <c r="I61" s="110"/>
      <c r="J61" s="67" t="str">
        <f>IFERROR(VLOOKUP(F61&amp;"ic",PROD!B:C,2,0),"")</f>
        <v/>
      </c>
      <c r="K61" s="79" t="str">
        <f>IFERROR(VLOOKUP(F61&amp;"UN",PROD!B:J,9,0),"")</f>
        <v/>
      </c>
      <c r="L61" s="80" t="str">
        <f>IFERROR(VLOOKUP(F61&amp;"IC",PROD!B:J,9,0),"")</f>
        <v/>
      </c>
      <c r="M61" s="81" t="str">
        <f>IFERROR(VLOOKUP(F61&amp;"un",PROD!B:T,17,0),"")</f>
        <v/>
      </c>
      <c r="N61" s="82" t="str">
        <f>IFERROR(VLOOKUP(F61&amp;"un",PROD!B:T,19,0),"")</f>
        <v/>
      </c>
      <c r="O61" s="99"/>
      <c r="P61" s="83"/>
      <c r="Q61" s="67"/>
      <c r="R61" s="67"/>
      <c r="S61" s="111"/>
      <c r="T61" s="85"/>
      <c r="U61" s="75"/>
      <c r="V61" s="97"/>
      <c r="W61" s="97"/>
      <c r="X61" s="76"/>
      <c r="Y61" s="77"/>
      <c r="Z61" s="148"/>
      <c r="AA61" s="149"/>
      <c r="AB61" s="120"/>
    </row>
    <row r="62" spans="5:28">
      <c r="E62" s="84"/>
      <c r="F62" s="125"/>
      <c r="G62" s="67" t="str">
        <f>IFERROR(VLOOKUP(H$4&amp;F62,AUX!B:F,4,0),"")</f>
        <v/>
      </c>
      <c r="H62" s="78" t="str">
        <f>IFERROR(VLOOKUP(H$4&amp;F62,AUX!B:F,5,0),"")</f>
        <v/>
      </c>
      <c r="I62" s="110"/>
      <c r="J62" s="67" t="str">
        <f>IFERROR(VLOOKUP(F62&amp;"ic",PROD!B:C,2,0),"")</f>
        <v/>
      </c>
      <c r="K62" s="79" t="str">
        <f>IFERROR(VLOOKUP(F62&amp;"UN",PROD!B:J,9,0),"")</f>
        <v/>
      </c>
      <c r="L62" s="80" t="str">
        <f>IFERROR(VLOOKUP(F62&amp;"IC",PROD!B:J,9,0),"")</f>
        <v/>
      </c>
      <c r="M62" s="81" t="str">
        <f>IFERROR(VLOOKUP(F62&amp;"un",PROD!B:T,17,0),"")</f>
        <v/>
      </c>
      <c r="N62" s="82" t="str">
        <f>IFERROR(VLOOKUP(F62&amp;"un",PROD!B:T,19,0),"")</f>
        <v/>
      </c>
      <c r="O62" s="99"/>
      <c r="P62" s="83"/>
      <c r="Q62" s="67"/>
      <c r="R62" s="67"/>
      <c r="S62" s="111"/>
      <c r="T62" s="85"/>
      <c r="U62" s="75"/>
      <c r="V62" s="97"/>
      <c r="W62" s="97"/>
      <c r="X62" s="76"/>
      <c r="Y62" s="77"/>
      <c r="Z62" s="148"/>
      <c r="AA62" s="149"/>
      <c r="AB62" s="120"/>
    </row>
    <row r="63" spans="5:28">
      <c r="E63" s="84"/>
      <c r="F63" s="125"/>
      <c r="G63" s="67" t="str">
        <f>IFERROR(VLOOKUP(H$4&amp;F63,AUX!B:F,4,0),"")</f>
        <v/>
      </c>
      <c r="H63" s="78" t="str">
        <f>IFERROR(VLOOKUP(H$4&amp;F63,AUX!B:F,5,0),"")</f>
        <v/>
      </c>
      <c r="I63" s="110"/>
      <c r="J63" s="67" t="str">
        <f>IFERROR(VLOOKUP(F63&amp;"ic",PROD!B:C,2,0),"")</f>
        <v/>
      </c>
      <c r="K63" s="79" t="str">
        <f>IFERROR(VLOOKUP(F63&amp;"UN",PROD!B:J,9,0),"")</f>
        <v/>
      </c>
      <c r="L63" s="80" t="str">
        <f>IFERROR(VLOOKUP(F63&amp;"IC",PROD!B:J,9,0),"")</f>
        <v/>
      </c>
      <c r="M63" s="81" t="str">
        <f>IFERROR(VLOOKUP(F63&amp;"un",PROD!B:T,17,0),"")</f>
        <v/>
      </c>
      <c r="N63" s="82" t="str">
        <f>IFERROR(VLOOKUP(F63&amp;"un",PROD!B:T,19,0),"")</f>
        <v/>
      </c>
      <c r="O63" s="99"/>
      <c r="P63" s="83"/>
      <c r="Q63" s="67"/>
      <c r="R63" s="67"/>
      <c r="S63" s="111"/>
      <c r="T63" s="85"/>
      <c r="U63" s="75"/>
      <c r="V63" s="97"/>
      <c r="W63" s="97"/>
      <c r="X63" s="76"/>
      <c r="Y63" s="77"/>
      <c r="Z63" s="148"/>
      <c r="AA63" s="149"/>
    </row>
    <row r="64" spans="5:28">
      <c r="E64" s="84"/>
      <c r="F64" s="125"/>
      <c r="G64" s="67" t="str">
        <f>IFERROR(VLOOKUP(H$4&amp;F64,AUX!B:F,4,0),"")</f>
        <v/>
      </c>
      <c r="H64" s="78" t="str">
        <f>IFERROR(VLOOKUP(H$4&amp;F64,AUX!B:F,5,0),"")</f>
        <v/>
      </c>
      <c r="I64" s="110"/>
      <c r="J64" s="67" t="str">
        <f>IFERROR(VLOOKUP(F64&amp;"ic",PROD!B:C,2,0),"")</f>
        <v/>
      </c>
      <c r="K64" s="79" t="str">
        <f>IFERROR(VLOOKUP(F64&amp;"UN",PROD!B:J,9,0),"")</f>
        <v/>
      </c>
      <c r="L64" s="80" t="str">
        <f>IFERROR(VLOOKUP(F64&amp;"IC",PROD!B:J,9,0),"")</f>
        <v/>
      </c>
      <c r="M64" s="81" t="str">
        <f>IFERROR(VLOOKUP(F64&amp;"un",PROD!B:T,17,0),"")</f>
        <v/>
      </c>
      <c r="N64" s="82" t="str">
        <f>IFERROR(VLOOKUP(F64&amp;"un",PROD!B:T,19,0),"")</f>
        <v/>
      </c>
      <c r="O64" s="99"/>
      <c r="P64" s="83"/>
      <c r="Q64" s="67"/>
      <c r="R64" s="67"/>
      <c r="S64" s="111"/>
      <c r="T64" s="85"/>
      <c r="U64" s="75"/>
      <c r="V64" s="97"/>
      <c r="W64" s="97"/>
      <c r="X64" s="76"/>
      <c r="Y64" s="77"/>
      <c r="Z64" s="148"/>
      <c r="AA64" s="149"/>
    </row>
    <row r="65" spans="5:27">
      <c r="E65" s="84"/>
      <c r="F65" s="125"/>
      <c r="G65" s="67" t="str">
        <f>IFERROR(VLOOKUP(H$4&amp;F65,AUX!B:F,4,0),"")</f>
        <v/>
      </c>
      <c r="H65" s="78" t="str">
        <f>IFERROR(VLOOKUP(H$4&amp;F65,AUX!B:F,5,0),"")</f>
        <v/>
      </c>
      <c r="I65" s="110"/>
      <c r="J65" s="67" t="str">
        <f>IFERROR(VLOOKUP(F65&amp;"ic",PROD!B:C,2,0),"")</f>
        <v/>
      </c>
      <c r="K65" s="79" t="str">
        <f>IFERROR(VLOOKUP(F65&amp;"UN",PROD!B:J,9,0),"")</f>
        <v/>
      </c>
      <c r="L65" s="80" t="str">
        <f>IFERROR(VLOOKUP(F65&amp;"IC",PROD!B:J,9,0),"")</f>
        <v/>
      </c>
      <c r="M65" s="81" t="str">
        <f>IFERROR(VLOOKUP(F65&amp;"un",PROD!B:T,17,0),"")</f>
        <v/>
      </c>
      <c r="N65" s="82" t="str">
        <f>IFERROR(VLOOKUP(F65&amp;"un",PROD!B:T,19,0),"")</f>
        <v/>
      </c>
      <c r="O65" s="99"/>
      <c r="P65" s="83"/>
      <c r="Q65" s="67"/>
      <c r="R65" s="67"/>
      <c r="S65" s="111"/>
      <c r="T65" s="85"/>
      <c r="U65" s="75"/>
      <c r="V65" s="97"/>
      <c r="W65" s="97"/>
      <c r="X65" s="76"/>
      <c r="Y65" s="77"/>
      <c r="Z65" s="148"/>
      <c r="AA65" s="149"/>
    </row>
    <row r="66" spans="5:27">
      <c r="E66" s="84"/>
      <c r="F66" s="125"/>
      <c r="G66" s="67" t="str">
        <f>IFERROR(VLOOKUP(H$4&amp;F66,AUX!B:F,4,0),"")</f>
        <v/>
      </c>
      <c r="H66" s="78" t="str">
        <f>IFERROR(VLOOKUP(H$4&amp;F66,AUX!B:F,5,0),"")</f>
        <v/>
      </c>
      <c r="I66" s="110"/>
      <c r="J66" s="67" t="str">
        <f>IFERROR(VLOOKUP(F66&amp;"ic",PROD!B:C,2,0),"")</f>
        <v/>
      </c>
      <c r="K66" s="79" t="str">
        <f>IFERROR(VLOOKUP(F66&amp;"UN",PROD!B:J,9,0),"")</f>
        <v/>
      </c>
      <c r="L66" s="80" t="str">
        <f>IFERROR(VLOOKUP(F66&amp;"IC",PROD!B:J,9,0),"")</f>
        <v/>
      </c>
      <c r="M66" s="81" t="str">
        <f>IFERROR(VLOOKUP(F66&amp;"un",PROD!B:T,17,0),"")</f>
        <v/>
      </c>
      <c r="N66" s="82" t="str">
        <f>IFERROR(VLOOKUP(F66&amp;"un",PROD!B:T,19,0),"")</f>
        <v/>
      </c>
      <c r="O66" s="99"/>
      <c r="P66" s="83"/>
      <c r="Q66" s="67"/>
      <c r="R66" s="67"/>
      <c r="S66" s="111"/>
      <c r="T66" s="85"/>
      <c r="U66" s="75"/>
      <c r="V66" s="97"/>
      <c r="W66" s="97"/>
      <c r="X66" s="76"/>
      <c r="Y66" s="77"/>
      <c r="Z66" s="148"/>
      <c r="AA66" s="149"/>
    </row>
    <row r="67" spans="5:27">
      <c r="E67" s="84"/>
      <c r="F67" s="125"/>
      <c r="G67" s="67" t="str">
        <f>IFERROR(VLOOKUP(H$4&amp;F67,AUX!B:F,4,0),"")</f>
        <v/>
      </c>
      <c r="H67" s="78" t="str">
        <f>IFERROR(VLOOKUP(H$4&amp;F67,AUX!B:F,5,0),"")</f>
        <v/>
      </c>
      <c r="I67" s="110"/>
      <c r="J67" s="67" t="str">
        <f>IFERROR(VLOOKUP(F67&amp;"ic",PROD!B:C,2,0),"")</f>
        <v/>
      </c>
      <c r="K67" s="79" t="str">
        <f>IFERROR(VLOOKUP(F67&amp;"UN",PROD!B:J,9,0),"")</f>
        <v/>
      </c>
      <c r="L67" s="80" t="str">
        <f>IFERROR(VLOOKUP(F67&amp;"IC",PROD!B:J,9,0),"")</f>
        <v/>
      </c>
      <c r="M67" s="81" t="str">
        <f>IFERROR(VLOOKUP(F67&amp;"un",PROD!B:T,17,0),"")</f>
        <v/>
      </c>
      <c r="N67" s="82" t="str">
        <f>IFERROR(VLOOKUP(F67&amp;"un",PROD!B:T,19,0),"")</f>
        <v/>
      </c>
      <c r="O67" s="99"/>
      <c r="P67" s="83"/>
      <c r="Q67" s="67"/>
      <c r="R67" s="67"/>
      <c r="S67" s="111"/>
      <c r="T67" s="85"/>
      <c r="U67" s="75"/>
      <c r="V67" s="97"/>
      <c r="W67" s="97"/>
      <c r="X67" s="76"/>
      <c r="Y67" s="77"/>
      <c r="Z67" s="148"/>
      <c r="AA67" s="149"/>
    </row>
    <row r="68" spans="5:27">
      <c r="E68" s="84"/>
      <c r="F68" s="125"/>
      <c r="G68" s="67" t="str">
        <f>IFERROR(VLOOKUP(H$4&amp;F68,AUX!B:F,4,0),"")</f>
        <v/>
      </c>
      <c r="H68" s="78" t="str">
        <f>IFERROR(VLOOKUP(H$4&amp;F68,AUX!B:F,5,0),"")</f>
        <v/>
      </c>
      <c r="I68" s="110"/>
      <c r="J68" s="67" t="str">
        <f>IFERROR(VLOOKUP(F68&amp;"ic",PROD!B:C,2,0),"")</f>
        <v/>
      </c>
      <c r="K68" s="79" t="str">
        <f>IFERROR(VLOOKUP(F68&amp;"UN",PROD!B:J,9,0),"")</f>
        <v/>
      </c>
      <c r="L68" s="80" t="str">
        <f>IFERROR(VLOOKUP(F68&amp;"IC",PROD!B:J,9,0),"")</f>
        <v/>
      </c>
      <c r="M68" s="81" t="str">
        <f>IFERROR(VLOOKUP(F68&amp;"un",PROD!B:T,17,0),"")</f>
        <v/>
      </c>
      <c r="N68" s="82" t="str">
        <f>IFERROR(VLOOKUP(F68&amp;"un",PROD!B:T,19,0),"")</f>
        <v/>
      </c>
      <c r="O68" s="99"/>
      <c r="P68" s="83"/>
      <c r="Q68" s="67"/>
      <c r="R68" s="67"/>
      <c r="S68" s="111"/>
      <c r="T68" s="85"/>
      <c r="U68" s="75"/>
      <c r="V68" s="97"/>
      <c r="W68" s="97"/>
      <c r="X68" s="76"/>
      <c r="Y68" s="77"/>
      <c r="Z68" s="148"/>
      <c r="AA68" s="149"/>
    </row>
    <row r="69" spans="5:27">
      <c r="E69" s="84"/>
      <c r="F69" s="125"/>
      <c r="G69" s="67" t="str">
        <f>IFERROR(VLOOKUP(H$4&amp;F69,AUX!B:F,4,0),"")</f>
        <v/>
      </c>
      <c r="H69" s="78" t="str">
        <f>IFERROR(VLOOKUP(H$4&amp;F69,AUX!B:F,5,0),"")</f>
        <v/>
      </c>
      <c r="I69" s="110"/>
      <c r="J69" s="67" t="str">
        <f>IFERROR(VLOOKUP(F69&amp;"ic",PROD!B:C,2,0),"")</f>
        <v/>
      </c>
      <c r="K69" s="79" t="str">
        <f>IFERROR(VLOOKUP(F69&amp;"UN",PROD!B:J,9,0),"")</f>
        <v/>
      </c>
      <c r="L69" s="80" t="str">
        <f>IFERROR(VLOOKUP(F69&amp;"IC",PROD!B:J,9,0),"")</f>
        <v/>
      </c>
      <c r="M69" s="81" t="str">
        <f>IFERROR(VLOOKUP(F69&amp;"un",PROD!B:T,17,0),"")</f>
        <v/>
      </c>
      <c r="N69" s="82" t="str">
        <f>IFERROR(VLOOKUP(F69&amp;"un",PROD!B:T,19,0),"")</f>
        <v/>
      </c>
      <c r="O69" s="99"/>
      <c r="P69" s="83"/>
      <c r="Q69" s="67"/>
      <c r="R69" s="67"/>
      <c r="S69" s="111"/>
      <c r="T69" s="85"/>
      <c r="U69" s="75"/>
      <c r="V69" s="97"/>
      <c r="W69" s="97"/>
      <c r="X69" s="76"/>
      <c r="Y69" s="77"/>
      <c r="Z69" s="148"/>
      <c r="AA69" s="149"/>
    </row>
    <row r="70" spans="5:27">
      <c r="E70" s="84"/>
      <c r="F70" s="125"/>
      <c r="G70" s="67" t="str">
        <f>IFERROR(VLOOKUP(H$4&amp;F70,AUX!B:F,4,0),"")</f>
        <v/>
      </c>
      <c r="H70" s="78" t="str">
        <f>IFERROR(VLOOKUP(H$4&amp;F70,AUX!B:F,5,0),"")</f>
        <v/>
      </c>
      <c r="I70" s="110"/>
      <c r="J70" s="67" t="str">
        <f>IFERROR(VLOOKUP(F70&amp;"ic",PROD!B:C,2,0),"")</f>
        <v/>
      </c>
      <c r="K70" s="79" t="str">
        <f>IFERROR(VLOOKUP(F70&amp;"UN",PROD!B:J,9,0),"")</f>
        <v/>
      </c>
      <c r="L70" s="80" t="str">
        <f>IFERROR(VLOOKUP(F70&amp;"IC",PROD!B:J,9,0),"")</f>
        <v/>
      </c>
      <c r="M70" s="81" t="str">
        <f>IFERROR(VLOOKUP(F70&amp;"un",PROD!B:T,17,0),"")</f>
        <v/>
      </c>
      <c r="N70" s="82" t="str">
        <f>IFERROR(VLOOKUP(F70&amp;"un",PROD!B:T,19,0),"")</f>
        <v/>
      </c>
      <c r="O70" s="99"/>
      <c r="P70" s="83"/>
      <c r="Q70" s="67"/>
      <c r="R70" s="67"/>
      <c r="S70" s="111"/>
      <c r="T70" s="85"/>
      <c r="U70" s="75"/>
      <c r="V70" s="97"/>
      <c r="W70" s="97"/>
      <c r="X70" s="76"/>
      <c r="Y70" s="77"/>
      <c r="Z70" s="148"/>
      <c r="AA70" s="149"/>
    </row>
    <row r="71" spans="5:27">
      <c r="E71" s="84"/>
      <c r="F71" s="125"/>
      <c r="G71" s="67" t="str">
        <f>IFERROR(VLOOKUP(H$4&amp;F71,AUX!B:F,4,0),"")</f>
        <v/>
      </c>
      <c r="H71" s="78" t="str">
        <f>IFERROR(VLOOKUP(H$4&amp;F71,AUX!B:F,5,0),"")</f>
        <v/>
      </c>
      <c r="I71" s="110"/>
      <c r="J71" s="67" t="str">
        <f>IFERROR(VLOOKUP(F71&amp;"ic",PROD!B:C,2,0),"")</f>
        <v/>
      </c>
      <c r="K71" s="79" t="str">
        <f>IFERROR(VLOOKUP(F71&amp;"UN",PROD!B:J,9,0),"")</f>
        <v/>
      </c>
      <c r="L71" s="80" t="str">
        <f>IFERROR(VLOOKUP(F71&amp;"IC",PROD!B:J,9,0),"")</f>
        <v/>
      </c>
      <c r="M71" s="81" t="str">
        <f>IFERROR(VLOOKUP(F71&amp;"un",PROD!B:T,17,0),"")</f>
        <v/>
      </c>
      <c r="N71" s="82" t="str">
        <f>IFERROR(VLOOKUP(F71&amp;"un",PROD!B:T,19,0),"")</f>
        <v/>
      </c>
      <c r="O71" s="99"/>
      <c r="P71" s="83"/>
      <c r="Q71" s="67"/>
      <c r="R71" s="67"/>
      <c r="S71" s="111"/>
      <c r="T71" s="85"/>
      <c r="U71" s="75"/>
      <c r="V71" s="97"/>
      <c r="W71" s="97"/>
      <c r="X71" s="76"/>
      <c r="Y71" s="77"/>
      <c r="Z71" s="148"/>
      <c r="AA71" s="149"/>
    </row>
    <row r="72" spans="5:27">
      <c r="E72" s="84"/>
      <c r="F72" s="125"/>
      <c r="G72" s="67" t="str">
        <f>IFERROR(VLOOKUP(H$4&amp;F72,AUX!B:F,4,0),"")</f>
        <v/>
      </c>
      <c r="H72" s="78" t="str">
        <f>IFERROR(VLOOKUP(H$4&amp;F72,AUX!B:F,5,0),"")</f>
        <v/>
      </c>
      <c r="I72" s="110"/>
      <c r="J72" s="67" t="str">
        <f>IFERROR(VLOOKUP(F72&amp;"ic",PROD!B:C,2,0),"")</f>
        <v/>
      </c>
      <c r="K72" s="79" t="str">
        <f>IFERROR(VLOOKUP(F72&amp;"UN",PROD!B:J,9,0),"")</f>
        <v/>
      </c>
      <c r="L72" s="80" t="str">
        <f>IFERROR(VLOOKUP(F72&amp;"IC",PROD!B:J,9,0),"")</f>
        <v/>
      </c>
      <c r="M72" s="81" t="str">
        <f>IFERROR(VLOOKUP(F72&amp;"un",PROD!B:T,17,0),"")</f>
        <v/>
      </c>
      <c r="N72" s="82" t="str">
        <f>IFERROR(VLOOKUP(F72&amp;"un",PROD!B:T,19,0),"")</f>
        <v/>
      </c>
      <c r="O72" s="99"/>
      <c r="P72" s="83"/>
      <c r="Q72" s="67"/>
      <c r="R72" s="67"/>
      <c r="S72" s="111"/>
      <c r="T72" s="85"/>
      <c r="U72" s="75"/>
      <c r="V72" s="97"/>
      <c r="W72" s="97"/>
      <c r="X72" s="76"/>
      <c r="Y72" s="77"/>
      <c r="Z72" s="148"/>
      <c r="AA72" s="149"/>
    </row>
    <row r="73" spans="5:27">
      <c r="E73" s="84"/>
      <c r="F73" s="125"/>
      <c r="G73" s="67" t="str">
        <f>IFERROR(VLOOKUP(H$4&amp;F73,AUX!B:F,4,0),"")</f>
        <v/>
      </c>
      <c r="H73" s="78" t="str">
        <f>IFERROR(VLOOKUP(H$4&amp;F73,AUX!B:F,5,0),"")</f>
        <v/>
      </c>
      <c r="I73" s="110"/>
      <c r="J73" s="67" t="str">
        <f>IFERROR(VLOOKUP(F73&amp;"ic",PROD!B:C,2,0),"")</f>
        <v/>
      </c>
      <c r="K73" s="79" t="str">
        <f>IFERROR(VLOOKUP(F73&amp;"UN",PROD!B:J,9,0),"")</f>
        <v/>
      </c>
      <c r="L73" s="80" t="str">
        <f>IFERROR(VLOOKUP(F73&amp;"IC",PROD!B:J,9,0),"")</f>
        <v/>
      </c>
      <c r="M73" s="81" t="str">
        <f>IFERROR(VLOOKUP(F73&amp;"un",PROD!B:T,17,0),"")</f>
        <v/>
      </c>
      <c r="N73" s="82" t="str">
        <f>IFERROR(VLOOKUP(F73&amp;"un",PROD!B:T,19,0),"")</f>
        <v/>
      </c>
      <c r="O73" s="99"/>
      <c r="P73" s="83"/>
      <c r="Q73" s="67"/>
      <c r="R73" s="67"/>
      <c r="S73" s="111"/>
      <c r="T73" s="85"/>
      <c r="U73" s="75"/>
      <c r="V73" s="97"/>
      <c r="W73" s="97"/>
      <c r="X73" s="76"/>
      <c r="Y73" s="77"/>
      <c r="Z73" s="148"/>
      <c r="AA73" s="149"/>
    </row>
    <row r="74" spans="5:27">
      <c r="E74" s="84"/>
      <c r="F74" s="125"/>
      <c r="G74" s="67" t="str">
        <f>IFERROR(VLOOKUP(H$4&amp;F74,AUX!B:F,4,0),"")</f>
        <v/>
      </c>
      <c r="H74" s="78" t="str">
        <f>IFERROR(VLOOKUP(H$4&amp;F74,AUX!B:F,5,0),"")</f>
        <v/>
      </c>
      <c r="I74" s="110"/>
      <c r="J74" s="67" t="str">
        <f>IFERROR(VLOOKUP(F74&amp;"ic",PROD!B:C,2,0),"")</f>
        <v/>
      </c>
      <c r="K74" s="79" t="str">
        <f>IFERROR(VLOOKUP(F74&amp;"UN",PROD!B:J,9,0),"")</f>
        <v/>
      </c>
      <c r="L74" s="80" t="str">
        <f>IFERROR(VLOOKUP(F74&amp;"IC",PROD!B:J,9,0),"")</f>
        <v/>
      </c>
      <c r="M74" s="81" t="str">
        <f>IFERROR(VLOOKUP(F74&amp;"un",PROD!B:T,17,0),"")</f>
        <v/>
      </c>
      <c r="N74" s="82" t="str">
        <f>IFERROR(VLOOKUP(F74&amp;"un",PROD!B:T,19,0),"")</f>
        <v/>
      </c>
      <c r="O74" s="99"/>
      <c r="P74" s="83"/>
      <c r="Q74" s="67"/>
      <c r="R74" s="67"/>
      <c r="S74" s="111"/>
      <c r="T74" s="85"/>
      <c r="U74" s="75"/>
      <c r="V74" s="97"/>
      <c r="W74" s="97"/>
      <c r="X74" s="76"/>
      <c r="Y74" s="77"/>
      <c r="Z74" s="148"/>
      <c r="AA74" s="149"/>
    </row>
    <row r="75" spans="5:27">
      <c r="E75" s="84"/>
      <c r="F75" s="125"/>
      <c r="G75" s="67" t="str">
        <f>IFERROR(VLOOKUP(H$4&amp;F75,AUX!B:F,4,0),"")</f>
        <v/>
      </c>
      <c r="H75" s="78" t="str">
        <f>IFERROR(VLOOKUP(H$4&amp;F75,AUX!B:F,5,0),"")</f>
        <v/>
      </c>
      <c r="I75" s="110"/>
      <c r="J75" s="67" t="str">
        <f>IFERROR(VLOOKUP(F75&amp;"ic",PROD!B:C,2,0),"")</f>
        <v/>
      </c>
      <c r="K75" s="79" t="str">
        <f>IFERROR(VLOOKUP(F75&amp;"UN",PROD!B:J,9,0),"")</f>
        <v/>
      </c>
      <c r="L75" s="80" t="str">
        <f>IFERROR(VLOOKUP(F75&amp;"IC",PROD!B:J,9,0),"")</f>
        <v/>
      </c>
      <c r="M75" s="81" t="str">
        <f>IFERROR(VLOOKUP(F75&amp;"un",PROD!B:T,17,0),"")</f>
        <v/>
      </c>
      <c r="N75" s="82" t="str">
        <f>IFERROR(VLOOKUP(F75&amp;"un",PROD!B:T,19,0),"")</f>
        <v/>
      </c>
      <c r="O75" s="99"/>
      <c r="P75" s="83"/>
      <c r="Q75" s="67"/>
      <c r="R75" s="67"/>
      <c r="S75" s="111"/>
      <c r="T75" s="85"/>
      <c r="U75" s="75"/>
      <c r="V75" s="97"/>
      <c r="W75" s="97"/>
      <c r="X75" s="76"/>
      <c r="Y75" s="77"/>
      <c r="Z75" s="148"/>
      <c r="AA75" s="149"/>
    </row>
    <row r="76" spans="5:27">
      <c r="E76" s="84"/>
      <c r="F76" s="125"/>
      <c r="G76" s="67" t="str">
        <f>IFERROR(VLOOKUP(H$4&amp;F76,AUX!B:F,4,0),"")</f>
        <v/>
      </c>
      <c r="H76" s="78" t="str">
        <f>IFERROR(VLOOKUP(H$4&amp;F76,AUX!B:F,5,0),"")</f>
        <v/>
      </c>
      <c r="I76" s="110"/>
      <c r="J76" s="67" t="str">
        <f>IFERROR(VLOOKUP(F76&amp;"ic",PROD!B:C,2,0),"")</f>
        <v/>
      </c>
      <c r="K76" s="79" t="str">
        <f>IFERROR(VLOOKUP(F76&amp;"UN",PROD!B:J,9,0),"")</f>
        <v/>
      </c>
      <c r="L76" s="80" t="str">
        <f>IFERROR(VLOOKUP(F76&amp;"IC",PROD!B:J,9,0),"")</f>
        <v/>
      </c>
      <c r="M76" s="81" t="str">
        <f>IFERROR(VLOOKUP(F76&amp;"un",PROD!B:T,17,0),"")</f>
        <v/>
      </c>
      <c r="N76" s="82" t="str">
        <f>IFERROR(VLOOKUP(F76&amp;"un",PROD!B:T,19,0),"")</f>
        <v/>
      </c>
      <c r="O76" s="99"/>
      <c r="P76" s="83"/>
      <c r="Q76" s="67"/>
      <c r="R76" s="67"/>
      <c r="S76" s="111"/>
      <c r="T76" s="85"/>
      <c r="U76" s="75"/>
      <c r="V76" s="97"/>
      <c r="W76" s="97"/>
      <c r="X76" s="76"/>
      <c r="Y76" s="77"/>
      <c r="Z76" s="148"/>
      <c r="AA76" s="149"/>
    </row>
    <row r="77" spans="5:27">
      <c r="E77" s="84"/>
      <c r="F77" s="125"/>
      <c r="G77" s="67" t="str">
        <f>IFERROR(VLOOKUP(H$4&amp;F77,AUX!B:F,4,0),"")</f>
        <v/>
      </c>
      <c r="H77" s="78" t="str">
        <f>IFERROR(VLOOKUP(H$4&amp;F77,AUX!B:F,5,0),"")</f>
        <v/>
      </c>
      <c r="I77" s="110"/>
      <c r="J77" s="67" t="str">
        <f>IFERROR(VLOOKUP(F77&amp;"ic",PROD!B:C,2,0),"")</f>
        <v/>
      </c>
      <c r="K77" s="79" t="str">
        <f>IFERROR(VLOOKUP(F77&amp;"UN",PROD!B:J,9,0),"")</f>
        <v/>
      </c>
      <c r="L77" s="80" t="str">
        <f>IFERROR(VLOOKUP(F77&amp;"IC",PROD!B:J,9,0),"")</f>
        <v/>
      </c>
      <c r="M77" s="81" t="str">
        <f>IFERROR(VLOOKUP(F77&amp;"un",PROD!B:T,17,0),"")</f>
        <v/>
      </c>
      <c r="N77" s="82" t="str">
        <f>IFERROR(VLOOKUP(F77&amp;"un",PROD!B:T,19,0),"")</f>
        <v/>
      </c>
      <c r="O77" s="99"/>
      <c r="P77" s="83"/>
      <c r="Q77" s="67"/>
      <c r="R77" s="67"/>
      <c r="S77" s="111"/>
      <c r="T77" s="85"/>
      <c r="U77" s="75"/>
      <c r="V77" s="97"/>
      <c r="W77" s="97"/>
      <c r="X77" s="76"/>
      <c r="Y77" s="77"/>
      <c r="Z77" s="148"/>
      <c r="AA77" s="149"/>
    </row>
    <row r="78" spans="5:27">
      <c r="E78" s="84"/>
      <c r="F78" s="125"/>
      <c r="G78" s="67" t="str">
        <f>IFERROR(VLOOKUP(H$4&amp;F78,AUX!B:F,4,0),"")</f>
        <v/>
      </c>
      <c r="H78" s="78" t="str">
        <f>IFERROR(VLOOKUP(H$4&amp;F78,AUX!B:F,5,0),"")</f>
        <v/>
      </c>
      <c r="I78" s="110"/>
      <c r="J78" s="67" t="str">
        <f>IFERROR(VLOOKUP(F78&amp;"ic",PROD!B:C,2,0),"")</f>
        <v/>
      </c>
      <c r="K78" s="79" t="str">
        <f>IFERROR(VLOOKUP(F78&amp;"UN",PROD!B:J,9,0),"")</f>
        <v/>
      </c>
      <c r="L78" s="80" t="str">
        <f>IFERROR(VLOOKUP(F78&amp;"IC",PROD!B:J,9,0),"")</f>
        <v/>
      </c>
      <c r="M78" s="81" t="str">
        <f>IFERROR(VLOOKUP(F78&amp;"un",PROD!B:T,17,0),"")</f>
        <v/>
      </c>
      <c r="N78" s="82" t="str">
        <f>IFERROR(VLOOKUP(F78&amp;"un",PROD!B:T,19,0),"")</f>
        <v/>
      </c>
      <c r="O78" s="99"/>
      <c r="P78" s="83"/>
      <c r="Q78" s="67"/>
      <c r="R78" s="67"/>
      <c r="S78" s="111"/>
      <c r="T78" s="85"/>
      <c r="U78" s="75"/>
      <c r="V78" s="97"/>
      <c r="W78" s="97"/>
      <c r="X78" s="76"/>
      <c r="Y78" s="77"/>
      <c r="Z78" s="148"/>
      <c r="AA78" s="149"/>
    </row>
    <row r="79" spans="5:27">
      <c r="E79" s="84"/>
      <c r="F79" s="125"/>
      <c r="G79" s="67" t="str">
        <f>IFERROR(VLOOKUP(H$4&amp;F79,AUX!B:F,4,0),"")</f>
        <v/>
      </c>
      <c r="H79" s="78" t="str">
        <f>IFERROR(VLOOKUP(H$4&amp;F79,AUX!B:F,5,0),"")</f>
        <v/>
      </c>
      <c r="I79" s="110"/>
      <c r="J79" s="67" t="str">
        <f>IFERROR(VLOOKUP(F79&amp;"ic",PROD!B:C,2,0),"")</f>
        <v/>
      </c>
      <c r="K79" s="79" t="str">
        <f>IFERROR(VLOOKUP(F79&amp;"UN",PROD!B:J,9,0),"")</f>
        <v/>
      </c>
      <c r="L79" s="80" t="str">
        <f>IFERROR(VLOOKUP(F79&amp;"IC",PROD!B:J,9,0),"")</f>
        <v/>
      </c>
      <c r="M79" s="81" t="str">
        <f>IFERROR(VLOOKUP(F79&amp;"un",PROD!B:T,17,0),"")</f>
        <v/>
      </c>
      <c r="N79" s="82" t="str">
        <f>IFERROR(VLOOKUP(F79&amp;"un",PROD!B:T,19,0),"")</f>
        <v/>
      </c>
      <c r="O79" s="99"/>
      <c r="P79" s="83"/>
      <c r="Q79" s="67"/>
      <c r="R79" s="67"/>
      <c r="S79" s="111"/>
      <c r="T79" s="85"/>
      <c r="U79" s="75"/>
      <c r="V79" s="97"/>
      <c r="W79" s="97"/>
      <c r="X79" s="76"/>
      <c r="Y79" s="77"/>
      <c r="Z79" s="148"/>
      <c r="AA79" s="149"/>
    </row>
    <row r="80" spans="5:27">
      <c r="E80" s="84"/>
      <c r="F80" s="125"/>
      <c r="G80" s="67" t="str">
        <f>IFERROR(VLOOKUP(H$4&amp;F80,AUX!B:F,4,0),"")</f>
        <v/>
      </c>
      <c r="H80" s="78" t="str">
        <f>IFERROR(VLOOKUP(H$4&amp;F80,AUX!B:F,5,0),"")</f>
        <v/>
      </c>
      <c r="I80" s="110"/>
      <c r="J80" s="67" t="str">
        <f>IFERROR(VLOOKUP(F80&amp;"ic",PROD!B:C,2,0),"")</f>
        <v/>
      </c>
      <c r="K80" s="79" t="str">
        <f>IFERROR(VLOOKUP(F80&amp;"UN",PROD!B:J,9,0),"")</f>
        <v/>
      </c>
      <c r="L80" s="80" t="str">
        <f>IFERROR(VLOOKUP(F80&amp;"IC",PROD!B:J,9,0),"")</f>
        <v/>
      </c>
      <c r="M80" s="81" t="str">
        <f>IFERROR(VLOOKUP(F80&amp;"un",PROD!B:T,17,0),"")</f>
        <v/>
      </c>
      <c r="N80" s="82" t="str">
        <f>IFERROR(VLOOKUP(F80&amp;"un",PROD!B:T,19,0),"")</f>
        <v/>
      </c>
      <c r="O80" s="99"/>
      <c r="P80" s="83"/>
      <c r="Q80" s="67"/>
      <c r="R80" s="67"/>
      <c r="S80" s="111"/>
      <c r="T80" s="85"/>
      <c r="U80" s="75"/>
      <c r="V80" s="97"/>
      <c r="W80" s="97"/>
      <c r="X80" s="76"/>
      <c r="Y80" s="77"/>
      <c r="Z80" s="148"/>
      <c r="AA80" s="149"/>
    </row>
    <row r="81" spans="5:27">
      <c r="E81" s="84"/>
      <c r="F81" s="125"/>
      <c r="G81" s="67" t="str">
        <f>IFERROR(VLOOKUP(H$4&amp;F81,AUX!B:F,4,0),"")</f>
        <v/>
      </c>
      <c r="H81" s="78" t="str">
        <f>IFERROR(VLOOKUP(H$4&amp;F81,AUX!B:F,5,0),"")</f>
        <v/>
      </c>
      <c r="I81" s="110"/>
      <c r="J81" s="67" t="str">
        <f>IFERROR(VLOOKUP(F81&amp;"ic",PROD!B:C,2,0),"")</f>
        <v/>
      </c>
      <c r="K81" s="79" t="str">
        <f>IFERROR(VLOOKUP(F81&amp;"UN",PROD!B:J,9,0),"")</f>
        <v/>
      </c>
      <c r="L81" s="80" t="str">
        <f>IFERROR(VLOOKUP(F81&amp;"IC",PROD!B:J,9,0),"")</f>
        <v/>
      </c>
      <c r="M81" s="81" t="str">
        <f>IFERROR(VLOOKUP(F81&amp;"un",PROD!B:T,17,0),"")</f>
        <v/>
      </c>
      <c r="N81" s="82" t="str">
        <f>IFERROR(VLOOKUP(F81&amp;"un",PROD!B:T,19,0),"")</f>
        <v/>
      </c>
      <c r="O81" s="99"/>
      <c r="P81" s="83"/>
      <c r="Q81" s="67"/>
      <c r="R81" s="67"/>
      <c r="S81" s="111"/>
      <c r="T81" s="85"/>
      <c r="U81" s="75"/>
      <c r="V81" s="97"/>
      <c r="W81" s="97"/>
      <c r="X81" s="76"/>
      <c r="Y81" s="77"/>
      <c r="Z81" s="148"/>
      <c r="AA81" s="149"/>
    </row>
    <row r="82" spans="5:27">
      <c r="E82" s="84"/>
      <c r="F82" s="125"/>
      <c r="G82" s="67" t="str">
        <f>IFERROR(VLOOKUP(H$4&amp;F82,AUX!B:F,4,0),"")</f>
        <v/>
      </c>
      <c r="H82" s="78" t="str">
        <f>IFERROR(VLOOKUP(H$4&amp;F82,AUX!B:F,5,0),"")</f>
        <v/>
      </c>
      <c r="I82" s="110"/>
      <c r="J82" s="67" t="str">
        <f>IFERROR(VLOOKUP(F82&amp;"ic",PROD!B:C,2,0),"")</f>
        <v/>
      </c>
      <c r="K82" s="79" t="str">
        <f>IFERROR(VLOOKUP(F82&amp;"UN",PROD!B:J,9,0),"")</f>
        <v/>
      </c>
      <c r="L82" s="80" t="str">
        <f>IFERROR(VLOOKUP(F82&amp;"IC",PROD!B:J,9,0),"")</f>
        <v/>
      </c>
      <c r="M82" s="81" t="str">
        <f>IFERROR(VLOOKUP(F82&amp;"un",PROD!B:T,17,0),"")</f>
        <v/>
      </c>
      <c r="N82" s="82" t="str">
        <f>IFERROR(VLOOKUP(F82&amp;"un",PROD!B:T,19,0),"")</f>
        <v/>
      </c>
      <c r="O82" s="99"/>
      <c r="P82" s="83"/>
      <c r="Q82" s="67"/>
      <c r="R82" s="67"/>
      <c r="S82" s="111"/>
      <c r="T82" s="85"/>
      <c r="U82" s="75"/>
      <c r="V82" s="97"/>
      <c r="W82" s="97"/>
      <c r="X82" s="76"/>
      <c r="Y82" s="77"/>
      <c r="Z82" s="148"/>
      <c r="AA82" s="149"/>
    </row>
    <row r="83" spans="5:27">
      <c r="E83" s="84"/>
      <c r="F83" s="125"/>
      <c r="G83" s="67" t="str">
        <f>IFERROR(VLOOKUP(H$4&amp;F83,AUX!B:F,4,0),"")</f>
        <v/>
      </c>
      <c r="H83" s="78" t="str">
        <f>IFERROR(VLOOKUP(H$4&amp;F83,AUX!B:F,5,0),"")</f>
        <v/>
      </c>
      <c r="I83" s="110"/>
      <c r="J83" s="67" t="str">
        <f>IFERROR(VLOOKUP(F83&amp;"ic",PROD!B:C,2,0),"")</f>
        <v/>
      </c>
      <c r="K83" s="79" t="str">
        <f>IFERROR(VLOOKUP(F83&amp;"UN",PROD!B:J,9,0),"")</f>
        <v/>
      </c>
      <c r="L83" s="80" t="str">
        <f>IFERROR(VLOOKUP(F83&amp;"IC",PROD!B:J,9,0),"")</f>
        <v/>
      </c>
      <c r="M83" s="81" t="str">
        <f>IFERROR(VLOOKUP(F83&amp;"un",PROD!B:T,17,0),"")</f>
        <v/>
      </c>
      <c r="N83" s="82" t="str">
        <f>IFERROR(VLOOKUP(F83&amp;"un",PROD!B:T,19,0),"")</f>
        <v/>
      </c>
      <c r="O83" s="99"/>
      <c r="P83" s="83"/>
      <c r="Q83" s="67"/>
      <c r="R83" s="67"/>
      <c r="S83" s="111"/>
      <c r="T83" s="85"/>
      <c r="U83" s="75"/>
      <c r="V83" s="97"/>
      <c r="W83" s="97"/>
      <c r="X83" s="76"/>
      <c r="Y83" s="77"/>
      <c r="Z83" s="148"/>
      <c r="AA83" s="149"/>
    </row>
    <row r="84" spans="5:27">
      <c r="E84" s="84"/>
      <c r="F84" s="125"/>
      <c r="G84" s="67" t="str">
        <f>IFERROR(VLOOKUP(H$4&amp;F84,AUX!B:F,4,0),"")</f>
        <v/>
      </c>
      <c r="H84" s="78" t="str">
        <f>IFERROR(VLOOKUP(H$4&amp;F84,AUX!B:F,5,0),"")</f>
        <v/>
      </c>
      <c r="I84" s="110"/>
      <c r="J84" s="67" t="str">
        <f>IFERROR(VLOOKUP(F84&amp;"ic",PROD!B:C,2,0),"")</f>
        <v/>
      </c>
      <c r="K84" s="79" t="str">
        <f>IFERROR(VLOOKUP(F84&amp;"UN",PROD!B:J,9,0),"")</f>
        <v/>
      </c>
      <c r="L84" s="80" t="str">
        <f>IFERROR(VLOOKUP(F84&amp;"IC",PROD!B:J,9,0),"")</f>
        <v/>
      </c>
      <c r="M84" s="81" t="str">
        <f>IFERROR(VLOOKUP(F84&amp;"un",PROD!B:T,17,0),"")</f>
        <v/>
      </c>
      <c r="N84" s="82" t="str">
        <f>IFERROR(VLOOKUP(F84&amp;"un",PROD!B:T,19,0),"")</f>
        <v/>
      </c>
      <c r="O84" s="99"/>
      <c r="P84" s="83"/>
      <c r="Q84" s="67"/>
      <c r="R84" s="67"/>
      <c r="S84" s="111"/>
      <c r="T84" s="85"/>
      <c r="U84" s="75"/>
      <c r="V84" s="97"/>
      <c r="W84" s="97"/>
      <c r="X84" s="76"/>
      <c r="Y84" s="77"/>
      <c r="Z84" s="148"/>
      <c r="AA84" s="149"/>
    </row>
    <row r="85" spans="5:27">
      <c r="E85" s="84"/>
      <c r="F85" s="125"/>
      <c r="G85" s="67" t="str">
        <f>IFERROR(VLOOKUP(H$4&amp;F85,AUX!B:F,4,0),"")</f>
        <v/>
      </c>
      <c r="H85" s="78" t="str">
        <f>IFERROR(VLOOKUP(H$4&amp;F85,AUX!B:F,5,0),"")</f>
        <v/>
      </c>
      <c r="I85" s="110"/>
      <c r="J85" s="67" t="str">
        <f>IFERROR(VLOOKUP(F85&amp;"ic",PROD!B:C,2,0),"")</f>
        <v/>
      </c>
      <c r="K85" s="79" t="str">
        <f>IFERROR(VLOOKUP(F85&amp;"UN",PROD!B:J,9,0),"")</f>
        <v/>
      </c>
      <c r="L85" s="80" t="str">
        <f>IFERROR(VLOOKUP(F85&amp;"IC",PROD!B:J,9,0),"")</f>
        <v/>
      </c>
      <c r="M85" s="81" t="str">
        <f>IFERROR(VLOOKUP(F85&amp;"un",PROD!B:T,17,0),"")</f>
        <v/>
      </c>
      <c r="N85" s="82" t="str">
        <f>IFERROR(VLOOKUP(F85&amp;"un",PROD!B:T,19,0),"")</f>
        <v/>
      </c>
      <c r="O85" s="99"/>
      <c r="P85" s="83"/>
      <c r="Q85" s="67"/>
      <c r="R85" s="67"/>
      <c r="S85" s="111"/>
      <c r="T85" s="85"/>
      <c r="U85" s="75"/>
      <c r="V85" s="97"/>
      <c r="W85" s="97"/>
      <c r="X85" s="76"/>
      <c r="Y85" s="77"/>
      <c r="Z85" s="148"/>
      <c r="AA85" s="149"/>
    </row>
    <row r="86" spans="5:27">
      <c r="E86" s="84"/>
      <c r="F86" s="125"/>
      <c r="G86" s="67" t="str">
        <f>IFERROR(VLOOKUP(H$4&amp;F86,AUX!B:F,4,0),"")</f>
        <v/>
      </c>
      <c r="H86" s="78" t="str">
        <f>IFERROR(VLOOKUP(H$4&amp;F86,AUX!B:F,5,0),"")</f>
        <v/>
      </c>
      <c r="I86" s="110"/>
      <c r="J86" s="67" t="str">
        <f>IFERROR(VLOOKUP(F86&amp;"ic",PROD!B:C,2,0),"")</f>
        <v/>
      </c>
      <c r="K86" s="79" t="str">
        <f>IFERROR(VLOOKUP(F86&amp;"UN",PROD!B:J,9,0),"")</f>
        <v/>
      </c>
      <c r="L86" s="80" t="str">
        <f>IFERROR(VLOOKUP(F86&amp;"IC",PROD!B:J,9,0),"")</f>
        <v/>
      </c>
      <c r="M86" s="81" t="str">
        <f>IFERROR(VLOOKUP(F86&amp;"un",PROD!B:T,17,0),"")</f>
        <v/>
      </c>
      <c r="N86" s="82" t="str">
        <f>IFERROR(VLOOKUP(F86&amp;"un",PROD!B:T,19,0),"")</f>
        <v/>
      </c>
      <c r="O86" s="99"/>
      <c r="P86" s="83"/>
      <c r="Q86" s="67"/>
      <c r="R86" s="67"/>
      <c r="S86" s="111"/>
      <c r="T86" s="85"/>
      <c r="U86" s="75"/>
      <c r="V86" s="97"/>
      <c r="W86" s="97"/>
      <c r="X86" s="76"/>
      <c r="Y86" s="77"/>
      <c r="Z86" s="148"/>
      <c r="AA86" s="149"/>
    </row>
    <row r="87" spans="5:27">
      <c r="E87" s="84"/>
      <c r="F87" s="125"/>
      <c r="G87" s="67" t="str">
        <f>IFERROR(VLOOKUP(H$4&amp;F87,AUX!B:F,4,0),"")</f>
        <v/>
      </c>
      <c r="H87" s="78" t="str">
        <f>IFERROR(VLOOKUP(H$4&amp;F87,AUX!B:F,5,0),"")</f>
        <v/>
      </c>
      <c r="I87" s="110"/>
      <c r="J87" s="67" t="str">
        <f>IFERROR(VLOOKUP(F87&amp;"ic",PROD!B:C,2,0),"")</f>
        <v/>
      </c>
      <c r="K87" s="79" t="str">
        <f>IFERROR(VLOOKUP(F87&amp;"UN",PROD!B:J,9,0),"")</f>
        <v/>
      </c>
      <c r="L87" s="80" t="str">
        <f>IFERROR(VLOOKUP(F87&amp;"IC",PROD!B:J,9,0),"")</f>
        <v/>
      </c>
      <c r="M87" s="81" t="str">
        <f>IFERROR(VLOOKUP(F87&amp;"un",PROD!B:T,17,0),"")</f>
        <v/>
      </c>
      <c r="N87" s="82" t="str">
        <f>IFERROR(VLOOKUP(F87&amp;"un",PROD!B:T,19,0),"")</f>
        <v/>
      </c>
      <c r="O87" s="99"/>
      <c r="P87" s="83"/>
      <c r="Q87" s="67"/>
      <c r="R87" s="67"/>
      <c r="S87" s="111"/>
      <c r="T87" s="85"/>
      <c r="U87" s="75"/>
      <c r="V87" s="97"/>
      <c r="W87" s="97"/>
      <c r="X87" s="76"/>
      <c r="Y87" s="77"/>
      <c r="Z87" s="148"/>
      <c r="AA87" s="149"/>
    </row>
    <row r="88" spans="5:27">
      <c r="E88" s="84"/>
      <c r="F88" s="125"/>
      <c r="G88" s="67" t="str">
        <f>IFERROR(VLOOKUP(H$4&amp;F88,AUX!B:F,4,0),"")</f>
        <v/>
      </c>
      <c r="H88" s="78" t="str">
        <f>IFERROR(VLOOKUP(H$4&amp;F88,AUX!B:F,5,0),"")</f>
        <v/>
      </c>
      <c r="I88" s="110"/>
      <c r="J88" s="67" t="str">
        <f>IFERROR(VLOOKUP(F88&amp;"ic",PROD!B:C,2,0),"")</f>
        <v/>
      </c>
      <c r="K88" s="79" t="str">
        <f>IFERROR(VLOOKUP(F88&amp;"UN",PROD!B:J,9,0),"")</f>
        <v/>
      </c>
      <c r="L88" s="80" t="str">
        <f>IFERROR(VLOOKUP(F88&amp;"IC",PROD!B:J,9,0),"")</f>
        <v/>
      </c>
      <c r="M88" s="81" t="str">
        <f>IFERROR(VLOOKUP(F88&amp;"un",PROD!B:T,17,0),"")</f>
        <v/>
      </c>
      <c r="N88" s="82" t="str">
        <f>IFERROR(VLOOKUP(F88&amp;"un",PROD!B:T,19,0),"")</f>
        <v/>
      </c>
      <c r="O88" s="99"/>
      <c r="P88" s="83"/>
      <c r="Q88" s="67"/>
      <c r="R88" s="67"/>
      <c r="S88" s="111"/>
      <c r="T88" s="85"/>
      <c r="U88" s="75"/>
      <c r="V88" s="97"/>
      <c r="W88" s="97"/>
      <c r="X88" s="76"/>
      <c r="Y88" s="77"/>
      <c r="Z88" s="148"/>
      <c r="AA88" s="149"/>
    </row>
    <row r="89" spans="5:27">
      <c r="E89" s="84"/>
      <c r="F89" s="125"/>
      <c r="G89" s="67" t="str">
        <f>IFERROR(VLOOKUP(H$4&amp;F89,AUX!B:F,4,0),"")</f>
        <v/>
      </c>
      <c r="H89" s="78" t="str">
        <f>IFERROR(VLOOKUP(H$4&amp;F89,AUX!B:F,5,0),"")</f>
        <v/>
      </c>
      <c r="I89" s="110"/>
      <c r="J89" s="67" t="str">
        <f>IFERROR(VLOOKUP(F89&amp;"ic",PROD!B:C,2,0),"")</f>
        <v/>
      </c>
      <c r="K89" s="79" t="str">
        <f>IFERROR(VLOOKUP(F89&amp;"UN",PROD!B:J,9,0),"")</f>
        <v/>
      </c>
      <c r="L89" s="80" t="str">
        <f>IFERROR(VLOOKUP(F89&amp;"IC",PROD!B:J,9,0),"")</f>
        <v/>
      </c>
      <c r="M89" s="81" t="str">
        <f>IFERROR(VLOOKUP(F89&amp;"un",PROD!B:T,17,0),"")</f>
        <v/>
      </c>
      <c r="N89" s="82" t="str">
        <f>IFERROR(VLOOKUP(F89&amp;"un",PROD!B:T,19,0),"")</f>
        <v/>
      </c>
      <c r="O89" s="99"/>
      <c r="P89" s="83"/>
      <c r="Q89" s="67"/>
      <c r="R89" s="67"/>
      <c r="S89" s="111"/>
      <c r="T89" s="85"/>
      <c r="U89" s="75"/>
      <c r="V89" s="97"/>
      <c r="W89" s="97"/>
      <c r="X89" s="76"/>
      <c r="Y89" s="77"/>
      <c r="Z89" s="148"/>
      <c r="AA89" s="149"/>
    </row>
    <row r="90" spans="5:27">
      <c r="E90" s="84"/>
      <c r="F90" s="125"/>
      <c r="G90" s="67" t="str">
        <f>IFERROR(VLOOKUP(H$4&amp;F90,AUX!B:F,4,0),"")</f>
        <v/>
      </c>
      <c r="H90" s="78" t="str">
        <f>IFERROR(VLOOKUP(H$4&amp;F90,AUX!B:F,5,0),"")</f>
        <v/>
      </c>
      <c r="I90" s="110"/>
      <c r="J90" s="67" t="str">
        <f>IFERROR(VLOOKUP(F90&amp;"ic",PROD!B:C,2,0),"")</f>
        <v/>
      </c>
      <c r="K90" s="79" t="str">
        <f>IFERROR(VLOOKUP(F90&amp;"UN",PROD!B:J,9,0),"")</f>
        <v/>
      </c>
      <c r="L90" s="80" t="str">
        <f>IFERROR(VLOOKUP(F90&amp;"IC",PROD!B:J,9,0),"")</f>
        <v/>
      </c>
      <c r="M90" s="81" t="str">
        <f>IFERROR(VLOOKUP(F90&amp;"un",PROD!B:T,17,0),"")</f>
        <v/>
      </c>
      <c r="N90" s="82" t="str">
        <f>IFERROR(VLOOKUP(F90&amp;"un",PROD!B:T,19,0),"")</f>
        <v/>
      </c>
      <c r="O90" s="99"/>
      <c r="P90" s="83"/>
      <c r="Q90" s="67"/>
      <c r="R90" s="67"/>
      <c r="S90" s="111"/>
      <c r="T90" s="85"/>
      <c r="U90" s="75"/>
      <c r="V90" s="97"/>
      <c r="W90" s="97"/>
      <c r="X90" s="76"/>
      <c r="Y90" s="77"/>
      <c r="Z90" s="148"/>
      <c r="AA90" s="149"/>
    </row>
    <row r="91" spans="5:27">
      <c r="E91" s="84"/>
      <c r="F91" s="125"/>
      <c r="G91" s="67" t="str">
        <f>IFERROR(VLOOKUP(H$4&amp;F91,AUX!B:F,4,0),"")</f>
        <v/>
      </c>
      <c r="H91" s="78" t="str">
        <f>IFERROR(VLOOKUP(H$4&amp;F91,AUX!B:F,5,0),"")</f>
        <v/>
      </c>
      <c r="I91" s="110"/>
      <c r="J91" s="67" t="str">
        <f>IFERROR(VLOOKUP(F91&amp;"ic",PROD!B:C,2,0),"")</f>
        <v/>
      </c>
      <c r="K91" s="79" t="str">
        <f>IFERROR(VLOOKUP(F91&amp;"UN",PROD!B:J,9,0),"")</f>
        <v/>
      </c>
      <c r="L91" s="80" t="str">
        <f>IFERROR(VLOOKUP(F91&amp;"IC",PROD!B:J,9,0),"")</f>
        <v/>
      </c>
      <c r="M91" s="81" t="str">
        <f>IFERROR(VLOOKUP(F91&amp;"un",PROD!B:T,17,0),"")</f>
        <v/>
      </c>
      <c r="N91" s="82" t="str">
        <f>IFERROR(VLOOKUP(F91&amp;"un",PROD!B:T,19,0),"")</f>
        <v/>
      </c>
      <c r="O91" s="99"/>
      <c r="P91" s="83"/>
      <c r="Q91" s="67"/>
      <c r="R91" s="67"/>
      <c r="S91" s="111"/>
      <c r="T91" s="85"/>
      <c r="U91" s="75"/>
      <c r="V91" s="97"/>
      <c r="W91" s="97"/>
      <c r="X91" s="76"/>
      <c r="Y91" s="77"/>
      <c r="Z91" s="148"/>
      <c r="AA91" s="149"/>
    </row>
    <row r="92" spans="5:27">
      <c r="E92" s="84"/>
      <c r="F92" s="125"/>
      <c r="G92" s="67" t="str">
        <f>IFERROR(VLOOKUP(H$4&amp;F92,AUX!B:F,4,0),"")</f>
        <v/>
      </c>
      <c r="H92" s="78" t="str">
        <f>IFERROR(VLOOKUP(H$4&amp;F92,AUX!B:F,5,0),"")</f>
        <v/>
      </c>
      <c r="I92" s="110"/>
      <c r="J92" s="67" t="str">
        <f>IFERROR(VLOOKUP(F92&amp;"ic",PROD!B:C,2,0),"")</f>
        <v/>
      </c>
      <c r="K92" s="79" t="str">
        <f>IFERROR(VLOOKUP(F92&amp;"UN",PROD!B:J,9,0),"")</f>
        <v/>
      </c>
      <c r="L92" s="80" t="str">
        <f>IFERROR(VLOOKUP(F92&amp;"IC",PROD!B:J,9,0),"")</f>
        <v/>
      </c>
      <c r="M92" s="81" t="str">
        <f>IFERROR(VLOOKUP(F92&amp;"un",PROD!B:T,17,0),"")</f>
        <v/>
      </c>
      <c r="N92" s="82" t="str">
        <f>IFERROR(VLOOKUP(F92&amp;"un",PROD!B:T,19,0),"")</f>
        <v/>
      </c>
      <c r="O92" s="99"/>
      <c r="P92" s="83"/>
      <c r="Q92" s="67"/>
      <c r="R92" s="67"/>
      <c r="S92" s="111"/>
      <c r="T92" s="85"/>
      <c r="U92" s="75"/>
      <c r="V92" s="97"/>
      <c r="W92" s="97"/>
      <c r="X92" s="76"/>
      <c r="Y92" s="77"/>
      <c r="Z92" s="148"/>
      <c r="AA92" s="149"/>
    </row>
    <row r="93" spans="5:27">
      <c r="E93" s="84"/>
      <c r="F93" s="125"/>
      <c r="G93" s="67" t="str">
        <f>IFERROR(VLOOKUP(H$4&amp;F93,AUX!B:F,4,0),"")</f>
        <v/>
      </c>
      <c r="H93" s="78" t="str">
        <f>IFERROR(VLOOKUP(H$4&amp;F93,AUX!B:F,5,0),"")</f>
        <v/>
      </c>
      <c r="I93" s="110"/>
      <c r="J93" s="67" t="str">
        <f>IFERROR(VLOOKUP(F93&amp;"ic",PROD!B:C,2,0),"")</f>
        <v/>
      </c>
      <c r="K93" s="79" t="str">
        <f>IFERROR(VLOOKUP(F93&amp;"UN",PROD!B:J,9,0),"")</f>
        <v/>
      </c>
      <c r="L93" s="80" t="str">
        <f>IFERROR(VLOOKUP(F93&amp;"IC",PROD!B:J,9,0),"")</f>
        <v/>
      </c>
      <c r="M93" s="81" t="str">
        <f>IFERROR(VLOOKUP(F93&amp;"un",PROD!B:T,17,0),"")</f>
        <v/>
      </c>
      <c r="N93" s="82" t="str">
        <f>IFERROR(VLOOKUP(F93&amp;"un",PROD!B:T,19,0),"")</f>
        <v/>
      </c>
      <c r="O93" s="99"/>
      <c r="P93" s="83"/>
      <c r="Q93" s="67"/>
      <c r="R93" s="67"/>
      <c r="S93" s="111"/>
      <c r="T93" s="85"/>
      <c r="U93" s="75"/>
      <c r="V93" s="97"/>
      <c r="W93" s="97"/>
      <c r="X93" s="76"/>
      <c r="Y93" s="77"/>
      <c r="Z93" s="148"/>
      <c r="AA93" s="149"/>
    </row>
    <row r="94" spans="5:27">
      <c r="E94" s="84"/>
      <c r="F94" s="125"/>
      <c r="G94" s="67" t="str">
        <f>IFERROR(VLOOKUP(H$4&amp;F94,AUX!B:F,4,0),"")</f>
        <v/>
      </c>
      <c r="H94" s="78" t="str">
        <f>IFERROR(VLOOKUP(H$4&amp;F94,AUX!B:F,5,0),"")</f>
        <v/>
      </c>
      <c r="I94" s="110"/>
      <c r="J94" s="67" t="str">
        <f>IFERROR(VLOOKUP(F94&amp;"ic",PROD!B:C,2,0),"")</f>
        <v/>
      </c>
      <c r="K94" s="79" t="str">
        <f>IFERROR(VLOOKUP(F94&amp;"UN",PROD!B:J,9,0),"")</f>
        <v/>
      </c>
      <c r="L94" s="80" t="str">
        <f>IFERROR(VLOOKUP(F94&amp;"IC",PROD!B:J,9,0),"")</f>
        <v/>
      </c>
      <c r="M94" s="81" t="str">
        <f>IFERROR(VLOOKUP(F94&amp;"un",PROD!B:T,17,0),"")</f>
        <v/>
      </c>
      <c r="N94" s="82" t="str">
        <f>IFERROR(VLOOKUP(F94&amp;"un",PROD!B:T,19,0),"")</f>
        <v/>
      </c>
      <c r="O94" s="99"/>
      <c r="P94" s="83"/>
      <c r="Q94" s="67"/>
      <c r="R94" s="67"/>
      <c r="S94" s="111"/>
      <c r="T94" s="85"/>
      <c r="U94" s="75"/>
      <c r="V94" s="97"/>
      <c r="W94" s="97"/>
      <c r="X94" s="76"/>
      <c r="Y94" s="77"/>
      <c r="Z94" s="148"/>
      <c r="AA94" s="149"/>
    </row>
    <row r="95" spans="5:27">
      <c r="E95" s="84"/>
      <c r="F95" s="125"/>
      <c r="G95" s="67" t="str">
        <f>IFERROR(VLOOKUP(H$4&amp;F95,AUX!B:F,4,0),"")</f>
        <v/>
      </c>
      <c r="H95" s="78" t="str">
        <f>IFERROR(VLOOKUP(H$4&amp;F95,AUX!B:F,5,0),"")</f>
        <v/>
      </c>
      <c r="I95" s="110"/>
      <c r="J95" s="67" t="str">
        <f>IFERROR(VLOOKUP(F95&amp;"ic",PROD!B:C,2,0),"")</f>
        <v/>
      </c>
      <c r="K95" s="79" t="str">
        <f>IFERROR(VLOOKUP(F95&amp;"UN",PROD!B:J,9,0),"")</f>
        <v/>
      </c>
      <c r="L95" s="80" t="str">
        <f>IFERROR(VLOOKUP(F95&amp;"IC",PROD!B:J,9,0),"")</f>
        <v/>
      </c>
      <c r="M95" s="81" t="str">
        <f>IFERROR(VLOOKUP(F95&amp;"un",PROD!B:T,17,0),"")</f>
        <v/>
      </c>
      <c r="N95" s="82" t="str">
        <f>IFERROR(VLOOKUP(F95&amp;"un",PROD!B:T,19,0),"")</f>
        <v/>
      </c>
      <c r="O95" s="99"/>
      <c r="P95" s="83"/>
      <c r="Q95" s="67"/>
      <c r="R95" s="67"/>
      <c r="S95" s="111"/>
      <c r="T95" s="85"/>
      <c r="U95" s="75"/>
      <c r="V95" s="97"/>
      <c r="W95" s="97"/>
      <c r="X95" s="76"/>
      <c r="Y95" s="77"/>
      <c r="Z95" s="148"/>
      <c r="AA95" s="149"/>
    </row>
    <row r="96" spans="5:27">
      <c r="E96" s="84"/>
      <c r="F96" s="125"/>
      <c r="G96" s="67" t="str">
        <f>IFERROR(VLOOKUP(H$4&amp;F96,AUX!B:F,4,0),"")</f>
        <v/>
      </c>
      <c r="H96" s="78" t="str">
        <f>IFERROR(VLOOKUP(H$4&amp;F96,AUX!B:F,5,0),"")</f>
        <v/>
      </c>
      <c r="I96" s="110"/>
      <c r="J96" s="67" t="str">
        <f>IFERROR(VLOOKUP(F96&amp;"ic",PROD!B:C,2,0),"")</f>
        <v/>
      </c>
      <c r="K96" s="79" t="str">
        <f>IFERROR(VLOOKUP(F96&amp;"UN",PROD!B:J,9,0),"")</f>
        <v/>
      </c>
      <c r="L96" s="80" t="str">
        <f>IFERROR(VLOOKUP(F96&amp;"IC",PROD!B:J,9,0),"")</f>
        <v/>
      </c>
      <c r="M96" s="81" t="str">
        <f>IFERROR(VLOOKUP(F96&amp;"un",PROD!B:T,17,0),"")</f>
        <v/>
      </c>
      <c r="N96" s="82" t="str">
        <f>IFERROR(VLOOKUP(F96&amp;"un",PROD!B:T,19,0),"")</f>
        <v/>
      </c>
      <c r="O96" s="99"/>
      <c r="P96" s="83"/>
      <c r="Q96" s="67"/>
      <c r="R96" s="67"/>
      <c r="S96" s="111"/>
      <c r="T96" s="85"/>
      <c r="U96" s="75"/>
      <c r="V96" s="97"/>
      <c r="W96" s="97"/>
      <c r="X96" s="76"/>
      <c r="Y96" s="77"/>
      <c r="Z96" s="148"/>
      <c r="AA96" s="149"/>
    </row>
    <row r="97" spans="5:27">
      <c r="E97" s="84"/>
      <c r="F97" s="125"/>
      <c r="G97" s="67" t="str">
        <f>IFERROR(VLOOKUP(H$4&amp;F97,AUX!B:F,4,0),"")</f>
        <v/>
      </c>
      <c r="H97" s="78" t="str">
        <f>IFERROR(VLOOKUP(H$4&amp;F97,AUX!B:F,5,0),"")</f>
        <v/>
      </c>
      <c r="I97" s="110"/>
      <c r="J97" s="67" t="str">
        <f>IFERROR(VLOOKUP(F97&amp;"ic",PROD!B:C,2,0),"")</f>
        <v/>
      </c>
      <c r="K97" s="79" t="str">
        <f>IFERROR(VLOOKUP(F97&amp;"UN",PROD!B:J,9,0),"")</f>
        <v/>
      </c>
      <c r="L97" s="80" t="str">
        <f>IFERROR(VLOOKUP(F97&amp;"IC",PROD!B:J,9,0),"")</f>
        <v/>
      </c>
      <c r="M97" s="81" t="str">
        <f>IFERROR(VLOOKUP(F97&amp;"un",PROD!B:T,17,0),"")</f>
        <v/>
      </c>
      <c r="N97" s="82" t="str">
        <f>IFERROR(VLOOKUP(F97&amp;"un",PROD!B:T,19,0),"")</f>
        <v/>
      </c>
      <c r="O97" s="99"/>
      <c r="P97" s="83"/>
      <c r="Q97" s="67"/>
      <c r="R97" s="67"/>
      <c r="S97" s="111"/>
      <c r="T97" s="85"/>
      <c r="U97" s="75"/>
      <c r="V97" s="97"/>
      <c r="W97" s="97"/>
      <c r="X97" s="76"/>
      <c r="Y97" s="77"/>
      <c r="Z97" s="148"/>
      <c r="AA97" s="149"/>
    </row>
    <row r="98" spans="5:27">
      <c r="E98" s="84"/>
      <c r="F98" s="125"/>
      <c r="G98" s="67" t="str">
        <f>IFERROR(VLOOKUP(H$4&amp;F98,AUX!B:F,4,0),"")</f>
        <v/>
      </c>
      <c r="H98" s="78" t="str">
        <f>IFERROR(VLOOKUP(H$4&amp;F98,AUX!B:F,5,0),"")</f>
        <v/>
      </c>
      <c r="I98" s="110"/>
      <c r="J98" s="67" t="str">
        <f>IFERROR(VLOOKUP(F98&amp;"ic",PROD!B:C,2,0),"")</f>
        <v/>
      </c>
      <c r="K98" s="79" t="str">
        <f>IFERROR(VLOOKUP(F98&amp;"UN",PROD!B:J,9,0),"")</f>
        <v/>
      </c>
      <c r="L98" s="80" t="str">
        <f>IFERROR(VLOOKUP(F98&amp;"IC",PROD!B:J,9,0),"")</f>
        <v/>
      </c>
      <c r="M98" s="81" t="str">
        <f>IFERROR(VLOOKUP(F98&amp;"un",PROD!B:T,17,0),"")</f>
        <v/>
      </c>
      <c r="N98" s="82" t="str">
        <f>IFERROR(VLOOKUP(F98&amp;"un",PROD!B:T,19,0),"")</f>
        <v/>
      </c>
      <c r="O98" s="99"/>
      <c r="P98" s="83"/>
      <c r="Q98" s="67"/>
      <c r="R98" s="67"/>
      <c r="S98" s="111"/>
      <c r="T98" s="85"/>
      <c r="U98" s="75"/>
      <c r="V98" s="97"/>
      <c r="W98" s="97"/>
      <c r="X98" s="76"/>
      <c r="Y98" s="77"/>
      <c r="Z98" s="148"/>
      <c r="AA98" s="149"/>
    </row>
    <row r="99" spans="5:27">
      <c r="E99" s="84"/>
      <c r="F99" s="125"/>
      <c r="G99" s="67" t="str">
        <f>IFERROR(VLOOKUP(H$4&amp;F99,AUX!B:F,4,0),"")</f>
        <v/>
      </c>
      <c r="H99" s="78" t="str">
        <f>IFERROR(VLOOKUP(H$4&amp;F99,AUX!B:F,5,0),"")</f>
        <v/>
      </c>
      <c r="I99" s="110"/>
      <c r="J99" s="67" t="str">
        <f>IFERROR(VLOOKUP(F99&amp;"ic",PROD!B:C,2,0),"")</f>
        <v/>
      </c>
      <c r="K99" s="79" t="str">
        <f>IFERROR(VLOOKUP(F99&amp;"UN",PROD!B:J,9,0),"")</f>
        <v/>
      </c>
      <c r="L99" s="80" t="str">
        <f>IFERROR(VLOOKUP(F99&amp;"IC",PROD!B:J,9,0),"")</f>
        <v/>
      </c>
      <c r="M99" s="81" t="str">
        <f>IFERROR(VLOOKUP(F99&amp;"un",PROD!B:T,17,0),"")</f>
        <v/>
      </c>
      <c r="N99" s="82" t="str">
        <f>IFERROR(VLOOKUP(F99&amp;"un",PROD!B:T,19,0),"")</f>
        <v/>
      </c>
      <c r="O99" s="99"/>
      <c r="P99" s="83"/>
      <c r="Q99" s="67"/>
      <c r="R99" s="67"/>
      <c r="S99" s="111"/>
      <c r="T99" s="85"/>
      <c r="U99" s="75"/>
      <c r="V99" s="97"/>
      <c r="W99" s="97"/>
      <c r="X99" s="76"/>
      <c r="Y99" s="77"/>
      <c r="Z99" s="148"/>
      <c r="AA99" s="149"/>
    </row>
    <row r="100" spans="5:27">
      <c r="E100" s="84"/>
      <c r="F100" s="125"/>
      <c r="G100" s="67" t="str">
        <f>IFERROR(VLOOKUP(H$4&amp;F100,AUX!B:F,4,0),"")</f>
        <v/>
      </c>
      <c r="H100" s="78" t="str">
        <f>IFERROR(VLOOKUP(H$4&amp;F100,AUX!B:F,5,0),"")</f>
        <v/>
      </c>
      <c r="I100" s="110"/>
      <c r="J100" s="67" t="str">
        <f>IFERROR(VLOOKUP(F100&amp;"ic",PROD!B:C,2,0),"")</f>
        <v/>
      </c>
      <c r="K100" s="79" t="str">
        <f>IFERROR(VLOOKUP(F100&amp;"UN",PROD!B:J,9,0),"")</f>
        <v/>
      </c>
      <c r="L100" s="80" t="str">
        <f>IFERROR(VLOOKUP(F100&amp;"IC",PROD!B:J,9,0),"")</f>
        <v/>
      </c>
      <c r="M100" s="81" t="str">
        <f>IFERROR(VLOOKUP(F100&amp;"un",PROD!B:T,17,0),"")</f>
        <v/>
      </c>
      <c r="N100" s="82" t="str">
        <f>IFERROR(VLOOKUP(F100&amp;"un",PROD!B:T,19,0),"")</f>
        <v/>
      </c>
      <c r="O100" s="99"/>
      <c r="P100" s="83"/>
      <c r="Q100" s="67"/>
      <c r="R100" s="67"/>
      <c r="S100" s="111"/>
      <c r="T100" s="85"/>
      <c r="U100" s="75"/>
      <c r="V100" s="97"/>
      <c r="W100" s="97"/>
      <c r="X100" s="76"/>
      <c r="Y100" s="77"/>
      <c r="Z100" s="148"/>
      <c r="AA100" s="149"/>
    </row>
    <row r="101" spans="5:27">
      <c r="E101" s="84"/>
      <c r="F101" s="125"/>
      <c r="G101" s="67" t="str">
        <f>IFERROR(VLOOKUP(H$4&amp;F101,AUX!B:F,4,0),"")</f>
        <v/>
      </c>
      <c r="H101" s="78" t="str">
        <f>IFERROR(VLOOKUP(H$4&amp;F101,AUX!B:F,5,0),"")</f>
        <v/>
      </c>
      <c r="I101" s="110"/>
      <c r="J101" s="67" t="str">
        <f>IFERROR(VLOOKUP(F101&amp;"ic",PROD!B:C,2,0),"")</f>
        <v/>
      </c>
      <c r="K101" s="79" t="str">
        <f>IFERROR(VLOOKUP(F101&amp;"UN",PROD!B:J,9,0),"")</f>
        <v/>
      </c>
      <c r="L101" s="80" t="str">
        <f>IFERROR(VLOOKUP(F101&amp;"IC",PROD!B:J,9,0),"")</f>
        <v/>
      </c>
      <c r="M101" s="81" t="str">
        <f>IFERROR(VLOOKUP(F101&amp;"un",PROD!B:T,17,0),"")</f>
        <v/>
      </c>
      <c r="N101" s="82" t="str">
        <f>IFERROR(VLOOKUP(F101&amp;"un",PROD!B:T,19,0),"")</f>
        <v/>
      </c>
      <c r="O101" s="99"/>
      <c r="P101" s="83"/>
      <c r="Q101" s="67"/>
      <c r="R101" s="67"/>
      <c r="S101" s="111"/>
      <c r="T101" s="85"/>
      <c r="U101" s="75"/>
      <c r="V101" s="97"/>
      <c r="W101" s="97"/>
      <c r="X101" s="76"/>
      <c r="Y101" s="77"/>
      <c r="Z101" s="148"/>
      <c r="AA101" s="149"/>
    </row>
    <row r="102" spans="5:27">
      <c r="E102" s="84"/>
      <c r="F102" s="125"/>
      <c r="G102" s="67" t="str">
        <f>IFERROR(VLOOKUP(H$4&amp;F102,AUX!B:F,4,0),"")</f>
        <v/>
      </c>
      <c r="H102" s="78" t="str">
        <f>IFERROR(VLOOKUP(H$4&amp;F102,AUX!B:F,5,0),"")</f>
        <v/>
      </c>
      <c r="I102" s="110"/>
      <c r="J102" s="67" t="str">
        <f>IFERROR(VLOOKUP(F102&amp;"ic",PROD!B:C,2,0),"")</f>
        <v/>
      </c>
      <c r="K102" s="79" t="str">
        <f>IFERROR(VLOOKUP(F102&amp;"UN",PROD!B:J,9,0),"")</f>
        <v/>
      </c>
      <c r="L102" s="80" t="str">
        <f>IFERROR(VLOOKUP(F102&amp;"IC",PROD!B:J,9,0),"")</f>
        <v/>
      </c>
      <c r="M102" s="81" t="str">
        <f>IFERROR(VLOOKUP(F102&amp;"un",PROD!B:T,17,0),"")</f>
        <v/>
      </c>
      <c r="N102" s="82" t="str">
        <f>IFERROR(VLOOKUP(F102&amp;"un",PROD!B:T,19,0),"")</f>
        <v/>
      </c>
      <c r="O102" s="99"/>
      <c r="P102" s="83"/>
      <c r="Q102" s="67"/>
      <c r="R102" s="67"/>
      <c r="S102" s="111"/>
      <c r="T102" s="85"/>
      <c r="U102" s="75"/>
      <c r="V102" s="97"/>
      <c r="W102" s="97"/>
      <c r="X102" s="76"/>
      <c r="Y102" s="77"/>
      <c r="Z102" s="148"/>
      <c r="AA102" s="149"/>
    </row>
    <row r="103" spans="5:27">
      <c r="E103" s="84"/>
      <c r="F103" s="125"/>
      <c r="G103" s="67" t="str">
        <f>IFERROR(VLOOKUP(H$4&amp;F103,AUX!B:F,4,0),"")</f>
        <v/>
      </c>
      <c r="H103" s="78" t="str">
        <f>IFERROR(VLOOKUP(H$4&amp;F103,AUX!B:F,5,0),"")</f>
        <v/>
      </c>
      <c r="I103" s="110"/>
      <c r="J103" s="67" t="str">
        <f>IFERROR(VLOOKUP(F103&amp;"ic",PROD!B:C,2,0),"")</f>
        <v/>
      </c>
      <c r="K103" s="79" t="str">
        <f>IFERROR(VLOOKUP(F103&amp;"UN",PROD!B:J,9,0),"")</f>
        <v/>
      </c>
      <c r="L103" s="80" t="str">
        <f>IFERROR(VLOOKUP(F103&amp;"IC",PROD!B:J,9,0),"")</f>
        <v/>
      </c>
      <c r="M103" s="81" t="str">
        <f>IFERROR(VLOOKUP(F103&amp;"un",PROD!B:T,17,0),"")</f>
        <v/>
      </c>
      <c r="N103" s="82" t="str">
        <f>IFERROR(VLOOKUP(F103&amp;"un",PROD!B:T,19,0),"")</f>
        <v/>
      </c>
      <c r="O103" s="99"/>
      <c r="P103" s="83"/>
      <c r="Q103" s="67"/>
      <c r="R103" s="67"/>
      <c r="S103" s="111"/>
      <c r="T103" s="85"/>
      <c r="U103" s="75"/>
      <c r="V103" s="97"/>
      <c r="W103" s="97"/>
      <c r="X103" s="76"/>
      <c r="Y103" s="77"/>
      <c r="Z103" s="148"/>
      <c r="AA103" s="149"/>
    </row>
    <row r="104" spans="5:27">
      <c r="E104" s="84"/>
      <c r="F104" s="125"/>
      <c r="G104" s="67" t="str">
        <f>IFERROR(VLOOKUP(H$4&amp;F104,AUX!B:F,4,0),"")</f>
        <v/>
      </c>
      <c r="H104" s="78" t="str">
        <f>IFERROR(VLOOKUP(H$4&amp;F104,AUX!B:F,5,0),"")</f>
        <v/>
      </c>
      <c r="I104" s="110"/>
      <c r="J104" s="67" t="str">
        <f>IFERROR(VLOOKUP(F104&amp;"ic",PROD!B:C,2,0),"")</f>
        <v/>
      </c>
      <c r="K104" s="79" t="str">
        <f>IFERROR(VLOOKUP(F104&amp;"UN",PROD!B:J,9,0),"")</f>
        <v/>
      </c>
      <c r="L104" s="80" t="str">
        <f>IFERROR(VLOOKUP(F104&amp;"IC",PROD!B:J,9,0),"")</f>
        <v/>
      </c>
      <c r="M104" s="81" t="str">
        <f>IFERROR(VLOOKUP(F104&amp;"un",PROD!B:T,17,0),"")</f>
        <v/>
      </c>
      <c r="N104" s="82" t="str">
        <f>IFERROR(VLOOKUP(F104&amp;"un",PROD!B:T,19,0),"")</f>
        <v/>
      </c>
      <c r="O104" s="99"/>
      <c r="P104" s="83"/>
      <c r="Q104" s="67"/>
      <c r="R104" s="67"/>
      <c r="S104" s="111"/>
      <c r="T104" s="85"/>
      <c r="U104" s="75"/>
      <c r="V104" s="97"/>
      <c r="W104" s="97"/>
      <c r="X104" s="76"/>
      <c r="Y104" s="77"/>
      <c r="Z104" s="148"/>
      <c r="AA104" s="149"/>
    </row>
    <row r="105" spans="5:27">
      <c r="E105" s="84"/>
      <c r="F105" s="125"/>
      <c r="G105" s="67" t="str">
        <f>IFERROR(VLOOKUP(H$4&amp;F105,AUX!B:F,4,0),"")</f>
        <v/>
      </c>
      <c r="H105" s="78" t="str">
        <f>IFERROR(VLOOKUP(H$4&amp;F105,AUX!B:F,5,0),"")</f>
        <v/>
      </c>
      <c r="I105" s="110"/>
      <c r="J105" s="67" t="str">
        <f>IFERROR(VLOOKUP(F105&amp;"ic",PROD!B:C,2,0),"")</f>
        <v/>
      </c>
      <c r="K105" s="79" t="str">
        <f>IFERROR(VLOOKUP(F105&amp;"UN",PROD!B:J,9,0),"")</f>
        <v/>
      </c>
      <c r="L105" s="80" t="str">
        <f>IFERROR(VLOOKUP(F105&amp;"IC",PROD!B:J,9,0),"")</f>
        <v/>
      </c>
      <c r="M105" s="81" t="str">
        <f>IFERROR(VLOOKUP(F105&amp;"un",PROD!B:T,17,0),"")</f>
        <v/>
      </c>
      <c r="N105" s="82" t="str">
        <f>IFERROR(VLOOKUP(F105&amp;"un",PROD!B:T,19,0),"")</f>
        <v/>
      </c>
      <c r="O105" s="99"/>
      <c r="P105" s="83"/>
      <c r="Q105" s="67"/>
      <c r="R105" s="67"/>
      <c r="S105" s="111"/>
      <c r="T105" s="85"/>
      <c r="U105" s="75"/>
      <c r="V105" s="97"/>
      <c r="W105" s="97"/>
      <c r="X105" s="76"/>
      <c r="Y105" s="77"/>
      <c r="Z105" s="148"/>
      <c r="AA105" s="149"/>
    </row>
    <row r="106" spans="5:27">
      <c r="E106" s="84"/>
      <c r="F106" s="125"/>
      <c r="G106" s="67" t="str">
        <f>IFERROR(VLOOKUP(H$4&amp;F106,AUX!B:F,4,0),"")</f>
        <v/>
      </c>
      <c r="H106" s="78" t="str">
        <f>IFERROR(VLOOKUP(H$4&amp;F106,AUX!B:F,5,0),"")</f>
        <v/>
      </c>
      <c r="I106" s="110"/>
      <c r="J106" s="67" t="str">
        <f>IFERROR(VLOOKUP(F106&amp;"ic",PROD!B:C,2,0),"")</f>
        <v/>
      </c>
      <c r="K106" s="79" t="str">
        <f>IFERROR(VLOOKUP(F106&amp;"UN",PROD!B:J,9,0),"")</f>
        <v/>
      </c>
      <c r="L106" s="80" t="str">
        <f>IFERROR(VLOOKUP(F106&amp;"IC",PROD!B:J,9,0),"")</f>
        <v/>
      </c>
      <c r="M106" s="81" t="str">
        <f>IFERROR(VLOOKUP(F106&amp;"un",PROD!B:T,17,0),"")</f>
        <v/>
      </c>
      <c r="N106" s="82" t="str">
        <f>IFERROR(VLOOKUP(F106&amp;"un",PROD!B:T,19,0),"")</f>
        <v/>
      </c>
      <c r="O106" s="99"/>
      <c r="P106" s="83"/>
      <c r="Q106" s="67"/>
      <c r="R106" s="67"/>
      <c r="S106" s="111"/>
      <c r="T106" s="85"/>
      <c r="U106" s="75"/>
      <c r="V106" s="97"/>
      <c r="W106" s="97"/>
      <c r="X106" s="76"/>
      <c r="Y106" s="77"/>
      <c r="Z106" s="148"/>
      <c r="AA106" s="149"/>
    </row>
    <row r="107" spans="5:27">
      <c r="E107" s="84"/>
      <c r="F107" s="125"/>
      <c r="G107" s="67" t="str">
        <f>IFERROR(VLOOKUP(H$4&amp;F107,AUX!B:F,4,0),"")</f>
        <v/>
      </c>
      <c r="H107" s="78" t="str">
        <f>IFERROR(VLOOKUP(H$4&amp;F107,AUX!B:F,5,0),"")</f>
        <v/>
      </c>
      <c r="I107" s="110"/>
      <c r="J107" s="67" t="str">
        <f>IFERROR(VLOOKUP(F107&amp;"ic",PROD!B:C,2,0),"")</f>
        <v/>
      </c>
      <c r="K107" s="79" t="str">
        <f>IFERROR(VLOOKUP(F107&amp;"UN",PROD!B:J,9,0),"")</f>
        <v/>
      </c>
      <c r="L107" s="80" t="str">
        <f>IFERROR(VLOOKUP(F107&amp;"IC",PROD!B:J,9,0),"")</f>
        <v/>
      </c>
      <c r="M107" s="81" t="str">
        <f>IFERROR(VLOOKUP(F107&amp;"un",PROD!B:T,17,0),"")</f>
        <v/>
      </c>
      <c r="N107" s="82" t="str">
        <f>IFERROR(VLOOKUP(F107&amp;"un",PROD!B:T,19,0),"")</f>
        <v/>
      </c>
      <c r="O107" s="99"/>
      <c r="P107" s="83"/>
      <c r="Q107" s="67"/>
      <c r="R107" s="67"/>
      <c r="S107" s="111"/>
      <c r="T107" s="85"/>
      <c r="U107" s="75"/>
      <c r="V107" s="97"/>
      <c r="W107" s="97"/>
      <c r="X107" s="76"/>
      <c r="Y107" s="77"/>
      <c r="Z107" s="148"/>
      <c r="AA107" s="149"/>
    </row>
    <row r="108" spans="5:27">
      <c r="E108" s="84"/>
      <c r="F108" s="109"/>
      <c r="G108" s="67" t="str">
        <f>IFERROR(VLOOKUP(H$4&amp;F108,AUX!B:F,4,0),"")</f>
        <v/>
      </c>
      <c r="H108" s="78" t="str">
        <f>IFERROR(VLOOKUP(H$4&amp;F108,AUX!B:F,5,0),"")</f>
        <v/>
      </c>
      <c r="I108" s="110"/>
      <c r="J108" s="67" t="str">
        <f>IFERROR(VLOOKUP(F108&amp;"ic",PROD!B:C,2,0),"")</f>
        <v/>
      </c>
      <c r="K108" s="79" t="str">
        <f>IFERROR(VLOOKUP(F108&amp;"UN",PROD!B:J,9,0),"")</f>
        <v/>
      </c>
      <c r="L108" s="80" t="str">
        <f>IFERROR(VLOOKUP(F108&amp;"IC",PROD!B:J,9,0),"")</f>
        <v/>
      </c>
      <c r="M108" s="81" t="str">
        <f>IFERROR(VLOOKUP(F108&amp;"un",PROD!B:T,17,0),"")</f>
        <v/>
      </c>
      <c r="N108" s="82" t="str">
        <f>IFERROR(VLOOKUP(F108&amp;"un",PROD!B:T,19,0),"")</f>
        <v/>
      </c>
      <c r="O108" s="99"/>
      <c r="P108" s="83"/>
      <c r="Q108" s="67"/>
      <c r="R108" s="67"/>
      <c r="S108" s="111"/>
      <c r="T108" s="85"/>
      <c r="U108" s="75"/>
      <c r="V108" s="97"/>
      <c r="W108" s="97"/>
      <c r="X108" s="76"/>
      <c r="Y108" s="77"/>
      <c r="Z108" s="148"/>
      <c r="AA108" s="149"/>
    </row>
    <row r="109" spans="5:27">
      <c r="E109" s="84"/>
      <c r="F109" s="109"/>
      <c r="G109" s="67" t="str">
        <f>IFERROR(VLOOKUP(H$4&amp;F109,AUX!B:F,4,0),"")</f>
        <v/>
      </c>
      <c r="H109" s="78" t="str">
        <f>IFERROR(VLOOKUP(H$4&amp;F109,AUX!B:F,5,0),"")</f>
        <v/>
      </c>
      <c r="I109" s="110"/>
      <c r="J109" s="67" t="str">
        <f>IFERROR(VLOOKUP(F109&amp;"ic",PROD!B:C,2,0),"")</f>
        <v/>
      </c>
      <c r="K109" s="79" t="str">
        <f>IFERROR(VLOOKUP(F109&amp;"UN",PROD!B:J,9,0),"")</f>
        <v/>
      </c>
      <c r="L109" s="80" t="str">
        <f>IFERROR(VLOOKUP(F109&amp;"IC",PROD!B:J,9,0),"")</f>
        <v/>
      </c>
      <c r="M109" s="81" t="str">
        <f>IFERROR(VLOOKUP(F109&amp;"un",PROD!B:T,17,0),"")</f>
        <v/>
      </c>
      <c r="N109" s="82" t="str">
        <f>IFERROR(VLOOKUP(F109&amp;"un",PROD!B:T,19,0),"")</f>
        <v/>
      </c>
      <c r="O109" s="99"/>
      <c r="P109" s="83"/>
      <c r="Q109" s="67"/>
      <c r="R109" s="67"/>
      <c r="S109" s="111"/>
      <c r="T109" s="85"/>
      <c r="U109" s="75"/>
      <c r="V109" s="97"/>
      <c r="W109" s="97"/>
      <c r="X109" s="76"/>
      <c r="Y109" s="77"/>
      <c r="Z109" s="148"/>
      <c r="AA109" s="149"/>
    </row>
    <row r="110" spans="5:27">
      <c r="E110" s="84"/>
      <c r="F110" s="109"/>
      <c r="G110" s="67" t="str">
        <f>IFERROR(VLOOKUP(H$4&amp;F110,AUX!B:F,4,0),"")</f>
        <v/>
      </c>
      <c r="H110" s="78" t="str">
        <f>IFERROR(VLOOKUP(H$4&amp;F110,AUX!B:F,5,0),"")</f>
        <v/>
      </c>
      <c r="I110" s="110"/>
      <c r="J110" s="67" t="str">
        <f>IFERROR(VLOOKUP(F110&amp;"ic",PROD!B:C,2,0),"")</f>
        <v/>
      </c>
      <c r="K110" s="79" t="str">
        <f>IFERROR(VLOOKUP(F110&amp;"UN",PROD!B:J,9,0),"")</f>
        <v/>
      </c>
      <c r="L110" s="80" t="str">
        <f>IFERROR(VLOOKUP(F110&amp;"IC",PROD!B:J,9,0),"")</f>
        <v/>
      </c>
      <c r="M110" s="81" t="str">
        <f>IFERROR(VLOOKUP(F110&amp;"un",PROD!B:T,17,0),"")</f>
        <v/>
      </c>
      <c r="N110" s="82" t="str">
        <f>IFERROR(VLOOKUP(F110&amp;"un",PROD!B:T,19,0),"")</f>
        <v/>
      </c>
      <c r="O110" s="99"/>
      <c r="P110" s="83"/>
      <c r="Q110" s="67"/>
      <c r="R110" s="67"/>
      <c r="S110" s="111"/>
      <c r="T110" s="85"/>
      <c r="U110" s="75"/>
      <c r="V110" s="97"/>
      <c r="W110" s="97"/>
      <c r="X110" s="76"/>
      <c r="Y110" s="77"/>
      <c r="Z110" s="148"/>
      <c r="AA110" s="149"/>
    </row>
    <row r="111" spans="5:27">
      <c r="E111" s="84"/>
      <c r="F111" s="109"/>
      <c r="G111" s="67" t="str">
        <f>IFERROR(VLOOKUP(H$4&amp;F111,AUX!B:F,4,0),"")</f>
        <v/>
      </c>
      <c r="H111" s="78" t="str">
        <f>IFERROR(VLOOKUP(H$4&amp;F111,AUX!B:F,5,0),"")</f>
        <v/>
      </c>
      <c r="I111" s="110"/>
      <c r="J111" s="67" t="str">
        <f>IFERROR(VLOOKUP(F111&amp;"ic",PROD!B:C,2,0),"")</f>
        <v/>
      </c>
      <c r="K111" s="79" t="str">
        <f>IFERROR(VLOOKUP(F111&amp;"UN",PROD!B:J,9,0),"")</f>
        <v/>
      </c>
      <c r="L111" s="80" t="str">
        <f>IFERROR(VLOOKUP(F111&amp;"IC",PROD!B:J,9,0),"")</f>
        <v/>
      </c>
      <c r="M111" s="81" t="str">
        <f>IFERROR(VLOOKUP(F111&amp;"un",PROD!B:T,17,0),"")</f>
        <v/>
      </c>
      <c r="N111" s="82" t="str">
        <f>IFERROR(VLOOKUP(F111&amp;"un",PROD!B:T,19,0),"")</f>
        <v/>
      </c>
      <c r="O111" s="99"/>
      <c r="P111" s="83"/>
      <c r="Q111" s="67"/>
      <c r="R111" s="67"/>
      <c r="S111" s="111"/>
      <c r="T111" s="85"/>
      <c r="U111" s="75"/>
      <c r="V111" s="97"/>
      <c r="W111" s="97"/>
      <c r="X111" s="76"/>
      <c r="Y111" s="77"/>
      <c r="Z111" s="148"/>
      <c r="AA111" s="149"/>
    </row>
    <row r="112" spans="5:27">
      <c r="E112" s="84"/>
      <c r="F112" s="109"/>
      <c r="G112" s="67" t="str">
        <f>IFERROR(VLOOKUP(H$4&amp;F112,AUX!B:F,4,0),"")</f>
        <v/>
      </c>
      <c r="H112" s="78" t="str">
        <f>IFERROR(VLOOKUP(H$4&amp;F112,AUX!B:F,5,0),"")</f>
        <v/>
      </c>
      <c r="I112" s="110"/>
      <c r="J112" s="67" t="str">
        <f>IFERROR(VLOOKUP(F112&amp;"ic",PROD!B:C,2,0),"")</f>
        <v/>
      </c>
      <c r="K112" s="79" t="str">
        <f>IFERROR(VLOOKUP(F112&amp;"UN",PROD!B:J,9,0),"")</f>
        <v/>
      </c>
      <c r="L112" s="80" t="str">
        <f>IFERROR(VLOOKUP(F112&amp;"IC",PROD!B:J,9,0),"")</f>
        <v/>
      </c>
      <c r="M112" s="81" t="str">
        <f>IFERROR(VLOOKUP(F112&amp;"un",PROD!B:T,17,0),"")</f>
        <v/>
      </c>
      <c r="N112" s="82" t="str">
        <f>IFERROR(VLOOKUP(F112&amp;"un",PROD!B:T,19,0),"")</f>
        <v/>
      </c>
      <c r="O112" s="99"/>
      <c r="P112" s="83"/>
      <c r="Q112" s="67"/>
      <c r="R112" s="67"/>
      <c r="S112" s="111"/>
      <c r="T112" s="85"/>
      <c r="U112" s="75"/>
      <c r="V112" s="97"/>
      <c r="W112" s="97"/>
      <c r="X112" s="76"/>
      <c r="Y112" s="77"/>
      <c r="Z112" s="148"/>
      <c r="AA112" s="149"/>
    </row>
    <row r="113" spans="5:27">
      <c r="E113" s="84"/>
      <c r="F113" s="109"/>
      <c r="G113" s="67" t="str">
        <f>IFERROR(VLOOKUP(H$4&amp;F113,AUX!B:F,4,0),"")</f>
        <v/>
      </c>
      <c r="H113" s="78" t="str">
        <f>IFERROR(VLOOKUP(H$4&amp;F113,AUX!B:F,5,0),"")</f>
        <v/>
      </c>
      <c r="I113" s="110"/>
      <c r="J113" s="67" t="str">
        <f>IFERROR(VLOOKUP(F113&amp;"ic",PROD!B:C,2,0),"")</f>
        <v/>
      </c>
      <c r="K113" s="79" t="str">
        <f>IFERROR(VLOOKUP(F113&amp;"UN",PROD!B:J,9,0),"")</f>
        <v/>
      </c>
      <c r="L113" s="80" t="str">
        <f>IFERROR(VLOOKUP(F113&amp;"IC",PROD!B:J,9,0),"")</f>
        <v/>
      </c>
      <c r="M113" s="81" t="str">
        <f>IFERROR(VLOOKUP(F113&amp;"un",PROD!B:T,17,0),"")</f>
        <v/>
      </c>
      <c r="N113" s="82" t="str">
        <f>IFERROR(VLOOKUP(F113&amp;"un",PROD!B:T,19,0),"")</f>
        <v/>
      </c>
      <c r="O113" s="99"/>
      <c r="P113" s="83"/>
      <c r="Q113" s="67"/>
      <c r="R113" s="67"/>
      <c r="S113" s="111"/>
      <c r="T113" s="85"/>
      <c r="U113" s="75"/>
      <c r="V113" s="97"/>
      <c r="W113" s="97"/>
      <c r="X113" s="76"/>
      <c r="Y113" s="77"/>
      <c r="Z113" s="148"/>
      <c r="AA113" s="149"/>
    </row>
    <row r="114" spans="5:27">
      <c r="E114" s="84"/>
      <c r="F114" s="109"/>
      <c r="G114" s="67" t="str">
        <f>IFERROR(VLOOKUP(H$4&amp;F114,AUX!B:F,4,0),"")</f>
        <v/>
      </c>
      <c r="H114" s="78" t="str">
        <f>IFERROR(VLOOKUP(H$4&amp;F114,AUX!B:F,5,0),"")</f>
        <v/>
      </c>
      <c r="I114" s="110"/>
      <c r="J114" s="67" t="str">
        <f>IFERROR(VLOOKUP(F114&amp;"ic",PROD!B:C,2,0),"")</f>
        <v/>
      </c>
      <c r="K114" s="79" t="str">
        <f>IFERROR(VLOOKUP(F114&amp;"UN",PROD!B:J,9,0),"")</f>
        <v/>
      </c>
      <c r="L114" s="80" t="str">
        <f>IFERROR(VLOOKUP(F114&amp;"IC",PROD!B:J,9,0),"")</f>
        <v/>
      </c>
      <c r="M114" s="81" t="str">
        <f>IFERROR(VLOOKUP(F114&amp;"un",PROD!B:T,17,0),"")</f>
        <v/>
      </c>
      <c r="N114" s="82" t="str">
        <f>IFERROR(VLOOKUP(F114&amp;"un",PROD!B:T,19,0),"")</f>
        <v/>
      </c>
      <c r="O114" s="99"/>
      <c r="P114" s="83"/>
      <c r="Q114" s="67"/>
      <c r="R114" s="67"/>
      <c r="S114" s="111"/>
      <c r="T114" s="85"/>
      <c r="U114" s="75"/>
      <c r="V114" s="97"/>
      <c r="W114" s="97"/>
      <c r="X114" s="76"/>
      <c r="Y114" s="77"/>
      <c r="Z114" s="148"/>
      <c r="AA114" s="149"/>
    </row>
    <row r="115" spans="5:27">
      <c r="E115" s="84"/>
      <c r="F115" s="109"/>
      <c r="G115" s="67" t="str">
        <f>IFERROR(VLOOKUP(H$4&amp;F115,AUX!B:F,4,0),"")</f>
        <v/>
      </c>
      <c r="H115" s="78" t="str">
        <f>IFERROR(VLOOKUP(H$4&amp;F115,AUX!B:F,5,0),"")</f>
        <v/>
      </c>
      <c r="I115" s="110"/>
      <c r="J115" s="67" t="str">
        <f>IFERROR(VLOOKUP(F115&amp;"ic",PROD!B:C,2,0),"")</f>
        <v/>
      </c>
      <c r="K115" s="79" t="str">
        <f>IFERROR(VLOOKUP(F115&amp;"UN",PROD!B:J,9,0),"")</f>
        <v/>
      </c>
      <c r="L115" s="80" t="str">
        <f>IFERROR(VLOOKUP(F115&amp;"IC",PROD!B:J,9,0),"")</f>
        <v/>
      </c>
      <c r="M115" s="81" t="str">
        <f>IFERROR(VLOOKUP(F115&amp;"un",PROD!B:T,17,0),"")</f>
        <v/>
      </c>
      <c r="N115" s="82" t="str">
        <f>IFERROR(VLOOKUP(F115&amp;"un",PROD!B:T,19,0),"")</f>
        <v/>
      </c>
      <c r="O115" s="99"/>
      <c r="P115" s="83"/>
      <c r="Q115" s="67"/>
      <c r="R115" s="67"/>
      <c r="S115" s="111"/>
      <c r="T115" s="85"/>
      <c r="U115" s="75"/>
      <c r="V115" s="97"/>
      <c r="W115" s="97"/>
      <c r="X115" s="76"/>
      <c r="Y115" s="77"/>
      <c r="Z115" s="148"/>
      <c r="AA115" s="149"/>
    </row>
    <row r="116" spans="5:27">
      <c r="E116" s="84"/>
      <c r="F116" s="109"/>
      <c r="G116" s="67" t="str">
        <f>IFERROR(VLOOKUP(H$4&amp;F116,AUX!B:F,4,0),"")</f>
        <v/>
      </c>
      <c r="H116" s="78" t="str">
        <f>IFERROR(VLOOKUP(H$4&amp;F116,AUX!B:F,5,0),"")</f>
        <v/>
      </c>
      <c r="I116" s="110"/>
      <c r="J116" s="67" t="str">
        <f>IFERROR(VLOOKUP(F116&amp;"ic",PROD!B:C,2,0),"")</f>
        <v/>
      </c>
      <c r="K116" s="79" t="str">
        <f>IFERROR(VLOOKUP(F116&amp;"UN",PROD!B:J,9,0),"")</f>
        <v/>
      </c>
      <c r="L116" s="80" t="str">
        <f>IFERROR(VLOOKUP(F116&amp;"IC",PROD!B:J,9,0),"")</f>
        <v/>
      </c>
      <c r="M116" s="81" t="str">
        <f>IFERROR(VLOOKUP(F116&amp;"un",PROD!B:T,17,0),"")</f>
        <v/>
      </c>
      <c r="N116" s="82" t="str">
        <f>IFERROR(VLOOKUP(F116&amp;"un",PROD!B:T,19,0),"")</f>
        <v/>
      </c>
      <c r="O116" s="99"/>
      <c r="P116" s="83"/>
      <c r="Q116" s="67"/>
      <c r="R116" s="67"/>
      <c r="S116" s="111"/>
      <c r="T116" s="85"/>
      <c r="U116" s="75"/>
      <c r="V116" s="97"/>
      <c r="W116" s="97"/>
      <c r="X116" s="76"/>
      <c r="Y116" s="77"/>
      <c r="Z116" s="148"/>
      <c r="AA116" s="149"/>
    </row>
    <row r="117" spans="5:27">
      <c r="E117" s="84"/>
      <c r="F117" s="109"/>
      <c r="G117" s="67" t="str">
        <f>IFERROR(VLOOKUP(H$4&amp;F117,AUX!B:F,4,0),"")</f>
        <v/>
      </c>
      <c r="H117" s="78" t="str">
        <f>IFERROR(VLOOKUP(H$4&amp;F117,AUX!B:F,5,0),"")</f>
        <v/>
      </c>
      <c r="I117" s="110"/>
      <c r="J117" s="67" t="str">
        <f>IFERROR(VLOOKUP(F117&amp;"ic",PROD!B:C,2,0),"")</f>
        <v/>
      </c>
      <c r="K117" s="79" t="str">
        <f>IFERROR(VLOOKUP(F117&amp;"UN",PROD!B:J,9,0),"")</f>
        <v/>
      </c>
      <c r="L117" s="80" t="str">
        <f>IFERROR(VLOOKUP(F117&amp;"IC",PROD!B:J,9,0),"")</f>
        <v/>
      </c>
      <c r="M117" s="81" t="str">
        <f>IFERROR(VLOOKUP(F117&amp;"un",PROD!B:T,17,0),"")</f>
        <v/>
      </c>
      <c r="N117" s="82" t="str">
        <f>IFERROR(VLOOKUP(F117&amp;"un",PROD!B:T,19,0),"")</f>
        <v/>
      </c>
      <c r="O117" s="99"/>
      <c r="P117" s="83"/>
      <c r="Q117" s="67"/>
      <c r="R117" s="67"/>
      <c r="S117" s="111"/>
      <c r="T117" s="85"/>
      <c r="U117" s="75"/>
      <c r="V117" s="97"/>
      <c r="W117" s="97"/>
      <c r="X117" s="76"/>
      <c r="Y117" s="77"/>
      <c r="Z117" s="148"/>
      <c r="AA117" s="149"/>
    </row>
    <row r="118" spans="5:27">
      <c r="E118" s="84"/>
      <c r="F118" s="109"/>
      <c r="G118" s="67" t="str">
        <f>IFERROR(VLOOKUP(H$4&amp;F118,AUX!B:F,4,0),"")</f>
        <v/>
      </c>
      <c r="H118" s="78" t="str">
        <f>IFERROR(VLOOKUP(H$4&amp;F118,AUX!B:F,5,0),"")</f>
        <v/>
      </c>
      <c r="I118" s="110"/>
      <c r="J118" s="67" t="str">
        <f>IFERROR(VLOOKUP(F118&amp;"ic",PROD!B:C,2,0),"")</f>
        <v/>
      </c>
      <c r="K118" s="79" t="str">
        <f>IFERROR(VLOOKUP(F118&amp;"UN",PROD!B:J,9,0),"")</f>
        <v/>
      </c>
      <c r="L118" s="80" t="str">
        <f>IFERROR(VLOOKUP(F118&amp;"IC",PROD!B:J,9,0),"")</f>
        <v/>
      </c>
      <c r="M118" s="81" t="str">
        <f>IFERROR(VLOOKUP(F118&amp;"un",PROD!B:T,17,0),"")</f>
        <v/>
      </c>
      <c r="N118" s="82" t="str">
        <f>IFERROR(VLOOKUP(F118&amp;"un",PROD!B:T,19,0),"")</f>
        <v/>
      </c>
      <c r="O118" s="99"/>
      <c r="P118" s="83"/>
      <c r="Q118" s="67"/>
      <c r="R118" s="67"/>
      <c r="S118" s="111"/>
      <c r="T118" s="85"/>
      <c r="U118" s="75"/>
      <c r="V118" s="97"/>
      <c r="W118" s="97"/>
      <c r="X118" s="76"/>
      <c r="Y118" s="77"/>
      <c r="Z118" s="148"/>
      <c r="AA118" s="149"/>
    </row>
    <row r="119" spans="5:27">
      <c r="E119" s="84"/>
      <c r="F119" s="109"/>
      <c r="G119" s="67" t="str">
        <f>IFERROR(VLOOKUP(H$4&amp;F119,AUX!B:F,4,0),"")</f>
        <v/>
      </c>
      <c r="H119" s="78" t="str">
        <f>IFERROR(VLOOKUP(H$4&amp;F119,AUX!B:F,5,0),"")</f>
        <v/>
      </c>
      <c r="I119" s="110"/>
      <c r="J119" s="67" t="str">
        <f>IFERROR(VLOOKUP(F119&amp;"ic",PROD!B:C,2,0),"")</f>
        <v/>
      </c>
      <c r="K119" s="79" t="str">
        <f>IFERROR(VLOOKUP(F119&amp;"UN",PROD!B:J,9,0),"")</f>
        <v/>
      </c>
      <c r="L119" s="80" t="str">
        <f>IFERROR(VLOOKUP(F119&amp;"IC",PROD!B:J,9,0),"")</f>
        <v/>
      </c>
      <c r="M119" s="81" t="str">
        <f>IFERROR(VLOOKUP(F119&amp;"un",PROD!B:T,17,0),"")</f>
        <v/>
      </c>
      <c r="N119" s="82" t="str">
        <f>IFERROR(VLOOKUP(F119&amp;"un",PROD!B:T,19,0),"")</f>
        <v/>
      </c>
      <c r="O119" s="99"/>
      <c r="P119" s="83"/>
      <c r="Q119" s="67"/>
      <c r="R119" s="67"/>
      <c r="S119" s="111"/>
      <c r="T119" s="85"/>
      <c r="U119" s="75"/>
      <c r="V119" s="97"/>
      <c r="W119" s="97"/>
      <c r="X119" s="76"/>
      <c r="Y119" s="77"/>
      <c r="Z119" s="148"/>
      <c r="AA119" s="149"/>
    </row>
    <row r="120" spans="5:27">
      <c r="E120" s="84"/>
      <c r="F120" s="109"/>
      <c r="G120" s="67" t="str">
        <f>IFERROR(VLOOKUP(H$4&amp;F120,AUX!B:F,4,0),"")</f>
        <v/>
      </c>
      <c r="H120" s="78" t="str">
        <f>IFERROR(VLOOKUP(H$4&amp;F120,AUX!B:F,5,0),"")</f>
        <v/>
      </c>
      <c r="I120" s="110"/>
      <c r="J120" s="67" t="str">
        <f>IFERROR(VLOOKUP(F120&amp;"ic",PROD!B:C,2,0),"")</f>
        <v/>
      </c>
      <c r="K120" s="79" t="str">
        <f>IFERROR(VLOOKUP(F120&amp;"UN",PROD!B:J,9,0),"")</f>
        <v/>
      </c>
      <c r="L120" s="80" t="str">
        <f>IFERROR(VLOOKUP(F120&amp;"IC",PROD!B:J,9,0),"")</f>
        <v/>
      </c>
      <c r="M120" s="81" t="str">
        <f>IFERROR(VLOOKUP(F120&amp;"un",PROD!B:T,17,0),"")</f>
        <v/>
      </c>
      <c r="N120" s="82" t="str">
        <f>IFERROR(VLOOKUP(F120&amp;"un",PROD!B:T,19,0),"")</f>
        <v/>
      </c>
      <c r="O120" s="99"/>
      <c r="P120" s="83"/>
      <c r="Q120" s="67"/>
      <c r="R120" s="67"/>
      <c r="S120" s="111"/>
      <c r="T120" s="85"/>
      <c r="U120" s="75"/>
      <c r="V120" s="97"/>
      <c r="W120" s="97"/>
      <c r="X120" s="76"/>
      <c r="Y120" s="77"/>
      <c r="Z120" s="148"/>
      <c r="AA120" s="149"/>
    </row>
    <row r="121" spans="5:27">
      <c r="E121" s="84"/>
      <c r="F121" s="109"/>
      <c r="G121" s="67" t="str">
        <f>IFERROR(VLOOKUP(H$4&amp;F121,AUX!B:F,4,0),"")</f>
        <v/>
      </c>
      <c r="H121" s="78" t="str">
        <f>IFERROR(VLOOKUP(H$4&amp;F121,AUX!B:F,5,0),"")</f>
        <v/>
      </c>
      <c r="I121" s="110"/>
      <c r="J121" s="67" t="str">
        <f>IFERROR(VLOOKUP(F121&amp;"ic",PROD!B:C,2,0),"")</f>
        <v/>
      </c>
      <c r="K121" s="79" t="str">
        <f>IFERROR(VLOOKUP(F121&amp;"UN",PROD!B:J,9,0),"")</f>
        <v/>
      </c>
      <c r="L121" s="80" t="str">
        <f>IFERROR(VLOOKUP(F121&amp;"IC",PROD!B:J,9,0),"")</f>
        <v/>
      </c>
      <c r="M121" s="81" t="str">
        <f>IFERROR(VLOOKUP(F121&amp;"un",PROD!B:T,17,0),"")</f>
        <v/>
      </c>
      <c r="N121" s="82" t="str">
        <f>IFERROR(VLOOKUP(F121&amp;"un",PROD!B:T,19,0),"")</f>
        <v/>
      </c>
      <c r="O121" s="99"/>
      <c r="P121" s="83"/>
      <c r="Q121" s="67"/>
      <c r="R121" s="67"/>
      <c r="S121" s="111"/>
      <c r="T121" s="85"/>
      <c r="U121" s="75"/>
      <c r="V121" s="97"/>
      <c r="W121" s="97"/>
      <c r="X121" s="76"/>
      <c r="Y121" s="77"/>
      <c r="Z121" s="148"/>
      <c r="AA121" s="149"/>
    </row>
    <row r="122" spans="5:27">
      <c r="E122" s="84"/>
      <c r="F122" s="109"/>
      <c r="G122" s="67" t="str">
        <f>IFERROR(VLOOKUP(H$4&amp;F122,AUX!B:F,4,0),"")</f>
        <v/>
      </c>
      <c r="H122" s="78" t="str">
        <f>IFERROR(VLOOKUP(H$4&amp;F122,AUX!B:F,5,0),"")</f>
        <v/>
      </c>
      <c r="I122" s="110"/>
      <c r="J122" s="67" t="str">
        <f>IFERROR(VLOOKUP(F122&amp;"ic",PROD!B:C,2,0),"")</f>
        <v/>
      </c>
      <c r="K122" s="79" t="str">
        <f>IFERROR(VLOOKUP(F122&amp;"UN",PROD!B:J,9,0),"")</f>
        <v/>
      </c>
      <c r="L122" s="80" t="str">
        <f>IFERROR(VLOOKUP(F122&amp;"IC",PROD!B:J,9,0),"")</f>
        <v/>
      </c>
      <c r="M122" s="81" t="str">
        <f>IFERROR(VLOOKUP(F122&amp;"un",PROD!B:T,17,0),"")</f>
        <v/>
      </c>
      <c r="N122" s="82" t="str">
        <f>IFERROR(VLOOKUP(F122&amp;"un",PROD!B:T,19,0),"")</f>
        <v/>
      </c>
      <c r="O122" s="99"/>
      <c r="P122" s="83"/>
      <c r="Q122" s="67"/>
      <c r="R122" s="67"/>
      <c r="S122" s="111"/>
      <c r="T122" s="85"/>
      <c r="U122" s="75"/>
      <c r="V122" s="97"/>
      <c r="W122" s="97"/>
      <c r="X122" s="76"/>
      <c r="Y122" s="77"/>
      <c r="Z122" s="148"/>
      <c r="AA122" s="149"/>
    </row>
    <row r="123" spans="5:27">
      <c r="E123" s="84"/>
      <c r="F123" s="109"/>
      <c r="G123" s="67" t="str">
        <f>IFERROR(VLOOKUP(H$4&amp;F123,AUX!B:F,4,0),"")</f>
        <v/>
      </c>
      <c r="H123" s="78" t="str">
        <f>IFERROR(VLOOKUP(H$4&amp;F123,AUX!B:F,5,0),"")</f>
        <v/>
      </c>
      <c r="I123" s="110"/>
      <c r="J123" s="67" t="str">
        <f>IFERROR(VLOOKUP(F123&amp;"ic",PROD!B:C,2,0),"")</f>
        <v/>
      </c>
      <c r="K123" s="79" t="str">
        <f>IFERROR(VLOOKUP(F123&amp;"UN",PROD!B:J,9,0),"")</f>
        <v/>
      </c>
      <c r="L123" s="80" t="str">
        <f>IFERROR(VLOOKUP(F123&amp;"IC",PROD!B:J,9,0),"")</f>
        <v/>
      </c>
      <c r="M123" s="81" t="str">
        <f>IFERROR(VLOOKUP(F123&amp;"un",PROD!B:T,17,0),"")</f>
        <v/>
      </c>
      <c r="N123" s="82" t="str">
        <f>IFERROR(VLOOKUP(F123&amp;"un",PROD!B:T,19,0),"")</f>
        <v/>
      </c>
      <c r="O123" s="99"/>
      <c r="P123" s="83"/>
      <c r="Q123" s="67"/>
      <c r="R123" s="67"/>
      <c r="S123" s="111"/>
      <c r="T123" s="85"/>
      <c r="U123" s="75"/>
      <c r="V123" s="97"/>
      <c r="W123" s="97"/>
      <c r="X123" s="76"/>
      <c r="Y123" s="77"/>
      <c r="Z123" s="148"/>
      <c r="AA123" s="149"/>
    </row>
    <row r="124" spans="5:27">
      <c r="E124" s="84"/>
      <c r="F124" s="109"/>
      <c r="G124" s="67" t="str">
        <f>IFERROR(VLOOKUP(H$4&amp;F124,AUX!B:F,4,0),"")</f>
        <v/>
      </c>
      <c r="H124" s="78" t="str">
        <f>IFERROR(VLOOKUP(H$4&amp;F124,AUX!B:F,5,0),"")</f>
        <v/>
      </c>
      <c r="I124" s="110"/>
      <c r="J124" s="67" t="str">
        <f>IFERROR(VLOOKUP(F124&amp;"ic",PROD!B:C,2,0),"")</f>
        <v/>
      </c>
      <c r="K124" s="79" t="str">
        <f>IFERROR(VLOOKUP(F124&amp;"UN",PROD!B:J,9,0),"")</f>
        <v/>
      </c>
      <c r="L124" s="80" t="str">
        <f>IFERROR(VLOOKUP(F124&amp;"IC",PROD!B:J,9,0),"")</f>
        <v/>
      </c>
      <c r="M124" s="81" t="str">
        <f>IFERROR(VLOOKUP(F124&amp;"un",PROD!B:T,17,0),"")</f>
        <v/>
      </c>
      <c r="N124" s="82" t="str">
        <f>IFERROR(VLOOKUP(F124&amp;"un",PROD!B:T,19,0),"")</f>
        <v/>
      </c>
      <c r="O124" s="99"/>
      <c r="P124" s="83"/>
      <c r="Q124" s="67"/>
      <c r="R124" s="67"/>
      <c r="S124" s="111"/>
      <c r="T124" s="85"/>
      <c r="U124" s="75"/>
      <c r="V124" s="97"/>
      <c r="W124" s="97"/>
      <c r="X124" s="76"/>
      <c r="Y124" s="77"/>
      <c r="Z124" s="148"/>
      <c r="AA124" s="149"/>
    </row>
    <row r="125" spans="5:27">
      <c r="E125" s="84"/>
      <c r="F125" s="109"/>
      <c r="G125" s="67" t="str">
        <f>IFERROR(VLOOKUP(H$4&amp;F125,AUX!B:F,4,0),"")</f>
        <v/>
      </c>
      <c r="H125" s="78" t="str">
        <f>IFERROR(VLOOKUP(H$4&amp;F125,AUX!B:F,5,0),"")</f>
        <v/>
      </c>
      <c r="I125" s="110"/>
      <c r="J125" s="67" t="str">
        <f>IFERROR(VLOOKUP(F125&amp;"ic",PROD!B:C,2,0),"")</f>
        <v/>
      </c>
      <c r="K125" s="79" t="str">
        <f>IFERROR(VLOOKUP(F125&amp;"UN",PROD!B:J,9,0),"")</f>
        <v/>
      </c>
      <c r="L125" s="80" t="str">
        <f>IFERROR(VLOOKUP(F125&amp;"IC",PROD!B:J,9,0),"")</f>
        <v/>
      </c>
      <c r="M125" s="81" t="str">
        <f>IFERROR(VLOOKUP(F125&amp;"un",PROD!B:T,17,0),"")</f>
        <v/>
      </c>
      <c r="N125" s="82" t="str">
        <f>IFERROR(VLOOKUP(F125&amp;"un",PROD!B:T,19,0),"")</f>
        <v/>
      </c>
      <c r="O125" s="99"/>
      <c r="P125" s="83"/>
      <c r="Q125" s="67"/>
      <c r="R125" s="67"/>
      <c r="S125" s="111"/>
      <c r="T125" s="85"/>
      <c r="U125" s="75"/>
      <c r="V125" s="97"/>
      <c r="W125" s="97"/>
      <c r="X125" s="76"/>
      <c r="Y125" s="77"/>
      <c r="Z125" s="148"/>
      <c r="AA125" s="149"/>
    </row>
    <row r="126" spans="5:27">
      <c r="E126" s="84"/>
      <c r="F126" s="109"/>
      <c r="G126" s="67" t="str">
        <f>IFERROR(VLOOKUP(H$4&amp;F126,AUX!B:F,4,0),"")</f>
        <v/>
      </c>
      <c r="H126" s="78" t="str">
        <f>IFERROR(VLOOKUP(H$4&amp;F126,AUX!B:F,5,0),"")</f>
        <v/>
      </c>
      <c r="I126" s="110"/>
      <c r="J126" s="67" t="str">
        <f>IFERROR(VLOOKUP(F126&amp;"ic",PROD!B:C,2,0),"")</f>
        <v/>
      </c>
      <c r="K126" s="79" t="str">
        <f>IFERROR(VLOOKUP(F126&amp;"UN",PROD!B:J,9,0),"")</f>
        <v/>
      </c>
      <c r="L126" s="80" t="str">
        <f>IFERROR(VLOOKUP(F126&amp;"IC",PROD!B:J,9,0),"")</f>
        <v/>
      </c>
      <c r="M126" s="81" t="str">
        <f>IFERROR(VLOOKUP(F126&amp;"un",PROD!B:T,17,0),"")</f>
        <v/>
      </c>
      <c r="N126" s="82" t="str">
        <f>IFERROR(VLOOKUP(F126&amp;"un",PROD!B:T,19,0),"")</f>
        <v/>
      </c>
      <c r="O126" s="99"/>
      <c r="P126" s="83"/>
      <c r="Q126" s="67"/>
      <c r="R126" s="67"/>
      <c r="S126" s="111"/>
      <c r="T126" s="85"/>
      <c r="U126" s="75"/>
      <c r="V126" s="97"/>
      <c r="W126" s="97"/>
      <c r="X126" s="76"/>
      <c r="Y126" s="77"/>
      <c r="Z126" s="148"/>
      <c r="AA126" s="149"/>
    </row>
    <row r="127" spans="5:27">
      <c r="E127" s="84"/>
      <c r="F127" s="109"/>
      <c r="G127" s="67" t="str">
        <f>IFERROR(VLOOKUP(H$4&amp;F127,AUX!B:F,4,0),"")</f>
        <v/>
      </c>
      <c r="H127" s="78" t="str">
        <f>IFERROR(VLOOKUP(H$4&amp;F127,AUX!B:F,5,0),"")</f>
        <v/>
      </c>
      <c r="I127" s="110"/>
      <c r="J127" s="67" t="str">
        <f>IFERROR(VLOOKUP(F127&amp;"ic",PROD!B:C,2,0),"")</f>
        <v/>
      </c>
      <c r="K127" s="79" t="str">
        <f>IFERROR(VLOOKUP(F127&amp;"UN",PROD!B:J,9,0),"")</f>
        <v/>
      </c>
      <c r="L127" s="80" t="str">
        <f>IFERROR(VLOOKUP(F127&amp;"IC",PROD!B:J,9,0),"")</f>
        <v/>
      </c>
      <c r="M127" s="81" t="str">
        <f>IFERROR(VLOOKUP(F127&amp;"un",PROD!B:T,17,0),"")</f>
        <v/>
      </c>
      <c r="N127" s="82" t="str">
        <f>IFERROR(VLOOKUP(F127&amp;"un",PROD!B:T,19,0),"")</f>
        <v/>
      </c>
      <c r="O127" s="99"/>
      <c r="P127" s="83"/>
      <c r="Q127" s="67"/>
      <c r="R127" s="67"/>
      <c r="S127" s="111"/>
      <c r="T127" s="85"/>
      <c r="U127" s="75"/>
      <c r="V127" s="97"/>
      <c r="W127" s="97"/>
      <c r="X127" s="76"/>
      <c r="Y127" s="77"/>
      <c r="Z127" s="148"/>
      <c r="AA127" s="149"/>
    </row>
    <row r="128" spans="5:27">
      <c r="E128" s="84"/>
      <c r="F128" s="109"/>
      <c r="G128" s="67" t="str">
        <f>IFERROR(VLOOKUP(H$4&amp;F128,AUX!B:F,4,0),"")</f>
        <v/>
      </c>
      <c r="H128" s="78" t="str">
        <f>IFERROR(VLOOKUP(H$4&amp;F128,AUX!B:F,5,0),"")</f>
        <v/>
      </c>
      <c r="I128" s="110"/>
      <c r="J128" s="67" t="str">
        <f>IFERROR(VLOOKUP(F128&amp;"ic",PROD!B:C,2,0),"")</f>
        <v/>
      </c>
      <c r="K128" s="79" t="str">
        <f>IFERROR(VLOOKUP(F128&amp;"UN",PROD!B:J,9,0),"")</f>
        <v/>
      </c>
      <c r="L128" s="80" t="str">
        <f>IFERROR(VLOOKUP(F128&amp;"IC",PROD!B:J,9,0),"")</f>
        <v/>
      </c>
      <c r="M128" s="81" t="str">
        <f>IFERROR(VLOOKUP(F128&amp;"un",PROD!B:T,17,0),"")</f>
        <v/>
      </c>
      <c r="N128" s="82" t="str">
        <f>IFERROR(VLOOKUP(F128&amp;"un",PROD!B:T,19,0),"")</f>
        <v/>
      </c>
      <c r="O128" s="99"/>
      <c r="P128" s="83"/>
      <c r="Q128" s="67"/>
      <c r="R128" s="67"/>
      <c r="S128" s="111"/>
      <c r="T128" s="85"/>
      <c r="U128" s="75"/>
      <c r="V128" s="97"/>
      <c r="W128" s="97"/>
      <c r="X128" s="76"/>
      <c r="Y128" s="77"/>
      <c r="Z128" s="148"/>
      <c r="AA128" s="149"/>
    </row>
    <row r="129" spans="5:27">
      <c r="E129" s="84"/>
      <c r="F129" s="109"/>
      <c r="G129" s="67" t="str">
        <f>IFERROR(VLOOKUP(H$4&amp;F129,AUX!B:F,4,0),"")</f>
        <v/>
      </c>
      <c r="H129" s="78" t="str">
        <f>IFERROR(VLOOKUP(H$4&amp;F129,AUX!B:F,5,0),"")</f>
        <v/>
      </c>
      <c r="I129" s="110"/>
      <c r="J129" s="67" t="str">
        <f>IFERROR(VLOOKUP(F129&amp;"ic",PROD!B:C,2,0),"")</f>
        <v/>
      </c>
      <c r="K129" s="79" t="str">
        <f>IFERROR(VLOOKUP(F129&amp;"UN",PROD!B:J,9,0),"")</f>
        <v/>
      </c>
      <c r="L129" s="80" t="str">
        <f>IFERROR(VLOOKUP(F129&amp;"IC",PROD!B:J,9,0),"")</f>
        <v/>
      </c>
      <c r="M129" s="81" t="str">
        <f>IFERROR(VLOOKUP(F129&amp;"un",PROD!B:T,17,0),"")</f>
        <v/>
      </c>
      <c r="N129" s="82" t="str">
        <f>IFERROR(VLOOKUP(F129&amp;"un",PROD!B:T,19,0),"")</f>
        <v/>
      </c>
      <c r="O129" s="99"/>
      <c r="P129" s="83"/>
      <c r="Q129" s="67"/>
      <c r="R129" s="67"/>
      <c r="S129" s="111"/>
      <c r="T129" s="85"/>
      <c r="U129" s="75"/>
      <c r="V129" s="97"/>
      <c r="W129" s="97"/>
      <c r="X129" s="76"/>
      <c r="Y129" s="77"/>
      <c r="Z129" s="148"/>
      <c r="AA129" s="149"/>
    </row>
    <row r="130" spans="5:27">
      <c r="E130" s="84"/>
      <c r="F130" s="109"/>
      <c r="G130" s="67" t="str">
        <f>IFERROR(VLOOKUP(H$4&amp;F130,AUX!B:F,4,0),"")</f>
        <v/>
      </c>
      <c r="H130" s="78" t="str">
        <f>IFERROR(VLOOKUP(H$4&amp;F130,AUX!B:F,5,0),"")</f>
        <v/>
      </c>
      <c r="I130" s="110"/>
      <c r="J130" s="67" t="str">
        <f>IFERROR(VLOOKUP(F130&amp;"ic",PROD!B:C,2,0),"")</f>
        <v/>
      </c>
      <c r="K130" s="79" t="str">
        <f>IFERROR(VLOOKUP(F130&amp;"UN",PROD!B:J,9,0),"")</f>
        <v/>
      </c>
      <c r="L130" s="80" t="str">
        <f>IFERROR(VLOOKUP(F130&amp;"IC",PROD!B:J,9,0),"")</f>
        <v/>
      </c>
      <c r="M130" s="81" t="str">
        <f>IFERROR(VLOOKUP(F130&amp;"un",PROD!B:T,17,0),"")</f>
        <v/>
      </c>
      <c r="N130" s="82" t="str">
        <f>IFERROR(VLOOKUP(F130&amp;"un",PROD!B:T,19,0),"")</f>
        <v/>
      </c>
      <c r="O130" s="99"/>
      <c r="P130" s="83"/>
      <c r="Q130" s="67"/>
      <c r="R130" s="67"/>
      <c r="S130" s="111"/>
      <c r="T130" s="85"/>
      <c r="U130" s="75"/>
      <c r="V130" s="97"/>
      <c r="W130" s="97"/>
      <c r="X130" s="76"/>
      <c r="Y130" s="77"/>
      <c r="Z130" s="148"/>
      <c r="AA130" s="149"/>
    </row>
    <row r="131" spans="5:27">
      <c r="E131" s="84"/>
      <c r="F131" s="109"/>
      <c r="G131" s="67" t="str">
        <f>IFERROR(VLOOKUP(H$4&amp;F131,AUX!B:F,4,0),"")</f>
        <v/>
      </c>
      <c r="H131" s="78" t="str">
        <f>IFERROR(VLOOKUP(H$4&amp;F131,AUX!B:F,5,0),"")</f>
        <v/>
      </c>
      <c r="I131" s="110"/>
      <c r="J131" s="67" t="str">
        <f>IFERROR(VLOOKUP(F131&amp;"ic",PROD!B:C,2,0),"")</f>
        <v/>
      </c>
      <c r="K131" s="79" t="str">
        <f>IFERROR(VLOOKUP(F131&amp;"UN",PROD!B:J,9,0),"")</f>
        <v/>
      </c>
      <c r="L131" s="80" t="str">
        <f>IFERROR(VLOOKUP(F131&amp;"IC",PROD!B:J,9,0),"")</f>
        <v/>
      </c>
      <c r="M131" s="81" t="str">
        <f>IFERROR(VLOOKUP(F131&amp;"un",PROD!B:T,17,0),"")</f>
        <v/>
      </c>
      <c r="N131" s="82" t="str">
        <f>IFERROR(VLOOKUP(F131&amp;"un",PROD!B:T,19,0),"")</f>
        <v/>
      </c>
      <c r="O131" s="99"/>
      <c r="P131" s="83"/>
      <c r="Q131" s="67"/>
      <c r="R131" s="67"/>
      <c r="S131" s="111"/>
      <c r="T131" s="85"/>
      <c r="U131" s="75"/>
      <c r="V131" s="97"/>
      <c r="W131" s="97"/>
      <c r="X131" s="76"/>
      <c r="Y131" s="77"/>
      <c r="Z131" s="148"/>
      <c r="AA131" s="149"/>
    </row>
    <row r="132" spans="5:27">
      <c r="E132" s="84"/>
      <c r="F132" s="109"/>
      <c r="G132" s="67" t="str">
        <f>IFERROR(VLOOKUP(H$4&amp;F132,AUX!B:F,4,0),"")</f>
        <v/>
      </c>
      <c r="H132" s="78" t="str">
        <f>IFERROR(VLOOKUP(H$4&amp;F132,AUX!B:F,5,0),"")</f>
        <v/>
      </c>
      <c r="I132" s="110"/>
      <c r="J132" s="67" t="str">
        <f>IFERROR(VLOOKUP(F132&amp;"ic",PROD!B:C,2,0),"")</f>
        <v/>
      </c>
      <c r="K132" s="79" t="str">
        <f>IFERROR(VLOOKUP(F132&amp;"UN",PROD!B:J,9,0),"")</f>
        <v/>
      </c>
      <c r="L132" s="80" t="str">
        <f>IFERROR(VLOOKUP(F132&amp;"IC",PROD!B:J,9,0),"")</f>
        <v/>
      </c>
      <c r="M132" s="81" t="str">
        <f>IFERROR(VLOOKUP(F132&amp;"un",PROD!B:T,17,0),"")</f>
        <v/>
      </c>
      <c r="N132" s="82" t="str">
        <f>IFERROR(VLOOKUP(F132&amp;"un",PROD!B:T,19,0),"")</f>
        <v/>
      </c>
      <c r="O132" s="99"/>
      <c r="P132" s="83"/>
      <c r="Q132" s="67"/>
      <c r="R132" s="67"/>
      <c r="S132" s="111"/>
      <c r="T132" s="85"/>
      <c r="U132" s="75"/>
      <c r="V132" s="97"/>
      <c r="W132" s="97"/>
      <c r="X132" s="76"/>
      <c r="Y132" s="77"/>
      <c r="Z132" s="148"/>
      <c r="AA132" s="149"/>
    </row>
    <row r="133" spans="5:27">
      <c r="E133" s="84"/>
      <c r="F133" s="109"/>
      <c r="G133" s="67" t="str">
        <f>IFERROR(VLOOKUP(H$4&amp;F133,AUX!B:F,4,0),"")</f>
        <v/>
      </c>
      <c r="H133" s="78" t="str">
        <f>IFERROR(VLOOKUP(H$4&amp;F133,AUX!B:F,5,0),"")</f>
        <v/>
      </c>
      <c r="I133" s="110"/>
      <c r="J133" s="67" t="str">
        <f>IFERROR(VLOOKUP(F133&amp;"ic",PROD!B:C,2,0),"")</f>
        <v/>
      </c>
      <c r="K133" s="79" t="str">
        <f>IFERROR(VLOOKUP(F133&amp;"UN",PROD!B:J,9,0),"")</f>
        <v/>
      </c>
      <c r="L133" s="80" t="str">
        <f>IFERROR(VLOOKUP(F133&amp;"IC",PROD!B:J,9,0),"")</f>
        <v/>
      </c>
      <c r="M133" s="81" t="str">
        <f>IFERROR(VLOOKUP(F133&amp;"un",PROD!B:T,17,0),"")</f>
        <v/>
      </c>
      <c r="N133" s="82" t="str">
        <f>IFERROR(VLOOKUP(F133&amp;"un",PROD!B:T,19,0),"")</f>
        <v/>
      </c>
      <c r="O133" s="99"/>
      <c r="P133" s="83"/>
      <c r="Q133" s="67"/>
      <c r="R133" s="67"/>
      <c r="S133" s="111"/>
      <c r="T133" s="85"/>
      <c r="U133" s="75"/>
      <c r="V133" s="97"/>
      <c r="W133" s="97"/>
      <c r="X133" s="76"/>
      <c r="Y133" s="77"/>
      <c r="Z133" s="148"/>
      <c r="AA133" s="149"/>
    </row>
    <row r="134" spans="5:27">
      <c r="E134" s="84"/>
      <c r="F134" s="109"/>
      <c r="G134" s="67" t="str">
        <f>IFERROR(VLOOKUP(H$4&amp;F134,AUX!B:F,4,0),"")</f>
        <v/>
      </c>
      <c r="H134" s="78" t="str">
        <f>IFERROR(VLOOKUP(H$4&amp;F134,AUX!B:F,5,0),"")</f>
        <v/>
      </c>
      <c r="I134" s="110"/>
      <c r="J134" s="67" t="str">
        <f>IFERROR(VLOOKUP(F134&amp;"ic",PROD!B:C,2,0),"")</f>
        <v/>
      </c>
      <c r="K134" s="79" t="str">
        <f>IFERROR(VLOOKUP(F134&amp;"UN",PROD!B:J,9,0),"")</f>
        <v/>
      </c>
      <c r="L134" s="80" t="str">
        <f>IFERROR(VLOOKUP(F134&amp;"IC",PROD!B:J,9,0),"")</f>
        <v/>
      </c>
      <c r="M134" s="81" t="str">
        <f>IFERROR(VLOOKUP(F134&amp;"un",PROD!B:T,17,0),"")</f>
        <v/>
      </c>
      <c r="N134" s="82" t="str">
        <f>IFERROR(VLOOKUP(F134&amp;"un",PROD!B:T,19,0),"")</f>
        <v/>
      </c>
      <c r="O134" s="99"/>
      <c r="P134" s="83"/>
      <c r="Q134" s="67"/>
      <c r="R134" s="67"/>
      <c r="S134" s="111"/>
      <c r="T134" s="85"/>
      <c r="U134" s="75"/>
      <c r="V134" s="97"/>
      <c r="W134" s="97"/>
      <c r="X134" s="76"/>
      <c r="Y134" s="77"/>
      <c r="Z134" s="148"/>
      <c r="AA134" s="149"/>
    </row>
    <row r="135" spans="5:27">
      <c r="E135" s="84"/>
      <c r="F135" s="109"/>
      <c r="G135" s="67" t="str">
        <f>IFERROR(VLOOKUP(H$4&amp;F135,AUX!B:F,4,0),"")</f>
        <v/>
      </c>
      <c r="H135" s="78" t="str">
        <f>IFERROR(VLOOKUP(H$4&amp;F135,AUX!B:F,5,0),"")</f>
        <v/>
      </c>
      <c r="I135" s="110"/>
      <c r="J135" s="67" t="str">
        <f>IFERROR(VLOOKUP(F135&amp;"ic",PROD!B:C,2,0),"")</f>
        <v/>
      </c>
      <c r="K135" s="79" t="str">
        <f>IFERROR(VLOOKUP(F135&amp;"UN",PROD!B:J,9,0),"")</f>
        <v/>
      </c>
      <c r="L135" s="80" t="str">
        <f>IFERROR(VLOOKUP(F135&amp;"IC",PROD!B:J,9,0),"")</f>
        <v/>
      </c>
      <c r="M135" s="81" t="str">
        <f>IFERROR(VLOOKUP(F135&amp;"un",PROD!B:T,17,0),"")</f>
        <v/>
      </c>
      <c r="N135" s="82" t="str">
        <f>IFERROR(VLOOKUP(F135&amp;"un",PROD!B:T,19,0),"")</f>
        <v/>
      </c>
      <c r="O135" s="99"/>
      <c r="P135" s="83"/>
      <c r="Q135" s="67"/>
      <c r="R135" s="67"/>
      <c r="S135" s="111"/>
      <c r="T135" s="85"/>
      <c r="U135" s="75"/>
      <c r="V135" s="97"/>
      <c r="W135" s="97"/>
      <c r="X135" s="76"/>
      <c r="Y135" s="77"/>
      <c r="Z135" s="148"/>
      <c r="AA135" s="149"/>
    </row>
    <row r="136" spans="5:27">
      <c r="E136" s="84"/>
      <c r="F136" s="109"/>
      <c r="G136" s="67" t="str">
        <f>IFERROR(VLOOKUP(H$4&amp;F136,AUX!B:F,4,0),"")</f>
        <v/>
      </c>
      <c r="H136" s="78" t="str">
        <f>IFERROR(VLOOKUP(H$4&amp;F136,AUX!B:F,5,0),"")</f>
        <v/>
      </c>
      <c r="I136" s="110"/>
      <c r="J136" s="67" t="str">
        <f>IFERROR(VLOOKUP(F136&amp;"ic",PROD!B:C,2,0),"")</f>
        <v/>
      </c>
      <c r="K136" s="79" t="str">
        <f>IFERROR(VLOOKUP(F136&amp;"UN",PROD!B:J,9,0),"")</f>
        <v/>
      </c>
      <c r="L136" s="80" t="str">
        <f>IFERROR(VLOOKUP(F136&amp;"IC",PROD!B:J,9,0),"")</f>
        <v/>
      </c>
      <c r="M136" s="81" t="str">
        <f>IFERROR(VLOOKUP(F136&amp;"un",PROD!B:T,17,0),"")</f>
        <v/>
      </c>
      <c r="N136" s="82" t="str">
        <f>IFERROR(VLOOKUP(F136&amp;"un",PROD!B:T,19,0),"")</f>
        <v/>
      </c>
      <c r="O136" s="99"/>
      <c r="P136" s="83"/>
      <c r="Q136" s="67"/>
      <c r="R136" s="67"/>
      <c r="S136" s="111"/>
      <c r="T136" s="85"/>
      <c r="U136" s="75"/>
      <c r="V136" s="97"/>
      <c r="W136" s="97"/>
      <c r="X136" s="76"/>
      <c r="Y136" s="77"/>
      <c r="Z136" s="148"/>
      <c r="AA136" s="149"/>
    </row>
    <row r="137" spans="5:27">
      <c r="E137" s="84"/>
      <c r="F137" s="109"/>
      <c r="G137" s="67" t="str">
        <f>IFERROR(VLOOKUP(H$4&amp;F137,AUX!B:F,4,0),"")</f>
        <v/>
      </c>
      <c r="H137" s="78" t="str">
        <f>IFERROR(VLOOKUP(H$4&amp;F137,AUX!B:F,5,0),"")</f>
        <v/>
      </c>
      <c r="I137" s="110"/>
      <c r="J137" s="67" t="str">
        <f>IFERROR(VLOOKUP(F137&amp;"ic",PROD!B:C,2,0),"")</f>
        <v/>
      </c>
      <c r="K137" s="79" t="str">
        <f>IFERROR(VLOOKUP(F137&amp;"UN",PROD!B:J,9,0),"")</f>
        <v/>
      </c>
      <c r="L137" s="80" t="str">
        <f>IFERROR(VLOOKUP(F137&amp;"IC",PROD!B:J,9,0),"")</f>
        <v/>
      </c>
      <c r="M137" s="81" t="str">
        <f>IFERROR(VLOOKUP(F137&amp;"un",PROD!B:T,17,0),"")</f>
        <v/>
      </c>
      <c r="N137" s="82" t="str">
        <f>IFERROR(VLOOKUP(F137&amp;"un",PROD!B:T,19,0),"")</f>
        <v/>
      </c>
      <c r="O137" s="99"/>
      <c r="P137" s="83"/>
      <c r="Q137" s="67"/>
      <c r="R137" s="67"/>
      <c r="S137" s="111"/>
      <c r="T137" s="85"/>
      <c r="U137" s="75"/>
      <c r="V137" s="97"/>
      <c r="W137" s="97"/>
      <c r="X137" s="76"/>
      <c r="Y137" s="77"/>
      <c r="Z137" s="148"/>
      <c r="AA137" s="149"/>
    </row>
    <row r="138" spans="5:27">
      <c r="E138" s="84"/>
      <c r="F138" s="109"/>
      <c r="G138" s="67" t="str">
        <f>IFERROR(VLOOKUP(H$4&amp;F138,AUX!B:F,4,0),"")</f>
        <v/>
      </c>
      <c r="H138" s="78" t="str">
        <f>IFERROR(VLOOKUP(H$4&amp;F138,AUX!B:F,5,0),"")</f>
        <v/>
      </c>
      <c r="I138" s="110"/>
      <c r="J138" s="67" t="str">
        <f>IFERROR(VLOOKUP(F138&amp;"ic",PROD!B:C,2,0),"")</f>
        <v/>
      </c>
      <c r="K138" s="79" t="str">
        <f>IFERROR(VLOOKUP(F138&amp;"UN",PROD!B:J,9,0),"")</f>
        <v/>
      </c>
      <c r="L138" s="80" t="str">
        <f>IFERROR(VLOOKUP(F138&amp;"IC",PROD!B:J,9,0),"")</f>
        <v/>
      </c>
      <c r="M138" s="81" t="str">
        <f>IFERROR(VLOOKUP(F138&amp;"un",PROD!B:T,17,0),"")</f>
        <v/>
      </c>
      <c r="N138" s="82" t="str">
        <f>IFERROR(VLOOKUP(F138&amp;"un",PROD!B:T,19,0),"")</f>
        <v/>
      </c>
      <c r="O138" s="99"/>
      <c r="P138" s="83"/>
      <c r="Q138" s="67"/>
      <c r="R138" s="67"/>
      <c r="S138" s="111"/>
      <c r="T138" s="85"/>
      <c r="U138" s="75"/>
      <c r="V138" s="97"/>
      <c r="W138" s="97"/>
      <c r="X138" s="76"/>
      <c r="Y138" s="77"/>
      <c r="Z138" s="148"/>
      <c r="AA138" s="149"/>
    </row>
    <row r="139" spans="5:27">
      <c r="E139" s="84"/>
      <c r="F139" s="109"/>
      <c r="G139" s="67" t="str">
        <f>IFERROR(VLOOKUP(H$4&amp;F139,AUX!B:F,4,0),"")</f>
        <v/>
      </c>
      <c r="H139" s="78" t="str">
        <f>IFERROR(VLOOKUP(H$4&amp;F139,AUX!B:F,5,0),"")</f>
        <v/>
      </c>
      <c r="I139" s="110"/>
      <c r="J139" s="67" t="str">
        <f>IFERROR(VLOOKUP(F139&amp;"ic",PROD!B:C,2,0),"")</f>
        <v/>
      </c>
      <c r="K139" s="79" t="str">
        <f>IFERROR(VLOOKUP(F139&amp;"UN",PROD!B:J,9,0),"")</f>
        <v/>
      </c>
      <c r="L139" s="80" t="str">
        <f>IFERROR(VLOOKUP(F139&amp;"IC",PROD!B:J,9,0),"")</f>
        <v/>
      </c>
      <c r="M139" s="81" t="str">
        <f>IFERROR(VLOOKUP(F139&amp;"un",PROD!B:T,17,0),"")</f>
        <v/>
      </c>
      <c r="N139" s="82" t="str">
        <f>IFERROR(VLOOKUP(F139&amp;"un",PROD!B:T,19,0),"")</f>
        <v/>
      </c>
      <c r="O139" s="99"/>
      <c r="P139" s="83"/>
      <c r="Q139" s="67"/>
      <c r="R139" s="67"/>
      <c r="S139" s="111"/>
      <c r="T139" s="85"/>
      <c r="U139" s="75"/>
      <c r="V139" s="97"/>
      <c r="W139" s="97"/>
      <c r="X139" s="76"/>
      <c r="Y139" s="77"/>
      <c r="Z139" s="148"/>
      <c r="AA139" s="149"/>
    </row>
    <row r="140" spans="5:27">
      <c r="E140" s="84"/>
      <c r="F140" s="109"/>
      <c r="G140" s="67" t="str">
        <f>IFERROR(VLOOKUP(H$4&amp;F140,AUX!B:F,4,0),"")</f>
        <v/>
      </c>
      <c r="H140" s="78" t="str">
        <f>IFERROR(VLOOKUP(H$4&amp;F140,AUX!B:F,5,0),"")</f>
        <v/>
      </c>
      <c r="I140" s="110"/>
      <c r="J140" s="67" t="str">
        <f>IFERROR(VLOOKUP(F140&amp;"ic",PROD!B:C,2,0),"")</f>
        <v/>
      </c>
      <c r="K140" s="79" t="str">
        <f>IFERROR(VLOOKUP(F140&amp;"UN",PROD!B:J,9,0),"")</f>
        <v/>
      </c>
      <c r="L140" s="80" t="str">
        <f>IFERROR(VLOOKUP(F140&amp;"IC",PROD!B:J,9,0),"")</f>
        <v/>
      </c>
      <c r="M140" s="81" t="str">
        <f>IFERROR(VLOOKUP(F140&amp;"un",PROD!B:T,17,0),"")</f>
        <v/>
      </c>
      <c r="N140" s="82" t="str">
        <f>IFERROR(VLOOKUP(F140&amp;"un",PROD!B:T,19,0),"")</f>
        <v/>
      </c>
      <c r="O140" s="99"/>
      <c r="P140" s="83"/>
      <c r="Q140" s="67"/>
      <c r="R140" s="67"/>
      <c r="S140" s="111"/>
      <c r="T140" s="85"/>
      <c r="U140" s="75"/>
      <c r="V140" s="97"/>
      <c r="W140" s="97"/>
      <c r="X140" s="76"/>
      <c r="Y140" s="77"/>
      <c r="Z140" s="148"/>
      <c r="AA140" s="149"/>
    </row>
    <row r="141" spans="5:27">
      <c r="E141" s="84"/>
      <c r="F141" s="109"/>
      <c r="G141" s="67" t="str">
        <f>IFERROR(VLOOKUP(H$4&amp;F141,AUX!B:F,4,0),"")</f>
        <v/>
      </c>
      <c r="H141" s="78" t="str">
        <f>IFERROR(VLOOKUP(H$4&amp;F141,AUX!B:F,5,0),"")</f>
        <v/>
      </c>
      <c r="I141" s="110"/>
      <c r="J141" s="67" t="str">
        <f>IFERROR(VLOOKUP(F141&amp;"ic",PROD!B:C,2,0),"")</f>
        <v/>
      </c>
      <c r="K141" s="79" t="str">
        <f>IFERROR(VLOOKUP(F141&amp;"UN",PROD!B:J,9,0),"")</f>
        <v/>
      </c>
      <c r="L141" s="80" t="str">
        <f>IFERROR(VLOOKUP(F141&amp;"IC",PROD!B:J,9,0),"")</f>
        <v/>
      </c>
      <c r="M141" s="81" t="str">
        <f>IFERROR(VLOOKUP(F141&amp;"un",PROD!B:T,17,0),"")</f>
        <v/>
      </c>
      <c r="N141" s="82" t="str">
        <f>IFERROR(VLOOKUP(F141&amp;"un",PROD!B:T,19,0),"")</f>
        <v/>
      </c>
      <c r="O141" s="99"/>
      <c r="P141" s="83"/>
      <c r="Q141" s="67"/>
      <c r="R141" s="67"/>
      <c r="S141" s="111"/>
      <c r="T141" s="85"/>
      <c r="U141" s="75"/>
      <c r="V141" s="97"/>
      <c r="W141" s="97"/>
      <c r="X141" s="76"/>
      <c r="Y141" s="77"/>
      <c r="Z141" s="148"/>
      <c r="AA141" s="149"/>
    </row>
    <row r="142" spans="5:27">
      <c r="E142" s="84"/>
      <c r="F142" s="109"/>
      <c r="G142" s="67" t="str">
        <f>IFERROR(VLOOKUP(H$4&amp;F142,AUX!B:F,4,0),"")</f>
        <v/>
      </c>
      <c r="H142" s="78" t="str">
        <f>IFERROR(VLOOKUP(H$4&amp;F142,AUX!B:F,5,0),"")</f>
        <v/>
      </c>
      <c r="I142" s="110"/>
      <c r="J142" s="67" t="str">
        <f>IFERROR(VLOOKUP(F142&amp;"ic",PROD!B:C,2,0),"")</f>
        <v/>
      </c>
      <c r="K142" s="79" t="str">
        <f>IFERROR(VLOOKUP(F142&amp;"UN",PROD!B:J,9,0),"")</f>
        <v/>
      </c>
      <c r="L142" s="80" t="str">
        <f>IFERROR(VLOOKUP(F142&amp;"IC",PROD!B:J,9,0),"")</f>
        <v/>
      </c>
      <c r="M142" s="81" t="str">
        <f>IFERROR(VLOOKUP(F142&amp;"un",PROD!B:T,17,0),"")</f>
        <v/>
      </c>
      <c r="N142" s="82" t="str">
        <f>IFERROR(VLOOKUP(F142&amp;"un",PROD!B:T,19,0),"")</f>
        <v/>
      </c>
      <c r="O142" s="99"/>
      <c r="P142" s="83"/>
      <c r="Q142" s="67"/>
      <c r="R142" s="67"/>
      <c r="S142" s="111"/>
      <c r="T142" s="85"/>
      <c r="U142" s="75"/>
      <c r="V142" s="97"/>
      <c r="W142" s="97"/>
      <c r="X142" s="76"/>
      <c r="Y142" s="77"/>
      <c r="Z142" s="148"/>
      <c r="AA142" s="149"/>
    </row>
    <row r="143" spans="5:27">
      <c r="E143" s="84"/>
      <c r="F143" s="109"/>
      <c r="G143" s="67" t="str">
        <f>IFERROR(VLOOKUP(H$4&amp;F143,AUX!B:F,4,0),"")</f>
        <v/>
      </c>
      <c r="H143" s="78" t="str">
        <f>IFERROR(VLOOKUP(H$4&amp;F143,AUX!B:F,5,0),"")</f>
        <v/>
      </c>
      <c r="I143" s="110"/>
      <c r="J143" s="67" t="str">
        <f>IFERROR(VLOOKUP(F143&amp;"ic",PROD!B:C,2,0),"")</f>
        <v/>
      </c>
      <c r="K143" s="79" t="str">
        <f>IFERROR(VLOOKUP(F143&amp;"UN",PROD!B:J,9,0),"")</f>
        <v/>
      </c>
      <c r="L143" s="80" t="str">
        <f>IFERROR(VLOOKUP(F143&amp;"IC",PROD!B:J,9,0),"")</f>
        <v/>
      </c>
      <c r="M143" s="81" t="str">
        <f>IFERROR(VLOOKUP(F143&amp;"un",PROD!B:T,17,0),"")</f>
        <v/>
      </c>
      <c r="N143" s="82" t="str">
        <f>IFERROR(VLOOKUP(F143&amp;"un",PROD!B:T,19,0),"")</f>
        <v/>
      </c>
      <c r="O143" s="99"/>
      <c r="P143" s="83"/>
      <c r="Q143" s="67"/>
      <c r="R143" s="67"/>
      <c r="S143" s="111"/>
      <c r="T143" s="85"/>
      <c r="U143" s="75"/>
      <c r="V143" s="97"/>
      <c r="W143" s="97"/>
      <c r="X143" s="76"/>
      <c r="Y143" s="77"/>
      <c r="Z143" s="148"/>
      <c r="AA143" s="149"/>
    </row>
    <row r="144" spans="5:27">
      <c r="E144" s="84"/>
      <c r="F144" s="109"/>
      <c r="G144" s="67" t="str">
        <f>IFERROR(VLOOKUP(H$4&amp;F144,AUX!B:F,4,0),"")</f>
        <v/>
      </c>
      <c r="H144" s="78" t="str">
        <f>IFERROR(VLOOKUP(H$4&amp;F144,AUX!B:F,5,0),"")</f>
        <v/>
      </c>
      <c r="I144" s="110"/>
      <c r="J144" s="67" t="str">
        <f>IFERROR(VLOOKUP(F144&amp;"ic",PROD!B:C,2,0),"")</f>
        <v/>
      </c>
      <c r="K144" s="79" t="str">
        <f>IFERROR(VLOOKUP(F144&amp;"UN",PROD!B:J,9,0),"")</f>
        <v/>
      </c>
      <c r="L144" s="80" t="str">
        <f>IFERROR(VLOOKUP(F144&amp;"IC",PROD!B:J,9,0),"")</f>
        <v/>
      </c>
      <c r="M144" s="81" t="str">
        <f>IFERROR(VLOOKUP(F144&amp;"un",PROD!B:T,17,0),"")</f>
        <v/>
      </c>
      <c r="N144" s="82" t="str">
        <f>IFERROR(VLOOKUP(F144&amp;"un",PROD!B:T,19,0),"")</f>
        <v/>
      </c>
      <c r="O144" s="99"/>
      <c r="P144" s="83"/>
      <c r="Q144" s="67"/>
      <c r="R144" s="67"/>
      <c r="S144" s="111"/>
      <c r="T144" s="85"/>
      <c r="U144" s="75"/>
      <c r="V144" s="97"/>
      <c r="W144" s="97"/>
      <c r="X144" s="76"/>
      <c r="Y144" s="77"/>
      <c r="Z144" s="148"/>
      <c r="AA144" s="149"/>
    </row>
    <row r="145" spans="5:27">
      <c r="E145" s="84"/>
      <c r="F145" s="109"/>
      <c r="G145" s="67" t="str">
        <f>IFERROR(VLOOKUP(H$4&amp;F145,AUX!B:F,4,0),"")</f>
        <v/>
      </c>
      <c r="H145" s="78" t="str">
        <f>IFERROR(VLOOKUP(H$4&amp;F145,AUX!B:F,5,0),"")</f>
        <v/>
      </c>
      <c r="I145" s="110"/>
      <c r="J145" s="67" t="str">
        <f>IFERROR(VLOOKUP(F145&amp;"ic",PROD!B:C,2,0),"")</f>
        <v/>
      </c>
      <c r="K145" s="79" t="str">
        <f>IFERROR(VLOOKUP(F145&amp;"UN",PROD!B:J,9,0),"")</f>
        <v/>
      </c>
      <c r="L145" s="80" t="str">
        <f>IFERROR(VLOOKUP(F145&amp;"IC",PROD!B:J,9,0),"")</f>
        <v/>
      </c>
      <c r="M145" s="81" t="str">
        <f>IFERROR(VLOOKUP(F145&amp;"un",PROD!B:T,17,0),"")</f>
        <v/>
      </c>
      <c r="N145" s="82" t="str">
        <f>IFERROR(VLOOKUP(F145&amp;"un",PROD!B:T,19,0),"")</f>
        <v/>
      </c>
      <c r="O145" s="99"/>
      <c r="P145" s="83"/>
      <c r="Q145" s="67"/>
      <c r="R145" s="67"/>
      <c r="S145" s="111"/>
      <c r="T145" s="85"/>
      <c r="U145" s="75"/>
      <c r="V145" s="97"/>
      <c r="W145" s="97"/>
      <c r="X145" s="76"/>
      <c r="Y145" s="77"/>
      <c r="Z145" s="148"/>
      <c r="AA145" s="149"/>
    </row>
    <row r="146" spans="5:27">
      <c r="E146" s="84"/>
      <c r="F146" s="109"/>
      <c r="G146" s="67" t="str">
        <f>IFERROR(VLOOKUP(H$4&amp;F146,AUX!B:F,4,0),"")</f>
        <v/>
      </c>
      <c r="H146" s="78" t="str">
        <f>IFERROR(VLOOKUP(H$4&amp;F146,AUX!B:F,5,0),"")</f>
        <v/>
      </c>
      <c r="I146" s="110"/>
      <c r="J146" s="67" t="str">
        <f>IFERROR(VLOOKUP(F146&amp;"ic",PROD!B:C,2,0),"")</f>
        <v/>
      </c>
      <c r="K146" s="79" t="str">
        <f>IFERROR(VLOOKUP(F146&amp;"UN",PROD!B:J,9,0),"")</f>
        <v/>
      </c>
      <c r="L146" s="80" t="str">
        <f>IFERROR(VLOOKUP(F146&amp;"IC",PROD!B:J,9,0),"")</f>
        <v/>
      </c>
      <c r="M146" s="81" t="str">
        <f>IFERROR(VLOOKUP(F146&amp;"un",PROD!B:T,17,0),"")</f>
        <v/>
      </c>
      <c r="N146" s="82" t="str">
        <f>IFERROR(VLOOKUP(F146&amp;"un",PROD!B:T,19,0),"")</f>
        <v/>
      </c>
      <c r="O146" s="99"/>
      <c r="P146" s="83"/>
      <c r="Q146" s="67"/>
      <c r="R146" s="67"/>
      <c r="S146" s="111"/>
      <c r="T146" s="85"/>
      <c r="U146" s="75"/>
      <c r="V146" s="97"/>
      <c r="W146" s="97"/>
      <c r="X146" s="76"/>
      <c r="Y146" s="77"/>
      <c r="Z146" s="148"/>
      <c r="AA146" s="149"/>
    </row>
    <row r="147" spans="5:27">
      <c r="E147" s="84"/>
      <c r="F147" s="109"/>
      <c r="G147" s="67" t="str">
        <f>IFERROR(VLOOKUP(H$4&amp;F147,AUX!B:F,4,0),"")</f>
        <v/>
      </c>
      <c r="H147" s="78" t="str">
        <f>IFERROR(VLOOKUP(H$4&amp;F147,AUX!B:F,5,0),"")</f>
        <v/>
      </c>
      <c r="I147" s="110"/>
      <c r="J147" s="67" t="str">
        <f>IFERROR(VLOOKUP(F147&amp;"ic",PROD!B:C,2,0),"")</f>
        <v/>
      </c>
      <c r="K147" s="79" t="str">
        <f>IFERROR(VLOOKUP(F147&amp;"UN",PROD!B:J,9,0),"")</f>
        <v/>
      </c>
      <c r="L147" s="80" t="str">
        <f>IFERROR(VLOOKUP(F147&amp;"IC",PROD!B:J,9,0),"")</f>
        <v/>
      </c>
      <c r="M147" s="81" t="str">
        <f>IFERROR(VLOOKUP(F147&amp;"un",PROD!B:T,17,0),"")</f>
        <v/>
      </c>
      <c r="N147" s="82" t="str">
        <f>IFERROR(VLOOKUP(F147&amp;"un",PROD!B:T,19,0),"")</f>
        <v/>
      </c>
      <c r="O147" s="99"/>
      <c r="P147" s="83"/>
      <c r="Q147" s="67"/>
      <c r="R147" s="67"/>
      <c r="S147" s="111"/>
      <c r="T147" s="85"/>
      <c r="U147" s="75"/>
      <c r="V147" s="97"/>
      <c r="W147" s="97"/>
      <c r="X147" s="76"/>
      <c r="Y147" s="77"/>
      <c r="Z147" s="148"/>
      <c r="AA147" s="149"/>
    </row>
    <row r="148" spans="5:27">
      <c r="E148" s="84"/>
      <c r="F148" s="109"/>
      <c r="G148" s="67" t="str">
        <f>IFERROR(VLOOKUP(H$4&amp;F148,AUX!B:F,4,0),"")</f>
        <v/>
      </c>
      <c r="H148" s="78" t="str">
        <f>IFERROR(VLOOKUP(H$4&amp;F148,AUX!B:F,5,0),"")</f>
        <v/>
      </c>
      <c r="I148" s="110"/>
      <c r="J148" s="67" t="str">
        <f>IFERROR(VLOOKUP(F148&amp;"ic",PROD!B:C,2,0),"")</f>
        <v/>
      </c>
      <c r="K148" s="79" t="str">
        <f>IFERROR(VLOOKUP(F148&amp;"UN",PROD!B:J,9,0),"")</f>
        <v/>
      </c>
      <c r="L148" s="80" t="str">
        <f>IFERROR(VLOOKUP(F148&amp;"IC",PROD!B:J,9,0),"")</f>
        <v/>
      </c>
      <c r="M148" s="81" t="str">
        <f>IFERROR(VLOOKUP(F148&amp;"un",PROD!B:T,17,0),"")</f>
        <v/>
      </c>
      <c r="N148" s="82" t="str">
        <f>IFERROR(VLOOKUP(F148&amp;"un",PROD!B:T,19,0),"")</f>
        <v/>
      </c>
      <c r="O148" s="99"/>
      <c r="P148" s="83"/>
      <c r="Q148" s="67"/>
      <c r="R148" s="67"/>
      <c r="S148" s="111"/>
      <c r="T148" s="85"/>
      <c r="U148" s="75"/>
      <c r="V148" s="97"/>
      <c r="W148" s="97"/>
      <c r="X148" s="76"/>
      <c r="Y148" s="77"/>
      <c r="Z148" s="148"/>
      <c r="AA148" s="149"/>
    </row>
    <row r="149" spans="5:27">
      <c r="E149" s="84"/>
      <c r="F149" s="109"/>
      <c r="G149" s="67" t="str">
        <f>IFERROR(VLOOKUP(H$4&amp;F149,AUX!B:F,4,0),"")</f>
        <v/>
      </c>
      <c r="H149" s="78" t="str">
        <f>IFERROR(VLOOKUP(H$4&amp;F149,AUX!B:F,5,0),"")</f>
        <v/>
      </c>
      <c r="I149" s="110"/>
      <c r="J149" s="67" t="str">
        <f>IFERROR(VLOOKUP(F149&amp;"ic",PROD!B:C,2,0),"")</f>
        <v/>
      </c>
      <c r="K149" s="79" t="str">
        <f>IFERROR(VLOOKUP(F149&amp;"UN",PROD!B:J,9,0),"")</f>
        <v/>
      </c>
      <c r="L149" s="80" t="str">
        <f>IFERROR(VLOOKUP(F149&amp;"IC",PROD!B:J,9,0),"")</f>
        <v/>
      </c>
      <c r="M149" s="81" t="str">
        <f>IFERROR(VLOOKUP(F149&amp;"un",PROD!B:T,17,0),"")</f>
        <v/>
      </c>
      <c r="N149" s="82" t="str">
        <f>IFERROR(VLOOKUP(F149&amp;"un",PROD!B:T,19,0),"")</f>
        <v/>
      </c>
      <c r="O149" s="99"/>
      <c r="P149" s="83"/>
      <c r="Q149" s="67"/>
      <c r="R149" s="67"/>
      <c r="S149" s="111"/>
      <c r="T149" s="85"/>
      <c r="U149" s="75"/>
      <c r="V149" s="97"/>
      <c r="W149" s="97"/>
      <c r="X149" s="76"/>
      <c r="Y149" s="77"/>
      <c r="Z149" s="148"/>
      <c r="AA149" s="149"/>
    </row>
    <row r="150" spans="5:27">
      <c r="E150" s="84"/>
      <c r="F150" s="109"/>
      <c r="G150" s="67" t="str">
        <f>IFERROR(VLOOKUP(H$4&amp;F150,AUX!B:F,4,0),"")</f>
        <v/>
      </c>
      <c r="H150" s="78" t="str">
        <f>IFERROR(VLOOKUP(H$4&amp;F150,AUX!B:F,5,0),"")</f>
        <v/>
      </c>
      <c r="I150" s="110"/>
      <c r="J150" s="67" t="str">
        <f>IFERROR(VLOOKUP(F150&amp;"ic",PROD!B:C,2,0),"")</f>
        <v/>
      </c>
      <c r="K150" s="79" t="str">
        <f>IFERROR(VLOOKUP(F150&amp;"UN",PROD!B:J,9,0),"")</f>
        <v/>
      </c>
      <c r="L150" s="80" t="str">
        <f>IFERROR(VLOOKUP(F150&amp;"IC",PROD!B:J,9,0),"")</f>
        <v/>
      </c>
      <c r="M150" s="81" t="str">
        <f>IFERROR(VLOOKUP(F150&amp;"un",PROD!B:T,17,0),"")</f>
        <v/>
      </c>
      <c r="N150" s="82" t="str">
        <f>IFERROR(VLOOKUP(F150&amp;"un",PROD!B:T,19,0),"")</f>
        <v/>
      </c>
      <c r="O150" s="99"/>
      <c r="P150" s="83"/>
      <c r="Q150" s="67"/>
      <c r="R150" s="67"/>
      <c r="S150" s="111"/>
      <c r="T150" s="85"/>
      <c r="U150" s="75"/>
      <c r="V150" s="97"/>
      <c r="W150" s="97"/>
      <c r="X150" s="76"/>
      <c r="Y150" s="77"/>
      <c r="Z150" s="148"/>
      <c r="AA150" s="149"/>
    </row>
    <row r="151" spans="5:27">
      <c r="E151" s="84"/>
      <c r="F151" s="109"/>
      <c r="G151" s="67" t="str">
        <f>IFERROR(VLOOKUP(H$4&amp;F151,AUX!B:F,4,0),"")</f>
        <v/>
      </c>
      <c r="H151" s="78" t="str">
        <f>IFERROR(VLOOKUP(H$4&amp;F151,AUX!B:F,5,0),"")</f>
        <v/>
      </c>
      <c r="I151" s="110"/>
      <c r="J151" s="67" t="str">
        <f>IFERROR(VLOOKUP(F151&amp;"ic",PROD!B:C,2,0),"")</f>
        <v/>
      </c>
      <c r="K151" s="79" t="str">
        <f>IFERROR(VLOOKUP(F151&amp;"UN",PROD!B:J,9,0),"")</f>
        <v/>
      </c>
      <c r="L151" s="80" t="str">
        <f>IFERROR(VLOOKUP(F151&amp;"IC",PROD!B:J,9,0),"")</f>
        <v/>
      </c>
      <c r="M151" s="81" t="str">
        <f>IFERROR(VLOOKUP(F151&amp;"un",PROD!B:T,17,0),"")</f>
        <v/>
      </c>
      <c r="N151" s="82" t="str">
        <f>IFERROR(VLOOKUP(F151&amp;"un",PROD!B:T,19,0),"")</f>
        <v/>
      </c>
      <c r="O151" s="99"/>
      <c r="P151" s="83"/>
      <c r="Q151" s="67"/>
      <c r="R151" s="67"/>
      <c r="S151" s="111"/>
      <c r="T151" s="85"/>
      <c r="U151" s="75"/>
      <c r="V151" s="97"/>
      <c r="W151" s="97"/>
      <c r="X151" s="76"/>
      <c r="Y151" s="77"/>
      <c r="Z151" s="148"/>
      <c r="AA151" s="149"/>
    </row>
    <row r="152" spans="5:27">
      <c r="E152" s="84"/>
      <c r="F152" s="109"/>
      <c r="G152" s="67" t="str">
        <f>IFERROR(VLOOKUP(H$4&amp;F152,AUX!B:F,4,0),"")</f>
        <v/>
      </c>
      <c r="H152" s="78" t="str">
        <f>IFERROR(VLOOKUP(H$4&amp;F152,AUX!B:F,5,0),"")</f>
        <v/>
      </c>
      <c r="I152" s="110"/>
      <c r="J152" s="67" t="str">
        <f>IFERROR(VLOOKUP(F152&amp;"ic",PROD!B:C,2,0),"")</f>
        <v/>
      </c>
      <c r="K152" s="79" t="str">
        <f>IFERROR(VLOOKUP(F152&amp;"UN",PROD!B:J,9,0),"")</f>
        <v/>
      </c>
      <c r="L152" s="80" t="str">
        <f>IFERROR(VLOOKUP(F152&amp;"IC",PROD!B:J,9,0),"")</f>
        <v/>
      </c>
      <c r="M152" s="81" t="str">
        <f>IFERROR(VLOOKUP(F152&amp;"un",PROD!B:T,17,0),"")</f>
        <v/>
      </c>
      <c r="N152" s="82" t="str">
        <f>IFERROR(VLOOKUP(F152&amp;"un",PROD!B:T,19,0),"")</f>
        <v/>
      </c>
      <c r="O152" s="99"/>
      <c r="P152" s="83"/>
      <c r="Q152" s="67"/>
      <c r="R152" s="67"/>
      <c r="S152" s="111"/>
      <c r="T152" s="85"/>
      <c r="U152" s="75"/>
      <c r="V152" s="97"/>
      <c r="W152" s="97"/>
      <c r="X152" s="76"/>
      <c r="Y152" s="77"/>
      <c r="Z152" s="148"/>
      <c r="AA152" s="149"/>
    </row>
    <row r="153" spans="5:27">
      <c r="E153" s="84"/>
      <c r="F153" s="109"/>
      <c r="G153" s="67" t="str">
        <f>IFERROR(VLOOKUP(H$4&amp;F153,AUX!B:F,4,0),"")</f>
        <v/>
      </c>
      <c r="H153" s="78" t="str">
        <f>IFERROR(VLOOKUP(H$4&amp;F153,AUX!B:F,5,0),"")</f>
        <v/>
      </c>
      <c r="I153" s="110"/>
      <c r="J153" s="67" t="str">
        <f>IFERROR(VLOOKUP(F153&amp;"ic",PROD!B:C,2,0),"")</f>
        <v/>
      </c>
      <c r="K153" s="79" t="str">
        <f>IFERROR(VLOOKUP(F153&amp;"UN",PROD!B:J,9,0),"")</f>
        <v/>
      </c>
      <c r="L153" s="80" t="str">
        <f>IFERROR(VLOOKUP(F153&amp;"IC",PROD!B:J,9,0),"")</f>
        <v/>
      </c>
      <c r="M153" s="81" t="str">
        <f>IFERROR(VLOOKUP(F153&amp;"un",PROD!B:T,17,0),"")</f>
        <v/>
      </c>
      <c r="N153" s="82" t="str">
        <f>IFERROR(VLOOKUP(F153&amp;"un",PROD!B:T,19,0),"")</f>
        <v/>
      </c>
      <c r="O153" s="99"/>
      <c r="P153" s="83"/>
      <c r="Q153" s="67"/>
      <c r="R153" s="67"/>
      <c r="S153" s="111"/>
      <c r="T153" s="85"/>
      <c r="U153" s="75"/>
      <c r="V153" s="97"/>
      <c r="W153" s="97"/>
      <c r="X153" s="76"/>
      <c r="Y153" s="77"/>
      <c r="Z153" s="148"/>
      <c r="AA153" s="149"/>
    </row>
    <row r="154" spans="5:27">
      <c r="E154" s="84"/>
      <c r="F154" s="109"/>
      <c r="G154" s="67" t="str">
        <f>IFERROR(VLOOKUP(H$4&amp;F154,AUX!B:F,4,0),"")</f>
        <v/>
      </c>
      <c r="H154" s="78" t="str">
        <f>IFERROR(VLOOKUP(H$4&amp;F154,AUX!B:F,5,0),"")</f>
        <v/>
      </c>
      <c r="I154" s="110"/>
      <c r="J154" s="67" t="str">
        <f>IFERROR(VLOOKUP(F154&amp;"ic",PROD!B:C,2,0),"")</f>
        <v/>
      </c>
      <c r="K154" s="79" t="str">
        <f>IFERROR(VLOOKUP(F154&amp;"UN",PROD!B:J,9,0),"")</f>
        <v/>
      </c>
      <c r="L154" s="80" t="str">
        <f>IFERROR(VLOOKUP(F154&amp;"IC",PROD!B:J,9,0),"")</f>
        <v/>
      </c>
      <c r="M154" s="81" t="str">
        <f>IFERROR(VLOOKUP(F154&amp;"un",PROD!B:T,17,0),"")</f>
        <v/>
      </c>
      <c r="N154" s="82" t="str">
        <f>IFERROR(VLOOKUP(F154&amp;"un",PROD!B:T,19,0),"")</f>
        <v/>
      </c>
      <c r="O154" s="99"/>
      <c r="P154" s="83"/>
      <c r="Q154" s="67"/>
      <c r="R154" s="67"/>
      <c r="S154" s="111"/>
      <c r="T154" s="85"/>
      <c r="U154" s="75"/>
      <c r="V154" s="97"/>
      <c r="W154" s="97"/>
      <c r="X154" s="76"/>
      <c r="Y154" s="77"/>
      <c r="Z154" s="148"/>
      <c r="AA154" s="149"/>
    </row>
    <row r="155" spans="5:27">
      <c r="E155" s="84"/>
      <c r="F155" s="109"/>
      <c r="G155" s="67" t="str">
        <f>IFERROR(VLOOKUP(H$4&amp;F155,AUX!B:F,4,0),"")</f>
        <v/>
      </c>
      <c r="H155" s="78" t="str">
        <f>IFERROR(VLOOKUP(H$4&amp;F155,AUX!B:F,5,0),"")</f>
        <v/>
      </c>
      <c r="I155" s="110"/>
      <c r="J155" s="67" t="str">
        <f>IFERROR(VLOOKUP(F155&amp;"ic",PROD!B:C,2,0),"")</f>
        <v/>
      </c>
      <c r="K155" s="79" t="str">
        <f>IFERROR(VLOOKUP(F155&amp;"UN",PROD!B:J,9,0),"")</f>
        <v/>
      </c>
      <c r="L155" s="80" t="str">
        <f>IFERROR(VLOOKUP(F155&amp;"IC",PROD!B:J,9,0),"")</f>
        <v/>
      </c>
      <c r="M155" s="81" t="str">
        <f>IFERROR(VLOOKUP(F155&amp;"un",PROD!B:T,17,0),"")</f>
        <v/>
      </c>
      <c r="N155" s="82" t="str">
        <f>IFERROR(VLOOKUP(F155&amp;"un",PROD!B:T,19,0),"")</f>
        <v/>
      </c>
      <c r="O155" s="99"/>
      <c r="P155" s="83"/>
      <c r="Q155" s="67"/>
      <c r="R155" s="67"/>
      <c r="S155" s="111"/>
      <c r="T155" s="85"/>
      <c r="U155" s="75"/>
      <c r="V155" s="97"/>
      <c r="W155" s="97"/>
      <c r="X155" s="76"/>
      <c r="Y155" s="77"/>
      <c r="Z155" s="148"/>
      <c r="AA155" s="149"/>
    </row>
    <row r="156" spans="5:27">
      <c r="E156" s="84"/>
      <c r="F156" s="109"/>
      <c r="G156" s="67" t="str">
        <f>IFERROR(VLOOKUP(H$4&amp;F156,AUX!B:F,4,0),"")</f>
        <v/>
      </c>
      <c r="H156" s="78" t="str">
        <f>IFERROR(VLOOKUP(H$4&amp;F156,AUX!B:F,5,0),"")</f>
        <v/>
      </c>
      <c r="I156" s="110"/>
      <c r="J156" s="67" t="str">
        <f>IFERROR(VLOOKUP(F156&amp;"ic",PROD!B:C,2,0),"")</f>
        <v/>
      </c>
      <c r="K156" s="79" t="str">
        <f>IFERROR(VLOOKUP(F156&amp;"UN",PROD!B:J,9,0),"")</f>
        <v/>
      </c>
      <c r="L156" s="80" t="str">
        <f>IFERROR(VLOOKUP(F156&amp;"IC",PROD!B:J,9,0),"")</f>
        <v/>
      </c>
      <c r="M156" s="81" t="str">
        <f>IFERROR(VLOOKUP(F156&amp;"un",PROD!B:T,17,0),"")</f>
        <v/>
      </c>
      <c r="N156" s="82" t="str">
        <f>IFERROR(VLOOKUP(F156&amp;"un",PROD!B:T,19,0),"")</f>
        <v/>
      </c>
      <c r="O156" s="99"/>
      <c r="P156" s="83"/>
      <c r="Q156" s="67"/>
      <c r="R156" s="67"/>
      <c r="S156" s="111"/>
      <c r="T156" s="85"/>
      <c r="U156" s="75"/>
      <c r="V156" s="97"/>
      <c r="W156" s="97"/>
      <c r="X156" s="76"/>
      <c r="Y156" s="77"/>
      <c r="Z156" s="148"/>
      <c r="AA156" s="149"/>
    </row>
    <row r="157" spans="5:27">
      <c r="E157" s="84"/>
      <c r="F157" s="109"/>
      <c r="G157" s="67" t="str">
        <f>IFERROR(VLOOKUP(H$4&amp;F157,AUX!B:F,4,0),"")</f>
        <v/>
      </c>
      <c r="H157" s="78" t="str">
        <f>IFERROR(VLOOKUP(H$4&amp;F157,AUX!B:F,5,0),"")</f>
        <v/>
      </c>
      <c r="I157" s="110"/>
      <c r="J157" s="67" t="str">
        <f>IFERROR(VLOOKUP(F157&amp;"ic",PROD!B:C,2,0),"")</f>
        <v/>
      </c>
      <c r="K157" s="79" t="str">
        <f>IFERROR(VLOOKUP(F157&amp;"UN",PROD!B:J,9,0),"")</f>
        <v/>
      </c>
      <c r="L157" s="80" t="str">
        <f>IFERROR(VLOOKUP(F157&amp;"IC",PROD!B:J,9,0),"")</f>
        <v/>
      </c>
      <c r="M157" s="81" t="str">
        <f>IFERROR(VLOOKUP(F157&amp;"un",PROD!B:T,17,0),"")</f>
        <v/>
      </c>
      <c r="N157" s="82" t="str">
        <f>IFERROR(VLOOKUP(F157&amp;"un",PROD!B:T,19,0),"")</f>
        <v/>
      </c>
      <c r="O157" s="99"/>
      <c r="P157" s="83"/>
      <c r="Q157" s="67"/>
      <c r="R157" s="67"/>
      <c r="S157" s="111"/>
      <c r="T157" s="85"/>
      <c r="U157" s="75"/>
      <c r="V157" s="97"/>
      <c r="W157" s="97"/>
      <c r="X157" s="76"/>
      <c r="Y157" s="77"/>
      <c r="Z157" s="148"/>
      <c r="AA157" s="149"/>
    </row>
    <row r="158" spans="5:27">
      <c r="E158" s="84"/>
      <c r="F158" s="109"/>
      <c r="G158" s="67" t="str">
        <f>IFERROR(VLOOKUP(H$4&amp;F158,AUX!B:F,4,0),"")</f>
        <v/>
      </c>
      <c r="H158" s="78" t="str">
        <f>IFERROR(VLOOKUP(H$4&amp;F158,AUX!B:F,5,0),"")</f>
        <v/>
      </c>
      <c r="I158" s="110"/>
      <c r="J158" s="67" t="str">
        <f>IFERROR(VLOOKUP(F158&amp;"ic",PROD!B:C,2,0),"")</f>
        <v/>
      </c>
      <c r="K158" s="79" t="str">
        <f>IFERROR(VLOOKUP(F158&amp;"UN",PROD!B:J,9,0),"")</f>
        <v/>
      </c>
      <c r="L158" s="80" t="str">
        <f>IFERROR(VLOOKUP(F158&amp;"IC",PROD!B:J,9,0),"")</f>
        <v/>
      </c>
      <c r="M158" s="81" t="str">
        <f>IFERROR(VLOOKUP(F158&amp;"un",PROD!B:T,17,0),"")</f>
        <v/>
      </c>
      <c r="N158" s="82" t="str">
        <f>IFERROR(VLOOKUP(F158&amp;"un",PROD!B:T,19,0),"")</f>
        <v/>
      </c>
      <c r="O158" s="99"/>
      <c r="P158" s="83"/>
      <c r="Q158" s="67"/>
      <c r="R158" s="67"/>
      <c r="S158" s="111"/>
      <c r="T158" s="85"/>
      <c r="U158" s="75"/>
      <c r="V158" s="97"/>
      <c r="W158" s="97"/>
      <c r="X158" s="76"/>
      <c r="Y158" s="77"/>
      <c r="Z158" s="148"/>
      <c r="AA158" s="149"/>
    </row>
    <row r="159" spans="5:27">
      <c r="E159" s="84"/>
      <c r="F159" s="109"/>
      <c r="G159" s="67" t="str">
        <f>IFERROR(VLOOKUP(H$4&amp;F159,AUX!B:F,4,0),"")</f>
        <v/>
      </c>
      <c r="H159" s="78" t="str">
        <f>IFERROR(VLOOKUP(H$4&amp;F159,AUX!B:F,5,0),"")</f>
        <v/>
      </c>
      <c r="I159" s="110"/>
      <c r="J159" s="67" t="str">
        <f>IFERROR(VLOOKUP(F159&amp;"ic",PROD!B:C,2,0),"")</f>
        <v/>
      </c>
      <c r="K159" s="79" t="str">
        <f>IFERROR(VLOOKUP(F159&amp;"UN",PROD!B:J,9,0),"")</f>
        <v/>
      </c>
      <c r="L159" s="80" t="str">
        <f>IFERROR(VLOOKUP(F159&amp;"IC",PROD!B:J,9,0),"")</f>
        <v/>
      </c>
      <c r="M159" s="81" t="str">
        <f>IFERROR(VLOOKUP(F159&amp;"un",PROD!B:T,17,0),"")</f>
        <v/>
      </c>
      <c r="N159" s="82" t="str">
        <f>IFERROR(VLOOKUP(F159&amp;"un",PROD!B:T,19,0),"")</f>
        <v/>
      </c>
      <c r="O159" s="99"/>
      <c r="P159" s="83"/>
      <c r="Q159" s="67"/>
      <c r="R159" s="67"/>
      <c r="S159" s="111"/>
      <c r="T159" s="85"/>
      <c r="U159" s="75"/>
      <c r="V159" s="97"/>
      <c r="W159" s="97"/>
      <c r="X159" s="76"/>
      <c r="Y159" s="77"/>
      <c r="Z159" s="148"/>
      <c r="AA159" s="149"/>
    </row>
    <row r="160" spans="5:27">
      <c r="E160" s="84"/>
      <c r="F160" s="109"/>
      <c r="G160" s="67" t="str">
        <f>IFERROR(VLOOKUP(H$4&amp;F160,AUX!B:F,4,0),"")</f>
        <v/>
      </c>
      <c r="H160" s="78" t="str">
        <f>IFERROR(VLOOKUP(H$4&amp;F160,AUX!B:F,5,0),"")</f>
        <v/>
      </c>
      <c r="I160" s="110"/>
      <c r="J160" s="67" t="str">
        <f>IFERROR(VLOOKUP(F160&amp;"ic",PROD!B:C,2,0),"")</f>
        <v/>
      </c>
      <c r="K160" s="79" t="str">
        <f>IFERROR(VLOOKUP(F160&amp;"UN",PROD!B:J,9,0),"")</f>
        <v/>
      </c>
      <c r="L160" s="80" t="str">
        <f>IFERROR(VLOOKUP(F160&amp;"IC",PROD!B:J,9,0),"")</f>
        <v/>
      </c>
      <c r="M160" s="81" t="str">
        <f>IFERROR(VLOOKUP(F160&amp;"un",PROD!B:T,17,0),"")</f>
        <v/>
      </c>
      <c r="N160" s="82" t="str">
        <f>IFERROR(VLOOKUP(F160&amp;"un",PROD!B:T,19,0),"")</f>
        <v/>
      </c>
      <c r="O160" s="99"/>
      <c r="P160" s="83"/>
      <c r="Q160" s="67"/>
      <c r="R160" s="67"/>
      <c r="S160" s="111"/>
      <c r="T160" s="85"/>
      <c r="U160" s="75"/>
      <c r="V160" s="97"/>
      <c r="W160" s="97"/>
      <c r="X160" s="76"/>
      <c r="Y160" s="77"/>
      <c r="Z160" s="148"/>
      <c r="AA160" s="149"/>
    </row>
    <row r="161" spans="5:27">
      <c r="E161" s="84"/>
      <c r="F161" s="109"/>
      <c r="G161" s="67" t="str">
        <f>IFERROR(VLOOKUP(H$4&amp;F161,AUX!B:F,4,0),"")</f>
        <v/>
      </c>
      <c r="H161" s="78" t="str">
        <f>IFERROR(VLOOKUP(H$4&amp;F161,AUX!B:F,5,0),"")</f>
        <v/>
      </c>
      <c r="I161" s="110"/>
      <c r="J161" s="67" t="str">
        <f>IFERROR(VLOOKUP(F161&amp;"ic",PROD!B:C,2,0),"")</f>
        <v/>
      </c>
      <c r="K161" s="79" t="str">
        <f>IFERROR(VLOOKUP(F161&amp;"UN",PROD!B:J,9,0),"")</f>
        <v/>
      </c>
      <c r="L161" s="80" t="str">
        <f>IFERROR(VLOOKUP(F161&amp;"IC",PROD!B:J,9,0),"")</f>
        <v/>
      </c>
      <c r="M161" s="81" t="str">
        <f>IFERROR(VLOOKUP(F161&amp;"un",PROD!B:T,17,0),"")</f>
        <v/>
      </c>
      <c r="N161" s="82" t="str">
        <f>IFERROR(VLOOKUP(F161&amp;"un",PROD!B:T,19,0),"")</f>
        <v/>
      </c>
      <c r="O161" s="99"/>
      <c r="P161" s="83"/>
      <c r="Q161" s="67"/>
      <c r="R161" s="67"/>
      <c r="S161" s="111"/>
      <c r="T161" s="85"/>
      <c r="U161" s="75"/>
      <c r="V161" s="97"/>
      <c r="W161" s="97"/>
      <c r="X161" s="76"/>
      <c r="Y161" s="77"/>
      <c r="Z161" s="148"/>
      <c r="AA161" s="149"/>
    </row>
    <row r="162" spans="5:27">
      <c r="E162" s="84"/>
      <c r="F162" s="109"/>
      <c r="G162" s="67" t="str">
        <f>IFERROR(VLOOKUP(H$4&amp;F162,AUX!B:F,4,0),"")</f>
        <v/>
      </c>
      <c r="H162" s="78" t="str">
        <f>IFERROR(VLOOKUP(H$4&amp;F162,AUX!B:F,5,0),"")</f>
        <v/>
      </c>
      <c r="I162" s="110"/>
      <c r="J162" s="67" t="str">
        <f>IFERROR(VLOOKUP(F162&amp;"ic",PROD!B:C,2,0),"")</f>
        <v/>
      </c>
      <c r="K162" s="79" t="str">
        <f>IFERROR(VLOOKUP(F162&amp;"UN",PROD!B:J,9,0),"")</f>
        <v/>
      </c>
      <c r="L162" s="80" t="str">
        <f>IFERROR(VLOOKUP(F162&amp;"IC",PROD!B:J,9,0),"")</f>
        <v/>
      </c>
      <c r="M162" s="81" t="str">
        <f>IFERROR(VLOOKUP(F162&amp;"un",PROD!B:T,17,0),"")</f>
        <v/>
      </c>
      <c r="N162" s="82" t="str">
        <f>IFERROR(VLOOKUP(F162&amp;"un",PROD!B:T,19,0),"")</f>
        <v/>
      </c>
      <c r="O162" s="99"/>
      <c r="P162" s="83"/>
      <c r="Q162" s="67"/>
      <c r="R162" s="67"/>
      <c r="S162" s="111"/>
      <c r="T162" s="85"/>
      <c r="U162" s="75"/>
      <c r="V162" s="97"/>
      <c r="W162" s="97"/>
      <c r="X162" s="76"/>
      <c r="Y162" s="77"/>
      <c r="Z162" s="148"/>
      <c r="AA162" s="149"/>
    </row>
    <row r="163" spans="5:27">
      <c r="E163" s="84"/>
      <c r="F163" s="109"/>
      <c r="G163" s="67" t="str">
        <f>IFERROR(VLOOKUP(H$4&amp;F163,AUX!B:F,4,0),"")</f>
        <v/>
      </c>
      <c r="H163" s="78" t="str">
        <f>IFERROR(VLOOKUP(H$4&amp;F163,AUX!B:F,5,0),"")</f>
        <v/>
      </c>
      <c r="I163" s="110"/>
      <c r="J163" s="67" t="str">
        <f>IFERROR(VLOOKUP(F163&amp;"ic",PROD!B:C,2,0),"")</f>
        <v/>
      </c>
      <c r="K163" s="79" t="str">
        <f>IFERROR(VLOOKUP(F163&amp;"UN",PROD!B:J,9,0),"")</f>
        <v/>
      </c>
      <c r="L163" s="80" t="str">
        <f>IFERROR(VLOOKUP(F163&amp;"IC",PROD!B:J,9,0),"")</f>
        <v/>
      </c>
      <c r="M163" s="81" t="str">
        <f>IFERROR(VLOOKUP(F163&amp;"un",PROD!B:T,17,0),"")</f>
        <v/>
      </c>
      <c r="N163" s="82" t="str">
        <f>IFERROR(VLOOKUP(F163&amp;"un",PROD!B:T,19,0),"")</f>
        <v/>
      </c>
      <c r="O163" s="99"/>
      <c r="P163" s="83"/>
      <c r="Q163" s="67"/>
      <c r="R163" s="67"/>
      <c r="S163" s="111"/>
      <c r="T163" s="85"/>
      <c r="U163" s="75"/>
      <c r="V163" s="97"/>
      <c r="W163" s="97"/>
      <c r="X163" s="76"/>
      <c r="Y163" s="77"/>
      <c r="Z163" s="148"/>
      <c r="AA163" s="149"/>
    </row>
    <row r="164" spans="5:27">
      <c r="S164" s="32"/>
      <c r="Z164" s="148"/>
      <c r="AA164" s="149"/>
    </row>
    <row r="165" spans="5:27">
      <c r="S165" s="32"/>
      <c r="Z165" s="148"/>
      <c r="AA165" s="149"/>
    </row>
    <row r="166" spans="5:27">
      <c r="S166" s="32"/>
      <c r="Z166" s="148"/>
      <c r="AA166" s="149"/>
    </row>
    <row r="167" spans="5:27">
      <c r="S167" s="32"/>
      <c r="Z167" s="147"/>
      <c r="AA167" s="149"/>
    </row>
    <row r="168" spans="5:27">
      <c r="S168" s="32"/>
      <c r="Z168" s="148"/>
      <c r="AA168" s="149"/>
    </row>
    <row r="169" spans="5:27">
      <c r="S169" s="32"/>
      <c r="Z169" s="148"/>
      <c r="AA169" s="149"/>
    </row>
    <row r="170" spans="5:27">
      <c r="S170" s="32"/>
      <c r="Z170" s="148"/>
      <c r="AA170" s="149"/>
    </row>
    <row r="171" spans="5:27">
      <c r="S171" s="32"/>
      <c r="Z171" s="148"/>
      <c r="AA171" s="149"/>
    </row>
    <row r="172" spans="5:27">
      <c r="S172" s="32"/>
      <c r="Z172" s="148"/>
      <c r="AA172" s="149"/>
    </row>
    <row r="173" spans="5:27">
      <c r="S173" s="32"/>
      <c r="Z173" s="148"/>
      <c r="AA173" s="149"/>
    </row>
    <row r="174" spans="5:27">
      <c r="S174" s="32"/>
      <c r="Z174" s="148"/>
      <c r="AA174" s="149"/>
    </row>
    <row r="175" spans="5:27">
      <c r="S175" s="32"/>
      <c r="Z175" s="148"/>
      <c r="AA175" s="149"/>
    </row>
    <row r="176" spans="5:27">
      <c r="S176" s="32"/>
      <c r="Z176" s="148"/>
      <c r="AA176" s="149"/>
    </row>
    <row r="177" spans="19:27">
      <c r="S177" s="32"/>
      <c r="Z177" s="148"/>
      <c r="AA177" s="149"/>
    </row>
    <row r="178" spans="19:27">
      <c r="S178" s="32"/>
      <c r="Z178" s="148"/>
      <c r="AA178" s="149"/>
    </row>
    <row r="179" spans="19:27">
      <c r="S179" s="32"/>
      <c r="Z179" s="148"/>
      <c r="AA179" s="149"/>
    </row>
    <row r="180" spans="19:27">
      <c r="S180" s="32"/>
      <c r="Z180" s="148"/>
      <c r="AA180" s="149"/>
    </row>
    <row r="181" spans="19:27">
      <c r="S181" s="32"/>
      <c r="Z181" s="148"/>
      <c r="AA181" s="149"/>
    </row>
    <row r="182" spans="19:27">
      <c r="S182" s="32"/>
      <c r="Z182" s="148"/>
      <c r="AA182" s="149"/>
    </row>
    <row r="183" spans="19:27">
      <c r="S183" s="32"/>
      <c r="Z183" s="148"/>
      <c r="AA183" s="149"/>
    </row>
    <row r="184" spans="19:27">
      <c r="S184" s="32"/>
      <c r="Z184" s="148"/>
      <c r="AA184" s="149"/>
    </row>
    <row r="185" spans="19:27">
      <c r="S185" s="32"/>
      <c r="Z185" s="148"/>
      <c r="AA185" s="149"/>
    </row>
    <row r="186" spans="19:27">
      <c r="S186" s="32"/>
      <c r="Z186" s="148"/>
      <c r="AA186" s="149"/>
    </row>
    <row r="187" spans="19:27">
      <c r="S187" s="32"/>
      <c r="Z187" s="148"/>
      <c r="AA187" s="149"/>
    </row>
    <row r="188" spans="19:27">
      <c r="S188" s="32"/>
      <c r="Z188" s="148"/>
      <c r="AA188" s="149"/>
    </row>
    <row r="189" spans="19:27">
      <c r="S189" s="32"/>
      <c r="Z189" s="148"/>
      <c r="AA189" s="149"/>
    </row>
    <row r="190" spans="19:27">
      <c r="S190" s="32"/>
      <c r="Z190" s="148"/>
      <c r="AA190" s="149"/>
    </row>
    <row r="191" spans="19:27">
      <c r="S191" s="32"/>
      <c r="Z191" s="148"/>
      <c r="AA191" s="149"/>
    </row>
    <row r="192" spans="19:27">
      <c r="S192" s="32"/>
      <c r="AA192" s="149"/>
    </row>
    <row r="193" spans="19:27">
      <c r="S193" s="32"/>
      <c r="AA193" s="149"/>
    </row>
    <row r="194" spans="19:27">
      <c r="S194" s="32"/>
      <c r="AA194" s="149"/>
    </row>
    <row r="195" spans="19:27">
      <c r="S195" s="32"/>
      <c r="AA195" s="149"/>
    </row>
    <row r="196" spans="19:27">
      <c r="S196" s="32"/>
      <c r="AA196" s="149"/>
    </row>
    <row r="197" spans="19:27">
      <c r="S197" s="32"/>
      <c r="AA197" s="149"/>
    </row>
    <row r="198" spans="19:27">
      <c r="S198" s="32"/>
      <c r="AA198" s="149"/>
    </row>
    <row r="199" spans="19:27">
      <c r="S199" s="32"/>
      <c r="AA199" s="149"/>
    </row>
    <row r="200" spans="19:27">
      <c r="S200" s="32"/>
      <c r="AA200" s="149"/>
    </row>
    <row r="201" spans="19:27">
      <c r="S201" s="32"/>
      <c r="AA201" s="149"/>
    </row>
    <row r="202" spans="19:27">
      <c r="S202" s="32"/>
      <c r="AA202" s="149"/>
    </row>
    <row r="203" spans="19:27">
      <c r="S203" s="32"/>
      <c r="AA203" s="149"/>
    </row>
    <row r="204" spans="19:27">
      <c r="S204" s="32"/>
      <c r="AA204" s="149"/>
    </row>
    <row r="205" spans="19:27">
      <c r="S205" s="32"/>
      <c r="AA205" s="149"/>
    </row>
    <row r="206" spans="19:27">
      <c r="S206" s="32"/>
      <c r="AA206" s="149"/>
    </row>
    <row r="207" spans="19:27">
      <c r="S207" s="32"/>
      <c r="AA207" s="149"/>
    </row>
    <row r="208" spans="19:27">
      <c r="S208" s="32"/>
      <c r="AA208" s="149"/>
    </row>
    <row r="209" spans="19:27">
      <c r="S209" s="32"/>
      <c r="AA209" s="149"/>
    </row>
    <row r="210" spans="19:27">
      <c r="S210" s="32"/>
      <c r="AA210" s="149"/>
    </row>
    <row r="211" spans="19:27">
      <c r="S211" s="32"/>
      <c r="AA211" s="149"/>
    </row>
    <row r="212" spans="19:27">
      <c r="S212" s="32"/>
      <c r="AA212" s="149"/>
    </row>
    <row r="213" spans="19:27">
      <c r="S213" s="32"/>
      <c r="AA213" s="149"/>
    </row>
    <row r="214" spans="19:27">
      <c r="S214" s="32"/>
      <c r="AA214" s="149"/>
    </row>
    <row r="215" spans="19:27">
      <c r="S215" s="32"/>
      <c r="AA215" s="149"/>
    </row>
    <row r="216" spans="19:27">
      <c r="S216" s="32"/>
      <c r="AA216" s="149"/>
    </row>
    <row r="217" spans="19:27">
      <c r="S217" s="32"/>
      <c r="AA217" s="149"/>
    </row>
    <row r="218" spans="19:27">
      <c r="S218" s="32"/>
      <c r="AA218" s="149"/>
    </row>
    <row r="219" spans="19:27">
      <c r="S219" s="32"/>
      <c r="AA219" s="149"/>
    </row>
    <row r="220" spans="19:27">
      <c r="S220" s="32"/>
      <c r="AA220" s="149"/>
    </row>
    <row r="221" spans="19:27">
      <c r="S221" s="32"/>
      <c r="AA221" s="149"/>
    </row>
    <row r="222" spans="19:27">
      <c r="S222" s="32"/>
      <c r="AA222" s="149"/>
    </row>
    <row r="223" spans="19:27">
      <c r="S223" s="32"/>
      <c r="AA223" s="149"/>
    </row>
    <row r="224" spans="19:27">
      <c r="S224" s="32"/>
      <c r="AA224" s="149"/>
    </row>
    <row r="225" spans="19:27">
      <c r="S225" s="32"/>
      <c r="AA225" s="149"/>
    </row>
    <row r="226" spans="19:27">
      <c r="S226" s="32"/>
      <c r="AA226" s="149"/>
    </row>
    <row r="227" spans="19:27">
      <c r="S227" s="32"/>
      <c r="AA227" s="149"/>
    </row>
    <row r="228" spans="19:27">
      <c r="S228" s="32"/>
      <c r="AA228" s="149"/>
    </row>
    <row r="229" spans="19:27">
      <c r="S229" s="32"/>
      <c r="AA229" s="149"/>
    </row>
    <row r="230" spans="19:27">
      <c r="S230" s="32"/>
      <c r="AA230" s="149"/>
    </row>
    <row r="231" spans="19:27">
      <c r="S231" s="32"/>
      <c r="AA231" s="149"/>
    </row>
    <row r="232" spans="19:27">
      <c r="S232" s="32"/>
      <c r="AA232" s="149"/>
    </row>
    <row r="233" spans="19:27">
      <c r="S233" s="32"/>
      <c r="AA233" s="149"/>
    </row>
    <row r="234" spans="19:27">
      <c r="S234" s="32"/>
      <c r="AA234" s="149"/>
    </row>
    <row r="235" spans="19:27">
      <c r="S235" s="32"/>
      <c r="AA235" s="149"/>
    </row>
    <row r="236" spans="19:27">
      <c r="S236" s="32"/>
      <c r="AA236" s="149"/>
    </row>
    <row r="237" spans="19:27">
      <c r="S237" s="32"/>
      <c r="AA237" s="149"/>
    </row>
    <row r="238" spans="19:27">
      <c r="S238" s="32"/>
      <c r="AA238" s="149"/>
    </row>
    <row r="239" spans="19:27">
      <c r="S239" s="32"/>
      <c r="AA239" s="149"/>
    </row>
    <row r="240" spans="19:27">
      <c r="S240" s="32"/>
      <c r="AA240" s="149"/>
    </row>
    <row r="241" spans="19:27">
      <c r="S241" s="32"/>
      <c r="AA241" s="149"/>
    </row>
    <row r="242" spans="19:27">
      <c r="S242" s="32"/>
      <c r="AA242" s="149"/>
    </row>
    <row r="243" spans="19:27">
      <c r="S243" s="32"/>
      <c r="AA243" s="149"/>
    </row>
    <row r="244" spans="19:27">
      <c r="S244" s="32"/>
      <c r="AA244" s="149"/>
    </row>
    <row r="245" spans="19:27">
      <c r="S245" s="32"/>
      <c r="AA245" s="149"/>
    </row>
    <row r="246" spans="19:27">
      <c r="S246" s="32"/>
      <c r="AA246" s="149"/>
    </row>
    <row r="247" spans="19:27">
      <c r="S247" s="32"/>
      <c r="AA247" s="149"/>
    </row>
    <row r="248" spans="19:27">
      <c r="S248" s="32"/>
      <c r="AA248" s="149"/>
    </row>
    <row r="249" spans="19:27">
      <c r="S249" s="32"/>
      <c r="AA249" s="149"/>
    </row>
    <row r="250" spans="19:27">
      <c r="S250" s="32"/>
      <c r="AA250" s="149"/>
    </row>
    <row r="251" spans="19:27">
      <c r="S251" s="32"/>
      <c r="AA251" s="149"/>
    </row>
    <row r="252" spans="19:27">
      <c r="S252" s="32"/>
      <c r="AA252" s="149"/>
    </row>
    <row r="253" spans="19:27">
      <c r="S253" s="32"/>
      <c r="AA253" s="149"/>
    </row>
    <row r="254" spans="19:27">
      <c r="S254" s="32"/>
      <c r="AA254" s="149"/>
    </row>
    <row r="255" spans="19:27">
      <c r="S255" s="32"/>
      <c r="AA255" s="149"/>
    </row>
    <row r="256" spans="19:27">
      <c r="S256" s="32"/>
      <c r="AA256" s="149"/>
    </row>
    <row r="257" spans="19:27">
      <c r="S257" s="32"/>
      <c r="AA257" s="149"/>
    </row>
    <row r="258" spans="19:27">
      <c r="S258" s="32"/>
      <c r="AA258" s="149"/>
    </row>
    <row r="259" spans="19:27">
      <c r="S259" s="32"/>
      <c r="AA259" s="149"/>
    </row>
    <row r="260" spans="19:27">
      <c r="S260" s="32"/>
      <c r="AA260" s="149"/>
    </row>
    <row r="261" spans="19:27">
      <c r="S261" s="32"/>
      <c r="AA261" s="149"/>
    </row>
    <row r="262" spans="19:27">
      <c r="S262" s="32"/>
      <c r="AA262" s="149"/>
    </row>
    <row r="263" spans="19:27">
      <c r="S263" s="32"/>
      <c r="AA263" s="149"/>
    </row>
    <row r="264" spans="19:27">
      <c r="S264" s="32"/>
      <c r="AA264" s="149"/>
    </row>
    <row r="265" spans="19:27">
      <c r="S265" s="32"/>
      <c r="AA265" s="149"/>
    </row>
    <row r="266" spans="19:27">
      <c r="S266" s="32"/>
      <c r="AA266" s="149"/>
    </row>
    <row r="267" spans="19:27">
      <c r="S267" s="32"/>
      <c r="AA267" s="149"/>
    </row>
    <row r="268" spans="19:27">
      <c r="S268" s="32"/>
      <c r="AA268" s="149"/>
    </row>
    <row r="269" spans="19:27">
      <c r="S269" s="32"/>
      <c r="AA269" s="149"/>
    </row>
    <row r="270" spans="19:27">
      <c r="S270" s="32"/>
      <c r="AA270" s="149"/>
    </row>
    <row r="271" spans="19:27">
      <c r="S271" s="32"/>
      <c r="AA271" s="149"/>
    </row>
    <row r="272" spans="19:27">
      <c r="S272" s="32"/>
      <c r="AA272" s="149"/>
    </row>
    <row r="273" spans="19:27">
      <c r="S273" s="32"/>
      <c r="AA273" s="149"/>
    </row>
    <row r="274" spans="19:27">
      <c r="S274" s="32"/>
      <c r="AA274" s="149"/>
    </row>
    <row r="275" spans="19:27">
      <c r="S275" s="32"/>
      <c r="AA275" s="149"/>
    </row>
    <row r="276" spans="19:27">
      <c r="S276" s="32"/>
      <c r="AA276" s="149"/>
    </row>
    <row r="277" spans="19:27">
      <c r="S277" s="32"/>
      <c r="AA277" s="149"/>
    </row>
    <row r="278" spans="19:27">
      <c r="S278" s="32"/>
      <c r="AA278" s="149"/>
    </row>
    <row r="279" spans="19:27">
      <c r="S279" s="32"/>
      <c r="AA279" s="149"/>
    </row>
    <row r="280" spans="19:27">
      <c r="S280" s="32"/>
      <c r="AA280" s="149"/>
    </row>
    <row r="281" spans="19:27">
      <c r="S281" s="32"/>
      <c r="AA281" s="149"/>
    </row>
    <row r="282" spans="19:27">
      <c r="S282" s="32"/>
      <c r="AA282" s="149"/>
    </row>
    <row r="283" spans="19:27">
      <c r="S283" s="32"/>
      <c r="AA283" s="149"/>
    </row>
    <row r="284" spans="19:27">
      <c r="S284" s="32"/>
      <c r="AA284" s="149"/>
    </row>
    <row r="285" spans="19:27">
      <c r="S285" s="32"/>
      <c r="AA285" s="149"/>
    </row>
    <row r="286" spans="19:27">
      <c r="S286" s="32"/>
      <c r="AA286" s="149"/>
    </row>
    <row r="287" spans="19:27">
      <c r="S287" s="32"/>
      <c r="AA287" s="149"/>
    </row>
    <row r="288" spans="19:27">
      <c r="S288" s="32"/>
      <c r="AA288" s="149"/>
    </row>
    <row r="289" spans="19:27">
      <c r="S289" s="32"/>
      <c r="AA289" s="149"/>
    </row>
    <row r="290" spans="19:27">
      <c r="S290" s="32"/>
      <c r="AA290" s="149"/>
    </row>
    <row r="291" spans="19:27">
      <c r="S291" s="32"/>
      <c r="AA291" s="149"/>
    </row>
    <row r="292" spans="19:27">
      <c r="S292" s="32"/>
      <c r="AA292" s="149"/>
    </row>
    <row r="293" spans="19:27">
      <c r="S293" s="32"/>
      <c r="AA293" s="149"/>
    </row>
    <row r="294" spans="19:27">
      <c r="S294" s="32"/>
      <c r="AA294" s="149"/>
    </row>
    <row r="295" spans="19:27">
      <c r="S295" s="32"/>
      <c r="AA295" s="149"/>
    </row>
    <row r="296" spans="19:27">
      <c r="S296" s="32"/>
      <c r="AA296" s="149"/>
    </row>
    <row r="297" spans="19:27">
      <c r="S297" s="32"/>
      <c r="AA297" s="149"/>
    </row>
    <row r="298" spans="19:27">
      <c r="S298" s="32"/>
      <c r="AA298" s="149"/>
    </row>
    <row r="299" spans="19:27">
      <c r="S299" s="32"/>
      <c r="AA299" s="149"/>
    </row>
    <row r="300" spans="19:27">
      <c r="S300" s="32"/>
      <c r="AA300" s="149"/>
    </row>
    <row r="302" spans="19:27">
      <c r="W302" s="151"/>
    </row>
  </sheetData>
  <autoFilter ref="A16:AC163"/>
  <mergeCells count="1">
    <mergeCell ref="T7:T11"/>
  </mergeCells>
  <conditionalFormatting sqref="W4">
    <cfRule type="cellIs" dxfId="10" priority="15" operator="equal">
      <formula>"OK"</formula>
    </cfRule>
    <cfRule type="cellIs" dxfId="9" priority="18" operator="equal">
      <formula>"OK"</formula>
    </cfRule>
    <cfRule type="cellIs" dxfId="8" priority="19" operator="equal">
      <formula>"EXCEDIÓ/EXCEEDED"</formula>
    </cfRule>
  </conditionalFormatting>
  <conditionalFormatting sqref="T17:T67">
    <cfRule type="cellIs" dxfId="7" priority="16" operator="equal">
      <formula>"OK"</formula>
    </cfRule>
    <cfRule type="cellIs" dxfId="6" priority="17" operator="equal">
      <formula>"OK"</formula>
    </cfRule>
  </conditionalFormatting>
  <conditionalFormatting sqref="T91:T152">
    <cfRule type="cellIs" dxfId="5" priority="9" operator="equal">
      <formula>"OK"</formula>
    </cfRule>
    <cfRule type="cellIs" dxfId="4" priority="10" operator="equal">
      <formula>"OK"</formula>
    </cfRule>
  </conditionalFormatting>
  <conditionalFormatting sqref="T68:T90">
    <cfRule type="cellIs" dxfId="3" priority="7" operator="equal">
      <formula>"OK"</formula>
    </cfRule>
    <cfRule type="cellIs" dxfId="2" priority="8" operator="equal">
      <formula>"OK"</formula>
    </cfRule>
  </conditionalFormatting>
  <conditionalFormatting sqref="AA17:AA300">
    <cfRule type="cellIs" dxfId="1" priority="3" operator="equal">
      <formula>"SIM"</formula>
    </cfRule>
    <cfRule type="cellIs" dxfId="0" priority="4" operator="equal">
      <formula>"NÃO"</formula>
    </cfRule>
  </conditionalFormatting>
  <dataValidations count="1">
    <dataValidation type="list" allowBlank="1" showInputMessage="1" showErrorMessage="1" sqref="H11">
      <formula1>TIPO</formula1>
    </dataValidation>
  </dataValidations>
  <pageMargins left="0.11811023622047245" right="0.11811023622047245" top="0.78740157480314965" bottom="0.78740157480314965" header="0.31496062992125984" footer="0.31496062992125984"/>
  <pageSetup paperSize="9" scale="50" orientation="landscape" cellComments="atEnd" r:id="rId1"/>
  <rowBreaks count="1" manualBreakCount="1">
    <brk id="56" max="16383" man="1"/>
  </rowBreaks>
  <ignoredErrors>
    <ignoredError sqref="H4 H8:H10 F2 G4 H7 J2 T7 H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B1:BO1048576"/>
  <sheetViews>
    <sheetView showGridLines="0" topLeftCell="BM1" zoomScale="120" zoomScaleNormal="120" workbookViewId="0">
      <selection activeCell="BN8" sqref="BN8"/>
    </sheetView>
  </sheetViews>
  <sheetFormatPr defaultColWidth="9.1796875" defaultRowHeight="14.5" zeroHeight="1"/>
  <cols>
    <col min="1" max="1" width="3.453125" customWidth="1"/>
    <col min="2" max="2" width="23.26953125" customWidth="1"/>
    <col min="3" max="3" width="11.54296875" bestFit="1" customWidth="1"/>
    <col min="4" max="4" width="12.1796875" customWidth="1"/>
    <col min="5" max="5" width="53.7265625" customWidth="1"/>
    <col min="6" max="6" width="22.453125" customWidth="1"/>
    <col min="7" max="7" width="8.54296875" bestFit="1" customWidth="1"/>
    <col min="8" max="8" width="2" bestFit="1" customWidth="1"/>
    <col min="9" max="9" width="11.7265625" bestFit="1" customWidth="1"/>
    <col min="10" max="10" width="15.7265625" bestFit="1" customWidth="1"/>
    <col min="11" max="11" width="22" bestFit="1" customWidth="1"/>
    <col min="12" max="12" width="26.54296875" bestFit="1" customWidth="1"/>
    <col min="13" max="13" width="13.81640625" bestFit="1" customWidth="1"/>
    <col min="14" max="14" width="8.54296875" bestFit="1" customWidth="1"/>
    <col min="15" max="15" width="26.7265625" bestFit="1" customWidth="1"/>
    <col min="16" max="16" width="18.81640625" bestFit="1" customWidth="1"/>
    <col min="17" max="17" width="9.7265625" bestFit="1" customWidth="1"/>
    <col min="18" max="18" width="22.1796875" bestFit="1" customWidth="1"/>
    <col min="19" max="19" width="12" bestFit="1" customWidth="1"/>
    <col min="20" max="20" width="10.81640625" bestFit="1" customWidth="1"/>
    <col min="21" max="21" width="12.1796875" bestFit="1" customWidth="1"/>
    <col min="22" max="22" width="11.26953125" bestFit="1" customWidth="1"/>
    <col min="23" max="23" width="12.1796875" bestFit="1" customWidth="1"/>
    <col min="24" max="24" width="11" bestFit="1" customWidth="1"/>
    <col min="25" max="25" width="12.1796875" bestFit="1" customWidth="1"/>
    <col min="26" max="26" width="8.1796875" bestFit="1" customWidth="1"/>
    <col min="27" max="27" width="9.7265625" bestFit="1" customWidth="1"/>
    <col min="28" max="28" width="3.54296875" bestFit="1" customWidth="1"/>
    <col min="29" max="29" width="7" bestFit="1" customWidth="1"/>
    <col min="30" max="30" width="6.453125" bestFit="1" customWidth="1"/>
    <col min="31" max="31" width="16.54296875" style="126" bestFit="1" customWidth="1"/>
    <col min="32" max="32" width="17.453125" style="126" bestFit="1" customWidth="1"/>
    <col min="33" max="33" width="12.7265625" bestFit="1" customWidth="1"/>
    <col min="34" max="34" width="16" bestFit="1" customWidth="1"/>
    <col min="35" max="35" width="16" style="126" customWidth="1"/>
    <col min="36" max="36" width="13.54296875" style="126" bestFit="1" customWidth="1"/>
    <col min="37" max="37" width="15.7265625" bestFit="1" customWidth="1"/>
    <col min="38" max="38" width="14.54296875" bestFit="1" customWidth="1"/>
    <col min="39" max="39" width="9.81640625" bestFit="1" customWidth="1"/>
    <col min="40" max="40" width="18" bestFit="1" customWidth="1"/>
    <col min="41" max="41" width="10.7265625" bestFit="1" customWidth="1"/>
    <col min="42" max="42" width="10.81640625" bestFit="1" customWidth="1"/>
    <col min="43" max="43" width="8.453125" bestFit="1" customWidth="1"/>
    <col min="44" max="44" width="13.7265625" bestFit="1" customWidth="1"/>
    <col min="45" max="45" width="21.453125" bestFit="1" customWidth="1"/>
    <col min="46" max="46" width="36.1796875" bestFit="1" customWidth="1"/>
    <col min="47" max="47" width="40.7265625" bestFit="1" customWidth="1"/>
    <col min="48" max="48" width="12.1796875" bestFit="1" customWidth="1"/>
    <col min="49" max="49" width="10.81640625" bestFit="1" customWidth="1"/>
    <col min="50" max="50" width="12.1796875" bestFit="1" customWidth="1"/>
    <col min="51" max="51" width="21.81640625" bestFit="1" customWidth="1"/>
    <col min="52" max="52" width="5.26953125" bestFit="1" customWidth="1"/>
    <col min="53" max="53" width="6.1796875" bestFit="1" customWidth="1"/>
    <col min="54" max="54" width="15.54296875" bestFit="1" customWidth="1"/>
    <col min="55" max="55" width="18.1796875" bestFit="1" customWidth="1"/>
    <col min="56" max="56" width="20.81640625" bestFit="1" customWidth="1"/>
    <col min="57" max="57" width="12.1796875" bestFit="1" customWidth="1"/>
    <col min="58" max="58" width="10.81640625" bestFit="1" customWidth="1"/>
    <col min="59" max="59" width="10.7265625" bestFit="1" customWidth="1"/>
    <col min="60" max="60" width="14.26953125" bestFit="1" customWidth="1"/>
    <col min="61" max="61" width="43.1796875" customWidth="1"/>
    <col min="62" max="62" width="19.26953125" bestFit="1" customWidth="1"/>
    <col min="63" max="63" width="16.54296875" bestFit="1" customWidth="1"/>
    <col min="64" max="64" width="24.26953125" bestFit="1" customWidth="1"/>
    <col min="65" max="65" width="19.1796875" bestFit="1" customWidth="1"/>
    <col min="66" max="66" width="23.7265625" customWidth="1"/>
    <col min="67" max="67" width="10.54296875" bestFit="1" customWidth="1"/>
  </cols>
  <sheetData>
    <row r="1" spans="2:67"/>
    <row r="2" spans="2:67">
      <c r="I2" s="30" t="s">
        <v>174</v>
      </c>
      <c r="BO2" s="87">
        <v>25000</v>
      </c>
    </row>
    <row r="3" spans="2:67" ht="15.5">
      <c r="C3" s="7"/>
      <c r="D3" s="7" t="s">
        <v>85</v>
      </c>
      <c r="E3" s="7"/>
      <c r="F3" s="7"/>
      <c r="I3" s="19">
        <v>2</v>
      </c>
      <c r="J3" s="19">
        <v>3</v>
      </c>
      <c r="K3" s="19">
        <v>4</v>
      </c>
      <c r="L3" s="19">
        <v>5</v>
      </c>
      <c r="M3" s="19">
        <v>6</v>
      </c>
      <c r="N3" s="19">
        <v>7</v>
      </c>
      <c r="O3" s="19">
        <v>8</v>
      </c>
      <c r="P3" s="19">
        <v>9</v>
      </c>
      <c r="Q3" s="19">
        <v>10</v>
      </c>
      <c r="R3" s="19">
        <v>11</v>
      </c>
      <c r="S3" s="19">
        <v>12</v>
      </c>
      <c r="T3" s="19">
        <v>13</v>
      </c>
      <c r="U3" s="19">
        <v>14</v>
      </c>
      <c r="V3" s="19">
        <v>15</v>
      </c>
      <c r="W3" s="19">
        <v>16</v>
      </c>
      <c r="X3" s="19">
        <v>17</v>
      </c>
      <c r="Y3" s="19">
        <v>18</v>
      </c>
      <c r="Z3" s="19">
        <v>19</v>
      </c>
      <c r="AA3" s="19">
        <v>20</v>
      </c>
      <c r="AB3" s="19">
        <v>21</v>
      </c>
      <c r="AC3" s="19">
        <v>22</v>
      </c>
      <c r="AD3" s="19">
        <v>23</v>
      </c>
      <c r="AE3" s="19">
        <v>24</v>
      </c>
      <c r="AF3" s="19">
        <v>25</v>
      </c>
      <c r="AG3" s="19">
        <v>26</v>
      </c>
      <c r="AH3" s="19">
        <v>27</v>
      </c>
      <c r="AI3" s="19">
        <v>28</v>
      </c>
      <c r="AJ3" s="19">
        <v>29</v>
      </c>
      <c r="AK3" s="19">
        <v>30</v>
      </c>
      <c r="AL3" s="19">
        <v>31</v>
      </c>
      <c r="AM3" s="19">
        <v>32</v>
      </c>
      <c r="AN3" s="19">
        <v>33</v>
      </c>
      <c r="AO3" s="19">
        <v>34</v>
      </c>
      <c r="AP3" s="19">
        <v>35</v>
      </c>
      <c r="AQ3" s="19">
        <v>36</v>
      </c>
      <c r="AR3" s="19">
        <v>37</v>
      </c>
      <c r="AS3" s="19">
        <v>38</v>
      </c>
      <c r="AT3" s="19">
        <v>39</v>
      </c>
      <c r="AU3" s="19">
        <v>40</v>
      </c>
      <c r="AV3" s="19">
        <v>41</v>
      </c>
      <c r="AW3" s="19">
        <v>42</v>
      </c>
      <c r="AX3" s="19">
        <v>43</v>
      </c>
      <c r="AY3" s="19">
        <v>44</v>
      </c>
      <c r="AZ3" s="19">
        <v>45</v>
      </c>
      <c r="BA3" s="19">
        <v>46</v>
      </c>
      <c r="BB3" s="19">
        <v>47</v>
      </c>
      <c r="BC3" s="19">
        <v>48</v>
      </c>
      <c r="BD3" s="19">
        <v>49</v>
      </c>
      <c r="BE3" s="19">
        <v>50</v>
      </c>
      <c r="BF3" s="19">
        <v>51</v>
      </c>
      <c r="BG3" s="19">
        <v>52</v>
      </c>
      <c r="BH3" s="19">
        <v>53</v>
      </c>
      <c r="BI3" s="19">
        <v>54</v>
      </c>
      <c r="BJ3" s="19">
        <v>55</v>
      </c>
      <c r="BK3" s="19">
        <v>56</v>
      </c>
      <c r="BL3" s="19">
        <v>57</v>
      </c>
      <c r="BM3" s="19">
        <v>58</v>
      </c>
      <c r="BN3" s="86" t="s">
        <v>187</v>
      </c>
      <c r="BO3">
        <v>29.7</v>
      </c>
    </row>
    <row r="4" spans="2:67" ht="16" thickBot="1">
      <c r="B4" s="29" t="s">
        <v>138</v>
      </c>
      <c r="C4" s="11" t="s">
        <v>114</v>
      </c>
      <c r="D4" s="11" t="s">
        <v>29</v>
      </c>
      <c r="E4" s="11" t="s">
        <v>90</v>
      </c>
      <c r="F4" s="11" t="s">
        <v>121</v>
      </c>
      <c r="G4" s="143" t="s">
        <v>270</v>
      </c>
      <c r="H4" s="20">
        <v>1</v>
      </c>
      <c r="I4" s="21" t="s">
        <v>95</v>
      </c>
      <c r="J4" s="21" t="s">
        <v>0</v>
      </c>
      <c r="K4" s="21" t="s">
        <v>96</v>
      </c>
      <c r="L4" s="21" t="s">
        <v>99</v>
      </c>
      <c r="M4" s="21" t="s">
        <v>108</v>
      </c>
      <c r="N4" s="21" t="s">
        <v>195</v>
      </c>
      <c r="O4" s="21" t="s">
        <v>105</v>
      </c>
      <c r="P4" s="21" t="s">
        <v>111</v>
      </c>
      <c r="Q4" s="21" t="s">
        <v>168</v>
      </c>
      <c r="R4" s="21" t="s">
        <v>169</v>
      </c>
      <c r="S4" s="21" t="s">
        <v>117</v>
      </c>
      <c r="T4" s="21" t="s">
        <v>143</v>
      </c>
      <c r="U4" s="21" t="s">
        <v>3</v>
      </c>
      <c r="V4" s="21" t="s">
        <v>144</v>
      </c>
      <c r="W4" s="21" t="s">
        <v>146</v>
      </c>
      <c r="X4" t="s">
        <v>145</v>
      </c>
      <c r="Y4" s="21" t="s">
        <v>146</v>
      </c>
      <c r="Z4" s="21" t="s">
        <v>9</v>
      </c>
      <c r="AA4" s="21" t="s">
        <v>102</v>
      </c>
      <c r="AB4" s="21" t="s">
        <v>27</v>
      </c>
      <c r="AC4" s="21" t="s">
        <v>26</v>
      </c>
      <c r="AD4" s="21" t="s">
        <v>86</v>
      </c>
      <c r="AE4" s="21" t="s">
        <v>234</v>
      </c>
      <c r="AF4" s="21" t="s">
        <v>224</v>
      </c>
      <c r="AG4" s="21" t="s">
        <v>6</v>
      </c>
      <c r="AH4" s="21" t="s">
        <v>7</v>
      </c>
      <c r="AI4" s="21" t="s">
        <v>201</v>
      </c>
      <c r="AJ4" s="21" t="s">
        <v>124</v>
      </c>
      <c r="AK4" s="21" t="s">
        <v>87</v>
      </c>
      <c r="AL4" s="21" t="s">
        <v>88</v>
      </c>
      <c r="AM4" s="21" t="s">
        <v>89</v>
      </c>
      <c r="AN4" s="21" t="s">
        <v>25</v>
      </c>
      <c r="AO4" s="21" t="s">
        <v>118</v>
      </c>
      <c r="AP4" s="21" t="s">
        <v>181</v>
      </c>
      <c r="AQ4" s="21" t="s">
        <v>15</v>
      </c>
      <c r="AR4" s="21" t="s">
        <v>147</v>
      </c>
      <c r="AS4" s="21" t="s">
        <v>148</v>
      </c>
      <c r="AT4" s="21" t="s">
        <v>189</v>
      </c>
      <c r="AU4" s="21" t="s">
        <v>190</v>
      </c>
      <c r="AV4" s="21" t="s">
        <v>3</v>
      </c>
      <c r="AW4" s="21" t="s">
        <v>149</v>
      </c>
      <c r="AX4" s="21" t="s">
        <v>146</v>
      </c>
      <c r="AY4" s="21" t="s">
        <v>150</v>
      </c>
      <c r="AZ4" s="21" t="s">
        <v>19</v>
      </c>
      <c r="BA4" s="21" t="s">
        <v>123</v>
      </c>
      <c r="BB4" s="21" t="s">
        <v>151</v>
      </c>
      <c r="BC4" s="21" t="s">
        <v>152</v>
      </c>
      <c r="BD4" s="21" t="s">
        <v>153</v>
      </c>
      <c r="BE4" s="21" t="s">
        <v>3</v>
      </c>
      <c r="BF4" s="21" t="s">
        <v>149</v>
      </c>
      <c r="BG4" s="21" t="s">
        <v>26</v>
      </c>
      <c r="BH4" s="21" t="s">
        <v>175</v>
      </c>
      <c r="BI4" s="31" t="s">
        <v>180</v>
      </c>
      <c r="BJ4" s="31" t="s">
        <v>184</v>
      </c>
      <c r="BK4" s="31" t="s">
        <v>186</v>
      </c>
      <c r="BL4" s="31" t="s">
        <v>237</v>
      </c>
      <c r="BM4" s="31" t="s">
        <v>240</v>
      </c>
      <c r="BN4" s="86" t="s">
        <v>188</v>
      </c>
      <c r="BO4">
        <v>60.84</v>
      </c>
    </row>
    <row r="5" spans="2:67" ht="15.5">
      <c r="B5" s="26" t="str">
        <f t="shared" ref="B5:B7" si="0">C5&amp;D5</f>
        <v>PORTUGUÊS12031189</v>
      </c>
      <c r="C5" s="126" t="s">
        <v>95</v>
      </c>
      <c r="D5" s="126">
        <v>12031189</v>
      </c>
      <c r="E5" s="126" t="s">
        <v>36</v>
      </c>
      <c r="F5" s="126" t="s">
        <v>86</v>
      </c>
      <c r="H5" s="20">
        <v>2</v>
      </c>
      <c r="I5" s="21" t="s">
        <v>93</v>
      </c>
      <c r="J5" s="21" t="s">
        <v>92</v>
      </c>
      <c r="K5" s="21" t="s">
        <v>97</v>
      </c>
      <c r="L5" s="21" t="s">
        <v>100</v>
      </c>
      <c r="M5" s="21" t="s">
        <v>109</v>
      </c>
      <c r="N5" s="21" t="s">
        <v>196</v>
      </c>
      <c r="O5" s="21" t="s">
        <v>106</v>
      </c>
      <c r="P5" s="21" t="s">
        <v>112</v>
      </c>
      <c r="Q5" s="21" t="s">
        <v>170</v>
      </c>
      <c r="R5" s="21" t="s">
        <v>171</v>
      </c>
      <c r="S5" s="21" t="s">
        <v>117</v>
      </c>
      <c r="T5" s="21" t="s">
        <v>154</v>
      </c>
      <c r="U5" s="21" t="s">
        <v>155</v>
      </c>
      <c r="V5" s="21" t="s">
        <v>158</v>
      </c>
      <c r="W5" s="21" t="s">
        <v>197</v>
      </c>
      <c r="X5" s="21" t="s">
        <v>156</v>
      </c>
      <c r="Y5" s="21" t="s">
        <v>197</v>
      </c>
      <c r="Z5" s="21" t="s">
        <v>9</v>
      </c>
      <c r="AA5" s="21" t="s">
        <v>157</v>
      </c>
      <c r="AB5" s="21" t="s">
        <v>27</v>
      </c>
      <c r="AC5" s="21" t="s">
        <v>158</v>
      </c>
      <c r="AD5" s="21" t="s">
        <v>77</v>
      </c>
      <c r="AE5" s="21" t="s">
        <v>222</v>
      </c>
      <c r="AF5" s="21" t="s">
        <v>226</v>
      </c>
      <c r="AG5" s="21" t="s">
        <v>6</v>
      </c>
      <c r="AH5" s="21" t="s">
        <v>82</v>
      </c>
      <c r="AI5" s="21" t="s">
        <v>79</v>
      </c>
      <c r="AJ5" s="21" t="s">
        <v>80</v>
      </c>
      <c r="AK5" s="21" t="s">
        <v>78</v>
      </c>
      <c r="AL5" s="21" t="s">
        <v>81</v>
      </c>
      <c r="AM5" s="21" t="s">
        <v>84</v>
      </c>
      <c r="AN5" s="21" t="s">
        <v>159</v>
      </c>
      <c r="AO5" s="21" t="s">
        <v>160</v>
      </c>
      <c r="AP5" s="21" t="s">
        <v>161</v>
      </c>
      <c r="AQ5" s="21" t="s">
        <v>162</v>
      </c>
      <c r="AR5" s="21" t="s">
        <v>163</v>
      </c>
      <c r="AS5" s="21" t="s">
        <v>164</v>
      </c>
      <c r="AT5" s="21" t="s">
        <v>191</v>
      </c>
      <c r="AU5" s="21" t="s">
        <v>192</v>
      </c>
      <c r="AV5" s="21" t="s">
        <v>155</v>
      </c>
      <c r="AW5" s="21" t="s">
        <v>154</v>
      </c>
      <c r="AX5" s="21" t="s">
        <v>197</v>
      </c>
      <c r="AY5" s="21" t="s">
        <v>165</v>
      </c>
      <c r="AZ5" s="21" t="s">
        <v>19</v>
      </c>
      <c r="BA5" s="21" t="s">
        <v>166</v>
      </c>
      <c r="BB5" s="21" t="s">
        <v>167</v>
      </c>
      <c r="BC5" s="21" t="s">
        <v>213</v>
      </c>
      <c r="BD5" s="21" t="s">
        <v>199</v>
      </c>
      <c r="BE5" s="21" t="s">
        <v>155</v>
      </c>
      <c r="BF5" s="21" t="s">
        <v>154</v>
      </c>
      <c r="BG5" s="21" t="s">
        <v>158</v>
      </c>
      <c r="BH5" s="21" t="s">
        <v>178</v>
      </c>
      <c r="BI5" s="21" t="s">
        <v>176</v>
      </c>
      <c r="BJ5" s="21" t="s">
        <v>183</v>
      </c>
      <c r="BK5" s="21" t="s">
        <v>200</v>
      </c>
      <c r="BL5" s="21" t="s">
        <v>238</v>
      </c>
      <c r="BM5" s="21" t="s">
        <v>241</v>
      </c>
      <c r="BN5" s="86" t="s">
        <v>216</v>
      </c>
      <c r="BO5">
        <v>72</v>
      </c>
    </row>
    <row r="6" spans="2:67" ht="14.25" customHeight="1">
      <c r="B6" s="26" t="str">
        <f t="shared" si="0"/>
        <v>ESPAÑOL12031189</v>
      </c>
      <c r="C6" s="126" t="s">
        <v>94</v>
      </c>
      <c r="D6" s="126">
        <v>12031189</v>
      </c>
      <c r="E6" s="126" t="s">
        <v>202</v>
      </c>
      <c r="F6" s="126" t="s">
        <v>5</v>
      </c>
      <c r="G6" s="144"/>
      <c r="H6" s="20">
        <v>3</v>
      </c>
      <c r="I6" s="21" t="s">
        <v>94</v>
      </c>
      <c r="J6" s="21" t="s">
        <v>0</v>
      </c>
      <c r="K6" s="21" t="s">
        <v>98</v>
      </c>
      <c r="L6" s="21" t="s">
        <v>101</v>
      </c>
      <c r="M6" s="21" t="s">
        <v>110</v>
      </c>
      <c r="N6" s="21" t="s">
        <v>195</v>
      </c>
      <c r="O6" s="21" t="s">
        <v>104</v>
      </c>
      <c r="P6" s="21" t="s">
        <v>113</v>
      </c>
      <c r="Q6" s="21" t="s">
        <v>115</v>
      </c>
      <c r="R6" s="21" t="s">
        <v>116</v>
      </c>
      <c r="S6" s="21" t="s">
        <v>117</v>
      </c>
      <c r="T6" s="21" t="s">
        <v>2</v>
      </c>
      <c r="U6" s="21" t="s">
        <v>3</v>
      </c>
      <c r="V6" s="21" t="s">
        <v>26</v>
      </c>
      <c r="W6" s="21" t="s">
        <v>4</v>
      </c>
      <c r="X6" s="21" t="s">
        <v>8</v>
      </c>
      <c r="Y6" s="21" t="s">
        <v>4</v>
      </c>
      <c r="Z6" s="21" t="s">
        <v>9</v>
      </c>
      <c r="AA6" s="21" t="s">
        <v>1</v>
      </c>
      <c r="AB6" s="21" t="s">
        <v>27</v>
      </c>
      <c r="AC6" s="21" t="s">
        <v>26</v>
      </c>
      <c r="AD6" s="21" t="s">
        <v>5</v>
      </c>
      <c r="AE6" s="21" t="s">
        <v>221</v>
      </c>
      <c r="AF6" s="21" t="s">
        <v>225</v>
      </c>
      <c r="AG6" s="21" t="s">
        <v>6</v>
      </c>
      <c r="AH6" s="21" t="s">
        <v>7</v>
      </c>
      <c r="AI6" s="21" t="s">
        <v>10</v>
      </c>
      <c r="AJ6" s="21" t="s">
        <v>11</v>
      </c>
      <c r="AK6" s="21" t="s">
        <v>12</v>
      </c>
      <c r="AL6" s="21" t="s">
        <v>13</v>
      </c>
      <c r="AM6" s="21" t="s">
        <v>83</v>
      </c>
      <c r="AN6" s="21" t="s">
        <v>25</v>
      </c>
      <c r="AO6" s="21" t="s">
        <v>118</v>
      </c>
      <c r="AP6" s="21" t="s">
        <v>14</v>
      </c>
      <c r="AQ6" s="21" t="s">
        <v>15</v>
      </c>
      <c r="AR6" s="21" t="s">
        <v>16</v>
      </c>
      <c r="AS6" s="21" t="s">
        <v>17</v>
      </c>
      <c r="AT6" s="21" t="s">
        <v>193</v>
      </c>
      <c r="AU6" s="21" t="s">
        <v>194</v>
      </c>
      <c r="AV6" s="21" t="s">
        <v>3</v>
      </c>
      <c r="AW6" s="21" t="s">
        <v>2</v>
      </c>
      <c r="AX6" s="21" t="s">
        <v>4</v>
      </c>
      <c r="AY6" s="21" t="s">
        <v>18</v>
      </c>
      <c r="AZ6" s="21" t="s">
        <v>19</v>
      </c>
      <c r="BA6" s="21" t="s">
        <v>20</v>
      </c>
      <c r="BB6" s="21" t="s">
        <v>21</v>
      </c>
      <c r="BC6" s="21" t="s">
        <v>22</v>
      </c>
      <c r="BD6" s="21" t="s">
        <v>23</v>
      </c>
      <c r="BE6" s="21" t="s">
        <v>3</v>
      </c>
      <c r="BF6" s="21" t="s">
        <v>2</v>
      </c>
      <c r="BG6" s="21" t="s">
        <v>26</v>
      </c>
      <c r="BH6" s="21" t="s">
        <v>177</v>
      </c>
      <c r="BI6" s="21" t="s">
        <v>179</v>
      </c>
      <c r="BJ6" s="21" t="s">
        <v>182</v>
      </c>
      <c r="BK6" s="21" t="s">
        <v>185</v>
      </c>
      <c r="BL6" s="21" t="s">
        <v>239</v>
      </c>
      <c r="BM6" s="21" t="s">
        <v>242</v>
      </c>
    </row>
    <row r="7" spans="2:67" s="144" customFormat="1" ht="14.25" customHeight="1">
      <c r="B7" s="26" t="str">
        <f t="shared" si="0"/>
        <v>ENGLISH12031189</v>
      </c>
      <c r="C7" s="126" t="s">
        <v>93</v>
      </c>
      <c r="D7" s="126">
        <v>12031189</v>
      </c>
      <c r="E7" s="126" t="s">
        <v>207</v>
      </c>
      <c r="F7" s="126" t="s">
        <v>77</v>
      </c>
      <c r="H7" s="153"/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</row>
    <row r="8" spans="2:67" s="144" customFormat="1" ht="14.25" customHeight="1">
      <c r="B8" s="26" t="str">
        <f t="shared" ref="B8:B10" si="1">C8&amp;D8</f>
        <v>PORTUGUÊS12031291</v>
      </c>
      <c r="C8" s="127" t="s">
        <v>95</v>
      </c>
      <c r="D8" s="127">
        <v>12031291</v>
      </c>
      <c r="E8" s="127" t="s">
        <v>229</v>
      </c>
      <c r="F8" s="127" t="s">
        <v>86</v>
      </c>
      <c r="H8" s="153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</row>
    <row r="9" spans="2:67" s="144" customFormat="1" ht="14.25" customHeight="1">
      <c r="B9" s="26" t="str">
        <f t="shared" si="1"/>
        <v>ESPAÑOL12031291</v>
      </c>
      <c r="C9" s="127" t="s">
        <v>94</v>
      </c>
      <c r="D9" s="127">
        <v>12031291</v>
      </c>
      <c r="E9" s="127" t="s">
        <v>203</v>
      </c>
      <c r="F9" s="127" t="s">
        <v>5</v>
      </c>
      <c r="H9" s="153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</row>
    <row r="10" spans="2:67">
      <c r="B10" s="26" t="str">
        <f t="shared" si="1"/>
        <v>ENGLISH12031291</v>
      </c>
      <c r="C10" s="127" t="s">
        <v>93</v>
      </c>
      <c r="D10" s="127">
        <v>12031291</v>
      </c>
      <c r="E10" s="127" t="s">
        <v>208</v>
      </c>
      <c r="F10" s="127" t="s">
        <v>77</v>
      </c>
      <c r="G10" s="144"/>
    </row>
    <row r="11" spans="2:67">
      <c r="B11" s="26" t="str">
        <f t="shared" ref="B11:B13" si="2">C11&amp;D11</f>
        <v>PORTUGUÊS12034103</v>
      </c>
      <c r="C11" t="s">
        <v>95</v>
      </c>
      <c r="D11">
        <v>12034103</v>
      </c>
      <c r="E11" t="s">
        <v>38</v>
      </c>
      <c r="F11" t="s">
        <v>6</v>
      </c>
      <c r="G11" s="144"/>
    </row>
    <row r="12" spans="2:67" s="115" customFormat="1">
      <c r="B12" s="26" t="str">
        <f t="shared" si="2"/>
        <v>ESPAÑOL12034103</v>
      </c>
      <c r="C12" t="s">
        <v>94</v>
      </c>
      <c r="D12">
        <v>12034103</v>
      </c>
      <c r="E12" t="s">
        <v>204</v>
      </c>
      <c r="F12" t="s">
        <v>6</v>
      </c>
      <c r="G12" s="144"/>
      <c r="AE12" s="126"/>
      <c r="AF12" s="126"/>
      <c r="AI12" s="126"/>
      <c r="AJ12" s="126"/>
    </row>
    <row r="13" spans="2:67" s="115" customFormat="1">
      <c r="B13" s="26" t="str">
        <f t="shared" si="2"/>
        <v>ENGLISH12034103</v>
      </c>
      <c r="C13" t="s">
        <v>93</v>
      </c>
      <c r="D13">
        <v>12034103</v>
      </c>
      <c r="E13" t="s">
        <v>209</v>
      </c>
      <c r="F13" t="s">
        <v>6</v>
      </c>
      <c r="G13" s="144"/>
      <c r="AE13" s="126"/>
      <c r="AF13" s="126"/>
      <c r="AI13" s="126"/>
      <c r="AJ13" s="126"/>
    </row>
    <row r="14" spans="2:67" s="144" customFormat="1">
      <c r="B14" s="26" t="str">
        <f t="shared" ref="B14:B16" si="3">C14&amp;D14</f>
        <v>PORTUGUÊS12034109</v>
      </c>
      <c r="C14" t="s">
        <v>95</v>
      </c>
      <c r="D14" s="122">
        <v>12034109</v>
      </c>
      <c r="E14" t="s">
        <v>227</v>
      </c>
      <c r="F14" s="127" t="s">
        <v>6</v>
      </c>
    </row>
    <row r="15" spans="2:67" s="144" customFormat="1">
      <c r="B15" s="26" t="str">
        <f t="shared" si="3"/>
        <v>ESPAÑOL12034109</v>
      </c>
      <c r="C15" t="s">
        <v>94</v>
      </c>
      <c r="D15" s="122">
        <v>12034109</v>
      </c>
      <c r="E15" t="s">
        <v>217</v>
      </c>
      <c r="F15" s="127" t="s">
        <v>6</v>
      </c>
    </row>
    <row r="16" spans="2:67" s="144" customFormat="1">
      <c r="B16" s="26" t="str">
        <f t="shared" si="3"/>
        <v>ENGLISH12034109</v>
      </c>
      <c r="C16" s="115" t="s">
        <v>93</v>
      </c>
      <c r="D16" s="122">
        <v>12034109</v>
      </c>
      <c r="E16" s="115" t="s">
        <v>210</v>
      </c>
      <c r="F16" s="127" t="s">
        <v>6</v>
      </c>
    </row>
    <row r="17" spans="2:36" s="144" customFormat="1">
      <c r="B17" s="26" t="str">
        <f t="shared" ref="B17:B20" si="4">C17&amp;D17</f>
        <v>PORTUGUÊS12037417</v>
      </c>
      <c r="C17" s="127" t="s">
        <v>95</v>
      </c>
      <c r="D17" s="127">
        <v>12037417</v>
      </c>
      <c r="E17" s="127" t="s">
        <v>230</v>
      </c>
      <c r="F17" s="127" t="s">
        <v>10</v>
      </c>
    </row>
    <row r="18" spans="2:36" s="126" customFormat="1">
      <c r="B18" s="26" t="str">
        <f t="shared" si="4"/>
        <v>PORTUGUÊS12037417</v>
      </c>
      <c r="C18" t="s">
        <v>95</v>
      </c>
      <c r="D18" s="122">
        <v>12037417</v>
      </c>
      <c r="E18" t="s">
        <v>228</v>
      </c>
      <c r="F18" t="s">
        <v>201</v>
      </c>
      <c r="G18" s="144"/>
    </row>
    <row r="19" spans="2:36" s="126" customFormat="1">
      <c r="B19" s="26" t="str">
        <f t="shared" si="4"/>
        <v>ESPAÑOL12037417</v>
      </c>
      <c r="C19" t="s">
        <v>94</v>
      </c>
      <c r="D19" s="122">
        <v>12037417</v>
      </c>
      <c r="E19" t="s">
        <v>206</v>
      </c>
      <c r="F19" t="s">
        <v>10</v>
      </c>
      <c r="G19" s="144"/>
    </row>
    <row r="20" spans="2:36" s="126" customFormat="1">
      <c r="B20" s="26" t="str">
        <f t="shared" si="4"/>
        <v>ENGLISH12037417</v>
      </c>
      <c r="C20" t="s">
        <v>93</v>
      </c>
      <c r="D20" s="122">
        <v>12037417</v>
      </c>
      <c r="E20" t="s">
        <v>212</v>
      </c>
      <c r="F20" t="s">
        <v>79</v>
      </c>
      <c r="G20" s="144"/>
    </row>
    <row r="21" spans="2:36" s="126" customFormat="1">
      <c r="B21" s="26" t="str">
        <f t="shared" ref="B21:B23" si="5">C21&amp;D21</f>
        <v>PORTUGUÊS12142501</v>
      </c>
      <c r="C21" s="144" t="s">
        <v>95</v>
      </c>
      <c r="D21" s="144">
        <v>12142501</v>
      </c>
      <c r="E21" s="2" t="s">
        <v>261</v>
      </c>
      <c r="F21" s="144" t="s">
        <v>87</v>
      </c>
      <c r="G21" s="144"/>
    </row>
    <row r="22" spans="2:36" s="126" customFormat="1">
      <c r="B22" s="26" t="str">
        <f t="shared" si="5"/>
        <v>ESPAÑOL12142501</v>
      </c>
      <c r="C22" s="144" t="s">
        <v>94</v>
      </c>
      <c r="D22" s="144">
        <v>12142501</v>
      </c>
      <c r="E22" s="144" t="s">
        <v>262</v>
      </c>
      <c r="F22" s="144" t="s">
        <v>12</v>
      </c>
      <c r="G22" s="144"/>
    </row>
    <row r="23" spans="2:36" s="126" customFormat="1">
      <c r="B23" s="26" t="str">
        <f t="shared" si="5"/>
        <v>ENGLISH12142501</v>
      </c>
      <c r="C23" s="144" t="s">
        <v>93</v>
      </c>
      <c r="D23" s="144">
        <v>12142501</v>
      </c>
      <c r="E23" s="144" t="s">
        <v>254</v>
      </c>
      <c r="F23" s="144" t="s">
        <v>78</v>
      </c>
      <c r="G23" s="144"/>
    </row>
    <row r="24" spans="2:36" s="126" customFormat="1">
      <c r="B24" s="26" t="str">
        <f t="shared" ref="B24" si="6">C24&amp;D24</f>
        <v>PORTUGUÊS12142146</v>
      </c>
      <c r="C24" s="144" t="s">
        <v>95</v>
      </c>
      <c r="D24" s="157">
        <v>12142146</v>
      </c>
      <c r="E24" s="145" t="s">
        <v>266</v>
      </c>
      <c r="F24" s="144" t="s">
        <v>87</v>
      </c>
      <c r="G24" s="144"/>
    </row>
    <row r="25" spans="2:36" s="126" customFormat="1">
      <c r="B25" s="26" t="str">
        <f t="shared" ref="B25:B27" si="7">C25&amp;D25</f>
        <v>PORTUGUÊS12144012</v>
      </c>
      <c r="C25" s="127" t="s">
        <v>95</v>
      </c>
      <c r="D25" s="127">
        <v>12144012</v>
      </c>
      <c r="E25" s="127" t="s">
        <v>231</v>
      </c>
      <c r="F25" s="127" t="s">
        <v>6</v>
      </c>
      <c r="G25" s="144"/>
    </row>
    <row r="26" spans="2:36" s="115" customFormat="1">
      <c r="B26" s="26" t="str">
        <f t="shared" si="7"/>
        <v>ESPAÑOL12144012</v>
      </c>
      <c r="C26" s="127" t="s">
        <v>94</v>
      </c>
      <c r="D26" s="127">
        <v>12144012</v>
      </c>
      <c r="E26" s="127" t="s">
        <v>232</v>
      </c>
      <c r="F26" s="127" t="s">
        <v>6</v>
      </c>
      <c r="G26" s="144"/>
      <c r="AE26" s="126"/>
      <c r="AF26" s="126"/>
      <c r="AI26" s="126"/>
      <c r="AJ26" s="126"/>
    </row>
    <row r="27" spans="2:36" s="115" customFormat="1">
      <c r="B27" s="26" t="str">
        <f t="shared" si="7"/>
        <v>ENGLISH12144012</v>
      </c>
      <c r="C27" s="127" t="s">
        <v>93</v>
      </c>
      <c r="D27" s="127">
        <v>12144012</v>
      </c>
      <c r="E27" s="127" t="s">
        <v>233</v>
      </c>
      <c r="F27" s="127" t="s">
        <v>6</v>
      </c>
      <c r="G27" s="144"/>
      <c r="AE27" s="126"/>
      <c r="AF27" s="126"/>
      <c r="AI27" s="126"/>
      <c r="AJ27" s="126"/>
    </row>
    <row r="28" spans="2:36" s="115" customFormat="1">
      <c r="B28" s="26" t="str">
        <f>C28&amp;D28</f>
        <v>PORTUGUÊS20908885</v>
      </c>
      <c r="C28" s="115" t="s">
        <v>95</v>
      </c>
      <c r="D28" s="126">
        <v>20908885</v>
      </c>
      <c r="E28" s="115" t="s">
        <v>39</v>
      </c>
      <c r="F28" s="126" t="s">
        <v>124</v>
      </c>
      <c r="G28" s="144"/>
      <c r="AE28" s="126"/>
      <c r="AF28" s="126"/>
      <c r="AI28" s="126"/>
      <c r="AJ28" s="126"/>
    </row>
    <row r="29" spans="2:36" s="115" customFormat="1">
      <c r="B29" s="26" t="str">
        <f>C29&amp;D29</f>
        <v>ESPAÑOL20908885</v>
      </c>
      <c r="C29" s="115" t="s">
        <v>94</v>
      </c>
      <c r="D29" s="126">
        <v>20908885</v>
      </c>
      <c r="E29" s="115" t="s">
        <v>205</v>
      </c>
      <c r="F29" s="126" t="s">
        <v>11</v>
      </c>
      <c r="G29" s="144"/>
      <c r="AE29" s="126"/>
      <c r="AF29" s="126"/>
      <c r="AI29" s="126"/>
      <c r="AJ29" s="126"/>
    </row>
    <row r="30" spans="2:36" s="126" customFormat="1">
      <c r="B30" s="26" t="str">
        <f>C30&amp;D30</f>
        <v>ENGLISH20908885</v>
      </c>
      <c r="C30" s="115" t="s">
        <v>93</v>
      </c>
      <c r="D30" s="126">
        <v>20908885</v>
      </c>
      <c r="E30" s="115" t="s">
        <v>211</v>
      </c>
      <c r="F30" s="126" t="s">
        <v>80</v>
      </c>
      <c r="G30" s="144"/>
    </row>
    <row r="31" spans="2:36" s="126" customFormat="1">
      <c r="B31" s="26" t="str">
        <f t="shared" ref="B31" si="8">C31&amp;D31</f>
        <v>PORTUGUÊS12147801</v>
      </c>
      <c r="C31" s="115" t="s">
        <v>95</v>
      </c>
      <c r="D31" s="122">
        <v>12147801</v>
      </c>
      <c r="E31" s="115" t="s">
        <v>219</v>
      </c>
      <c r="F31" s="90" t="s">
        <v>87</v>
      </c>
      <c r="G31" s="144"/>
    </row>
    <row r="32" spans="2:36" s="126" customFormat="1">
      <c r="B32" s="26"/>
      <c r="C32" s="115"/>
      <c r="D32" s="122"/>
      <c r="E32" s="115"/>
      <c r="F32" s="90"/>
      <c r="G32" s="144"/>
    </row>
    <row r="33" spans="2:66" ht="14.25" customHeight="1">
      <c r="B33" s="26"/>
      <c r="C33" s="115"/>
      <c r="D33" s="122"/>
      <c r="E33" s="115"/>
      <c r="F33" s="90"/>
      <c r="G33" s="144"/>
      <c r="BN33" s="86"/>
    </row>
    <row r="34" spans="2:66" ht="15.5">
      <c r="B34" s="26"/>
      <c r="D34" s="126"/>
      <c r="F34" s="126"/>
      <c r="G34" s="144"/>
      <c r="BN34" s="86"/>
    </row>
    <row r="35" spans="2:66">
      <c r="B35" s="26"/>
      <c r="F35" s="126"/>
      <c r="G35" s="144"/>
    </row>
    <row r="36" spans="2:66">
      <c r="B36" s="26"/>
      <c r="F36" s="126"/>
      <c r="G36" s="144"/>
    </row>
    <row r="37" spans="2:66" s="126" customFormat="1">
      <c r="B37" s="26"/>
      <c r="C37" s="115"/>
      <c r="D37" s="127"/>
      <c r="E37" s="127"/>
      <c r="F37" s="90"/>
      <c r="G37" s="144"/>
    </row>
    <row r="38" spans="2:66" s="126" customFormat="1">
      <c r="B38" s="26"/>
      <c r="C38" s="115"/>
      <c r="D38" s="127"/>
      <c r="E38" s="127"/>
      <c r="F38" s="90"/>
      <c r="G38" s="144"/>
    </row>
    <row r="39" spans="2:66" s="126" customFormat="1">
      <c r="B39" s="26"/>
      <c r="C39" s="115"/>
      <c r="D39" s="127"/>
      <c r="E39" s="127"/>
      <c r="F39" s="90"/>
      <c r="G39" s="144"/>
    </row>
    <row r="40" spans="2:66" s="126" customFormat="1">
      <c r="B40" s="26"/>
      <c r="C40"/>
      <c r="D40" s="127"/>
      <c r="E40" s="127"/>
      <c r="F40" s="90"/>
      <c r="G40" s="144"/>
    </row>
    <row r="41" spans="2:66" s="126" customFormat="1">
      <c r="B41" s="26"/>
      <c r="C41"/>
      <c r="D41"/>
      <c r="E41" s="127"/>
      <c r="F41" s="90"/>
      <c r="G41" s="144"/>
    </row>
    <row r="42" spans="2:66" s="126" customFormat="1">
      <c r="B42" s="26"/>
      <c r="C42"/>
      <c r="D42"/>
      <c r="E42" s="127"/>
      <c r="F42" s="90"/>
      <c r="G42" s="144"/>
    </row>
    <row r="43" spans="2:66" s="126" customFormat="1">
      <c r="G43" s="144"/>
    </row>
    <row r="44" spans="2:66" s="126" customFormat="1">
      <c r="G44" s="144"/>
    </row>
    <row r="45" spans="2:66" s="126" customFormat="1">
      <c r="G45" s="144"/>
    </row>
    <row r="46" spans="2:66" s="126" customFormat="1">
      <c r="B46" s="26"/>
      <c r="C46"/>
      <c r="D46" s="122"/>
      <c r="E46"/>
      <c r="G46" s="144"/>
    </row>
    <row r="47" spans="2:66" s="126" customFormat="1">
      <c r="B47" s="26"/>
      <c r="C47"/>
      <c r="E47"/>
      <c r="G47" s="144"/>
    </row>
    <row r="48" spans="2:66" s="126" customFormat="1">
      <c r="B48" s="26"/>
      <c r="C48"/>
      <c r="E48"/>
      <c r="G48" s="144"/>
    </row>
    <row r="49" spans="2:7" s="126" customFormat="1">
      <c r="B49" s="26"/>
      <c r="C49"/>
      <c r="D49" s="122"/>
      <c r="E49"/>
      <c r="G49" s="144"/>
    </row>
    <row r="50" spans="2:7" s="126" customFormat="1">
      <c r="B50" s="26"/>
      <c r="C50"/>
      <c r="D50" s="122"/>
      <c r="E50"/>
      <c r="G50" s="144"/>
    </row>
    <row r="51" spans="2:7" s="126" customFormat="1">
      <c r="B51" s="26"/>
      <c r="C51"/>
      <c r="D51" s="122"/>
      <c r="E51"/>
      <c r="G51" s="144"/>
    </row>
    <row r="52" spans="2:7" s="126" customFormat="1">
      <c r="B52" s="26"/>
      <c r="C52" s="115"/>
      <c r="D52" s="122"/>
      <c r="E52" s="115"/>
      <c r="G52" s="144"/>
    </row>
    <row r="53" spans="2:7" s="126" customFormat="1">
      <c r="B53" s="26"/>
      <c r="C53" s="115"/>
      <c r="D53" s="122"/>
      <c r="E53" s="115"/>
      <c r="G53" s="144"/>
    </row>
    <row r="54" spans="2:7" s="126" customFormat="1">
      <c r="B54" s="26"/>
      <c r="C54" s="115"/>
      <c r="D54" s="122"/>
      <c r="E54" s="115"/>
      <c r="G54" s="144"/>
    </row>
    <row r="55" spans="2:7" s="126" customFormat="1">
      <c r="B55" s="26"/>
      <c r="C55" s="115"/>
      <c r="D55" s="122"/>
      <c r="E55" s="115"/>
      <c r="G55" s="144"/>
    </row>
    <row r="56" spans="2:7" s="126" customFormat="1">
      <c r="B56" s="26"/>
      <c r="C56" s="115"/>
      <c r="D56" s="122"/>
      <c r="E56" s="115"/>
      <c r="G56" s="144"/>
    </row>
    <row r="57" spans="2:7" s="126" customFormat="1">
      <c r="B57" s="26"/>
      <c r="C57" s="115"/>
      <c r="D57" s="122"/>
      <c r="E57" s="115"/>
      <c r="G57" s="144"/>
    </row>
    <row r="58" spans="2:7" s="126" customFormat="1">
      <c r="B58" s="26"/>
      <c r="C58" s="115"/>
      <c r="D58" s="122"/>
      <c r="E58" s="115"/>
      <c r="G58" s="144"/>
    </row>
    <row r="59" spans="2:7" s="126" customFormat="1">
      <c r="B59" s="26"/>
      <c r="C59" s="115"/>
      <c r="D59" s="122"/>
      <c r="E59" s="115"/>
      <c r="G59" s="144"/>
    </row>
    <row r="60" spans="2:7" s="126" customFormat="1">
      <c r="B60" s="26"/>
      <c r="C60" s="115"/>
      <c r="D60" s="122"/>
      <c r="E60" s="115"/>
      <c r="G60" s="144"/>
    </row>
    <row r="61" spans="2:7" s="144" customFormat="1">
      <c r="B61" s="26"/>
      <c r="C61" s="115"/>
      <c r="D61" s="122"/>
      <c r="E61" s="115"/>
      <c r="F61" s="126"/>
    </row>
    <row r="62" spans="2:7" s="126" customFormat="1">
      <c r="B62" s="26"/>
      <c r="C62" s="115"/>
      <c r="D62" s="122"/>
      <c r="E62" s="115"/>
      <c r="G62" s="144"/>
    </row>
    <row r="63" spans="2:7" s="126" customFormat="1">
      <c r="B63" s="26"/>
      <c r="C63" s="115"/>
      <c r="D63" s="122"/>
      <c r="E63" s="115"/>
      <c r="G63" s="144"/>
    </row>
    <row r="64" spans="2:7" s="126" customFormat="1">
      <c r="B64" s="26"/>
      <c r="C64" s="115"/>
      <c r="D64" s="122"/>
      <c r="E64" s="115"/>
      <c r="G64" s="144"/>
    </row>
    <row r="65" spans="2:7" s="126" customFormat="1">
      <c r="B65" s="26"/>
      <c r="C65" s="115"/>
      <c r="D65" s="122"/>
      <c r="E65" s="115"/>
      <c r="G65" s="144"/>
    </row>
    <row r="66" spans="2:7" s="126" customFormat="1">
      <c r="B66" s="26"/>
      <c r="C66" s="115"/>
      <c r="D66" s="122"/>
      <c r="E66" s="115"/>
      <c r="G66" s="144"/>
    </row>
    <row r="67" spans="2:7" s="126" customFormat="1">
      <c r="B67" s="26"/>
      <c r="C67" s="115"/>
      <c r="E67" s="115"/>
      <c r="G67" s="144"/>
    </row>
    <row r="68" spans="2:7" s="126" customFormat="1">
      <c r="B68" s="26"/>
      <c r="C68" s="115"/>
      <c r="E68" s="115"/>
      <c r="G68" s="144"/>
    </row>
    <row r="69" spans="2:7" s="126" customFormat="1">
      <c r="B69" s="26"/>
      <c r="C69" s="115"/>
      <c r="E69" s="115"/>
      <c r="G69" s="144"/>
    </row>
    <row r="70" spans="2:7" s="126" customFormat="1">
      <c r="B70" s="26"/>
      <c r="C70" s="115"/>
      <c r="D70" s="122"/>
      <c r="E70" s="115"/>
      <c r="G70" s="144"/>
    </row>
    <row r="71" spans="2:7" s="126" customFormat="1">
      <c r="B71" s="26"/>
      <c r="C71" s="115"/>
      <c r="D71" s="122"/>
      <c r="E71" s="127"/>
      <c r="F71" s="90"/>
      <c r="G71" s="144"/>
    </row>
    <row r="72" spans="2:7" s="126" customFormat="1">
      <c r="B72" s="26"/>
      <c r="C72" s="115"/>
      <c r="D72" s="122"/>
      <c r="E72" s="127"/>
      <c r="F72" s="90"/>
      <c r="G72" s="144"/>
    </row>
    <row r="73" spans="2:7" s="126" customFormat="1">
      <c r="B73" s="26"/>
      <c r="C73" s="115"/>
      <c r="E73" s="115"/>
      <c r="G73" s="144"/>
    </row>
    <row r="74" spans="2:7" s="126" customFormat="1">
      <c r="B74" s="26"/>
      <c r="C74" s="115"/>
      <c r="E74" s="115"/>
      <c r="G74" s="144"/>
    </row>
    <row r="75" spans="2:7" s="126" customFormat="1">
      <c r="B75" s="26"/>
      <c r="C75" s="115"/>
      <c r="E75" s="115"/>
      <c r="G75" s="144"/>
    </row>
    <row r="76" spans="2:7" s="126" customFormat="1">
      <c r="B76" s="26"/>
      <c r="C76"/>
      <c r="D76"/>
      <c r="E76"/>
      <c r="G76" s="144"/>
    </row>
    <row r="77" spans="2:7" s="126" customFormat="1">
      <c r="B77" s="26"/>
      <c r="C77"/>
      <c r="D77"/>
      <c r="E77"/>
      <c r="G77" s="144"/>
    </row>
    <row r="78" spans="2:7" s="126" customFormat="1">
      <c r="B78" s="26"/>
      <c r="C78"/>
      <c r="D78"/>
      <c r="E78"/>
      <c r="G78" s="144"/>
    </row>
    <row r="79" spans="2:7" s="126" customFormat="1">
      <c r="B79" s="26"/>
      <c r="C79"/>
      <c r="D79"/>
      <c r="E79"/>
      <c r="G79" s="144"/>
    </row>
    <row r="80" spans="2:7" s="126" customFormat="1">
      <c r="B80" s="26"/>
      <c r="C80"/>
      <c r="D80"/>
      <c r="E80"/>
      <c r="G80" s="144"/>
    </row>
    <row r="81" spans="2:7" s="126" customFormat="1">
      <c r="B81" s="26"/>
      <c r="C81"/>
      <c r="D81"/>
      <c r="E81"/>
      <c r="G81" s="144"/>
    </row>
    <row r="82" spans="2:7" s="144" customFormat="1">
      <c r="B82" s="26"/>
      <c r="C82"/>
      <c r="D82"/>
      <c r="E82"/>
      <c r="F82"/>
    </row>
    <row r="83" spans="2:7" s="144" customFormat="1">
      <c r="B83" s="26"/>
      <c r="C83"/>
      <c r="D83"/>
      <c r="E83"/>
      <c r="F83"/>
    </row>
    <row r="84" spans="2:7" s="144" customFormat="1">
      <c r="B84" s="26"/>
      <c r="C84"/>
      <c r="D84"/>
      <c r="E84"/>
      <c r="F84"/>
    </row>
    <row r="85" spans="2:7" s="144" customFormat="1">
      <c r="B85" s="26"/>
      <c r="C85"/>
      <c r="D85" s="122"/>
      <c r="E85"/>
      <c r="F85"/>
    </row>
    <row r="86" spans="2:7" s="126" customFormat="1">
      <c r="B86" s="26"/>
      <c r="C86"/>
      <c r="D86" s="122"/>
      <c r="E86"/>
      <c r="F86"/>
      <c r="G86" s="144"/>
    </row>
    <row r="87" spans="2:7" s="126" customFormat="1">
      <c r="B87" s="26"/>
      <c r="C87"/>
      <c r="D87" s="122"/>
      <c r="E87"/>
      <c r="F87"/>
      <c r="G87" s="144"/>
    </row>
    <row r="88" spans="2:7" s="126" customFormat="1">
      <c r="B88" s="26"/>
      <c r="C88"/>
      <c r="D88" s="122"/>
      <c r="E88"/>
      <c r="F88"/>
      <c r="G88" s="144"/>
    </row>
    <row r="89" spans="2:7" s="126" customFormat="1">
      <c r="B89" s="26"/>
      <c r="C89"/>
      <c r="D89" s="122"/>
      <c r="E89"/>
      <c r="F89"/>
      <c r="G89" s="144"/>
    </row>
    <row r="90" spans="2:7" s="126" customFormat="1">
      <c r="B90" s="26"/>
      <c r="C90"/>
      <c r="D90" s="122"/>
      <c r="E90"/>
      <c r="F90"/>
      <c r="G90" s="144"/>
    </row>
    <row r="91" spans="2:7" s="126" customFormat="1">
      <c r="B91" s="26"/>
      <c r="C91"/>
      <c r="D91"/>
      <c r="E91"/>
      <c r="F91"/>
      <c r="G91" s="144"/>
    </row>
    <row r="92" spans="2:7" s="126" customFormat="1">
      <c r="B92" s="26"/>
      <c r="C92"/>
      <c r="D92"/>
      <c r="E92"/>
      <c r="F92"/>
      <c r="G92" s="144"/>
    </row>
    <row r="93" spans="2:7" s="126" customFormat="1">
      <c r="B93" s="26"/>
      <c r="C93"/>
      <c r="D93"/>
      <c r="E93"/>
      <c r="F93"/>
      <c r="G93" s="144"/>
    </row>
    <row r="94" spans="2:7" s="126" customFormat="1">
      <c r="B94" s="26"/>
      <c r="C94"/>
      <c r="D94" s="122"/>
      <c r="E94"/>
      <c r="F94"/>
      <c r="G94" s="144"/>
    </row>
    <row r="95" spans="2:7" s="126" customFormat="1">
      <c r="B95" s="26"/>
      <c r="C95"/>
      <c r="D95" s="122"/>
      <c r="E95"/>
      <c r="F95"/>
      <c r="G95" s="144"/>
    </row>
    <row r="96" spans="2:7" s="126" customFormat="1">
      <c r="B96" s="26"/>
      <c r="C96"/>
      <c r="D96" s="122"/>
      <c r="E96"/>
      <c r="F96"/>
      <c r="G96" s="144"/>
    </row>
    <row r="97" spans="2:7" s="126" customFormat="1">
      <c r="B97" s="26"/>
      <c r="C97"/>
      <c r="D97" s="122"/>
      <c r="E97"/>
      <c r="F97"/>
      <c r="G97" s="144"/>
    </row>
    <row r="98" spans="2:7" s="126" customFormat="1">
      <c r="B98" s="26"/>
      <c r="C98"/>
      <c r="D98" s="122"/>
      <c r="E98"/>
      <c r="F98"/>
      <c r="G98" s="144"/>
    </row>
    <row r="99" spans="2:7" s="126" customFormat="1">
      <c r="B99" s="26"/>
      <c r="C99"/>
      <c r="D99" s="122"/>
      <c r="E99"/>
      <c r="F99"/>
      <c r="G99" s="144"/>
    </row>
    <row r="100" spans="2:7" s="126" customFormat="1">
      <c r="B100" s="26"/>
      <c r="C100"/>
      <c r="D100" s="122"/>
      <c r="E100"/>
      <c r="F100"/>
      <c r="G100" s="144"/>
    </row>
    <row r="101" spans="2:7" s="126" customFormat="1">
      <c r="B101" s="26"/>
      <c r="C101"/>
      <c r="D101" s="122"/>
      <c r="E101"/>
      <c r="F101"/>
      <c r="G101" s="144"/>
    </row>
    <row r="102" spans="2:7" s="126" customFormat="1">
      <c r="B102" s="26"/>
      <c r="C102"/>
      <c r="D102" s="122"/>
      <c r="E102"/>
      <c r="F102"/>
      <c r="G102" s="144"/>
    </row>
    <row r="103" spans="2:7" s="126" customFormat="1">
      <c r="B103" s="26"/>
      <c r="C103" s="115"/>
      <c r="D103" s="122"/>
      <c r="E103" s="115"/>
      <c r="F103" s="115"/>
      <c r="G103" s="144"/>
    </row>
    <row r="104" spans="2:7" s="126" customFormat="1">
      <c r="B104" s="26"/>
      <c r="C104" s="115"/>
      <c r="D104" s="122"/>
      <c r="E104" s="115"/>
      <c r="F104" s="115"/>
      <c r="G104" s="144"/>
    </row>
    <row r="105" spans="2:7" s="126" customFormat="1">
      <c r="B105" s="26"/>
      <c r="C105" s="115"/>
      <c r="D105" s="122"/>
      <c r="E105" s="115"/>
      <c r="F105" s="115"/>
      <c r="G105" s="144"/>
    </row>
    <row r="106" spans="2:7" s="126" customFormat="1">
      <c r="B106" s="26"/>
      <c r="C106"/>
      <c r="D106" s="122"/>
      <c r="E106"/>
      <c r="F106"/>
      <c r="G106" s="144"/>
    </row>
    <row r="107" spans="2:7" s="126" customFormat="1">
      <c r="B107" s="26"/>
      <c r="C107"/>
      <c r="D107" s="122"/>
      <c r="E107"/>
      <c r="F107"/>
      <c r="G107" s="144"/>
    </row>
    <row r="108" spans="2:7" s="126" customFormat="1">
      <c r="B108" s="26"/>
      <c r="C108"/>
      <c r="D108" s="122"/>
      <c r="E108"/>
      <c r="F108"/>
      <c r="G108" s="144"/>
    </row>
    <row r="109" spans="2:7" s="126" customFormat="1">
      <c r="B109" s="26"/>
      <c r="C109"/>
      <c r="D109" s="122"/>
      <c r="E109"/>
      <c r="F109"/>
      <c r="G109" s="144"/>
    </row>
    <row r="110" spans="2:7" s="126" customFormat="1">
      <c r="B110" s="26"/>
      <c r="C110"/>
      <c r="D110" s="122"/>
      <c r="E110"/>
      <c r="F110"/>
      <c r="G110" s="144"/>
    </row>
    <row r="111" spans="2:7" s="126" customFormat="1">
      <c r="B111" s="26"/>
      <c r="C111"/>
      <c r="D111" s="122"/>
      <c r="E111"/>
      <c r="F111"/>
      <c r="G111" s="144"/>
    </row>
    <row r="112" spans="2:7" s="126" customFormat="1">
      <c r="B112" s="26"/>
      <c r="C112"/>
      <c r="D112" s="138"/>
      <c r="E112" s="2"/>
      <c r="F112" s="127"/>
      <c r="G112" s="144"/>
    </row>
    <row r="113" spans="2:7" s="126" customFormat="1">
      <c r="B113" s="26"/>
      <c r="C113"/>
      <c r="D113" s="138"/>
      <c r="E113" s="137"/>
      <c r="F113"/>
      <c r="G113" s="144"/>
    </row>
    <row r="114" spans="2:7" s="126" customFormat="1">
      <c r="B114" s="26"/>
      <c r="C114"/>
      <c r="D114" s="122"/>
      <c r="E114"/>
      <c r="F114"/>
      <c r="G114" s="144"/>
    </row>
    <row r="115" spans="2:7" s="126" customFormat="1">
      <c r="B115" s="26"/>
      <c r="C115" s="115"/>
      <c r="D115" s="122"/>
      <c r="E115" s="115"/>
      <c r="F115" s="115"/>
      <c r="G115" s="144"/>
    </row>
    <row r="116" spans="2:7" s="126" customFormat="1">
      <c r="B116" s="26"/>
      <c r="C116" s="115"/>
      <c r="D116" s="122"/>
      <c r="E116" s="115"/>
      <c r="F116" s="115"/>
      <c r="G116" s="144"/>
    </row>
    <row r="117" spans="2:7" s="126" customFormat="1">
      <c r="B117" s="26"/>
      <c r="C117" s="115"/>
      <c r="D117" s="122"/>
      <c r="E117" s="115"/>
      <c r="F117" s="115"/>
      <c r="G117" s="144"/>
    </row>
    <row r="118" spans="2:7" s="126" customFormat="1">
      <c r="B118" s="26"/>
      <c r="C118" s="115"/>
      <c r="D118" s="122"/>
      <c r="E118" s="115"/>
      <c r="F118" s="115"/>
      <c r="G118" s="144"/>
    </row>
    <row r="119" spans="2:7" s="126" customFormat="1">
      <c r="B119" s="26"/>
      <c r="C119" s="115"/>
      <c r="D119" s="122"/>
      <c r="E119" s="115"/>
      <c r="F119" s="115"/>
      <c r="G119" s="144"/>
    </row>
    <row r="120" spans="2:7" s="126" customFormat="1">
      <c r="B120" s="26"/>
      <c r="C120" s="115"/>
      <c r="D120" s="122"/>
      <c r="E120" s="115"/>
      <c r="F120" s="127"/>
      <c r="G120" s="144"/>
    </row>
    <row r="121" spans="2:7" s="126" customFormat="1">
      <c r="B121" s="26"/>
      <c r="C121" s="115"/>
      <c r="D121" s="122"/>
      <c r="E121" s="115"/>
      <c r="F121" s="115"/>
      <c r="G121" s="144"/>
    </row>
    <row r="122" spans="2:7" s="126" customFormat="1">
      <c r="B122" s="26"/>
      <c r="C122" s="115"/>
      <c r="D122" s="122"/>
      <c r="E122" s="115"/>
      <c r="F122" s="115"/>
      <c r="G122" s="144"/>
    </row>
    <row r="123" spans="2:7" s="126" customFormat="1">
      <c r="B123" s="26"/>
      <c r="C123" s="115"/>
      <c r="D123" s="122"/>
      <c r="E123" s="115"/>
      <c r="F123" s="127"/>
      <c r="G123" s="144"/>
    </row>
    <row r="124" spans="2:7" s="126" customFormat="1">
      <c r="B124" s="26"/>
      <c r="C124" s="115"/>
      <c r="D124" s="122"/>
      <c r="E124" s="115"/>
      <c r="F124" s="115"/>
      <c r="G124" s="144"/>
    </row>
    <row r="125" spans="2:7" s="126" customFormat="1">
      <c r="B125" s="26"/>
      <c r="C125" s="115"/>
      <c r="D125" s="122"/>
      <c r="E125" s="115"/>
      <c r="F125" s="115"/>
      <c r="G125" s="144"/>
    </row>
    <row r="126" spans="2:7" s="126" customFormat="1">
      <c r="B126" s="26"/>
      <c r="C126" s="115"/>
      <c r="D126" s="122"/>
      <c r="E126" s="115"/>
      <c r="F126" s="127"/>
      <c r="G126" s="144"/>
    </row>
    <row r="127" spans="2:7" s="126" customFormat="1">
      <c r="B127" s="26"/>
      <c r="C127" s="115"/>
      <c r="D127" s="122"/>
      <c r="E127" s="115"/>
      <c r="F127" s="115"/>
      <c r="G127" s="144"/>
    </row>
    <row r="128" spans="2:7" s="126" customFormat="1">
      <c r="B128" s="26"/>
      <c r="C128" s="115"/>
      <c r="D128" s="122"/>
      <c r="E128" s="115"/>
      <c r="F128" s="115"/>
      <c r="G128" s="144"/>
    </row>
    <row r="129" spans="2:7" s="126" customFormat="1">
      <c r="B129" s="26"/>
      <c r="C129" s="115"/>
      <c r="D129" s="122"/>
      <c r="E129" s="115"/>
      <c r="F129" s="115"/>
      <c r="G129" s="144"/>
    </row>
    <row r="130" spans="2:7" s="126" customFormat="1">
      <c r="B130" s="26"/>
      <c r="C130" s="115"/>
      <c r="D130" s="122"/>
      <c r="E130" s="115"/>
      <c r="F130" s="115"/>
      <c r="G130" s="144"/>
    </row>
    <row r="131" spans="2:7" s="126" customFormat="1">
      <c r="B131" s="26"/>
      <c r="C131" s="115"/>
      <c r="D131" s="122"/>
      <c r="E131" s="115"/>
      <c r="F131" s="115"/>
      <c r="G131" s="144"/>
    </row>
    <row r="132" spans="2:7" s="126" customFormat="1">
      <c r="B132" s="26"/>
      <c r="C132" s="115"/>
      <c r="D132" s="122"/>
      <c r="E132" s="115"/>
      <c r="F132" s="115"/>
      <c r="G132" s="144"/>
    </row>
    <row r="133" spans="2:7" s="126" customFormat="1">
      <c r="B133" s="26"/>
      <c r="C133" s="115"/>
      <c r="D133" s="122"/>
      <c r="E133" s="115"/>
      <c r="F133" s="127"/>
      <c r="G133" s="144"/>
    </row>
    <row r="134" spans="2:7" s="126" customFormat="1">
      <c r="B134" s="26"/>
      <c r="C134" s="115"/>
      <c r="D134" s="122"/>
      <c r="E134" s="115"/>
      <c r="F134" s="115"/>
      <c r="G134" s="144"/>
    </row>
    <row r="135" spans="2:7" s="126" customFormat="1">
      <c r="B135" s="26"/>
      <c r="C135" s="115"/>
      <c r="D135" s="122"/>
      <c r="E135" s="115"/>
      <c r="F135" s="115"/>
      <c r="G135" s="144"/>
    </row>
    <row r="136" spans="2:7" s="126" customFormat="1">
      <c r="B136" s="26"/>
      <c r="C136" s="115"/>
      <c r="D136" s="122"/>
      <c r="E136" s="115"/>
      <c r="F136" s="115"/>
      <c r="G136" s="144"/>
    </row>
    <row r="137" spans="2:7" s="126" customFormat="1">
      <c r="B137" s="26"/>
      <c r="C137" s="115"/>
      <c r="D137" s="122"/>
      <c r="E137" s="115"/>
      <c r="F137" s="115"/>
      <c r="G137" s="144"/>
    </row>
    <row r="138" spans="2:7" s="126" customFormat="1">
      <c r="B138" s="26"/>
      <c r="C138" s="115"/>
      <c r="D138" s="122"/>
      <c r="E138" s="115"/>
      <c r="F138" s="115"/>
    </row>
    <row r="139" spans="2:7" s="126" customFormat="1">
      <c r="B139" s="26"/>
      <c r="C139" s="115"/>
      <c r="D139" s="122"/>
      <c r="E139" s="115"/>
    </row>
    <row r="140" spans="2:7" s="126" customFormat="1">
      <c r="B140" s="26"/>
      <c r="C140" s="115"/>
      <c r="D140" s="122"/>
      <c r="E140" s="115"/>
      <c r="F140" s="90"/>
    </row>
    <row r="141" spans="2:7" s="126" customFormat="1">
      <c r="B141" s="26"/>
      <c r="C141" s="115"/>
      <c r="D141" s="122"/>
      <c r="E141" s="115"/>
      <c r="G141" s="144"/>
    </row>
    <row r="142" spans="2:7" s="126" customFormat="1">
      <c r="B142" s="26"/>
      <c r="C142" s="115"/>
      <c r="D142" s="122"/>
      <c r="E142" s="115"/>
      <c r="G142" s="144"/>
    </row>
    <row r="143" spans="2:7" s="126" customFormat="1">
      <c r="B143" s="26"/>
      <c r="C143" s="115"/>
      <c r="D143" s="122"/>
      <c r="E143" s="115"/>
      <c r="G143" s="144"/>
    </row>
    <row r="144" spans="2:7" s="126" customFormat="1">
      <c r="B144" s="26"/>
      <c r="C144" s="115"/>
      <c r="D144" s="122"/>
      <c r="E144" s="115"/>
      <c r="G144" s="144"/>
    </row>
    <row r="145" spans="2:66" s="126" customFormat="1">
      <c r="B145" s="26"/>
      <c r="C145" s="115"/>
      <c r="D145" s="122"/>
      <c r="E145" s="115"/>
      <c r="G145" s="144"/>
    </row>
    <row r="146" spans="2:66" s="126" customFormat="1">
      <c r="B146" s="26"/>
      <c r="C146" s="115"/>
      <c r="D146" s="122"/>
      <c r="E146" s="115"/>
      <c r="G146" s="144"/>
    </row>
    <row r="147" spans="2:66" s="126" customFormat="1">
      <c r="B147" s="26"/>
      <c r="C147" s="115"/>
      <c r="D147" s="122"/>
      <c r="E147" s="115"/>
      <c r="F147" s="90"/>
      <c r="G147" s="144"/>
    </row>
    <row r="148" spans="2:66" s="126" customFormat="1">
      <c r="B148" s="26"/>
      <c r="C148" s="115"/>
      <c r="D148" s="122"/>
      <c r="E148" s="115"/>
      <c r="F148" s="115"/>
      <c r="G148" s="144"/>
    </row>
    <row r="149" spans="2:66" s="126" customFormat="1">
      <c r="B149" s="26"/>
      <c r="C149" s="115"/>
      <c r="D149" s="122"/>
      <c r="E149" s="115"/>
      <c r="F149" s="115"/>
      <c r="G149" s="144"/>
    </row>
    <row r="150" spans="2:66" s="126" customFormat="1">
      <c r="B150" s="26"/>
      <c r="C150" s="115"/>
      <c r="D150" s="122"/>
      <c r="E150" s="115"/>
      <c r="F150" s="115"/>
      <c r="G150" s="144"/>
    </row>
    <row r="151" spans="2:66" s="115" customFormat="1">
      <c r="B151" s="26"/>
      <c r="D151" s="122"/>
      <c r="F151" s="127"/>
      <c r="G151" s="144"/>
      <c r="AE151" s="126"/>
      <c r="AF151" s="126"/>
      <c r="AI151" s="126"/>
      <c r="AJ151" s="126"/>
    </row>
    <row r="152" spans="2:66" s="115" customFormat="1">
      <c r="B152" s="26"/>
      <c r="D152" s="122"/>
      <c r="G152" s="144"/>
      <c r="AE152" s="126"/>
      <c r="AF152" s="126"/>
      <c r="AI152" s="126"/>
      <c r="AJ152" s="126"/>
    </row>
    <row r="153" spans="2:66" s="115" customFormat="1">
      <c r="B153" s="26"/>
      <c r="D153" s="122"/>
      <c r="G153" s="144"/>
      <c r="AE153" s="126"/>
      <c r="AF153" s="126"/>
      <c r="AI153" s="126"/>
      <c r="AJ153" s="126"/>
    </row>
    <row r="154" spans="2:66" s="115" customFormat="1">
      <c r="B154" s="26"/>
      <c r="C154" s="126"/>
      <c r="D154" s="122"/>
      <c r="E154" s="126"/>
      <c r="F154" s="126"/>
      <c r="G154" s="144"/>
      <c r="AE154" s="126"/>
      <c r="AF154" s="126"/>
      <c r="AI154" s="126"/>
      <c r="AJ154" s="126"/>
    </row>
    <row r="155" spans="2:66" s="115" customFormat="1">
      <c r="B155" s="26"/>
      <c r="C155" s="126"/>
      <c r="D155" s="122"/>
      <c r="E155" s="126"/>
      <c r="F155" s="126"/>
      <c r="G155" s="144"/>
      <c r="AE155" s="126"/>
      <c r="AF155" s="126"/>
      <c r="AI155" s="126"/>
      <c r="AJ155" s="126"/>
    </row>
    <row r="156" spans="2:66" s="115" customFormat="1">
      <c r="B156" s="26"/>
      <c r="C156" s="126"/>
      <c r="D156" s="122"/>
      <c r="E156" s="126"/>
      <c r="F156" s="126"/>
      <c r="G156" s="144"/>
      <c r="AE156" s="126"/>
      <c r="AF156" s="126"/>
      <c r="AI156" s="126"/>
      <c r="AJ156" s="126"/>
    </row>
    <row r="157" spans="2:66" ht="15.5">
      <c r="B157" s="26"/>
      <c r="C157" s="126"/>
      <c r="D157" s="122"/>
      <c r="E157" s="126"/>
      <c r="F157" s="126"/>
      <c r="G157" s="144"/>
      <c r="BN157" s="86"/>
    </row>
    <row r="158" spans="2:66" ht="15.5">
      <c r="B158" s="26"/>
      <c r="C158" s="126"/>
      <c r="D158" s="122"/>
      <c r="E158" s="126"/>
      <c r="F158" s="126"/>
      <c r="G158" s="144"/>
      <c r="BN158" s="86"/>
    </row>
    <row r="159" spans="2:66">
      <c r="B159" s="26"/>
      <c r="C159" s="126"/>
      <c r="D159" s="122"/>
      <c r="E159" s="126"/>
      <c r="F159" s="126"/>
      <c r="G159" s="144"/>
    </row>
    <row r="160" spans="2:66" s="115" customFormat="1">
      <c r="B160" s="26"/>
      <c r="C160" s="126"/>
      <c r="D160" s="122"/>
      <c r="E160" s="126"/>
      <c r="F160" s="126"/>
      <c r="G160" s="144"/>
      <c r="AE160" s="126"/>
      <c r="AF160" s="126"/>
      <c r="AI160" s="126"/>
      <c r="AJ160" s="126"/>
    </row>
    <row r="161" spans="2:36" s="115" customFormat="1">
      <c r="B161" s="26"/>
      <c r="C161" s="126"/>
      <c r="D161" s="122"/>
      <c r="E161" s="126"/>
      <c r="F161" s="126"/>
      <c r="G161" s="144"/>
      <c r="AE161" s="126"/>
      <c r="AF161" s="126"/>
      <c r="AI161" s="126"/>
      <c r="AJ161" s="126"/>
    </row>
    <row r="162" spans="2:36" s="115" customFormat="1">
      <c r="B162" s="26"/>
      <c r="C162" s="126"/>
      <c r="D162" s="122"/>
      <c r="E162" s="126"/>
      <c r="F162" s="126"/>
      <c r="G162" s="144"/>
      <c r="AE162" s="126"/>
      <c r="AF162" s="126"/>
      <c r="AI162" s="126"/>
      <c r="AJ162" s="126"/>
    </row>
    <row r="163" spans="2:36">
      <c r="B163" s="26"/>
      <c r="C163" s="115"/>
      <c r="D163" s="122"/>
      <c r="E163" s="115"/>
      <c r="F163" s="126"/>
      <c r="G163" s="144"/>
    </row>
    <row r="164" spans="2:36" s="115" customFormat="1">
      <c r="B164" s="26"/>
      <c r="D164" s="122"/>
      <c r="F164" s="126"/>
      <c r="G164" s="144"/>
      <c r="AE164" s="126"/>
      <c r="AF164" s="126"/>
      <c r="AI164" s="126"/>
      <c r="AJ164" s="126"/>
    </row>
    <row r="165" spans="2:36" s="115" customFormat="1">
      <c r="B165" s="26"/>
      <c r="D165" s="122"/>
      <c r="F165" s="126"/>
      <c r="G165" s="144"/>
      <c r="AE165" s="126"/>
      <c r="AF165" s="126"/>
      <c r="AI165" s="126"/>
      <c r="AJ165" s="126"/>
    </row>
    <row r="166" spans="2:36" s="115" customFormat="1">
      <c r="B166" s="26"/>
      <c r="D166" s="122"/>
      <c r="G166" s="144"/>
      <c r="AE166" s="126"/>
      <c r="AF166" s="126"/>
      <c r="AI166" s="126"/>
      <c r="AJ166" s="126"/>
    </row>
    <row r="167" spans="2:36" s="115" customFormat="1">
      <c r="B167" s="26"/>
      <c r="D167" s="122"/>
      <c r="G167" s="144"/>
      <c r="AE167" s="126"/>
      <c r="AF167" s="126"/>
      <c r="AI167" s="126"/>
      <c r="AJ167" s="126"/>
    </row>
    <row r="168" spans="2:36" s="115" customFormat="1">
      <c r="B168" s="26"/>
      <c r="D168" s="122"/>
      <c r="G168" s="144"/>
      <c r="AE168" s="126"/>
      <c r="AF168" s="126"/>
      <c r="AI168" s="126"/>
      <c r="AJ168" s="126"/>
    </row>
    <row r="169" spans="2:36" s="115" customFormat="1">
      <c r="B169" s="26"/>
      <c r="D169" s="122"/>
      <c r="G169" s="144"/>
      <c r="AE169" s="126"/>
      <c r="AF169" s="126"/>
      <c r="AI169" s="126"/>
      <c r="AJ169" s="126"/>
    </row>
    <row r="170" spans="2:36" s="115" customFormat="1">
      <c r="B170" s="26"/>
      <c r="D170" s="122"/>
      <c r="G170" s="144"/>
      <c r="AE170" s="126"/>
      <c r="AF170" s="126"/>
      <c r="AI170" s="126"/>
      <c r="AJ170" s="126"/>
    </row>
    <row r="171" spans="2:36" s="115" customFormat="1">
      <c r="B171" s="26"/>
      <c r="D171" s="122"/>
      <c r="G171" s="144"/>
      <c r="AE171" s="126"/>
      <c r="AF171" s="126"/>
      <c r="AI171" s="126"/>
      <c r="AJ171" s="126"/>
    </row>
    <row r="172" spans="2:36" s="115" customFormat="1">
      <c r="B172" s="26"/>
      <c r="D172" s="122"/>
      <c r="G172" s="144"/>
      <c r="AE172" s="126"/>
      <c r="AF172" s="126"/>
      <c r="AI172" s="126"/>
      <c r="AJ172" s="126"/>
    </row>
    <row r="173" spans="2:36" s="115" customFormat="1">
      <c r="B173" s="26"/>
      <c r="D173" s="122"/>
      <c r="G173" s="144"/>
      <c r="AE173" s="126"/>
      <c r="AF173" s="126"/>
      <c r="AI173" s="126"/>
      <c r="AJ173" s="126"/>
    </row>
    <row r="174" spans="2:36" s="115" customFormat="1">
      <c r="B174" s="26"/>
      <c r="D174" s="122"/>
      <c r="G174" s="144"/>
      <c r="AE174" s="126"/>
      <c r="AF174" s="126"/>
      <c r="AI174" s="126"/>
      <c r="AJ174" s="126"/>
    </row>
    <row r="175" spans="2:36" s="115" customFormat="1">
      <c r="B175" s="26"/>
      <c r="D175" s="122"/>
      <c r="G175" s="144"/>
      <c r="AE175" s="126"/>
      <c r="AF175" s="126"/>
      <c r="AI175" s="126"/>
      <c r="AJ175" s="126"/>
    </row>
    <row r="176" spans="2:36" s="115" customFormat="1">
      <c r="B176" s="26"/>
      <c r="D176" s="122"/>
      <c r="G176" s="144"/>
      <c r="AE176" s="126"/>
      <c r="AF176" s="126"/>
      <c r="AI176" s="126"/>
      <c r="AJ176" s="126"/>
    </row>
    <row r="177" spans="2:36" s="115" customFormat="1">
      <c r="B177" s="26"/>
      <c r="D177" s="122"/>
      <c r="G177" s="144"/>
      <c r="AE177" s="126"/>
      <c r="AF177" s="126"/>
      <c r="AI177" s="126"/>
      <c r="AJ177" s="126"/>
    </row>
    <row r="178" spans="2:36" s="115" customFormat="1">
      <c r="B178" s="26"/>
      <c r="D178" s="122"/>
      <c r="G178" s="144"/>
      <c r="AE178" s="126"/>
      <c r="AF178" s="126"/>
      <c r="AI178" s="126"/>
      <c r="AJ178" s="126"/>
    </row>
    <row r="179" spans="2:36" s="115" customFormat="1">
      <c r="B179" s="26"/>
      <c r="D179" s="122"/>
      <c r="G179" s="144"/>
      <c r="AE179" s="126"/>
      <c r="AF179" s="126"/>
      <c r="AI179" s="126"/>
      <c r="AJ179" s="126"/>
    </row>
    <row r="180" spans="2:36" s="115" customFormat="1">
      <c r="B180" s="26"/>
      <c r="D180" s="122"/>
      <c r="G180" s="144"/>
      <c r="AE180" s="126"/>
      <c r="AF180" s="126"/>
      <c r="AI180" s="126"/>
      <c r="AJ180" s="126"/>
    </row>
    <row r="181" spans="2:36" s="115" customFormat="1">
      <c r="B181" s="26"/>
      <c r="D181" s="122"/>
      <c r="G181" s="144"/>
      <c r="AE181" s="126"/>
      <c r="AF181" s="126"/>
      <c r="AI181" s="126"/>
      <c r="AJ181" s="126"/>
    </row>
    <row r="182" spans="2:36" s="126" customFormat="1">
      <c r="B182" s="26"/>
      <c r="C182" s="115"/>
      <c r="D182" s="122"/>
      <c r="E182" s="115"/>
      <c r="F182" s="115"/>
      <c r="G182" s="144"/>
    </row>
    <row r="183" spans="2:36" s="126" customFormat="1">
      <c r="B183" s="26"/>
      <c r="C183" s="115"/>
      <c r="D183" s="122"/>
      <c r="E183" s="115"/>
      <c r="F183" s="115"/>
      <c r="G183" s="144"/>
    </row>
    <row r="184" spans="2:36" s="126" customFormat="1">
      <c r="B184" s="26"/>
      <c r="C184" s="115"/>
      <c r="D184" s="122"/>
      <c r="E184" s="115"/>
      <c r="F184" s="115"/>
      <c r="G184" s="144"/>
    </row>
    <row r="185" spans="2:36" s="126" customFormat="1">
      <c r="B185" s="26"/>
      <c r="C185" s="115"/>
      <c r="D185" s="122"/>
      <c r="E185" s="115"/>
      <c r="F185" s="115"/>
      <c r="G185" s="144"/>
    </row>
    <row r="186" spans="2:36" s="126" customFormat="1">
      <c r="B186" s="26"/>
      <c r="C186" s="115"/>
      <c r="D186" s="122"/>
      <c r="E186" s="115"/>
      <c r="F186" s="115"/>
      <c r="G186" s="144"/>
    </row>
    <row r="187" spans="2:36" s="126" customFormat="1">
      <c r="B187" s="26"/>
      <c r="C187" s="115"/>
      <c r="D187" s="122"/>
      <c r="E187" s="115"/>
      <c r="F187" s="115"/>
      <c r="G187" s="144" t="str">
        <f>VLOOKUP(D5,ORDEM!$F$17:$G$26,2,0)</f>
        <v>CAFE TM 3C TRAD EXP VAC 20X250G</v>
      </c>
    </row>
    <row r="188" spans="2:36" s="126" customFormat="1">
      <c r="B188" s="26"/>
      <c r="C188" s="115"/>
      <c r="D188" s="122"/>
      <c r="E188" s="115"/>
      <c r="F188" s="115"/>
      <c r="G188" s="144" t="str">
        <f>VLOOKUP(D6,ORDEM!$F$17:$G$26,2,0)</f>
        <v>CAFE TM 3C TRAD EXP VAC 20X250G</v>
      </c>
    </row>
    <row r="189" spans="2:36" s="126" customFormat="1">
      <c r="B189" s="26"/>
      <c r="C189" s="115"/>
      <c r="D189" s="122"/>
      <c r="E189" s="115"/>
      <c r="F189" s="115"/>
      <c r="G189" s="144" t="str">
        <f>VLOOKUP(D7,ORDEM!$F$17:$G$26,2,0)</f>
        <v>CAFE TM 3C TRAD EXP VAC 20X250G</v>
      </c>
    </row>
    <row r="190" spans="2:36" s="126" customFormat="1">
      <c r="B190" s="26"/>
      <c r="C190" s="115"/>
      <c r="D190" s="122"/>
      <c r="E190" s="115"/>
      <c r="F190" s="115"/>
      <c r="G190" s="144"/>
    </row>
    <row r="191" spans="2:36" s="126" customFormat="1">
      <c r="B191" s="26"/>
      <c r="C191" s="115"/>
      <c r="D191" s="122"/>
      <c r="E191" s="115"/>
      <c r="F191" s="115"/>
      <c r="G191" s="144"/>
    </row>
    <row r="192" spans="2:36" s="126" customFormat="1">
      <c r="B192" s="26"/>
      <c r="C192" s="115"/>
      <c r="D192" s="122"/>
      <c r="E192" s="115"/>
      <c r="F192" s="115"/>
      <c r="G192" s="144"/>
    </row>
    <row r="193" spans="2:36" s="126" customFormat="1">
      <c r="B193" s="26"/>
      <c r="C193" s="115"/>
      <c r="D193" s="122"/>
      <c r="E193" s="115"/>
      <c r="F193" s="115"/>
      <c r="G193" s="144"/>
    </row>
    <row r="194" spans="2:36" s="126" customFormat="1">
      <c r="B194" s="26"/>
      <c r="C194" s="115"/>
      <c r="D194" s="122"/>
      <c r="E194" s="115"/>
      <c r="F194" s="115"/>
      <c r="G194" s="144"/>
    </row>
    <row r="195" spans="2:36" s="126" customFormat="1">
      <c r="B195" s="26"/>
      <c r="C195" s="115"/>
      <c r="D195" s="122"/>
      <c r="E195" s="115"/>
      <c r="F195" s="115"/>
      <c r="G195" s="144"/>
    </row>
    <row r="196" spans="2:36" s="126" customFormat="1">
      <c r="B196" s="26"/>
      <c r="C196"/>
      <c r="D196" s="122"/>
      <c r="E196"/>
      <c r="G196" s="144"/>
    </row>
    <row r="197" spans="2:36" s="126" customFormat="1">
      <c r="B197" s="26"/>
      <c r="C197"/>
      <c r="D197" s="122"/>
      <c r="E197"/>
      <c r="G197" s="144"/>
    </row>
    <row r="198" spans="2:36" s="126" customFormat="1">
      <c r="B198" s="26"/>
      <c r="C198"/>
      <c r="D198" s="122"/>
      <c r="E198"/>
      <c r="G198" s="144"/>
    </row>
    <row r="199" spans="2:36" s="126" customFormat="1">
      <c r="B199" s="26"/>
      <c r="C199"/>
      <c r="D199" s="122"/>
      <c r="E199"/>
      <c r="F199" s="90"/>
      <c r="G199" s="144"/>
    </row>
    <row r="200" spans="2:36" s="126" customFormat="1">
      <c r="B200" s="26"/>
      <c r="C200"/>
      <c r="D200" s="122"/>
      <c r="E200"/>
      <c r="F200" s="90"/>
      <c r="G200" s="144"/>
    </row>
    <row r="201" spans="2:36" s="126" customFormat="1">
      <c r="B201" s="26"/>
      <c r="C201"/>
      <c r="D201" s="122"/>
      <c r="E201"/>
      <c r="F201" s="90"/>
      <c r="G201" s="144"/>
    </row>
    <row r="202" spans="2:36" s="126" customFormat="1">
      <c r="B202" s="26"/>
      <c r="C202" s="115"/>
      <c r="D202" s="122"/>
      <c r="E202" s="115"/>
      <c r="F202" s="90"/>
      <c r="G202" s="144"/>
    </row>
    <row r="203" spans="2:36" s="126" customFormat="1">
      <c r="B203" s="26"/>
      <c r="C203" s="115"/>
      <c r="D203" s="122"/>
      <c r="E203" s="115"/>
      <c r="F203" s="90"/>
      <c r="G203" s="144"/>
    </row>
    <row r="204" spans="2:36" s="126" customFormat="1">
      <c r="B204" s="26"/>
      <c r="C204" s="115"/>
      <c r="D204" s="122"/>
      <c r="E204" s="115"/>
      <c r="F204" s="90"/>
      <c r="G204" s="144"/>
    </row>
    <row r="205" spans="2:36" s="126" customFormat="1">
      <c r="B205" s="26"/>
      <c r="C205"/>
      <c r="D205" s="122"/>
      <c r="E205"/>
      <c r="F205" s="90"/>
      <c r="G205" s="144"/>
    </row>
    <row r="206" spans="2:36" s="115" customFormat="1">
      <c r="B206" s="26"/>
      <c r="C206"/>
      <c r="D206" s="122"/>
      <c r="E206"/>
      <c r="F206" s="90"/>
      <c r="G206" s="144"/>
      <c r="AE206" s="126"/>
      <c r="AF206" s="126"/>
      <c r="AI206" s="126"/>
      <c r="AJ206" s="126"/>
    </row>
    <row r="207" spans="2:36" s="115" customFormat="1">
      <c r="B207" s="26"/>
      <c r="C207"/>
      <c r="D207" s="122"/>
      <c r="E207"/>
      <c r="F207" s="90"/>
      <c r="G207" s="144"/>
      <c r="AE207" s="126"/>
      <c r="AF207" s="126"/>
      <c r="AI207" s="126"/>
      <c r="AJ207" s="126"/>
    </row>
    <row r="208" spans="2:36" s="115" customFormat="1">
      <c r="B208" s="26"/>
      <c r="D208" s="122"/>
      <c r="F208" s="90"/>
      <c r="G208" s="144"/>
      <c r="AE208" s="126"/>
      <c r="AF208" s="126"/>
      <c r="AI208" s="126"/>
      <c r="AJ208" s="126"/>
    </row>
    <row r="209" spans="2:36" s="115" customFormat="1">
      <c r="B209" s="26"/>
      <c r="D209" s="122"/>
      <c r="F209" s="90"/>
      <c r="G209" s="144"/>
      <c r="AE209" s="126"/>
      <c r="AF209" s="126"/>
      <c r="AI209" s="126"/>
      <c r="AJ209" s="126"/>
    </row>
    <row r="210" spans="2:36" s="115" customFormat="1">
      <c r="B210" s="26"/>
      <c r="D210" s="122"/>
      <c r="F210" s="90"/>
      <c r="G210" s="144"/>
      <c r="AE210" s="126"/>
      <c r="AF210" s="126"/>
      <c r="AI210" s="126"/>
      <c r="AJ210" s="126"/>
    </row>
    <row r="211" spans="2:36" s="115" customFormat="1">
      <c r="B211" s="26"/>
      <c r="D211" s="122"/>
      <c r="E211" s="127"/>
      <c r="F211" s="90"/>
      <c r="G211" s="144"/>
      <c r="AE211" s="126"/>
      <c r="AF211" s="126"/>
      <c r="AI211" s="126"/>
      <c r="AJ211" s="126"/>
    </row>
    <row r="212" spans="2:36" s="115" customFormat="1">
      <c r="B212" s="26"/>
      <c r="D212" s="122"/>
      <c r="E212" s="127"/>
      <c r="F212" s="90"/>
      <c r="G212" s="144"/>
      <c r="AE212" s="126"/>
      <c r="AF212" s="126"/>
      <c r="AI212" s="126"/>
      <c r="AJ212" s="126"/>
    </row>
    <row r="213" spans="2:36" s="115" customFormat="1">
      <c r="B213" s="26"/>
      <c r="D213" s="122"/>
      <c r="F213" s="90"/>
      <c r="G213" s="144"/>
      <c r="AE213" s="126"/>
      <c r="AF213" s="126"/>
      <c r="AI213" s="126"/>
      <c r="AJ213" s="126"/>
    </row>
    <row r="214" spans="2:36" s="115" customFormat="1">
      <c r="B214" s="26"/>
      <c r="D214" s="122"/>
      <c r="F214" s="126"/>
      <c r="G214" s="144"/>
      <c r="AE214" s="126"/>
      <c r="AF214" s="126"/>
      <c r="AI214" s="126"/>
      <c r="AJ214" s="126"/>
    </row>
    <row r="215" spans="2:36" s="115" customFormat="1">
      <c r="B215" s="26"/>
      <c r="D215" s="122"/>
      <c r="F215" s="126"/>
      <c r="G215" s="144"/>
      <c r="AE215" s="126"/>
      <c r="AF215" s="126"/>
      <c r="AI215" s="126"/>
      <c r="AJ215" s="126"/>
    </row>
    <row r="216" spans="2:36" s="115" customFormat="1">
      <c r="B216" s="26"/>
      <c r="D216" s="122"/>
      <c r="F216" s="126"/>
      <c r="G216" s="144"/>
      <c r="AE216" s="126"/>
      <c r="AF216" s="126"/>
      <c r="AI216" s="126"/>
      <c r="AJ216" s="126"/>
    </row>
    <row r="217" spans="2:36" s="115" customFormat="1">
      <c r="B217" s="26"/>
      <c r="D217" s="122"/>
      <c r="F217" s="126"/>
      <c r="G217" s="144"/>
      <c r="AE217" s="126"/>
      <c r="AF217" s="126"/>
      <c r="AI217" s="126"/>
      <c r="AJ217" s="126"/>
    </row>
    <row r="218" spans="2:36" s="115" customFormat="1">
      <c r="B218" s="26"/>
      <c r="D218" s="122"/>
      <c r="F218" s="126"/>
      <c r="G218" s="144"/>
      <c r="AE218" s="126"/>
      <c r="AF218" s="126"/>
      <c r="AI218" s="126"/>
      <c r="AJ218" s="126"/>
    </row>
    <row r="219" spans="2:36" s="115" customFormat="1">
      <c r="B219" s="26"/>
      <c r="D219" s="122"/>
      <c r="F219" s="126"/>
      <c r="G219" s="144"/>
      <c r="AE219" s="126"/>
      <c r="AF219" s="126"/>
      <c r="AI219" s="126"/>
      <c r="AJ219" s="126"/>
    </row>
    <row r="220" spans="2:36" s="115" customFormat="1">
      <c r="B220" s="26"/>
      <c r="D220" s="122"/>
      <c r="F220" s="126"/>
      <c r="G220" s="144"/>
      <c r="AE220" s="126"/>
      <c r="AF220" s="126"/>
      <c r="AI220" s="126"/>
      <c r="AJ220" s="126"/>
    </row>
    <row r="221" spans="2:36">
      <c r="B221" s="26"/>
      <c r="C221" s="115"/>
      <c r="D221" s="122"/>
      <c r="E221" s="115"/>
      <c r="F221" s="126"/>
      <c r="G221" s="144"/>
    </row>
    <row r="222" spans="2:36" s="115" customFormat="1">
      <c r="B222" s="26"/>
      <c r="D222" s="122"/>
      <c r="F222" s="126"/>
      <c r="G222" s="144"/>
      <c r="AE222" s="126"/>
      <c r="AF222" s="126"/>
      <c r="AI222" s="126"/>
      <c r="AJ222" s="126"/>
    </row>
    <row r="223" spans="2:36" s="115" customFormat="1">
      <c r="B223" s="26"/>
      <c r="D223" s="122"/>
      <c r="F223" s="126"/>
      <c r="G223" s="144"/>
      <c r="AE223" s="126"/>
      <c r="AF223" s="126"/>
      <c r="AI223" s="126"/>
      <c r="AJ223" s="126"/>
    </row>
    <row r="224" spans="2:36" s="115" customFormat="1">
      <c r="B224" s="26"/>
      <c r="D224" s="122"/>
      <c r="F224" s="126"/>
      <c r="G224" s="144"/>
      <c r="AE224" s="126"/>
      <c r="AF224" s="126"/>
      <c r="AI224" s="126"/>
      <c r="AJ224" s="126"/>
    </row>
    <row r="225" spans="2:66" ht="15.5">
      <c r="B225" s="26"/>
      <c r="C225" s="115"/>
      <c r="D225" s="122"/>
      <c r="E225" s="115"/>
      <c r="F225" s="126"/>
      <c r="G225" s="144"/>
      <c r="BN225" s="86"/>
    </row>
    <row r="226" spans="2:66" s="126" customFormat="1" ht="15.5">
      <c r="B226" s="26"/>
      <c r="C226" s="115"/>
      <c r="D226" s="122"/>
      <c r="E226" s="115"/>
      <c r="G226" s="144"/>
      <c r="BN226" s="86"/>
    </row>
    <row r="227" spans="2:66" s="126" customFormat="1" ht="15.5">
      <c r="B227" s="26"/>
      <c r="C227" s="115"/>
      <c r="D227" s="122"/>
      <c r="E227" s="115"/>
      <c r="G227" s="144"/>
      <c r="BN227" s="86"/>
    </row>
    <row r="228" spans="2:66" s="126" customFormat="1" ht="15.5">
      <c r="B228" s="26"/>
      <c r="C228" s="115"/>
      <c r="D228" s="122"/>
      <c r="E228" s="115"/>
      <c r="G228" s="144"/>
      <c r="BN228" s="86"/>
    </row>
    <row r="229" spans="2:66" ht="15.5">
      <c r="B229" s="26"/>
      <c r="C229" s="115"/>
      <c r="D229" s="122"/>
      <c r="E229" s="115"/>
      <c r="F229" s="126"/>
      <c r="G229" s="144"/>
      <c r="BN229" s="86"/>
    </row>
    <row r="230" spans="2:66" s="115" customFormat="1" ht="15.5">
      <c r="B230" s="26"/>
      <c r="D230" s="122"/>
      <c r="F230" s="126"/>
      <c r="G230" s="144"/>
      <c r="AE230" s="126"/>
      <c r="AF230" s="126"/>
      <c r="AI230" s="126"/>
      <c r="AJ230" s="126"/>
      <c r="BN230" s="86"/>
    </row>
    <row r="231" spans="2:66" s="115" customFormat="1" ht="15.5">
      <c r="B231" s="26"/>
      <c r="D231" s="122"/>
      <c r="F231" s="126"/>
      <c r="G231" s="144"/>
      <c r="AE231" s="126"/>
      <c r="AF231" s="126"/>
      <c r="AI231" s="126"/>
      <c r="AJ231" s="126"/>
      <c r="BN231" s="86"/>
    </row>
    <row r="232" spans="2:66" s="115" customFormat="1" ht="15.5">
      <c r="B232" s="26"/>
      <c r="D232" s="122"/>
      <c r="F232" s="90"/>
      <c r="G232" s="144"/>
      <c r="AE232" s="126"/>
      <c r="AF232" s="126"/>
      <c r="AI232" s="126"/>
      <c r="AJ232" s="126"/>
      <c r="BN232" s="86"/>
    </row>
    <row r="233" spans="2:66" s="115" customFormat="1" ht="15.5">
      <c r="B233" s="26"/>
      <c r="D233" s="122"/>
      <c r="F233" s="90"/>
      <c r="G233" s="144"/>
      <c r="AE233" s="126"/>
      <c r="AF233" s="126"/>
      <c r="AI233" s="126"/>
      <c r="AJ233" s="126"/>
      <c r="BN233" s="86"/>
    </row>
    <row r="234" spans="2:66" s="115" customFormat="1" ht="15.5">
      <c r="B234" s="26"/>
      <c r="D234" s="122"/>
      <c r="F234" s="90"/>
      <c r="G234" s="144"/>
      <c r="AE234" s="126"/>
      <c r="AF234" s="126"/>
      <c r="AI234" s="126"/>
      <c r="AJ234" s="126"/>
      <c r="BN234" s="86"/>
    </row>
    <row r="235" spans="2:66" s="115" customFormat="1" ht="15.5">
      <c r="B235" s="26"/>
      <c r="D235" s="122"/>
      <c r="F235" s="90"/>
      <c r="G235" s="144"/>
      <c r="AE235" s="126"/>
      <c r="AF235" s="126"/>
      <c r="AI235" s="126"/>
      <c r="AJ235" s="126"/>
      <c r="BN235" s="86"/>
    </row>
    <row r="236" spans="2:66" s="115" customFormat="1" ht="15.5">
      <c r="B236" s="26"/>
      <c r="D236" s="122"/>
      <c r="F236" s="90"/>
      <c r="G236" s="144"/>
      <c r="AE236" s="126"/>
      <c r="AF236" s="126"/>
      <c r="AI236" s="126"/>
      <c r="AJ236" s="126"/>
      <c r="BN236" s="86"/>
    </row>
    <row r="237" spans="2:66" s="115" customFormat="1" ht="15.5">
      <c r="B237" s="26"/>
      <c r="D237" s="122"/>
      <c r="F237" s="90"/>
      <c r="G237" s="144"/>
      <c r="AE237" s="126"/>
      <c r="AF237" s="126"/>
      <c r="AI237" s="126"/>
      <c r="AJ237" s="126"/>
      <c r="BN237" s="86"/>
    </row>
    <row r="238" spans="2:66" s="115" customFormat="1" ht="15.5">
      <c r="B238" s="26"/>
      <c r="D238" s="122"/>
      <c r="F238" s="90"/>
      <c r="G238" s="144"/>
      <c r="AE238" s="126"/>
      <c r="AF238" s="126"/>
      <c r="AI238" s="126"/>
      <c r="AJ238" s="126"/>
      <c r="BN238" s="86"/>
    </row>
    <row r="239" spans="2:66" s="115" customFormat="1" ht="15.5">
      <c r="B239" s="26"/>
      <c r="D239" s="122"/>
      <c r="F239" s="90"/>
      <c r="G239" s="144"/>
      <c r="AE239" s="126"/>
      <c r="AF239" s="126"/>
      <c r="AI239" s="126"/>
      <c r="AJ239" s="126"/>
      <c r="BN239" s="86"/>
    </row>
    <row r="240" spans="2:66" s="115" customFormat="1" ht="15.5">
      <c r="B240" s="26"/>
      <c r="D240" s="122"/>
      <c r="F240" s="90"/>
      <c r="G240" s="144"/>
      <c r="AE240" s="126"/>
      <c r="AF240" s="126"/>
      <c r="AI240" s="126"/>
      <c r="AJ240" s="126"/>
      <c r="BN240" s="86"/>
    </row>
    <row r="241" spans="2:66" s="115" customFormat="1" ht="15.5">
      <c r="B241" s="26"/>
      <c r="D241" s="122"/>
      <c r="F241" s="90"/>
      <c r="G241" s="144"/>
      <c r="AE241" s="126"/>
      <c r="AF241" s="126"/>
      <c r="AI241" s="126"/>
      <c r="AJ241" s="126"/>
      <c r="BN241" s="86"/>
    </row>
    <row r="242" spans="2:66">
      <c r="B242" s="26"/>
      <c r="C242" s="115"/>
      <c r="D242" s="122"/>
      <c r="E242" s="115"/>
      <c r="F242" s="90"/>
      <c r="G242" s="144"/>
    </row>
    <row r="243" spans="2:66">
      <c r="B243" s="26"/>
      <c r="C243" s="115"/>
      <c r="D243" s="122"/>
      <c r="E243" s="115"/>
      <c r="F243" s="90"/>
      <c r="G243" s="144"/>
    </row>
    <row r="244" spans="2:66">
      <c r="B244" s="26"/>
      <c r="C244" s="115"/>
      <c r="D244" s="122"/>
      <c r="E244" s="115"/>
      <c r="F244" s="126"/>
      <c r="G244" s="144"/>
    </row>
    <row r="245" spans="2:66">
      <c r="B245" s="26"/>
      <c r="C245" s="115"/>
      <c r="D245" s="122"/>
      <c r="E245" s="115"/>
      <c r="F245" s="126"/>
      <c r="G245" s="144"/>
    </row>
    <row r="246" spans="2:66" s="115" customFormat="1">
      <c r="B246" s="26"/>
      <c r="D246" s="122"/>
      <c r="F246" s="126"/>
      <c r="G246" s="144"/>
      <c r="AE246" s="126"/>
      <c r="AF246" s="126"/>
      <c r="AI246" s="126"/>
      <c r="AJ246" s="126"/>
    </row>
    <row r="247" spans="2:66" s="115" customFormat="1">
      <c r="B247" s="26"/>
      <c r="D247" s="122"/>
      <c r="F247" s="126"/>
      <c r="G247" s="144"/>
      <c r="AE247" s="126"/>
      <c r="AF247" s="126"/>
      <c r="AI247" s="126"/>
      <c r="AJ247" s="126"/>
    </row>
    <row r="248" spans="2:66" s="115" customFormat="1">
      <c r="B248" s="26"/>
      <c r="D248" s="122"/>
      <c r="F248" s="126"/>
      <c r="G248" s="144"/>
      <c r="AE248" s="126"/>
      <c r="AF248" s="126"/>
      <c r="AI248" s="126"/>
      <c r="AJ248" s="126"/>
    </row>
    <row r="249" spans="2:66">
      <c r="B249" s="26"/>
      <c r="C249" s="115"/>
      <c r="D249" s="122"/>
      <c r="E249" s="115"/>
      <c r="F249" s="126"/>
      <c r="G249" s="144"/>
    </row>
    <row r="250" spans="2:66">
      <c r="B250" s="26"/>
      <c r="C250" s="115"/>
      <c r="D250" s="119"/>
      <c r="E250" s="127"/>
      <c r="F250" s="90"/>
      <c r="G250" s="144"/>
    </row>
    <row r="251" spans="2:66">
      <c r="B251" s="26"/>
      <c r="C251" s="115"/>
      <c r="D251" s="119"/>
      <c r="E251" s="127"/>
      <c r="F251" s="90"/>
      <c r="G251" s="144"/>
    </row>
    <row r="252" spans="2:66" s="126" customFormat="1">
      <c r="B252" s="26"/>
      <c r="C252" s="115"/>
      <c r="D252" s="119"/>
      <c r="E252" s="127"/>
      <c r="F252" s="90"/>
      <c r="G252" s="144"/>
    </row>
    <row r="253" spans="2:66" s="126" customFormat="1">
      <c r="B253" s="26"/>
      <c r="C253" s="115"/>
      <c r="D253" s="122"/>
      <c r="E253" s="115"/>
      <c r="G253" s="144"/>
    </row>
    <row r="254" spans="2:66" s="126" customFormat="1">
      <c r="B254" s="26"/>
      <c r="C254" s="115"/>
      <c r="D254" s="122"/>
      <c r="E254" s="115"/>
      <c r="G254" s="144"/>
    </row>
    <row r="255" spans="2:66" s="126" customFormat="1">
      <c r="B255" s="26"/>
      <c r="C255" s="115"/>
      <c r="D255" s="122"/>
      <c r="E255" s="115"/>
      <c r="G255" s="144"/>
    </row>
    <row r="256" spans="2:66" s="126" customFormat="1">
      <c r="B256" s="26"/>
      <c r="C256" s="115"/>
      <c r="D256" s="122"/>
      <c r="E256" s="115"/>
      <c r="G256" s="144"/>
    </row>
    <row r="257" spans="2:7" s="126" customFormat="1">
      <c r="B257" s="26"/>
      <c r="C257" s="115"/>
      <c r="D257" s="122"/>
      <c r="E257" s="115"/>
      <c r="G257" s="144"/>
    </row>
    <row r="258" spans="2:7" s="126" customFormat="1">
      <c r="B258" s="26"/>
      <c r="C258" s="115"/>
      <c r="D258" s="122"/>
      <c r="E258" s="115"/>
      <c r="G258" s="144"/>
    </row>
    <row r="259" spans="2:7">
      <c r="B259" s="26"/>
      <c r="C259" s="126"/>
      <c r="D259" s="122"/>
      <c r="E259" s="127"/>
      <c r="F259" s="126"/>
      <c r="G259" s="144"/>
    </row>
    <row r="260" spans="2:7">
      <c r="B260" s="26"/>
      <c r="C260" s="126"/>
      <c r="D260" s="122"/>
      <c r="E260" s="127"/>
      <c r="F260" s="127"/>
      <c r="G260" s="144"/>
    </row>
    <row r="261" spans="2:7">
      <c r="B261" s="26"/>
      <c r="C261" s="126"/>
      <c r="D261" s="122"/>
      <c r="E261" s="126"/>
      <c r="F261" s="126"/>
      <c r="G261" s="144"/>
    </row>
    <row r="262" spans="2:7">
      <c r="B262" s="26"/>
      <c r="C262" s="126"/>
      <c r="D262" s="122"/>
      <c r="E262" s="126"/>
      <c r="F262" s="126"/>
      <c r="G262" s="144"/>
    </row>
    <row r="263" spans="2:7">
      <c r="B263" s="26"/>
      <c r="C263" s="126"/>
      <c r="D263" s="122"/>
      <c r="E263" s="126"/>
      <c r="F263" s="126"/>
      <c r="G263" s="144"/>
    </row>
    <row r="264" spans="2:7">
      <c r="B264" s="26"/>
      <c r="C264" s="126"/>
      <c r="D264" s="122"/>
      <c r="E264" s="126"/>
      <c r="F264" s="126"/>
      <c r="G264" s="144"/>
    </row>
    <row r="265" spans="2:7">
      <c r="B265" s="26"/>
      <c r="C265" s="126"/>
      <c r="D265" s="122"/>
      <c r="E265" s="126"/>
      <c r="F265" s="126"/>
      <c r="G265" s="144"/>
    </row>
    <row r="266" spans="2:7">
      <c r="B266" s="26"/>
      <c r="C266" s="126"/>
      <c r="D266" s="122"/>
      <c r="E266" s="126"/>
      <c r="F266" s="126"/>
      <c r="G266" s="144"/>
    </row>
    <row r="267" spans="2:7">
      <c r="B267" s="26"/>
      <c r="C267" s="126"/>
      <c r="D267" s="122"/>
      <c r="E267" s="126"/>
      <c r="F267" s="126"/>
      <c r="G267" s="144"/>
    </row>
    <row r="268" spans="2:7">
      <c r="B268" s="26"/>
      <c r="C268" s="126"/>
      <c r="D268" s="122"/>
      <c r="E268" s="126"/>
      <c r="F268" s="126"/>
      <c r="G268" s="144"/>
    </row>
    <row r="269" spans="2:7">
      <c r="B269" s="26"/>
      <c r="C269" s="126"/>
      <c r="D269" s="122"/>
      <c r="E269" s="126"/>
      <c r="F269" s="126"/>
      <c r="G269" s="144"/>
    </row>
    <row r="270" spans="2:7">
      <c r="B270" s="26"/>
      <c r="C270" s="126"/>
      <c r="D270" s="122"/>
      <c r="E270" s="126"/>
      <c r="F270" s="126"/>
      <c r="G270" s="144"/>
    </row>
    <row r="271" spans="2:7">
      <c r="B271" s="26"/>
      <c r="C271" s="115"/>
      <c r="D271" s="122"/>
      <c r="F271" s="126"/>
      <c r="G271" s="144"/>
    </row>
    <row r="272" spans="2:7">
      <c r="B272" s="26"/>
      <c r="C272" s="115"/>
      <c r="D272" s="122"/>
      <c r="F272" s="126"/>
      <c r="G272" s="144"/>
    </row>
    <row r="273" spans="2:36">
      <c r="B273" s="26"/>
      <c r="C273" s="115"/>
      <c r="D273" s="122"/>
      <c r="E273" s="115"/>
      <c r="F273" s="126"/>
      <c r="G273" s="144"/>
    </row>
    <row r="274" spans="2:36">
      <c r="B274" s="26"/>
      <c r="C274" s="115"/>
      <c r="D274" s="122"/>
      <c r="E274" s="115"/>
      <c r="F274" s="126"/>
      <c r="G274" s="144"/>
    </row>
    <row r="275" spans="2:36">
      <c r="B275" s="26"/>
      <c r="C275" s="126"/>
      <c r="D275" s="122"/>
      <c r="E275" s="126"/>
      <c r="F275" s="126"/>
      <c r="G275" s="144"/>
    </row>
    <row r="276" spans="2:36">
      <c r="B276" s="26"/>
      <c r="C276" s="126"/>
      <c r="D276" s="122"/>
      <c r="E276" s="126"/>
      <c r="F276" s="126"/>
      <c r="G276" s="144"/>
    </row>
    <row r="277" spans="2:36" s="115" customFormat="1">
      <c r="B277" s="26"/>
      <c r="C277" s="126"/>
      <c r="D277" s="122"/>
      <c r="E277" s="126"/>
      <c r="F277" s="126"/>
      <c r="G277" s="144"/>
      <c r="AE277" s="126"/>
      <c r="AF277" s="126"/>
      <c r="AI277" s="126"/>
      <c r="AJ277" s="126"/>
    </row>
    <row r="278" spans="2:36" s="115" customFormat="1">
      <c r="B278" s="26"/>
      <c r="C278" s="126"/>
      <c r="D278" s="122"/>
      <c r="E278" s="126"/>
      <c r="F278" s="126"/>
      <c r="G278" s="144"/>
      <c r="AE278" s="126"/>
      <c r="AF278" s="126"/>
      <c r="AI278" s="126"/>
      <c r="AJ278" s="126"/>
    </row>
    <row r="279" spans="2:36" s="115" customFormat="1">
      <c r="B279" s="26"/>
      <c r="C279" s="126"/>
      <c r="D279" s="122"/>
      <c r="E279" s="126"/>
      <c r="F279" s="126"/>
      <c r="G279" s="144"/>
      <c r="AE279" s="126"/>
      <c r="AF279" s="126"/>
      <c r="AI279" s="126"/>
      <c r="AJ279" s="126"/>
    </row>
    <row r="280" spans="2:36">
      <c r="B280" s="26"/>
      <c r="C280" s="126"/>
      <c r="D280" s="128"/>
      <c r="E280" s="127"/>
      <c r="F280" s="127"/>
      <c r="G280" s="144"/>
    </row>
    <row r="281" spans="2:36" s="126" customFormat="1">
      <c r="B281" s="26"/>
      <c r="D281" s="128"/>
      <c r="E281" s="127"/>
      <c r="F281" s="127"/>
      <c r="G281" s="144"/>
    </row>
    <row r="282" spans="2:36" s="126" customFormat="1">
      <c r="B282" s="26"/>
      <c r="D282" s="128"/>
      <c r="E282" s="127"/>
      <c r="F282" s="127"/>
      <c r="G282" s="144"/>
    </row>
    <row r="283" spans="2:36" s="126" customFormat="1">
      <c r="B283" s="26"/>
      <c r="D283" s="136"/>
      <c r="F283" s="127"/>
      <c r="G283" s="144"/>
    </row>
    <row r="284" spans="2:36" s="115" customFormat="1">
      <c r="B284" s="26"/>
      <c r="C284" s="126"/>
      <c r="D284" s="136"/>
      <c r="E284" s="126"/>
      <c r="F284" s="127"/>
      <c r="G284" s="144"/>
      <c r="AE284" s="126"/>
      <c r="AF284" s="126"/>
      <c r="AI284" s="126"/>
      <c r="AJ284" s="126"/>
    </row>
    <row r="285" spans="2:36" s="115" customFormat="1">
      <c r="B285" s="26"/>
      <c r="C285" s="126"/>
      <c r="D285" s="136"/>
      <c r="E285" s="126"/>
      <c r="F285" s="127"/>
      <c r="G285" s="144"/>
      <c r="AE285" s="126"/>
      <c r="AF285" s="126"/>
      <c r="AI285" s="126"/>
      <c r="AJ285" s="126"/>
    </row>
    <row r="286" spans="2:36" s="126" customFormat="1">
      <c r="B286" s="26"/>
      <c r="D286" s="136"/>
      <c r="F286" s="127"/>
      <c r="G286" s="144"/>
    </row>
    <row r="287" spans="2:36" s="126" customFormat="1">
      <c r="B287" s="26"/>
      <c r="D287" s="136"/>
      <c r="F287" s="127"/>
      <c r="G287" s="144"/>
    </row>
    <row r="288" spans="2:36" s="126" customFormat="1">
      <c r="B288" s="26"/>
      <c r="D288" s="136"/>
      <c r="F288" s="127"/>
      <c r="G288" s="144"/>
    </row>
    <row r="289" spans="2:36" s="126" customFormat="1">
      <c r="B289" s="26"/>
      <c r="D289" s="136"/>
      <c r="F289" s="127"/>
      <c r="G289" s="144"/>
    </row>
    <row r="290" spans="2:36" s="126" customFormat="1">
      <c r="B290" s="26"/>
      <c r="D290" s="136"/>
      <c r="F290" s="127"/>
      <c r="G290" s="144"/>
    </row>
    <row r="291" spans="2:36" s="126" customFormat="1">
      <c r="B291" s="26"/>
      <c r="D291" s="136"/>
      <c r="F291" s="127"/>
      <c r="G291" s="144"/>
    </row>
    <row r="292" spans="2:36" s="126" customFormat="1">
      <c r="B292" s="26"/>
      <c r="D292" s="122"/>
      <c r="F292" s="127"/>
      <c r="G292" s="144"/>
    </row>
    <row r="293" spans="2:36" s="126" customFormat="1">
      <c r="B293" s="26"/>
      <c r="D293" s="122"/>
      <c r="F293" s="127"/>
      <c r="G293" s="144"/>
    </row>
    <row r="294" spans="2:36" s="126" customFormat="1">
      <c r="B294" s="26"/>
      <c r="D294" s="122"/>
      <c r="G294" s="144"/>
    </row>
    <row r="295" spans="2:36" s="115" customFormat="1">
      <c r="B295" s="26"/>
      <c r="C295" s="126"/>
      <c r="D295" s="122"/>
      <c r="E295" s="126"/>
      <c r="F295" s="127"/>
      <c r="G295" s="144"/>
      <c r="AE295" s="126"/>
      <c r="AF295" s="126"/>
      <c r="AI295" s="126"/>
      <c r="AJ295" s="126"/>
    </row>
    <row r="296" spans="2:36" s="115" customFormat="1">
      <c r="B296" s="26"/>
      <c r="C296" s="126"/>
      <c r="D296" s="122"/>
      <c r="E296" s="126"/>
      <c r="F296" s="126"/>
      <c r="G296" s="144"/>
      <c r="AE296" s="126"/>
      <c r="AF296" s="126"/>
      <c r="AI296" s="126"/>
      <c r="AJ296" s="126"/>
    </row>
    <row r="297" spans="2:36" s="115" customFormat="1">
      <c r="B297" s="26"/>
      <c r="C297" s="126"/>
      <c r="D297" s="136"/>
      <c r="E297" s="126"/>
      <c r="F297" s="127"/>
      <c r="G297" s="144"/>
      <c r="AE297" s="126"/>
      <c r="AF297" s="126"/>
      <c r="AI297" s="126"/>
      <c r="AJ297" s="126"/>
    </row>
    <row r="298" spans="2:36" s="115" customFormat="1">
      <c r="B298" s="26"/>
      <c r="C298" s="126"/>
      <c r="D298" s="136"/>
      <c r="E298" s="126"/>
      <c r="F298" s="127"/>
      <c r="G298" s="144"/>
      <c r="AE298" s="126"/>
      <c r="AF298" s="126"/>
      <c r="AI298" s="126"/>
      <c r="AJ298" s="126"/>
    </row>
    <row r="299" spans="2:36" s="115" customFormat="1">
      <c r="B299" s="26"/>
      <c r="C299" s="126"/>
      <c r="D299" s="136"/>
      <c r="E299" s="126"/>
      <c r="F299" s="127"/>
      <c r="G299" s="144"/>
      <c r="AE299" s="126"/>
      <c r="AF299" s="126"/>
      <c r="AI299" s="126"/>
      <c r="AJ299" s="126"/>
    </row>
    <row r="300" spans="2:36" s="115" customFormat="1">
      <c r="B300" s="26"/>
      <c r="C300" s="126"/>
      <c r="D300" s="136"/>
      <c r="E300" s="126"/>
      <c r="F300" s="127"/>
      <c r="G300" s="144"/>
      <c r="AE300" s="126"/>
      <c r="AF300" s="126"/>
      <c r="AI300" s="126"/>
      <c r="AJ300" s="126"/>
    </row>
    <row r="301" spans="2:36" s="115" customFormat="1">
      <c r="B301" s="26"/>
      <c r="C301" s="126"/>
      <c r="D301" s="136"/>
      <c r="E301" s="126"/>
      <c r="F301" s="127"/>
      <c r="G301" s="144"/>
      <c r="AE301" s="126"/>
      <c r="AF301" s="126"/>
      <c r="AI301" s="126"/>
      <c r="AJ301" s="126"/>
    </row>
    <row r="302" spans="2:36" s="115" customFormat="1">
      <c r="B302" s="26"/>
      <c r="C302" s="126"/>
      <c r="D302" s="136"/>
      <c r="E302" s="126"/>
      <c r="F302" s="127"/>
      <c r="G302" s="144"/>
      <c r="AE302" s="126"/>
      <c r="AF302" s="126"/>
      <c r="AI302" s="126"/>
      <c r="AJ302" s="126"/>
    </row>
    <row r="303" spans="2:36" s="115" customFormat="1">
      <c r="B303" s="26"/>
      <c r="C303" s="126"/>
      <c r="D303" s="136"/>
      <c r="E303" s="126"/>
      <c r="F303" s="127"/>
      <c r="G303" s="144"/>
      <c r="AE303" s="126"/>
      <c r="AF303" s="126"/>
      <c r="AI303" s="126"/>
      <c r="AJ303" s="126"/>
    </row>
    <row r="304" spans="2:36" s="115" customFormat="1">
      <c r="B304" s="26"/>
      <c r="C304" s="126"/>
      <c r="D304" s="136"/>
      <c r="E304" s="126"/>
      <c r="F304" s="127"/>
      <c r="G304" s="144"/>
      <c r="AE304" s="126"/>
      <c r="AF304" s="126"/>
      <c r="AI304" s="126"/>
      <c r="AJ304" s="126"/>
    </row>
    <row r="305" spans="2:36" s="115" customFormat="1">
      <c r="B305" s="26"/>
      <c r="C305" s="126"/>
      <c r="D305" s="136"/>
      <c r="E305" s="126"/>
      <c r="F305" s="127"/>
      <c r="G305" s="144"/>
      <c r="AE305" s="126"/>
      <c r="AF305" s="126"/>
      <c r="AI305" s="126"/>
      <c r="AJ305" s="126"/>
    </row>
    <row r="306" spans="2:36" s="115" customFormat="1">
      <c r="B306" s="26"/>
      <c r="C306" s="126"/>
      <c r="D306" s="136"/>
      <c r="E306" s="126"/>
      <c r="F306" s="127"/>
      <c r="G306" s="144"/>
      <c r="AE306" s="126"/>
      <c r="AF306" s="126"/>
      <c r="AI306" s="126"/>
      <c r="AJ306" s="126"/>
    </row>
    <row r="307" spans="2:36" s="115" customFormat="1">
      <c r="B307" s="26"/>
      <c r="C307" s="126"/>
      <c r="D307" s="136"/>
      <c r="E307" s="126"/>
      <c r="F307" s="127"/>
      <c r="G307" s="144"/>
      <c r="AE307" s="126"/>
      <c r="AF307" s="126"/>
      <c r="AI307" s="126"/>
      <c r="AJ307" s="126"/>
    </row>
    <row r="308" spans="2:36" s="115" customFormat="1">
      <c r="B308" s="26"/>
      <c r="C308" s="126"/>
      <c r="D308" s="136"/>
      <c r="E308" s="126"/>
      <c r="F308" s="127"/>
      <c r="G308" s="144"/>
      <c r="AE308" s="126"/>
      <c r="AF308" s="126"/>
      <c r="AI308" s="126"/>
      <c r="AJ308" s="126"/>
    </row>
    <row r="309" spans="2:36" s="115" customFormat="1">
      <c r="B309" s="26"/>
      <c r="C309" s="126"/>
      <c r="D309" s="136"/>
      <c r="E309" s="126"/>
      <c r="F309" s="127"/>
      <c r="G309" s="144"/>
      <c r="AE309" s="126"/>
      <c r="AF309" s="126"/>
      <c r="AI309" s="126"/>
      <c r="AJ309" s="126"/>
    </row>
    <row r="310" spans="2:36" s="115" customFormat="1">
      <c r="B310" s="26"/>
      <c r="C310" s="126"/>
      <c r="D310" s="136"/>
      <c r="E310" s="126"/>
      <c r="F310" s="127"/>
      <c r="G310" s="144"/>
      <c r="AE310" s="126"/>
      <c r="AF310" s="126"/>
      <c r="AI310" s="126"/>
      <c r="AJ310" s="126"/>
    </row>
    <row r="311" spans="2:36" s="115" customFormat="1">
      <c r="B311" s="26"/>
      <c r="C311" s="126"/>
      <c r="D311" s="136"/>
      <c r="E311" s="126"/>
      <c r="F311" s="127"/>
      <c r="G311" s="144"/>
      <c r="AE311" s="126"/>
      <c r="AF311" s="126"/>
      <c r="AI311" s="126"/>
      <c r="AJ311" s="126"/>
    </row>
    <row r="312" spans="2:36" s="115" customFormat="1">
      <c r="B312" s="26"/>
      <c r="C312" s="126"/>
      <c r="D312" s="136"/>
      <c r="E312" s="126"/>
      <c r="F312" s="127"/>
      <c r="G312" s="144"/>
      <c r="AE312" s="126"/>
      <c r="AF312" s="126"/>
      <c r="AI312" s="126"/>
      <c r="AJ312" s="126"/>
    </row>
    <row r="313" spans="2:36" s="115" customFormat="1">
      <c r="B313" s="26"/>
      <c r="C313" s="126"/>
      <c r="D313" s="136"/>
      <c r="E313" s="126"/>
      <c r="F313" s="127"/>
      <c r="G313" s="144"/>
      <c r="AE313" s="126"/>
      <c r="AF313" s="126"/>
      <c r="AI313" s="126"/>
      <c r="AJ313" s="126"/>
    </row>
    <row r="314" spans="2:36" s="115" customFormat="1">
      <c r="B314" s="26"/>
      <c r="C314" s="126"/>
      <c r="D314" s="136"/>
      <c r="E314" s="126"/>
      <c r="F314" s="127"/>
      <c r="G314" s="144"/>
      <c r="AE314" s="126"/>
      <c r="AF314" s="126"/>
      <c r="AI314" s="126"/>
      <c r="AJ314" s="126"/>
    </row>
    <row r="315" spans="2:36" s="115" customFormat="1">
      <c r="B315" s="26"/>
      <c r="C315" s="126"/>
      <c r="D315" s="122"/>
      <c r="E315" s="126"/>
      <c r="F315" s="126"/>
      <c r="G315" s="144"/>
      <c r="AE315" s="126"/>
      <c r="AF315" s="126"/>
      <c r="AI315" s="126"/>
      <c r="AJ315" s="126"/>
    </row>
    <row r="316" spans="2:36" s="115" customFormat="1">
      <c r="B316" s="26"/>
      <c r="C316" s="126"/>
      <c r="D316" s="122"/>
      <c r="E316" s="126"/>
      <c r="F316" s="126"/>
      <c r="G316" s="144"/>
      <c r="AE316" s="126"/>
      <c r="AF316" s="126"/>
      <c r="AI316" s="126"/>
      <c r="AJ316" s="126"/>
    </row>
    <row r="317" spans="2:36" s="115" customFormat="1">
      <c r="B317" s="26"/>
      <c r="C317" s="126"/>
      <c r="D317" s="122"/>
      <c r="E317" s="126"/>
      <c r="F317" s="126"/>
      <c r="G317" s="144"/>
      <c r="AE317" s="126"/>
      <c r="AF317" s="126"/>
      <c r="AI317" s="126"/>
      <c r="AJ317" s="126"/>
    </row>
    <row r="318" spans="2:36" s="115" customFormat="1">
      <c r="B318" s="26"/>
      <c r="C318" s="126"/>
      <c r="D318" s="122"/>
      <c r="E318" s="126"/>
      <c r="F318" s="126"/>
      <c r="G318" s="144"/>
      <c r="AE318" s="126"/>
      <c r="AF318" s="126"/>
      <c r="AI318" s="126"/>
      <c r="AJ318" s="126"/>
    </row>
    <row r="319" spans="2:36" s="115" customFormat="1">
      <c r="B319" s="26"/>
      <c r="C319" s="126"/>
      <c r="D319" s="122"/>
      <c r="E319" s="126"/>
      <c r="F319" s="126"/>
      <c r="G319" s="144"/>
      <c r="AE319" s="126"/>
      <c r="AF319" s="126"/>
      <c r="AI319" s="126"/>
      <c r="AJ319" s="126"/>
    </row>
    <row r="320" spans="2:36" s="115" customFormat="1">
      <c r="B320" s="26"/>
      <c r="C320" s="126"/>
      <c r="D320" s="122"/>
      <c r="E320" s="126"/>
      <c r="F320" s="126"/>
      <c r="G320" s="144"/>
      <c r="AE320" s="126"/>
      <c r="AF320" s="126"/>
      <c r="AI320" s="126"/>
      <c r="AJ320" s="126"/>
    </row>
    <row r="321" spans="2:36" s="115" customFormat="1">
      <c r="B321" s="26"/>
      <c r="C321" s="140"/>
      <c r="D321" s="135"/>
      <c r="E321" s="2"/>
      <c r="F321" s="127"/>
      <c r="G321" s="144"/>
      <c r="AE321" s="126"/>
      <c r="AF321" s="126"/>
      <c r="AI321" s="126"/>
      <c r="AJ321" s="126"/>
    </row>
    <row r="322" spans="2:36" s="115" customFormat="1">
      <c r="B322" s="26"/>
      <c r="C322" s="140"/>
      <c r="D322" s="135"/>
      <c r="E322" s="2"/>
      <c r="F322" s="140"/>
      <c r="G322" s="144"/>
      <c r="AE322" s="126"/>
      <c r="AF322" s="126"/>
      <c r="AI322" s="126"/>
      <c r="AJ322" s="126"/>
    </row>
    <row r="323" spans="2:36" s="115" customFormat="1">
      <c r="B323" s="26"/>
      <c r="C323" s="140"/>
      <c r="D323" s="135"/>
      <c r="E323" s="2"/>
      <c r="F323" s="127"/>
      <c r="G323" s="144"/>
      <c r="AE323" s="126"/>
      <c r="AF323" s="126"/>
      <c r="AI323" s="126"/>
      <c r="AJ323" s="126"/>
    </row>
    <row r="324" spans="2:36" s="115" customFormat="1">
      <c r="B324" s="26"/>
      <c r="C324" s="140"/>
      <c r="D324" s="135"/>
      <c r="E324" s="2"/>
      <c r="F324" s="127"/>
      <c r="G324" s="144"/>
      <c r="AE324" s="126"/>
      <c r="AF324" s="126"/>
      <c r="AI324" s="126"/>
      <c r="AJ324" s="126"/>
    </row>
    <row r="325" spans="2:36" s="115" customFormat="1">
      <c r="B325" s="26"/>
      <c r="C325" s="140"/>
      <c r="D325" s="135"/>
      <c r="E325" s="2"/>
      <c r="F325" s="140"/>
      <c r="G325" s="144"/>
      <c r="AE325" s="126"/>
      <c r="AF325" s="126"/>
      <c r="AI325" s="126"/>
      <c r="AJ325" s="126"/>
    </row>
    <row r="326" spans="2:36" s="115" customFormat="1">
      <c r="B326" s="26"/>
      <c r="C326" s="140"/>
      <c r="D326" s="135"/>
      <c r="E326" s="2"/>
      <c r="F326" s="140"/>
      <c r="G326" s="144"/>
      <c r="AE326" s="126"/>
      <c r="AF326" s="126"/>
      <c r="AI326" s="126"/>
      <c r="AJ326" s="126"/>
    </row>
    <row r="327" spans="2:36" s="115" customFormat="1">
      <c r="B327" s="26"/>
      <c r="C327" s="144"/>
      <c r="D327" s="135"/>
      <c r="E327" s="2"/>
      <c r="F327" s="144"/>
      <c r="G327" s="144"/>
      <c r="AE327" s="126"/>
      <c r="AF327" s="126"/>
      <c r="AI327" s="126"/>
      <c r="AJ327" s="126"/>
    </row>
    <row r="328" spans="2:36" s="115" customFormat="1">
      <c r="B328" s="26"/>
      <c r="C328" s="144"/>
      <c r="D328" s="135"/>
      <c r="E328" s="2"/>
      <c r="F328" s="144"/>
      <c r="G328" s="144"/>
      <c r="AE328" s="126"/>
      <c r="AF328" s="126"/>
      <c r="AI328" s="126"/>
      <c r="AJ328" s="126"/>
    </row>
    <row r="329" spans="2:36" s="126" customFormat="1">
      <c r="B329" s="26"/>
      <c r="C329" s="140"/>
      <c r="D329" s="127"/>
      <c r="E329" s="127"/>
      <c r="F329" s="127"/>
      <c r="G329" s="144"/>
    </row>
    <row r="330" spans="2:36" s="126" customFormat="1">
      <c r="B330" s="26"/>
      <c r="C330" s="140"/>
      <c r="D330" s="127"/>
      <c r="E330" s="127"/>
      <c r="F330" s="127"/>
      <c r="G330" s="144"/>
    </row>
    <row r="331" spans="2:36" s="126" customFormat="1">
      <c r="B331" s="26"/>
      <c r="C331" s="140"/>
      <c r="D331" s="127"/>
      <c r="E331" s="127"/>
      <c r="F331" s="127"/>
      <c r="G331" s="144" t="str">
        <f>VLOOKUP(D8,ORDEM!$F$17:$G$26,2,0)</f>
        <v>CAFE TM 3C ESTR REAL PREM AL VAC 20X250</v>
      </c>
    </row>
    <row r="332" spans="2:36" s="115" customFormat="1">
      <c r="B332" s="26"/>
      <c r="C332" s="140"/>
      <c r="D332" s="127"/>
      <c r="E332" s="127"/>
      <c r="F332" s="127"/>
      <c r="G332" s="144" t="str">
        <f>VLOOKUP(D9,ORDEM!$F$17:$G$26,2,0)</f>
        <v>CAFE TM 3C ESTR REAL PREM AL VAC 20X250</v>
      </c>
      <c r="AE332" s="126"/>
      <c r="AF332" s="126"/>
      <c r="AI332" s="126"/>
      <c r="AJ332" s="126"/>
    </row>
    <row r="333" spans="2:36" s="115" customFormat="1">
      <c r="B333" s="26"/>
      <c r="C333" s="140"/>
      <c r="D333" s="127"/>
      <c r="E333" s="137"/>
      <c r="F333" s="140"/>
      <c r="G333" s="144" t="str">
        <f>VLOOKUP(D10,ORDEM!$F$17:$G$26,2,0)</f>
        <v>CAFE TM 3C ESTR REAL PREM AL VAC 20X250</v>
      </c>
      <c r="AE333" s="126"/>
      <c r="AF333" s="126"/>
      <c r="AI333" s="126"/>
      <c r="AJ333" s="126"/>
    </row>
    <row r="334" spans="2:36" s="115" customFormat="1">
      <c r="B334" s="26"/>
      <c r="C334" s="140"/>
      <c r="D334" s="127"/>
      <c r="E334" s="141"/>
      <c r="F334" s="140"/>
      <c r="G334" s="144"/>
      <c r="AE334" s="126"/>
      <c r="AF334" s="126"/>
      <c r="AI334" s="126"/>
      <c r="AJ334" s="126"/>
    </row>
    <row r="335" spans="2:36" s="126" customFormat="1">
      <c r="B335" s="26"/>
      <c r="C335" s="140"/>
      <c r="D335" s="127"/>
      <c r="E335" s="141"/>
      <c r="F335" s="140"/>
      <c r="G335" s="144"/>
    </row>
    <row r="336" spans="2:36" s="126" customFormat="1">
      <c r="B336" s="26"/>
      <c r="C336" s="140"/>
      <c r="D336" s="127"/>
      <c r="E336" s="141"/>
      <c r="F336" s="140"/>
      <c r="G336" s="144"/>
    </row>
    <row r="337" spans="2:36" s="126" customFormat="1">
      <c r="B337" s="26"/>
      <c r="C337" s="144"/>
      <c r="D337" s="145"/>
      <c r="E337" s="144"/>
      <c r="F337" s="145"/>
      <c r="G337" s="144"/>
    </row>
    <row r="338" spans="2:36" s="115" customFormat="1">
      <c r="B338" s="26"/>
      <c r="C338" s="144"/>
      <c r="D338" s="145"/>
      <c r="E338" s="144"/>
      <c r="F338" s="144"/>
      <c r="G338" s="144"/>
      <c r="AE338" s="126"/>
      <c r="AF338" s="126"/>
      <c r="AI338" s="126"/>
      <c r="AJ338" s="126"/>
    </row>
    <row r="339" spans="2:36" s="115" customFormat="1">
      <c r="B339" s="26"/>
      <c r="C339" s="144"/>
      <c r="D339" s="135"/>
      <c r="E339" s="2"/>
      <c r="F339" s="144"/>
      <c r="G339" s="144"/>
      <c r="AE339" s="126"/>
      <c r="AF339" s="126"/>
      <c r="AI339" s="126"/>
      <c r="AJ339" s="126"/>
    </row>
    <row r="340" spans="2:36" s="115" customFormat="1">
      <c r="B340" s="26"/>
      <c r="C340" s="144"/>
      <c r="D340" s="135"/>
      <c r="E340" s="2"/>
      <c r="F340" s="144"/>
      <c r="G340" s="144"/>
      <c r="AE340" s="126"/>
      <c r="AF340" s="126"/>
      <c r="AI340" s="126"/>
      <c r="AJ340" s="126"/>
    </row>
    <row r="341" spans="2:36" s="115" customFormat="1">
      <c r="B341" s="26"/>
      <c r="C341" s="144"/>
      <c r="D341" s="145"/>
      <c r="E341" s="145"/>
      <c r="F341" s="144"/>
      <c r="G341" s="144"/>
      <c r="AE341" s="126"/>
      <c r="AF341" s="126"/>
      <c r="AI341" s="126"/>
      <c r="AJ341" s="126"/>
    </row>
    <row r="342" spans="2:36" s="115" customFormat="1">
      <c r="B342" s="26"/>
      <c r="C342" s="144"/>
      <c r="D342" s="145"/>
      <c r="E342" s="145"/>
      <c r="F342" s="144"/>
      <c r="G342" s="144"/>
      <c r="AE342" s="126"/>
      <c r="AF342" s="126"/>
      <c r="AI342" s="126"/>
      <c r="AJ342" s="126"/>
    </row>
    <row r="343" spans="2:36" s="115" customFormat="1">
      <c r="B343" s="26"/>
      <c r="C343" s="144"/>
      <c r="D343" s="145"/>
      <c r="E343" s="145"/>
      <c r="F343" s="145"/>
      <c r="G343" s="144"/>
      <c r="AE343" s="126"/>
      <c r="AF343" s="126"/>
      <c r="AI343" s="126"/>
      <c r="AJ343" s="126"/>
    </row>
    <row r="344" spans="2:36" s="126" customFormat="1">
      <c r="B344" s="26"/>
      <c r="C344" s="144"/>
      <c r="D344" s="145"/>
      <c r="E344" s="145"/>
      <c r="F344" s="145"/>
      <c r="G344" s="144"/>
    </row>
    <row r="345" spans="2:36" s="126" customFormat="1">
      <c r="B345" s="26"/>
      <c r="C345" s="144"/>
      <c r="D345" s="145"/>
      <c r="E345" s="145"/>
      <c r="F345" s="145"/>
      <c r="G345" s="144"/>
    </row>
    <row r="346" spans="2:36" s="126" customFormat="1">
      <c r="B346" s="26"/>
      <c r="C346" s="144"/>
      <c r="D346" s="145"/>
      <c r="E346" s="145"/>
      <c r="F346" s="145"/>
      <c r="G346" s="144"/>
    </row>
    <row r="347" spans="2:36" s="126" customFormat="1">
      <c r="B347"/>
      <c r="C347"/>
      <c r="D347"/>
      <c r="E347"/>
      <c r="F347"/>
      <c r="G347" s="144"/>
    </row>
    <row r="348" spans="2:36" s="126" customFormat="1">
      <c r="B348"/>
      <c r="C348"/>
      <c r="D348"/>
      <c r="E348"/>
      <c r="F348"/>
      <c r="G348" s="144"/>
    </row>
    <row r="349" spans="2:36" s="126" customFormat="1">
      <c r="B349"/>
      <c r="C349"/>
      <c r="D349"/>
      <c r="E349"/>
      <c r="F349"/>
      <c r="G349" s="144"/>
    </row>
    <row r="350" spans="2:36" s="115" customFormat="1">
      <c r="B350"/>
      <c r="C350"/>
      <c r="D350"/>
      <c r="E350"/>
      <c r="F350"/>
      <c r="G350" s="144"/>
      <c r="AE350" s="126"/>
      <c r="AF350" s="126"/>
      <c r="AI350" s="126"/>
      <c r="AJ350" s="126"/>
    </row>
    <row r="351" spans="2:36" s="115" customFormat="1">
      <c r="B351"/>
      <c r="C351"/>
      <c r="D351"/>
      <c r="E351"/>
      <c r="F351"/>
      <c r="G351" s="144"/>
      <c r="AE351" s="126"/>
      <c r="AF351" s="126"/>
      <c r="AI351" s="126"/>
      <c r="AJ351" s="126"/>
    </row>
    <row r="352" spans="2:36" s="115" customFormat="1">
      <c r="B352"/>
      <c r="C352"/>
      <c r="D352"/>
      <c r="E352"/>
      <c r="F352"/>
      <c r="G352" s="144"/>
      <c r="AE352" s="126"/>
      <c r="AF352" s="126"/>
      <c r="AI352" s="126"/>
      <c r="AJ352" s="126"/>
    </row>
    <row r="353" spans="2:36" s="126" customFormat="1">
      <c r="B353"/>
      <c r="C353"/>
      <c r="D353"/>
      <c r="E353"/>
      <c r="F353"/>
      <c r="G353" s="144"/>
    </row>
    <row r="354" spans="2:36" s="126" customFormat="1">
      <c r="B354"/>
      <c r="C354"/>
      <c r="D354"/>
      <c r="E354"/>
      <c r="F354"/>
      <c r="G354" s="144"/>
    </row>
    <row r="355" spans="2:36" s="126" customFormat="1">
      <c r="B355"/>
      <c r="C355"/>
      <c r="D355"/>
      <c r="E355"/>
      <c r="F355"/>
      <c r="G355" s="144"/>
    </row>
    <row r="356" spans="2:36" s="126" customFormat="1">
      <c r="B356"/>
      <c r="C356"/>
      <c r="D356"/>
      <c r="E356"/>
      <c r="F356"/>
      <c r="G356" s="144"/>
    </row>
    <row r="357" spans="2:36" s="126" customFormat="1">
      <c r="B357"/>
      <c r="C357"/>
      <c r="D357"/>
      <c r="E357"/>
      <c r="F357"/>
      <c r="G357" s="144"/>
    </row>
    <row r="358" spans="2:36" s="126" customFormat="1">
      <c r="B358"/>
      <c r="C358"/>
      <c r="D358"/>
      <c r="E358"/>
      <c r="F358"/>
      <c r="G358" s="144"/>
    </row>
    <row r="359" spans="2:36" s="115" customFormat="1">
      <c r="B359"/>
      <c r="C359"/>
      <c r="D359"/>
      <c r="E359"/>
      <c r="F359"/>
      <c r="G359" s="144"/>
      <c r="AE359" s="126"/>
      <c r="AF359" s="126"/>
      <c r="AI359" s="126"/>
      <c r="AJ359" s="126"/>
    </row>
    <row r="360" spans="2:36" s="115" customFormat="1">
      <c r="B360"/>
      <c r="C360"/>
      <c r="D360"/>
      <c r="E360"/>
      <c r="F360"/>
      <c r="G360" s="144"/>
      <c r="AE360" s="126"/>
      <c r="AF360" s="126"/>
      <c r="AI360" s="126"/>
      <c r="AJ360" s="126"/>
    </row>
    <row r="361" spans="2:36" s="115" customFormat="1">
      <c r="B361"/>
      <c r="C361"/>
      <c r="D361"/>
      <c r="E361"/>
      <c r="F361"/>
      <c r="G361" s="144"/>
      <c r="AE361" s="126"/>
      <c r="AF361" s="126"/>
      <c r="AI361" s="126"/>
      <c r="AJ361" s="126"/>
    </row>
    <row r="362" spans="2:36" s="115" customFormat="1">
      <c r="B362"/>
      <c r="C362"/>
      <c r="D362"/>
      <c r="E362"/>
      <c r="F362"/>
      <c r="G362" s="144"/>
      <c r="AE362" s="126"/>
      <c r="AF362" s="126"/>
      <c r="AI362" s="126"/>
      <c r="AJ362" s="126"/>
    </row>
    <row r="363" spans="2:36" s="115" customFormat="1">
      <c r="B363"/>
      <c r="C363"/>
      <c r="D363"/>
      <c r="E363"/>
      <c r="F363"/>
      <c r="G363" s="144"/>
      <c r="AE363" s="126"/>
      <c r="AF363" s="126"/>
      <c r="AI363" s="126"/>
      <c r="AJ363" s="126"/>
    </row>
    <row r="364" spans="2:36" s="115" customFormat="1">
      <c r="B364"/>
      <c r="C364"/>
      <c r="D364"/>
      <c r="E364"/>
      <c r="F364"/>
      <c r="G364" s="144"/>
      <c r="AE364" s="126"/>
      <c r="AF364" s="126"/>
      <c r="AI364" s="126"/>
      <c r="AJ364" s="126"/>
    </row>
    <row r="365" spans="2:36" s="126" customFormat="1">
      <c r="B365"/>
      <c r="C365"/>
      <c r="D365"/>
      <c r="E365"/>
      <c r="F365"/>
      <c r="G365" s="144"/>
    </row>
    <row r="366" spans="2:36" s="126" customFormat="1">
      <c r="B366"/>
      <c r="C366"/>
      <c r="D366"/>
      <c r="E366"/>
      <c r="F366"/>
      <c r="G366" s="144"/>
    </row>
    <row r="367" spans="2:36" s="126" customFormat="1">
      <c r="B367"/>
      <c r="C367"/>
      <c r="D367"/>
      <c r="E367"/>
      <c r="F367"/>
      <c r="G367" s="144"/>
    </row>
    <row r="368" spans="2:36" s="115" customFormat="1">
      <c r="B368"/>
      <c r="C368"/>
      <c r="D368"/>
      <c r="E368"/>
      <c r="F368"/>
      <c r="G368" s="144"/>
      <c r="AE368" s="126"/>
      <c r="AF368" s="126"/>
      <c r="AI368" s="126"/>
      <c r="AJ368" s="126"/>
    </row>
    <row r="369" spans="2:36" s="115" customFormat="1">
      <c r="B369"/>
      <c r="C369"/>
      <c r="D369"/>
      <c r="E369"/>
      <c r="F369"/>
      <c r="G369" s="144"/>
      <c r="AE369" s="126"/>
      <c r="AF369" s="126"/>
      <c r="AI369" s="126"/>
      <c r="AJ369" s="126"/>
    </row>
    <row r="370" spans="2:36" s="115" customFormat="1">
      <c r="B370"/>
      <c r="C370"/>
      <c r="D370"/>
      <c r="E370"/>
      <c r="F370"/>
      <c r="G370" s="144"/>
      <c r="AE370" s="126"/>
      <c r="AF370" s="126"/>
      <c r="AI370" s="126"/>
      <c r="AJ370" s="126"/>
    </row>
    <row r="371" spans="2:36" s="115" customFormat="1">
      <c r="B371"/>
      <c r="C371"/>
      <c r="D371"/>
      <c r="E371"/>
      <c r="F371"/>
      <c r="G371" s="144"/>
      <c r="AE371" s="126"/>
      <c r="AF371" s="126"/>
      <c r="AI371" s="126"/>
      <c r="AJ371" s="126"/>
    </row>
    <row r="372" spans="2:36" s="115" customFormat="1">
      <c r="B372"/>
      <c r="C372"/>
      <c r="D372"/>
      <c r="E372"/>
      <c r="F372"/>
      <c r="G372" s="144"/>
      <c r="AE372" s="126"/>
      <c r="AF372" s="126"/>
      <c r="AI372" s="126"/>
      <c r="AJ372" s="126"/>
    </row>
    <row r="373" spans="2:36" s="115" customFormat="1">
      <c r="B373"/>
      <c r="C373"/>
      <c r="D373"/>
      <c r="E373"/>
      <c r="F373"/>
      <c r="G373" s="144"/>
      <c r="AE373" s="126"/>
      <c r="AF373" s="126"/>
      <c r="AI373" s="126"/>
      <c r="AJ373" s="126"/>
    </row>
    <row r="374" spans="2:36" s="115" customFormat="1">
      <c r="B374"/>
      <c r="C374"/>
      <c r="D374"/>
      <c r="E374"/>
      <c r="F374"/>
      <c r="G374" s="144"/>
      <c r="AE374" s="126"/>
      <c r="AF374" s="126"/>
      <c r="AI374" s="126"/>
      <c r="AJ374" s="126"/>
    </row>
    <row r="375" spans="2:36" s="115" customFormat="1">
      <c r="B375"/>
      <c r="C375"/>
      <c r="D375"/>
      <c r="E375"/>
      <c r="F375"/>
      <c r="G375" s="144"/>
      <c r="AE375" s="126"/>
      <c r="AF375" s="126"/>
      <c r="AI375" s="126"/>
      <c r="AJ375" s="126"/>
    </row>
    <row r="376" spans="2:36" s="115" customFormat="1">
      <c r="B376"/>
      <c r="C376"/>
      <c r="D376"/>
      <c r="E376"/>
      <c r="F376"/>
      <c r="G376" s="144"/>
      <c r="AE376" s="126"/>
      <c r="AF376" s="126"/>
      <c r="AI376" s="126"/>
      <c r="AJ376" s="126"/>
    </row>
    <row r="377" spans="2:36" s="115" customFormat="1">
      <c r="B377"/>
      <c r="C377"/>
      <c r="D377"/>
      <c r="E377"/>
      <c r="F377"/>
      <c r="G377" s="144"/>
      <c r="AE377" s="126"/>
      <c r="AF377" s="126"/>
      <c r="AI377" s="126"/>
      <c r="AJ377" s="126"/>
    </row>
    <row r="378" spans="2:36" s="115" customFormat="1">
      <c r="B378"/>
      <c r="C378"/>
      <c r="D378"/>
      <c r="E378"/>
      <c r="F378"/>
      <c r="G378" s="144"/>
      <c r="AE378" s="126"/>
      <c r="AF378" s="126"/>
      <c r="AI378" s="126"/>
      <c r="AJ378" s="126"/>
    </row>
    <row r="379" spans="2:36" s="115" customFormat="1">
      <c r="B379"/>
      <c r="C379"/>
      <c r="D379"/>
      <c r="E379"/>
      <c r="F379"/>
      <c r="G379" s="144"/>
      <c r="AE379" s="126"/>
      <c r="AF379" s="126"/>
      <c r="AI379" s="126"/>
      <c r="AJ379" s="126"/>
    </row>
    <row r="380" spans="2:36" s="115" customFormat="1">
      <c r="B380"/>
      <c r="C380"/>
      <c r="D380"/>
      <c r="E380"/>
      <c r="F380"/>
      <c r="G380" s="144"/>
      <c r="AE380" s="126"/>
      <c r="AF380" s="126"/>
      <c r="AI380" s="126"/>
      <c r="AJ380" s="126"/>
    </row>
    <row r="381" spans="2:36" s="115" customFormat="1">
      <c r="B381"/>
      <c r="C381"/>
      <c r="D381"/>
      <c r="E381"/>
      <c r="F381"/>
      <c r="G381" s="144"/>
      <c r="AE381" s="126"/>
      <c r="AF381" s="126"/>
      <c r="AI381" s="126"/>
      <c r="AJ381" s="126"/>
    </row>
    <row r="382" spans="2:36" s="115" customFormat="1">
      <c r="B382"/>
      <c r="C382"/>
      <c r="D382"/>
      <c r="E382"/>
      <c r="F382"/>
      <c r="G382" s="144"/>
      <c r="AE382" s="126"/>
      <c r="AF382" s="126"/>
      <c r="AI382" s="126"/>
      <c r="AJ382" s="126"/>
    </row>
    <row r="383" spans="2:36" s="115" customFormat="1">
      <c r="B383"/>
      <c r="C383"/>
      <c r="D383"/>
      <c r="E383"/>
      <c r="F383"/>
      <c r="G383" s="144"/>
      <c r="AE383" s="126"/>
      <c r="AF383" s="126"/>
      <c r="AI383" s="126"/>
      <c r="AJ383" s="126"/>
    </row>
    <row r="384" spans="2:36" s="115" customFormat="1">
      <c r="B384"/>
      <c r="C384"/>
      <c r="D384"/>
      <c r="E384"/>
      <c r="F384"/>
      <c r="G384" s="144"/>
      <c r="AE384" s="126"/>
      <c r="AF384" s="126"/>
      <c r="AI384" s="126"/>
      <c r="AJ384" s="126"/>
    </row>
    <row r="385" spans="2:36" s="115" customFormat="1">
      <c r="B385"/>
      <c r="C385"/>
      <c r="D385"/>
      <c r="E385"/>
      <c r="F385"/>
      <c r="G385" s="144"/>
      <c r="AE385" s="126"/>
      <c r="AF385" s="126"/>
      <c r="AI385" s="126"/>
      <c r="AJ385" s="126"/>
    </row>
    <row r="386" spans="2:36" s="115" customFormat="1">
      <c r="B386"/>
      <c r="C386"/>
      <c r="D386"/>
      <c r="E386"/>
      <c r="F386"/>
      <c r="G386" s="144"/>
      <c r="AE386" s="126"/>
      <c r="AF386" s="126"/>
      <c r="AI386" s="126"/>
      <c r="AJ386" s="126"/>
    </row>
    <row r="387" spans="2:36" s="115" customFormat="1">
      <c r="B387"/>
      <c r="C387"/>
      <c r="D387"/>
      <c r="E387"/>
      <c r="F387"/>
      <c r="G387" s="144"/>
      <c r="AE387" s="126"/>
      <c r="AF387" s="126"/>
      <c r="AI387" s="126"/>
      <c r="AJ387" s="126"/>
    </row>
    <row r="388" spans="2:36" s="115" customFormat="1">
      <c r="B388"/>
      <c r="C388"/>
      <c r="D388"/>
      <c r="E388"/>
      <c r="F388"/>
      <c r="G388" s="144"/>
      <c r="AE388" s="126"/>
      <c r="AF388" s="126"/>
      <c r="AI388" s="126"/>
      <c r="AJ388" s="126"/>
    </row>
    <row r="389" spans="2:36" s="115" customFormat="1">
      <c r="B389"/>
      <c r="C389"/>
      <c r="D389"/>
      <c r="E389"/>
      <c r="F389"/>
      <c r="G389" s="144"/>
      <c r="AE389" s="126"/>
      <c r="AF389" s="126"/>
      <c r="AI389" s="126"/>
      <c r="AJ389" s="126"/>
    </row>
    <row r="390" spans="2:36" s="115" customFormat="1">
      <c r="B390"/>
      <c r="C390"/>
      <c r="D390"/>
      <c r="E390"/>
      <c r="F390"/>
      <c r="G390" s="144"/>
      <c r="AE390" s="126"/>
      <c r="AF390" s="126"/>
      <c r="AI390" s="126"/>
      <c r="AJ390" s="126"/>
    </row>
    <row r="391" spans="2:36" s="115" customFormat="1">
      <c r="B391"/>
      <c r="C391"/>
      <c r="D391"/>
      <c r="E391"/>
      <c r="F391"/>
      <c r="G391" s="144"/>
      <c r="AE391" s="126"/>
      <c r="AF391" s="126"/>
      <c r="AI391" s="126"/>
      <c r="AJ391" s="126"/>
    </row>
    <row r="392" spans="2:36" s="115" customFormat="1">
      <c r="B392"/>
      <c r="C392"/>
      <c r="D392"/>
      <c r="E392"/>
      <c r="F392"/>
      <c r="G392" s="144"/>
      <c r="AE392" s="126"/>
      <c r="AF392" s="126"/>
      <c r="AI392" s="126"/>
      <c r="AJ392" s="126"/>
    </row>
    <row r="393" spans="2:36" s="115" customFormat="1">
      <c r="B393"/>
      <c r="C393"/>
      <c r="D393"/>
      <c r="E393"/>
      <c r="F393"/>
      <c r="G393" s="144"/>
      <c r="AE393" s="126"/>
      <c r="AF393" s="126"/>
      <c r="AI393" s="126"/>
      <c r="AJ393" s="126"/>
    </row>
    <row r="394" spans="2:36" s="115" customFormat="1">
      <c r="B394"/>
      <c r="C394"/>
      <c r="D394"/>
      <c r="E394"/>
      <c r="F394"/>
      <c r="G394" s="144"/>
      <c r="AE394" s="126"/>
      <c r="AF394" s="126"/>
      <c r="AI394" s="126"/>
      <c r="AJ394" s="126"/>
    </row>
    <row r="395" spans="2:36" s="115" customFormat="1">
      <c r="B395"/>
      <c r="C395"/>
      <c r="D395"/>
      <c r="E395"/>
      <c r="F395"/>
      <c r="G395" s="144"/>
      <c r="AE395" s="126"/>
      <c r="AF395" s="126"/>
      <c r="AI395" s="126"/>
      <c r="AJ395" s="126"/>
    </row>
    <row r="396" spans="2:36" s="115" customFormat="1">
      <c r="B396"/>
      <c r="C396"/>
      <c r="D396"/>
      <c r="E396"/>
      <c r="F396"/>
      <c r="G396" s="144"/>
      <c r="AE396" s="126"/>
      <c r="AF396" s="126"/>
      <c r="AI396" s="126"/>
      <c r="AJ396" s="126"/>
    </row>
    <row r="397" spans="2:36">
      <c r="G397" s="144"/>
    </row>
    <row r="398" spans="2:36">
      <c r="G398" s="144"/>
    </row>
    <row r="399" spans="2:36">
      <c r="G399" s="144"/>
    </row>
    <row r="400" spans="2:36" s="115" customFormat="1">
      <c r="B400"/>
      <c r="C400"/>
      <c r="D400"/>
      <c r="E400"/>
      <c r="F400"/>
      <c r="G400" s="144"/>
      <c r="AE400" s="126"/>
      <c r="AF400" s="126"/>
      <c r="AI400" s="126"/>
      <c r="AJ400" s="126"/>
    </row>
    <row r="401" spans="2:36" s="115" customFormat="1">
      <c r="B401"/>
      <c r="C401"/>
      <c r="D401"/>
      <c r="E401"/>
      <c r="F401"/>
      <c r="G401" s="144"/>
      <c r="AE401" s="126"/>
      <c r="AF401" s="126"/>
      <c r="AI401" s="126"/>
      <c r="AJ401" s="126"/>
    </row>
    <row r="402" spans="2:36" s="115" customFormat="1">
      <c r="B402"/>
      <c r="C402"/>
      <c r="D402"/>
      <c r="E402"/>
      <c r="F402"/>
      <c r="G402" s="144"/>
      <c r="AE402" s="126"/>
      <c r="AF402" s="126"/>
      <c r="AI402" s="126"/>
      <c r="AJ402" s="126"/>
    </row>
    <row r="403" spans="2:36">
      <c r="G403" s="144"/>
    </row>
    <row r="404" spans="2:36" s="115" customFormat="1">
      <c r="B404"/>
      <c r="C404"/>
      <c r="D404"/>
      <c r="E404"/>
      <c r="F404"/>
      <c r="G404" s="144"/>
      <c r="AE404" s="126"/>
      <c r="AF404" s="126"/>
      <c r="AI404" s="126"/>
      <c r="AJ404" s="126"/>
    </row>
    <row r="405" spans="2:36" s="115" customFormat="1">
      <c r="B405"/>
      <c r="C405"/>
      <c r="D405"/>
      <c r="E405"/>
      <c r="F405"/>
      <c r="G405" s="144"/>
      <c r="AE405" s="126"/>
      <c r="AF405" s="126"/>
      <c r="AI405" s="126"/>
      <c r="AJ405" s="126"/>
    </row>
    <row r="406" spans="2:36" s="115" customFormat="1">
      <c r="B406"/>
      <c r="C406"/>
      <c r="D406"/>
      <c r="E406"/>
      <c r="F406"/>
      <c r="G406" s="144"/>
      <c r="AE406" s="126"/>
      <c r="AF406" s="126"/>
      <c r="AI406" s="126"/>
      <c r="AJ406" s="126"/>
    </row>
    <row r="407" spans="2:36">
      <c r="G407" s="144"/>
    </row>
    <row r="408" spans="2:36">
      <c r="G408" s="144"/>
    </row>
    <row r="409" spans="2:36">
      <c r="G409" s="144"/>
    </row>
    <row r="410" spans="2:36" s="115" customFormat="1">
      <c r="B410"/>
      <c r="C410"/>
      <c r="D410"/>
      <c r="E410"/>
      <c r="F410"/>
      <c r="G410" s="144"/>
      <c r="AE410" s="126"/>
      <c r="AF410" s="126"/>
      <c r="AI410" s="126"/>
      <c r="AJ410" s="126"/>
    </row>
    <row r="411" spans="2:36" s="115" customFormat="1">
      <c r="B411"/>
      <c r="C411"/>
      <c r="D411"/>
      <c r="E411"/>
      <c r="F411"/>
      <c r="G411" s="144"/>
      <c r="AE411" s="126"/>
      <c r="AF411" s="126"/>
      <c r="AI411" s="126"/>
      <c r="AJ411" s="126"/>
    </row>
    <row r="412" spans="2:36" s="115" customFormat="1">
      <c r="B412"/>
      <c r="C412"/>
      <c r="D412"/>
      <c r="E412"/>
      <c r="F412"/>
      <c r="G412" s="144"/>
      <c r="AE412" s="126"/>
      <c r="AF412" s="126"/>
      <c r="AI412" s="126"/>
      <c r="AJ412" s="126"/>
    </row>
    <row r="413" spans="2:36">
      <c r="G413" s="144"/>
    </row>
    <row r="414" spans="2:36">
      <c r="G414" s="144"/>
    </row>
    <row r="415" spans="2:36" s="115" customFormat="1">
      <c r="B415"/>
      <c r="C415"/>
      <c r="D415"/>
      <c r="E415"/>
      <c r="F415"/>
      <c r="G415" s="144"/>
      <c r="AE415" s="126"/>
      <c r="AF415" s="126"/>
      <c r="AI415" s="126"/>
      <c r="AJ415" s="126"/>
    </row>
    <row r="416" spans="2:36" s="115" customFormat="1">
      <c r="B416"/>
      <c r="C416"/>
      <c r="D416"/>
      <c r="E416"/>
      <c r="F416"/>
      <c r="G416" s="144"/>
      <c r="AE416" s="126"/>
      <c r="AF416" s="126"/>
      <c r="AI416" s="126"/>
      <c r="AJ416" s="126"/>
    </row>
    <row r="417" spans="2:36" s="115" customFormat="1">
      <c r="B417"/>
      <c r="C417"/>
      <c r="D417"/>
      <c r="E417"/>
      <c r="F417"/>
      <c r="G417" s="144"/>
      <c r="AE417" s="126"/>
      <c r="AF417" s="126"/>
      <c r="AI417" s="126"/>
      <c r="AJ417" s="126"/>
    </row>
    <row r="418" spans="2:36" s="126" customFormat="1">
      <c r="B418"/>
      <c r="C418"/>
      <c r="D418"/>
      <c r="E418"/>
      <c r="F418"/>
      <c r="G418" s="144"/>
    </row>
    <row r="419" spans="2:36" s="126" customFormat="1">
      <c r="B419"/>
      <c r="C419"/>
      <c r="D419"/>
      <c r="E419"/>
      <c r="F419"/>
      <c r="G419" s="144"/>
    </row>
    <row r="420" spans="2:36" s="144" customFormat="1">
      <c r="B420"/>
      <c r="C420"/>
      <c r="D420"/>
      <c r="E420"/>
      <c r="F420"/>
    </row>
    <row r="421" spans="2:36" s="144" customFormat="1">
      <c r="B421"/>
      <c r="C421"/>
      <c r="D421"/>
      <c r="E421"/>
      <c r="F421"/>
    </row>
    <row r="422" spans="2:36" s="144" customFormat="1">
      <c r="B422"/>
      <c r="C422"/>
      <c r="D422"/>
      <c r="E422"/>
      <c r="F422"/>
    </row>
    <row r="423" spans="2:36" s="126" customFormat="1">
      <c r="B423"/>
      <c r="C423"/>
      <c r="D423"/>
      <c r="E423"/>
      <c r="F423"/>
      <c r="G423" s="144"/>
    </row>
    <row r="424" spans="2:36">
      <c r="G424" s="144"/>
    </row>
    <row r="425" spans="2:36">
      <c r="G425" s="144"/>
    </row>
    <row r="426" spans="2:36">
      <c r="G426" s="144"/>
    </row>
    <row r="427" spans="2:36">
      <c r="G427" s="144"/>
    </row>
    <row r="428" spans="2:36">
      <c r="G428" s="144"/>
    </row>
    <row r="429" spans="2:36">
      <c r="G429" s="144"/>
    </row>
    <row r="430" spans="2:36">
      <c r="G430" s="144"/>
    </row>
    <row r="431" spans="2:36">
      <c r="G431" s="144"/>
    </row>
    <row r="432" spans="2:36">
      <c r="G432" s="144"/>
    </row>
    <row r="433" spans="2:7">
      <c r="G433" s="144"/>
    </row>
    <row r="434" spans="2:7">
      <c r="G434" s="144"/>
    </row>
    <row r="435" spans="2:7">
      <c r="G435" s="144"/>
    </row>
    <row r="436" spans="2:7">
      <c r="G436" s="144"/>
    </row>
    <row r="437" spans="2:7">
      <c r="G437" s="144"/>
    </row>
    <row r="438" spans="2:7">
      <c r="G438" s="144"/>
    </row>
    <row r="439" spans="2:7" s="126" customFormat="1">
      <c r="B439"/>
      <c r="C439"/>
      <c r="D439"/>
      <c r="E439"/>
      <c r="F439"/>
      <c r="G439" s="144"/>
    </row>
    <row r="440" spans="2:7" s="126" customFormat="1">
      <c r="B440"/>
      <c r="C440"/>
      <c r="D440"/>
      <c r="E440"/>
      <c r="F440"/>
      <c r="G440" s="144"/>
    </row>
    <row r="441" spans="2:7" s="126" customFormat="1">
      <c r="B441"/>
      <c r="C441"/>
      <c r="D441"/>
      <c r="E441"/>
      <c r="F441"/>
      <c r="G441" s="144"/>
    </row>
    <row r="442" spans="2:7">
      <c r="G442" s="144"/>
    </row>
    <row r="443" spans="2:7">
      <c r="G443" s="144"/>
    </row>
    <row r="444" spans="2:7" s="126" customFormat="1">
      <c r="B444"/>
      <c r="C444"/>
      <c r="D444"/>
      <c r="E444"/>
      <c r="F444"/>
      <c r="G444" s="144"/>
    </row>
    <row r="445" spans="2:7" s="126" customFormat="1">
      <c r="B445"/>
      <c r="C445"/>
      <c r="D445"/>
      <c r="E445"/>
      <c r="F445"/>
      <c r="G445" s="144"/>
    </row>
    <row r="446" spans="2:7" s="126" customFormat="1">
      <c r="B446"/>
      <c r="C446"/>
      <c r="D446"/>
      <c r="E446"/>
      <c r="F446"/>
      <c r="G446" s="144"/>
    </row>
    <row r="447" spans="2:7">
      <c r="G447" s="144"/>
    </row>
    <row r="448" spans="2:7">
      <c r="G448" s="144"/>
    </row>
    <row r="449" spans="2:7">
      <c r="G449" s="144"/>
    </row>
    <row r="450" spans="2:7" s="126" customFormat="1">
      <c r="B450"/>
      <c r="C450"/>
      <c r="D450"/>
      <c r="E450"/>
      <c r="F450"/>
      <c r="G450" s="144"/>
    </row>
    <row r="451" spans="2:7" s="126" customFormat="1">
      <c r="B451"/>
      <c r="C451"/>
      <c r="D451"/>
      <c r="E451"/>
      <c r="F451"/>
      <c r="G451" s="144"/>
    </row>
    <row r="452" spans="2:7" s="126" customFormat="1">
      <c r="B452"/>
      <c r="C452"/>
      <c r="D452"/>
      <c r="E452"/>
      <c r="F452"/>
      <c r="G452" s="144"/>
    </row>
    <row r="453" spans="2:7" s="126" customFormat="1">
      <c r="B453"/>
      <c r="C453"/>
      <c r="D453"/>
      <c r="E453"/>
      <c r="F453"/>
      <c r="G453" s="144"/>
    </row>
    <row r="454" spans="2:7" s="126" customFormat="1">
      <c r="B454"/>
      <c r="C454"/>
      <c r="D454"/>
      <c r="E454"/>
      <c r="F454"/>
      <c r="G454" s="144"/>
    </row>
    <row r="455" spans="2:7" s="126" customFormat="1">
      <c r="B455"/>
      <c r="C455"/>
      <c r="D455"/>
      <c r="E455"/>
      <c r="F455"/>
      <c r="G455" s="144"/>
    </row>
    <row r="456" spans="2:7" s="144" customFormat="1">
      <c r="B456"/>
      <c r="C456"/>
      <c r="D456"/>
      <c r="E456"/>
      <c r="F456"/>
    </row>
    <row r="457" spans="2:7" s="144" customFormat="1">
      <c r="B457"/>
      <c r="C457"/>
      <c r="D457"/>
      <c r="E457"/>
      <c r="F457"/>
    </row>
    <row r="458" spans="2:7" s="144" customFormat="1">
      <c r="B458"/>
      <c r="C458"/>
      <c r="D458"/>
      <c r="E458"/>
      <c r="F458"/>
    </row>
    <row r="459" spans="2:7" s="144" customFormat="1">
      <c r="B459"/>
      <c r="C459"/>
      <c r="D459"/>
      <c r="E459"/>
      <c r="F459"/>
    </row>
    <row r="460" spans="2:7" s="144" customFormat="1">
      <c r="B460"/>
      <c r="C460"/>
      <c r="D460"/>
      <c r="E460"/>
      <c r="F460"/>
    </row>
    <row r="461" spans="2:7" s="144" customFormat="1">
      <c r="B461"/>
      <c r="C461"/>
      <c r="D461"/>
      <c r="E461"/>
      <c r="F461"/>
    </row>
    <row r="462" spans="2:7" s="144" customFormat="1">
      <c r="B462"/>
      <c r="C462"/>
      <c r="D462"/>
      <c r="E462"/>
      <c r="F462"/>
    </row>
    <row r="463" spans="2:7" s="144" customFormat="1">
      <c r="B463"/>
      <c r="C463"/>
      <c r="D463"/>
      <c r="E463"/>
      <c r="F463"/>
    </row>
    <row r="464" spans="2:7" s="144" customFormat="1">
      <c r="B464"/>
      <c r="C464"/>
      <c r="D464"/>
      <c r="E464"/>
      <c r="F464"/>
    </row>
    <row r="465" spans="2:36" s="126" customFormat="1">
      <c r="B465"/>
      <c r="C465"/>
      <c r="D465"/>
      <c r="E465"/>
      <c r="F465"/>
      <c r="G465" s="144"/>
    </row>
    <row r="466" spans="2:36">
      <c r="G466" s="144"/>
    </row>
    <row r="467" spans="2:36" s="126" customFormat="1">
      <c r="B467"/>
      <c r="C467"/>
      <c r="D467"/>
      <c r="E467"/>
      <c r="F467"/>
      <c r="G467" s="144"/>
    </row>
    <row r="468" spans="2:36" s="126" customFormat="1">
      <c r="B468"/>
      <c r="C468"/>
      <c r="D468"/>
      <c r="E468"/>
      <c r="F468"/>
      <c r="G468" s="144"/>
    </row>
    <row r="469" spans="2:36" s="126" customFormat="1">
      <c r="B469"/>
      <c r="C469"/>
      <c r="D469"/>
      <c r="E469"/>
      <c r="F469"/>
      <c r="G469" s="144"/>
    </row>
    <row r="470" spans="2:36" s="126" customFormat="1">
      <c r="B470"/>
      <c r="C470"/>
      <c r="D470"/>
      <c r="E470"/>
      <c r="F470"/>
      <c r="G470" s="144"/>
    </row>
    <row r="471" spans="2:36" s="126" customFormat="1">
      <c r="B471"/>
      <c r="C471"/>
      <c r="D471"/>
      <c r="E471"/>
      <c r="F471"/>
      <c r="G471" s="144"/>
    </row>
    <row r="472" spans="2:36" s="126" customFormat="1">
      <c r="B472"/>
      <c r="C472"/>
      <c r="D472"/>
      <c r="E472"/>
      <c r="F472"/>
      <c r="G472" s="144"/>
    </row>
    <row r="473" spans="2:36" s="126" customFormat="1">
      <c r="B473"/>
      <c r="C473"/>
      <c r="D473"/>
      <c r="E473"/>
      <c r="F473"/>
      <c r="G473" s="144"/>
    </row>
    <row r="474" spans="2:36" s="126" customFormat="1">
      <c r="B474"/>
      <c r="C474"/>
      <c r="D474"/>
      <c r="E474"/>
      <c r="F474"/>
      <c r="G474" s="144"/>
    </row>
    <row r="475" spans="2:36" s="126" customFormat="1">
      <c r="B475"/>
      <c r="C475"/>
      <c r="D475"/>
      <c r="E475"/>
      <c r="F475"/>
      <c r="G475" s="144"/>
    </row>
    <row r="476" spans="2:36" s="126" customFormat="1">
      <c r="B476"/>
      <c r="C476"/>
      <c r="D476"/>
      <c r="E476"/>
      <c r="F476"/>
      <c r="G476" s="144"/>
    </row>
    <row r="477" spans="2:36" s="126" customFormat="1">
      <c r="B477"/>
      <c r="C477"/>
      <c r="D477"/>
      <c r="E477"/>
      <c r="F477"/>
      <c r="G477" s="144"/>
    </row>
    <row r="478" spans="2:36" s="126" customFormat="1">
      <c r="B478"/>
      <c r="C478"/>
      <c r="D478"/>
      <c r="E478"/>
      <c r="F478"/>
      <c r="G478" s="144"/>
    </row>
    <row r="479" spans="2:36" s="115" customFormat="1">
      <c r="B479"/>
      <c r="C479"/>
      <c r="D479"/>
      <c r="E479"/>
      <c r="F479"/>
      <c r="G479" s="144"/>
      <c r="AE479" s="126"/>
      <c r="AF479" s="126"/>
      <c r="AI479" s="126"/>
      <c r="AJ479" s="126"/>
    </row>
    <row r="480" spans="2:36" s="115" customFormat="1">
      <c r="B480"/>
      <c r="C480"/>
      <c r="D480"/>
      <c r="E480"/>
      <c r="F480"/>
      <c r="G480" s="144"/>
      <c r="AE480" s="126"/>
      <c r="AF480" s="126"/>
      <c r="AI480" s="126"/>
      <c r="AJ480" s="126"/>
    </row>
    <row r="481" spans="2:36" s="115" customFormat="1">
      <c r="B481"/>
      <c r="C481"/>
      <c r="D481"/>
      <c r="E481"/>
      <c r="F481"/>
      <c r="G481" s="144"/>
      <c r="AE481" s="126"/>
      <c r="AF481" s="126"/>
      <c r="AI481" s="126"/>
      <c r="AJ481" s="126"/>
    </row>
    <row r="482" spans="2:36">
      <c r="G482" s="144"/>
    </row>
    <row r="483" spans="2:36" s="115" customFormat="1">
      <c r="B483"/>
      <c r="C483"/>
      <c r="D483"/>
      <c r="E483"/>
      <c r="F483"/>
      <c r="G483" s="144"/>
      <c r="AE483" s="126"/>
      <c r="AF483" s="126"/>
      <c r="AI483" s="126"/>
      <c r="AJ483" s="126"/>
    </row>
    <row r="484" spans="2:36" s="115" customFormat="1">
      <c r="B484"/>
      <c r="C484"/>
      <c r="D484"/>
      <c r="E484"/>
      <c r="F484"/>
      <c r="G484" s="144"/>
      <c r="AE484" s="126"/>
      <c r="AF484" s="126"/>
      <c r="AI484" s="126"/>
      <c r="AJ484" s="126"/>
    </row>
    <row r="485" spans="2:36" s="115" customFormat="1">
      <c r="B485"/>
      <c r="C485"/>
      <c r="D485"/>
      <c r="E485"/>
      <c r="F485"/>
      <c r="G485" s="144"/>
      <c r="AE485" s="126"/>
      <c r="AF485" s="126"/>
      <c r="AI485" s="126"/>
      <c r="AJ485" s="126"/>
    </row>
    <row r="486" spans="2:36">
      <c r="G486" s="144"/>
    </row>
    <row r="487" spans="2:36">
      <c r="G487" s="144"/>
    </row>
    <row r="488" spans="2:36" s="115" customFormat="1">
      <c r="B488"/>
      <c r="C488"/>
      <c r="D488"/>
      <c r="E488"/>
      <c r="F488"/>
      <c r="G488" s="144"/>
      <c r="AE488" s="126"/>
      <c r="AF488" s="126"/>
      <c r="AI488" s="126"/>
      <c r="AJ488" s="126"/>
    </row>
    <row r="489" spans="2:36" s="115" customFormat="1">
      <c r="B489"/>
      <c r="C489"/>
      <c r="D489"/>
      <c r="E489"/>
      <c r="F489"/>
      <c r="G489" s="144"/>
      <c r="AE489" s="126"/>
      <c r="AF489" s="126"/>
      <c r="AI489" s="126"/>
      <c r="AJ489" s="126"/>
    </row>
    <row r="490" spans="2:36" s="115" customFormat="1">
      <c r="B490"/>
      <c r="C490"/>
      <c r="D490"/>
      <c r="E490"/>
      <c r="F490"/>
      <c r="G490" s="144"/>
      <c r="AE490" s="126"/>
      <c r="AF490" s="126"/>
      <c r="AI490" s="126"/>
      <c r="AJ490" s="126"/>
    </row>
    <row r="491" spans="2:36" s="115" customFormat="1">
      <c r="B491"/>
      <c r="C491"/>
      <c r="D491"/>
      <c r="E491"/>
      <c r="F491"/>
      <c r="G491" s="144"/>
      <c r="AE491" s="126"/>
      <c r="AF491" s="126"/>
      <c r="AI491" s="126"/>
      <c r="AJ491" s="126"/>
    </row>
    <row r="492" spans="2:36" s="115" customFormat="1">
      <c r="B492"/>
      <c r="C492"/>
      <c r="D492"/>
      <c r="E492"/>
      <c r="F492"/>
      <c r="G492" s="144"/>
      <c r="AE492" s="126"/>
      <c r="AF492" s="126"/>
      <c r="AI492" s="126"/>
      <c r="AJ492" s="126"/>
    </row>
    <row r="493" spans="2:36" s="115" customFormat="1">
      <c r="B493"/>
      <c r="C493"/>
      <c r="D493"/>
      <c r="E493"/>
      <c r="F493"/>
      <c r="G493" s="144"/>
      <c r="AE493" s="126"/>
      <c r="AF493" s="126"/>
      <c r="AI493" s="126"/>
      <c r="AJ493" s="126"/>
    </row>
    <row r="494" spans="2:36">
      <c r="G494" s="144"/>
    </row>
    <row r="495" spans="2:36" s="115" customFormat="1">
      <c r="B495"/>
      <c r="C495"/>
      <c r="D495"/>
      <c r="E495"/>
      <c r="F495"/>
      <c r="G495" s="144"/>
      <c r="AE495" s="126"/>
      <c r="AF495" s="126"/>
      <c r="AI495" s="126"/>
      <c r="AJ495" s="126"/>
    </row>
    <row r="496" spans="2:36" s="115" customFormat="1">
      <c r="B496"/>
      <c r="C496"/>
      <c r="D496"/>
      <c r="E496"/>
      <c r="F496"/>
      <c r="G496" s="144"/>
      <c r="AE496" s="126"/>
      <c r="AF496" s="126"/>
      <c r="AI496" s="126"/>
      <c r="AJ496" s="126"/>
    </row>
    <row r="497" spans="2:36" s="115" customFormat="1">
      <c r="B497"/>
      <c r="C497"/>
      <c r="D497"/>
      <c r="E497"/>
      <c r="F497"/>
      <c r="G497" s="144"/>
      <c r="AE497" s="126"/>
      <c r="AF497" s="126"/>
      <c r="AI497" s="126"/>
      <c r="AJ497" s="126"/>
    </row>
    <row r="498" spans="2:36" s="115" customFormat="1">
      <c r="B498"/>
      <c r="C498"/>
      <c r="D498"/>
      <c r="E498"/>
      <c r="F498"/>
      <c r="G498" s="144"/>
      <c r="AE498" s="126"/>
      <c r="AF498" s="126"/>
      <c r="AI498" s="126"/>
      <c r="AJ498" s="126"/>
    </row>
    <row r="499" spans="2:36" s="115" customFormat="1">
      <c r="B499"/>
      <c r="C499"/>
      <c r="D499"/>
      <c r="E499"/>
      <c r="F499"/>
      <c r="G499" s="144"/>
      <c r="AE499" s="126"/>
      <c r="AF499" s="126"/>
      <c r="AI499" s="126"/>
      <c r="AJ499" s="126"/>
    </row>
    <row r="500" spans="2:36" s="115" customFormat="1">
      <c r="B500"/>
      <c r="C500"/>
      <c r="D500"/>
      <c r="E500"/>
      <c r="F500"/>
      <c r="G500" s="144"/>
      <c r="AE500" s="126"/>
      <c r="AF500" s="126"/>
      <c r="AI500" s="126"/>
      <c r="AJ500" s="126"/>
    </row>
    <row r="501" spans="2:36">
      <c r="G501" s="144"/>
    </row>
    <row r="502" spans="2:36">
      <c r="G502" s="144"/>
    </row>
    <row r="503" spans="2:36">
      <c r="G503" s="144"/>
    </row>
    <row r="504" spans="2:36">
      <c r="G504" s="144"/>
    </row>
    <row r="505" spans="2:36">
      <c r="G505" s="144"/>
    </row>
    <row r="506" spans="2:36">
      <c r="G506" s="144"/>
    </row>
    <row r="507" spans="2:36" s="115" customFormat="1">
      <c r="B507"/>
      <c r="C507"/>
      <c r="D507"/>
      <c r="E507"/>
      <c r="F507"/>
      <c r="G507" s="144"/>
      <c r="AE507" s="126"/>
      <c r="AF507" s="126"/>
      <c r="AI507" s="126"/>
      <c r="AJ507" s="126"/>
    </row>
    <row r="508" spans="2:36" s="115" customFormat="1">
      <c r="B508"/>
      <c r="C508"/>
      <c r="D508"/>
      <c r="E508"/>
      <c r="F508"/>
      <c r="G508" s="144"/>
      <c r="AE508" s="126"/>
      <c r="AF508" s="126"/>
      <c r="AI508" s="126"/>
      <c r="AJ508" s="126"/>
    </row>
    <row r="509" spans="2:36" s="115" customFormat="1">
      <c r="B509"/>
      <c r="C509"/>
      <c r="D509"/>
      <c r="E509"/>
      <c r="F509"/>
      <c r="G509" s="144"/>
      <c r="AE509" s="126"/>
      <c r="AF509" s="126"/>
      <c r="AI509" s="126"/>
      <c r="AJ509" s="126"/>
    </row>
    <row r="510" spans="2:36" s="115" customFormat="1">
      <c r="B510"/>
      <c r="C510"/>
      <c r="D510"/>
      <c r="E510"/>
      <c r="F510"/>
      <c r="G510" s="144"/>
      <c r="AE510" s="126"/>
      <c r="AF510" s="126"/>
      <c r="AI510" s="126"/>
      <c r="AJ510" s="126"/>
    </row>
    <row r="511" spans="2:36" s="115" customFormat="1">
      <c r="B511"/>
      <c r="C511"/>
      <c r="D511"/>
      <c r="E511"/>
      <c r="F511"/>
      <c r="G511" s="144"/>
      <c r="AE511" s="126"/>
      <c r="AF511" s="126"/>
      <c r="AI511" s="126"/>
      <c r="AJ511" s="126"/>
    </row>
    <row r="512" spans="2:36" s="115" customFormat="1">
      <c r="B512"/>
      <c r="C512"/>
      <c r="D512"/>
      <c r="E512"/>
      <c r="F512"/>
      <c r="G512" s="144"/>
      <c r="AE512" s="126"/>
      <c r="AF512" s="126"/>
      <c r="AI512" s="126"/>
      <c r="AJ512" s="126"/>
    </row>
    <row r="513" spans="2:36">
      <c r="G513" s="144"/>
    </row>
    <row r="514" spans="2:36">
      <c r="G514" s="144"/>
    </row>
    <row r="515" spans="2:36" s="126" customFormat="1">
      <c r="B515"/>
      <c r="C515"/>
      <c r="D515"/>
      <c r="E515"/>
      <c r="F515"/>
      <c r="G515" s="144"/>
    </row>
    <row r="516" spans="2:36" s="126" customFormat="1">
      <c r="B516"/>
      <c r="C516"/>
      <c r="D516"/>
      <c r="E516"/>
      <c r="F516"/>
      <c r="G516" s="144"/>
    </row>
    <row r="517" spans="2:36" s="126" customFormat="1">
      <c r="B517"/>
      <c r="C517"/>
      <c r="D517"/>
      <c r="E517"/>
      <c r="F517"/>
      <c r="G517" s="144"/>
    </row>
    <row r="518" spans="2:36" s="126" customFormat="1">
      <c r="B518"/>
      <c r="C518"/>
      <c r="D518"/>
      <c r="E518"/>
      <c r="F518"/>
      <c r="G518" s="144"/>
    </row>
    <row r="519" spans="2:36" s="126" customFormat="1">
      <c r="B519"/>
      <c r="C519"/>
      <c r="D519"/>
      <c r="E519"/>
      <c r="F519"/>
      <c r="G519" s="144"/>
    </row>
    <row r="520" spans="2:36" s="126" customFormat="1">
      <c r="B520"/>
      <c r="C520"/>
      <c r="D520"/>
      <c r="E520"/>
      <c r="F520"/>
      <c r="G520" s="144"/>
    </row>
    <row r="521" spans="2:36" s="126" customFormat="1">
      <c r="B521"/>
      <c r="C521"/>
      <c r="D521"/>
      <c r="E521"/>
      <c r="F521"/>
      <c r="G521" s="144"/>
    </row>
    <row r="522" spans="2:36" s="126" customFormat="1">
      <c r="B522"/>
      <c r="C522"/>
      <c r="D522"/>
      <c r="E522"/>
      <c r="F522"/>
      <c r="G522" s="144"/>
    </row>
    <row r="523" spans="2:36" s="126" customFormat="1">
      <c r="B523"/>
      <c r="C523"/>
      <c r="D523"/>
      <c r="E523"/>
      <c r="F523"/>
      <c r="G523" s="144"/>
    </row>
    <row r="524" spans="2:36" s="126" customFormat="1">
      <c r="B524"/>
      <c r="C524"/>
      <c r="D524"/>
      <c r="E524"/>
      <c r="F524"/>
      <c r="G524" s="144"/>
    </row>
    <row r="525" spans="2:36" s="126" customFormat="1">
      <c r="B525"/>
      <c r="C525"/>
      <c r="D525"/>
      <c r="E525"/>
      <c r="F525"/>
      <c r="G525" s="144"/>
    </row>
    <row r="526" spans="2:36" s="126" customFormat="1">
      <c r="B526"/>
      <c r="C526"/>
      <c r="D526"/>
      <c r="E526"/>
      <c r="F526"/>
      <c r="G526" s="144"/>
    </row>
    <row r="527" spans="2:36" s="115" customFormat="1">
      <c r="B527"/>
      <c r="C527"/>
      <c r="D527"/>
      <c r="E527"/>
      <c r="F527"/>
      <c r="G527" s="144"/>
      <c r="AE527" s="126"/>
      <c r="AF527" s="126"/>
      <c r="AI527" s="126"/>
      <c r="AJ527" s="126"/>
    </row>
    <row r="528" spans="2:36" s="115" customFormat="1">
      <c r="B528"/>
      <c r="C528"/>
      <c r="D528"/>
      <c r="E528"/>
      <c r="F528"/>
      <c r="G528" s="144"/>
      <c r="AE528" s="126"/>
      <c r="AF528" s="126"/>
      <c r="AI528" s="126"/>
      <c r="AJ528" s="126"/>
    </row>
    <row r="529" spans="2:36" s="115" customFormat="1">
      <c r="B529"/>
      <c r="C529"/>
      <c r="D529"/>
      <c r="E529"/>
      <c r="F529"/>
      <c r="G529" s="144"/>
      <c r="AE529" s="126"/>
      <c r="AF529" s="126"/>
      <c r="AI529" s="126"/>
      <c r="AJ529" s="126"/>
    </row>
    <row r="530" spans="2:36">
      <c r="G530" s="144"/>
    </row>
    <row r="531" spans="2:36">
      <c r="G531" s="144"/>
    </row>
    <row r="532" spans="2:36">
      <c r="G532" s="144"/>
    </row>
    <row r="533" spans="2:36">
      <c r="G533" s="144"/>
    </row>
    <row r="534" spans="2:36">
      <c r="G534" s="144"/>
    </row>
    <row r="535" spans="2:36">
      <c r="G535" s="144"/>
    </row>
    <row r="536" spans="2:36">
      <c r="G536" s="144"/>
    </row>
    <row r="537" spans="2:36" s="126" customFormat="1">
      <c r="B537"/>
      <c r="C537"/>
      <c r="D537"/>
      <c r="E537"/>
      <c r="F537"/>
      <c r="G537" s="144"/>
    </row>
    <row r="538" spans="2:36" s="126" customFormat="1">
      <c r="B538"/>
      <c r="C538"/>
      <c r="D538"/>
      <c r="E538"/>
      <c r="F538"/>
      <c r="G538" s="144"/>
    </row>
    <row r="539" spans="2:36" s="126" customFormat="1">
      <c r="B539"/>
      <c r="C539"/>
      <c r="D539"/>
      <c r="E539"/>
      <c r="F539"/>
      <c r="G539" s="144"/>
    </row>
    <row r="540" spans="2:36" s="126" customFormat="1">
      <c r="B540"/>
      <c r="C540"/>
      <c r="D540"/>
      <c r="E540"/>
      <c r="F540"/>
      <c r="G540" s="144"/>
    </row>
    <row r="541" spans="2:36" s="126" customFormat="1">
      <c r="B541"/>
      <c r="C541"/>
      <c r="D541"/>
      <c r="E541"/>
      <c r="F541"/>
      <c r="G541" s="144"/>
    </row>
    <row r="542" spans="2:36" s="126" customFormat="1">
      <c r="B542"/>
      <c r="C542"/>
      <c r="D542"/>
      <c r="E542"/>
      <c r="F542"/>
      <c r="G542" s="144"/>
    </row>
    <row r="543" spans="2:36" s="126" customFormat="1">
      <c r="B543"/>
      <c r="C543"/>
      <c r="D543"/>
      <c r="E543"/>
      <c r="F543"/>
      <c r="G543" s="144"/>
    </row>
    <row r="544" spans="2:36" s="126" customFormat="1">
      <c r="B544"/>
      <c r="C544"/>
      <c r="D544"/>
      <c r="E544"/>
      <c r="F544"/>
      <c r="G544" s="144"/>
    </row>
    <row r="545" spans="2:7" s="126" customFormat="1">
      <c r="B545"/>
      <c r="C545"/>
      <c r="D545"/>
      <c r="E545"/>
      <c r="F545"/>
      <c r="G545" s="144"/>
    </row>
    <row r="546" spans="2:7" s="126" customFormat="1">
      <c r="B546"/>
      <c r="C546"/>
      <c r="D546"/>
      <c r="E546"/>
      <c r="F546"/>
      <c r="G546" s="144"/>
    </row>
    <row r="547" spans="2:7" s="126" customFormat="1">
      <c r="B547"/>
      <c r="C547"/>
      <c r="D547"/>
      <c r="E547"/>
      <c r="F547"/>
      <c r="G547" s="144"/>
    </row>
    <row r="548" spans="2:7" s="126" customFormat="1">
      <c r="B548"/>
      <c r="C548"/>
      <c r="D548"/>
      <c r="E548"/>
      <c r="F548"/>
      <c r="G548" s="144"/>
    </row>
    <row r="549" spans="2:7" s="126" customFormat="1">
      <c r="B549"/>
      <c r="C549"/>
      <c r="D549"/>
      <c r="E549"/>
      <c r="F549"/>
      <c r="G549" s="144"/>
    </row>
    <row r="550" spans="2:7" s="126" customFormat="1">
      <c r="B550"/>
      <c r="C550"/>
      <c r="D550"/>
      <c r="E550"/>
      <c r="F550"/>
      <c r="G550" s="144"/>
    </row>
    <row r="551" spans="2:7" s="126" customFormat="1">
      <c r="B551"/>
      <c r="C551"/>
      <c r="D551"/>
      <c r="E551"/>
      <c r="F551"/>
      <c r="G551" s="144"/>
    </row>
    <row r="552" spans="2:7" s="126" customFormat="1">
      <c r="B552"/>
      <c r="C552"/>
      <c r="D552"/>
      <c r="E552"/>
      <c r="F552"/>
      <c r="G552" s="144"/>
    </row>
    <row r="553" spans="2:7" s="126" customFormat="1">
      <c r="B553"/>
      <c r="C553"/>
      <c r="D553"/>
      <c r="E553"/>
      <c r="F553"/>
      <c r="G553" s="144"/>
    </row>
    <row r="554" spans="2:7" s="126" customFormat="1">
      <c r="B554"/>
      <c r="C554"/>
      <c r="D554"/>
      <c r="E554"/>
      <c r="F554"/>
      <c r="G554" s="144"/>
    </row>
    <row r="555" spans="2:7" s="126" customFormat="1">
      <c r="B555"/>
      <c r="C555"/>
      <c r="D555"/>
      <c r="E555"/>
      <c r="F555"/>
      <c r="G555" s="144"/>
    </row>
    <row r="556" spans="2:7" s="126" customFormat="1">
      <c r="B556"/>
      <c r="C556"/>
      <c r="D556"/>
      <c r="E556"/>
      <c r="F556"/>
      <c r="G556" s="144"/>
    </row>
    <row r="557" spans="2:7" s="126" customFormat="1">
      <c r="B557"/>
      <c r="C557"/>
      <c r="D557"/>
      <c r="E557"/>
      <c r="F557"/>
      <c r="G557" s="144"/>
    </row>
    <row r="558" spans="2:7" s="126" customFormat="1">
      <c r="B558"/>
      <c r="C558"/>
      <c r="D558"/>
      <c r="E558"/>
      <c r="F558"/>
      <c r="G558" s="144"/>
    </row>
    <row r="559" spans="2:7" s="126" customFormat="1">
      <c r="B559"/>
      <c r="C559"/>
      <c r="D559"/>
      <c r="E559"/>
      <c r="F559"/>
      <c r="G559" s="144"/>
    </row>
    <row r="560" spans="2:7" s="126" customFormat="1">
      <c r="B560"/>
      <c r="C560"/>
      <c r="D560"/>
      <c r="E560"/>
      <c r="F560"/>
      <c r="G560" s="144"/>
    </row>
    <row r="561" spans="7:7">
      <c r="G561" s="144"/>
    </row>
    <row r="562" spans="7:7">
      <c r="G562" s="144"/>
    </row>
    <row r="563" spans="7:7">
      <c r="G563" s="144"/>
    </row>
    <row r="564" spans="7:7">
      <c r="G564" s="144"/>
    </row>
    <row r="565" spans="7:7">
      <c r="G565" s="144"/>
    </row>
    <row r="566" spans="7:7">
      <c r="G566" s="144"/>
    </row>
    <row r="567" spans="7:7">
      <c r="G567" s="144"/>
    </row>
    <row r="568" spans="7:7">
      <c r="G568" s="144"/>
    </row>
    <row r="569" spans="7:7">
      <c r="G569" s="144"/>
    </row>
    <row r="570" spans="7:7">
      <c r="G570" s="144" t="str">
        <f>VLOOKUP(D11,ORDEM!$F$17:$G$26,2,0)</f>
        <v>CAFE CAPP 3C CLAS SACHE 16X10X20G</v>
      </c>
    </row>
    <row r="571" spans="7:7">
      <c r="G571" s="144" t="str">
        <f>VLOOKUP(D12,ORDEM!$F$17:$G$26,2,0)</f>
        <v>CAFE CAPP 3C CLAS SACHE 16X10X20G</v>
      </c>
    </row>
    <row r="572" spans="7:7">
      <c r="G572" s="144" t="str">
        <f>VLOOKUP(D13,ORDEM!$F$17:$G$26,2,0)</f>
        <v>CAFE CAPP 3C CLAS SACHE 16X10X20G</v>
      </c>
    </row>
    <row r="573" spans="7:7">
      <c r="G573" s="144"/>
    </row>
    <row r="574" spans="7:7">
      <c r="G574" s="144"/>
    </row>
    <row r="575" spans="7:7">
      <c r="G575" s="144"/>
    </row>
    <row r="576" spans="7:7">
      <c r="G576" s="144"/>
    </row>
    <row r="577" spans="2:36">
      <c r="G577" s="144"/>
    </row>
    <row r="578" spans="2:36">
      <c r="G578" s="144"/>
    </row>
    <row r="579" spans="2:36">
      <c r="G579" s="144"/>
    </row>
    <row r="580" spans="2:36">
      <c r="G580" s="144"/>
    </row>
    <row r="581" spans="2:36">
      <c r="G581" s="144"/>
    </row>
    <row r="582" spans="2:36">
      <c r="G582" s="144"/>
    </row>
    <row r="583" spans="2:36">
      <c r="G583" s="144"/>
    </row>
    <row r="584" spans="2:36">
      <c r="G584" s="144"/>
    </row>
    <row r="585" spans="2:36">
      <c r="G585" s="144"/>
    </row>
    <row r="586" spans="2:36">
      <c r="G586" s="144"/>
    </row>
    <row r="587" spans="2:36">
      <c r="G587" s="144"/>
    </row>
    <row r="588" spans="2:36">
      <c r="G588" s="144" t="str">
        <f>VLOOKUP(D14,ORDEM!$F$17:$G$26,2,0)</f>
        <v>CAFE CAPP 3C BAUN ABRA COR AL PT 24X200G</v>
      </c>
    </row>
    <row r="589" spans="2:36">
      <c r="G589" s="144" t="str">
        <f>VLOOKUP(D15,ORDEM!$F$17:$G$26,2,0)</f>
        <v>CAFE CAPP 3C BAUN ABRA COR AL PT 24X200G</v>
      </c>
    </row>
    <row r="590" spans="2:36" s="115" customFormat="1">
      <c r="B590"/>
      <c r="C590"/>
      <c r="D590"/>
      <c r="E590"/>
      <c r="F590"/>
      <c r="G590" s="144" t="str">
        <f>VLOOKUP(D16,ORDEM!$F$17:$G$26,2,0)</f>
        <v>CAFE CAPP 3C BAUN ABRA COR AL PT 24X200G</v>
      </c>
      <c r="AE590" s="126"/>
      <c r="AF590" s="126"/>
      <c r="AI590" s="126"/>
      <c r="AJ590" s="126"/>
    </row>
    <row r="591" spans="2:36">
      <c r="G591" s="144"/>
    </row>
    <row r="592" spans="2:36">
      <c r="G592" s="144"/>
    </row>
    <row r="593" spans="2:36" s="115" customFormat="1">
      <c r="B593"/>
      <c r="C593"/>
      <c r="D593"/>
      <c r="E593"/>
      <c r="F593"/>
      <c r="G593" s="144"/>
      <c r="AE593" s="126"/>
      <c r="AF593" s="126"/>
      <c r="AI593" s="126"/>
      <c r="AJ593" s="126"/>
    </row>
    <row r="594" spans="2:36" s="115" customFormat="1">
      <c r="B594"/>
      <c r="C594"/>
      <c r="D594"/>
      <c r="E594"/>
      <c r="F594"/>
      <c r="G594" s="144"/>
      <c r="AE594" s="126"/>
      <c r="AF594" s="126"/>
      <c r="AI594" s="126"/>
      <c r="AJ594" s="126"/>
    </row>
    <row r="595" spans="2:36" s="115" customFormat="1">
      <c r="B595"/>
      <c r="C595"/>
      <c r="D595"/>
      <c r="E595"/>
      <c r="F595"/>
      <c r="G595" s="144"/>
      <c r="AE595" s="126"/>
      <c r="AF595" s="126"/>
      <c r="AI595" s="126"/>
      <c r="AJ595" s="126"/>
    </row>
    <row r="596" spans="2:36">
      <c r="G596" s="144"/>
    </row>
    <row r="597" spans="2:36" s="115" customFormat="1">
      <c r="B597"/>
      <c r="C597"/>
      <c r="D597"/>
      <c r="E597"/>
      <c r="F597"/>
      <c r="G597" s="144"/>
      <c r="AE597" s="126"/>
      <c r="AF597" s="126"/>
      <c r="AI597" s="126"/>
      <c r="AJ597" s="126"/>
    </row>
    <row r="598" spans="2:36" s="115" customFormat="1">
      <c r="B598"/>
      <c r="C598"/>
      <c r="D598"/>
      <c r="E598"/>
      <c r="F598"/>
      <c r="G598" s="144"/>
      <c r="AE598" s="126"/>
      <c r="AF598" s="126"/>
      <c r="AI598" s="126"/>
      <c r="AJ598" s="126"/>
    </row>
    <row r="599" spans="2:36" s="115" customFormat="1">
      <c r="B599"/>
      <c r="C599"/>
      <c r="D599"/>
      <c r="E599"/>
      <c r="F599"/>
      <c r="G599" s="144"/>
      <c r="AE599" s="126"/>
      <c r="AF599" s="126"/>
      <c r="AI599" s="126"/>
      <c r="AJ599" s="126"/>
    </row>
    <row r="600" spans="2:36">
      <c r="G600" s="144"/>
    </row>
    <row r="601" spans="2:36">
      <c r="G601" s="144"/>
    </row>
    <row r="602" spans="2:36" s="115" customFormat="1">
      <c r="B602"/>
      <c r="C602"/>
      <c r="D602"/>
      <c r="E602"/>
      <c r="F602"/>
      <c r="G602" s="144"/>
      <c r="AE602" s="126"/>
      <c r="AF602" s="126"/>
      <c r="AI602" s="126"/>
      <c r="AJ602" s="126"/>
    </row>
    <row r="603" spans="2:36" s="115" customFormat="1">
      <c r="B603"/>
      <c r="C603"/>
      <c r="D603"/>
      <c r="E603"/>
      <c r="F603"/>
      <c r="G603" s="144"/>
      <c r="AE603" s="126"/>
      <c r="AF603" s="126"/>
      <c r="AI603" s="126"/>
      <c r="AJ603" s="126"/>
    </row>
    <row r="604" spans="2:36" s="115" customFormat="1">
      <c r="B604"/>
      <c r="C604"/>
      <c r="D604"/>
      <c r="E604"/>
      <c r="F604"/>
      <c r="G604" s="144"/>
      <c r="AE604" s="126"/>
      <c r="AF604" s="126"/>
      <c r="AI604" s="126"/>
      <c r="AJ604" s="126"/>
    </row>
    <row r="605" spans="2:36">
      <c r="G605" s="144"/>
    </row>
    <row r="606" spans="2:36" s="115" customFormat="1">
      <c r="B606"/>
      <c r="C606"/>
      <c r="D606"/>
      <c r="E606"/>
      <c r="F606"/>
      <c r="G606" s="144"/>
      <c r="AE606" s="126"/>
      <c r="AF606" s="126"/>
      <c r="AI606" s="126"/>
      <c r="AJ606" s="126"/>
    </row>
    <row r="607" spans="2:36" s="115" customFormat="1">
      <c r="B607"/>
      <c r="C607"/>
      <c r="D607"/>
      <c r="E607"/>
      <c r="F607"/>
      <c r="G607" s="144"/>
      <c r="AE607" s="126"/>
      <c r="AF607" s="126"/>
      <c r="AI607" s="126"/>
      <c r="AJ607" s="126"/>
    </row>
    <row r="608" spans="2:36" s="115" customFormat="1">
      <c r="B608"/>
      <c r="C608"/>
      <c r="D608"/>
      <c r="E608"/>
      <c r="F608"/>
      <c r="G608" s="144"/>
      <c r="AE608" s="126"/>
      <c r="AF608" s="126"/>
      <c r="AI608" s="126"/>
      <c r="AJ608" s="126"/>
    </row>
    <row r="609" spans="2:36">
      <c r="G609" s="144"/>
    </row>
    <row r="610" spans="2:36">
      <c r="G610" s="144"/>
    </row>
    <row r="611" spans="2:36">
      <c r="G611" s="144"/>
    </row>
    <row r="612" spans="2:36">
      <c r="G612" s="144"/>
    </row>
    <row r="613" spans="2:36">
      <c r="G613" s="144"/>
    </row>
    <row r="614" spans="2:36">
      <c r="G614" s="144"/>
    </row>
    <row r="615" spans="2:36">
      <c r="G615" s="144"/>
    </row>
    <row r="616" spans="2:36">
      <c r="G616" s="144"/>
    </row>
    <row r="617" spans="2:36">
      <c r="G617" s="144"/>
    </row>
    <row r="618" spans="2:36">
      <c r="G618" s="144"/>
    </row>
    <row r="619" spans="2:36" s="115" customFormat="1">
      <c r="B619"/>
      <c r="C619"/>
      <c r="D619"/>
      <c r="E619"/>
      <c r="F619"/>
      <c r="G619" s="144"/>
      <c r="AE619" s="126"/>
      <c r="AF619" s="126"/>
      <c r="AI619" s="126"/>
      <c r="AJ619" s="126"/>
    </row>
    <row r="620" spans="2:36" s="115" customFormat="1">
      <c r="B620"/>
      <c r="C620"/>
      <c r="D620"/>
      <c r="E620"/>
      <c r="F620"/>
      <c r="G620" s="144"/>
      <c r="AE620" s="126"/>
      <c r="AF620" s="126"/>
      <c r="AI620" s="126"/>
      <c r="AJ620" s="126"/>
    </row>
    <row r="621" spans="2:36" s="115" customFormat="1">
      <c r="B621"/>
      <c r="C621"/>
      <c r="D621"/>
      <c r="E621"/>
      <c r="F621"/>
      <c r="G621" s="144"/>
      <c r="AE621" s="126"/>
      <c r="AF621" s="126"/>
      <c r="AI621" s="126"/>
      <c r="AJ621" s="126"/>
    </row>
    <row r="622" spans="2:36" s="115" customFormat="1">
      <c r="B622"/>
      <c r="C622"/>
      <c r="D622"/>
      <c r="E622"/>
      <c r="F622"/>
      <c r="G622" s="144"/>
      <c r="AE622" s="126"/>
      <c r="AF622" s="126"/>
      <c r="AI622" s="126"/>
      <c r="AJ622" s="126"/>
    </row>
    <row r="623" spans="2:36" s="115" customFormat="1">
      <c r="B623"/>
      <c r="C623"/>
      <c r="D623"/>
      <c r="E623"/>
      <c r="F623"/>
      <c r="G623" s="144"/>
      <c r="AE623" s="126"/>
      <c r="AF623" s="126"/>
      <c r="AI623" s="126"/>
      <c r="AJ623" s="126"/>
    </row>
    <row r="624" spans="2:36" s="115" customFormat="1">
      <c r="B624"/>
      <c r="C624"/>
      <c r="D624"/>
      <c r="E624"/>
      <c r="F624"/>
      <c r="G624" s="144"/>
      <c r="AE624" s="126"/>
      <c r="AF624" s="126"/>
      <c r="AI624" s="126"/>
      <c r="AJ624" s="126"/>
    </row>
    <row r="625" spans="2:36" s="115" customFormat="1">
      <c r="B625"/>
      <c r="C625"/>
      <c r="D625"/>
      <c r="E625"/>
      <c r="F625"/>
      <c r="G625" s="144"/>
      <c r="AE625" s="126"/>
      <c r="AF625" s="126"/>
      <c r="AI625" s="126"/>
      <c r="AJ625" s="126"/>
    </row>
    <row r="626" spans="2:36" s="115" customFormat="1">
      <c r="B626"/>
      <c r="C626"/>
      <c r="D626"/>
      <c r="E626"/>
      <c r="F626"/>
      <c r="G626" s="144"/>
      <c r="AE626" s="126"/>
      <c r="AF626" s="126"/>
      <c r="AI626" s="126"/>
      <c r="AJ626" s="126"/>
    </row>
    <row r="627" spans="2:36" s="115" customFormat="1">
      <c r="B627"/>
      <c r="C627"/>
      <c r="D627"/>
      <c r="E627"/>
      <c r="F627"/>
      <c r="G627" s="144"/>
      <c r="AE627" s="126"/>
      <c r="AF627" s="126"/>
      <c r="AI627" s="126"/>
      <c r="AJ627" s="126"/>
    </row>
    <row r="628" spans="2:36" s="115" customFormat="1">
      <c r="B628"/>
      <c r="C628"/>
      <c r="D628"/>
      <c r="E628"/>
      <c r="F628"/>
      <c r="G628" s="144"/>
      <c r="AE628" s="126"/>
      <c r="AF628" s="126"/>
      <c r="AI628" s="126"/>
      <c r="AJ628" s="126"/>
    </row>
    <row r="629" spans="2:36" s="115" customFormat="1">
      <c r="B629"/>
      <c r="C629"/>
      <c r="D629"/>
      <c r="E629"/>
      <c r="F629"/>
      <c r="G629" s="144"/>
      <c r="AE629" s="126"/>
      <c r="AF629" s="126"/>
      <c r="AI629" s="126"/>
      <c r="AJ629" s="126"/>
    </row>
    <row r="630" spans="2:36" s="115" customFormat="1">
      <c r="B630"/>
      <c r="C630"/>
      <c r="D630"/>
      <c r="E630"/>
      <c r="F630"/>
      <c r="G630" s="144"/>
      <c r="AE630" s="126"/>
      <c r="AF630" s="126"/>
      <c r="AI630" s="126"/>
      <c r="AJ630" s="126"/>
    </row>
    <row r="631" spans="2:36" s="115" customFormat="1">
      <c r="B631"/>
      <c r="C631"/>
      <c r="D631"/>
      <c r="E631"/>
      <c r="F631"/>
      <c r="G631" s="144"/>
      <c r="AE631" s="126"/>
      <c r="AF631" s="126"/>
      <c r="AI631" s="126"/>
      <c r="AJ631" s="126"/>
    </row>
    <row r="632" spans="2:36" s="115" customFormat="1">
      <c r="B632"/>
      <c r="C632"/>
      <c r="D632"/>
      <c r="E632"/>
      <c r="F632"/>
      <c r="G632" s="144"/>
      <c r="AE632" s="126"/>
      <c r="AF632" s="126"/>
      <c r="AI632" s="126"/>
      <c r="AJ632" s="126"/>
    </row>
    <row r="633" spans="2:36" s="115" customFormat="1">
      <c r="B633"/>
      <c r="C633"/>
      <c r="D633"/>
      <c r="E633"/>
      <c r="F633"/>
      <c r="G633" s="144"/>
      <c r="AE633" s="126"/>
      <c r="AF633" s="126"/>
      <c r="AI633" s="126"/>
      <c r="AJ633" s="126"/>
    </row>
    <row r="634" spans="2:36" s="115" customFormat="1">
      <c r="B634"/>
      <c r="C634"/>
      <c r="D634"/>
      <c r="E634"/>
      <c r="F634"/>
      <c r="G634" s="144"/>
      <c r="AE634" s="126"/>
      <c r="AF634" s="126"/>
      <c r="AI634" s="126"/>
      <c r="AJ634" s="126"/>
    </row>
    <row r="635" spans="2:36" s="115" customFormat="1">
      <c r="B635"/>
      <c r="C635"/>
      <c r="D635"/>
      <c r="E635"/>
      <c r="F635"/>
      <c r="G635" s="144"/>
      <c r="AE635" s="126"/>
      <c r="AF635" s="126"/>
      <c r="AI635" s="126"/>
      <c r="AJ635" s="126"/>
    </row>
    <row r="636" spans="2:36" s="115" customFormat="1">
      <c r="B636"/>
      <c r="C636"/>
      <c r="D636"/>
      <c r="E636"/>
      <c r="F636"/>
      <c r="G636" s="144"/>
      <c r="AE636" s="126"/>
      <c r="AF636" s="126"/>
      <c r="AI636" s="126"/>
      <c r="AJ636" s="126"/>
    </row>
    <row r="637" spans="2:36" s="115" customFormat="1">
      <c r="B637"/>
      <c r="C637"/>
      <c r="D637"/>
      <c r="E637"/>
      <c r="F637"/>
      <c r="G637" s="144"/>
      <c r="AE637" s="126"/>
      <c r="AF637" s="126"/>
      <c r="AI637" s="126"/>
      <c r="AJ637" s="126"/>
    </row>
    <row r="638" spans="2:36" s="115" customFormat="1">
      <c r="B638"/>
      <c r="C638"/>
      <c r="D638"/>
      <c r="E638"/>
      <c r="F638"/>
      <c r="G638" s="144"/>
      <c r="AE638" s="126"/>
      <c r="AF638" s="126"/>
      <c r="AI638" s="126"/>
      <c r="AJ638" s="126"/>
    </row>
    <row r="639" spans="2:36" s="115" customFormat="1">
      <c r="B639"/>
      <c r="C639"/>
      <c r="D639"/>
      <c r="E639"/>
      <c r="F639"/>
      <c r="G639" s="144"/>
      <c r="AE639" s="126"/>
      <c r="AF639" s="126"/>
      <c r="AI639" s="126"/>
      <c r="AJ639" s="126"/>
    </row>
    <row r="640" spans="2:36" s="115" customFormat="1">
      <c r="B640"/>
      <c r="C640"/>
      <c r="D640"/>
      <c r="E640"/>
      <c r="F640"/>
      <c r="G640" s="144"/>
      <c r="AE640" s="126"/>
      <c r="AF640" s="126"/>
      <c r="AI640" s="126"/>
      <c r="AJ640" s="126"/>
    </row>
    <row r="641" spans="2:36" s="115" customFormat="1">
      <c r="B641"/>
      <c r="C641"/>
      <c r="D641"/>
      <c r="E641"/>
      <c r="F641"/>
      <c r="G641" s="144"/>
      <c r="AE641" s="126"/>
      <c r="AF641" s="126"/>
      <c r="AI641" s="126"/>
      <c r="AJ641" s="126"/>
    </row>
    <row r="642" spans="2:36" s="115" customFormat="1">
      <c r="B642"/>
      <c r="C642"/>
      <c r="D642"/>
      <c r="E642"/>
      <c r="F642"/>
      <c r="G642" s="144"/>
      <c r="AE642" s="126"/>
      <c r="AF642" s="126"/>
      <c r="AI642" s="126"/>
      <c r="AJ642" s="126"/>
    </row>
    <row r="643" spans="2:36" s="115" customFormat="1">
      <c r="B643"/>
      <c r="C643"/>
      <c r="D643"/>
      <c r="E643"/>
      <c r="F643"/>
      <c r="G643" s="144"/>
      <c r="AE643" s="126"/>
      <c r="AF643" s="126"/>
      <c r="AI643" s="126"/>
      <c r="AJ643" s="126"/>
    </row>
    <row r="644" spans="2:36" s="115" customFormat="1">
      <c r="B644"/>
      <c r="C644"/>
      <c r="D644"/>
      <c r="E644"/>
      <c r="F644"/>
      <c r="G644" s="144"/>
      <c r="AE644" s="126"/>
      <c r="AF644" s="126"/>
      <c r="AI644" s="126"/>
      <c r="AJ644" s="126"/>
    </row>
    <row r="645" spans="2:36" s="115" customFormat="1">
      <c r="B645"/>
      <c r="C645"/>
      <c r="D645"/>
      <c r="E645"/>
      <c r="F645"/>
      <c r="G645" s="144"/>
      <c r="AE645" s="126"/>
      <c r="AF645" s="126"/>
      <c r="AI645" s="126"/>
      <c r="AJ645" s="126"/>
    </row>
    <row r="646" spans="2:36" s="115" customFormat="1">
      <c r="B646"/>
      <c r="C646"/>
      <c r="D646"/>
      <c r="E646"/>
      <c r="F646"/>
      <c r="G646" s="144"/>
      <c r="AE646" s="126"/>
      <c r="AF646" s="126"/>
      <c r="AI646" s="126"/>
      <c r="AJ646" s="126"/>
    </row>
    <row r="647" spans="2:36" s="115" customFormat="1">
      <c r="B647"/>
      <c r="C647"/>
      <c r="D647"/>
      <c r="E647"/>
      <c r="F647"/>
      <c r="G647" s="144"/>
      <c r="AE647" s="126"/>
      <c r="AF647" s="126"/>
      <c r="AI647" s="126"/>
      <c r="AJ647" s="126"/>
    </row>
    <row r="648" spans="2:36" s="115" customFormat="1">
      <c r="B648"/>
      <c r="C648"/>
      <c r="D648"/>
      <c r="E648"/>
      <c r="F648"/>
      <c r="G648" s="144"/>
      <c r="AE648" s="126"/>
      <c r="AF648" s="126"/>
      <c r="AI648" s="126"/>
      <c r="AJ648" s="126"/>
    </row>
    <row r="649" spans="2:36">
      <c r="G649" s="144"/>
    </row>
    <row r="650" spans="2:36" s="115" customFormat="1">
      <c r="B650"/>
      <c r="C650"/>
      <c r="D650"/>
      <c r="E650"/>
      <c r="F650"/>
      <c r="G650" s="144"/>
      <c r="AE650" s="126"/>
      <c r="AF650" s="126"/>
      <c r="AI650" s="126"/>
      <c r="AJ650" s="126"/>
    </row>
    <row r="651" spans="2:36" s="115" customFormat="1">
      <c r="B651"/>
      <c r="C651"/>
      <c r="D651"/>
      <c r="E651"/>
      <c r="F651"/>
      <c r="G651" s="144"/>
      <c r="AE651" s="126"/>
      <c r="AF651" s="126"/>
      <c r="AI651" s="126"/>
      <c r="AJ651" s="126"/>
    </row>
    <row r="652" spans="2:36" s="115" customFormat="1">
      <c r="B652"/>
      <c r="C652"/>
      <c r="D652"/>
      <c r="E652"/>
      <c r="F652"/>
      <c r="G652" s="144"/>
      <c r="AE652" s="126"/>
      <c r="AF652" s="126"/>
      <c r="AI652" s="126"/>
      <c r="AJ652" s="126"/>
    </row>
    <row r="653" spans="2:36">
      <c r="G653" s="144"/>
    </row>
    <row r="654" spans="2:36" s="115" customFormat="1">
      <c r="B654"/>
      <c r="C654"/>
      <c r="D654"/>
      <c r="E654"/>
      <c r="F654"/>
      <c r="G654" s="144"/>
      <c r="AE654" s="126"/>
      <c r="AF654" s="126"/>
      <c r="AI654" s="126"/>
      <c r="AJ654" s="126"/>
    </row>
    <row r="655" spans="2:36" s="115" customFormat="1">
      <c r="B655"/>
      <c r="C655"/>
      <c r="D655"/>
      <c r="E655"/>
      <c r="F655"/>
      <c r="G655" s="144"/>
      <c r="AE655" s="126"/>
      <c r="AF655" s="126"/>
      <c r="AI655" s="126"/>
      <c r="AJ655" s="126"/>
    </row>
    <row r="656" spans="2:36" s="115" customFormat="1">
      <c r="B656"/>
      <c r="C656"/>
      <c r="D656"/>
      <c r="E656"/>
      <c r="F656"/>
      <c r="G656" s="144"/>
      <c r="AE656" s="126"/>
      <c r="AF656" s="126"/>
      <c r="AI656" s="126"/>
      <c r="AJ656" s="126"/>
    </row>
    <row r="657" spans="2:36">
      <c r="G657" s="144"/>
    </row>
    <row r="658" spans="2:36" s="115" customFormat="1">
      <c r="B658"/>
      <c r="C658"/>
      <c r="D658"/>
      <c r="E658"/>
      <c r="F658"/>
      <c r="G658" s="144"/>
      <c r="AE658" s="126"/>
      <c r="AF658" s="126"/>
      <c r="AI658" s="126"/>
      <c r="AJ658" s="126"/>
    </row>
    <row r="659" spans="2:36" s="115" customFormat="1">
      <c r="B659"/>
      <c r="C659"/>
      <c r="D659"/>
      <c r="E659"/>
      <c r="F659"/>
      <c r="G659" s="144"/>
      <c r="AE659" s="126"/>
      <c r="AF659" s="126"/>
      <c r="AI659" s="126"/>
      <c r="AJ659" s="126"/>
    </row>
    <row r="660" spans="2:36" s="115" customFormat="1">
      <c r="B660"/>
      <c r="C660"/>
      <c r="D660"/>
      <c r="E660"/>
      <c r="F660"/>
      <c r="G660" s="144"/>
      <c r="AE660" s="126"/>
      <c r="AF660" s="126"/>
      <c r="AI660" s="126"/>
      <c r="AJ660" s="126"/>
    </row>
    <row r="661" spans="2:36">
      <c r="G661" s="144"/>
    </row>
    <row r="662" spans="2:36" s="115" customFormat="1">
      <c r="B662"/>
      <c r="C662"/>
      <c r="D662"/>
      <c r="E662"/>
      <c r="F662"/>
      <c r="G662" s="144"/>
      <c r="AE662" s="126"/>
      <c r="AF662" s="126"/>
      <c r="AI662" s="126"/>
      <c r="AJ662" s="126"/>
    </row>
    <row r="663" spans="2:36" s="115" customFormat="1">
      <c r="B663"/>
      <c r="C663"/>
      <c r="D663"/>
      <c r="E663"/>
      <c r="F663"/>
      <c r="G663" s="144"/>
      <c r="AE663" s="126"/>
      <c r="AF663" s="126"/>
      <c r="AI663" s="126"/>
      <c r="AJ663" s="126"/>
    </row>
    <row r="664" spans="2:36" s="115" customFormat="1">
      <c r="B664"/>
      <c r="C664"/>
      <c r="D664"/>
      <c r="E664"/>
      <c r="F664"/>
      <c r="G664" s="144"/>
      <c r="AE664" s="126"/>
      <c r="AF664" s="126"/>
      <c r="AI664" s="126"/>
      <c r="AJ664" s="126"/>
    </row>
    <row r="665" spans="2:36" s="115" customFormat="1">
      <c r="B665"/>
      <c r="C665"/>
      <c r="D665"/>
      <c r="E665"/>
      <c r="F665"/>
      <c r="G665" s="144"/>
      <c r="AE665" s="126"/>
      <c r="AF665" s="126"/>
      <c r="AI665" s="126"/>
      <c r="AJ665" s="126"/>
    </row>
    <row r="666" spans="2:36" s="115" customFormat="1">
      <c r="B666"/>
      <c r="C666"/>
      <c r="D666"/>
      <c r="E666"/>
      <c r="F666"/>
      <c r="G666" s="144"/>
      <c r="AE666" s="126"/>
      <c r="AF666" s="126"/>
      <c r="AI666" s="126"/>
      <c r="AJ666" s="126"/>
    </row>
    <row r="667" spans="2:36" s="115" customFormat="1">
      <c r="B667"/>
      <c r="C667"/>
      <c r="D667"/>
      <c r="E667"/>
      <c r="F667"/>
      <c r="G667" s="144"/>
      <c r="AE667" s="126"/>
      <c r="AF667" s="126"/>
      <c r="AI667" s="126"/>
      <c r="AJ667" s="126"/>
    </row>
    <row r="668" spans="2:36">
      <c r="G668" s="144"/>
    </row>
    <row r="669" spans="2:36">
      <c r="G669" s="144"/>
    </row>
    <row r="670" spans="2:36">
      <c r="G670" s="144"/>
    </row>
    <row r="671" spans="2:36">
      <c r="G671" s="144"/>
    </row>
    <row r="672" spans="2:36">
      <c r="G672" s="144" t="str">
        <f>VLOOKUP(D17,ORDEM!$F$17:$G$26,2,0)</f>
        <v>FILTRO PAP 3C 102/30 DES AL 40X30UN</v>
      </c>
    </row>
    <row r="673" spans="2:7">
      <c r="G673" s="144"/>
    </row>
    <row r="674" spans="2:7">
      <c r="G674" s="144"/>
    </row>
    <row r="675" spans="2:7">
      <c r="G675" s="144" t="str">
        <f>VLOOKUP(D18,ORDEM!$F$17:$G$26,2,0)</f>
        <v>FILTRO PAP 3C 102/30 DES AL 40X30UN</v>
      </c>
    </row>
    <row r="676" spans="2:7">
      <c r="G676" s="144" t="str">
        <f>VLOOKUP(D19,ORDEM!$F$17:$G$26,2,0)</f>
        <v>FILTRO PAP 3C 102/30 DES AL 40X30UN</v>
      </c>
    </row>
    <row r="677" spans="2:7">
      <c r="G677" s="144" t="str">
        <f>VLOOKUP(D20,ORDEM!$F$17:$G$26,2,0)</f>
        <v>FILTRO PAP 3C 102/30 DES AL 40X30UN</v>
      </c>
    </row>
    <row r="678" spans="2:7" s="126" customFormat="1">
      <c r="B678"/>
      <c r="C678"/>
      <c r="D678"/>
      <c r="E678"/>
      <c r="F678"/>
      <c r="G678" s="144"/>
    </row>
    <row r="679" spans="2:7" s="126" customFormat="1">
      <c r="B679"/>
      <c r="C679"/>
      <c r="D679"/>
      <c r="E679"/>
      <c r="F679"/>
      <c r="G679" s="144"/>
    </row>
    <row r="680" spans="2:7" s="126" customFormat="1">
      <c r="B680"/>
      <c r="C680"/>
      <c r="D680"/>
      <c r="E680"/>
      <c r="F680"/>
      <c r="G680" s="144"/>
    </row>
    <row r="681" spans="2:7">
      <c r="G681" s="144"/>
    </row>
    <row r="682" spans="2:7">
      <c r="G682" s="144"/>
    </row>
    <row r="683" spans="2:7">
      <c r="G683" s="144"/>
    </row>
    <row r="684" spans="2:7">
      <c r="G684" s="144"/>
    </row>
    <row r="685" spans="2:7">
      <c r="G685" s="144"/>
    </row>
    <row r="686" spans="2:7">
      <c r="G686" s="144"/>
    </row>
    <row r="687" spans="2:7">
      <c r="G687" s="144"/>
    </row>
    <row r="688" spans="2:7">
      <c r="G688" s="144"/>
    </row>
    <row r="689" spans="2:36">
      <c r="G689" s="144"/>
    </row>
    <row r="690" spans="2:36">
      <c r="G690" s="144"/>
    </row>
    <row r="691" spans="2:36">
      <c r="G691" s="144"/>
    </row>
    <row r="692" spans="2:36">
      <c r="G692" s="144"/>
    </row>
    <row r="693" spans="2:36">
      <c r="G693" s="144"/>
    </row>
    <row r="694" spans="2:36">
      <c r="G694" s="144"/>
    </row>
    <row r="695" spans="2:36">
      <c r="G695" s="144"/>
    </row>
    <row r="696" spans="2:36">
      <c r="G696" s="144"/>
    </row>
    <row r="697" spans="2:36">
      <c r="G697" s="144"/>
    </row>
    <row r="698" spans="2:36">
      <c r="G698" s="144"/>
    </row>
    <row r="699" spans="2:36">
      <c r="G699" s="144"/>
    </row>
    <row r="700" spans="2:36">
      <c r="G700" s="144"/>
    </row>
    <row r="701" spans="2:36">
      <c r="G701" s="144"/>
    </row>
    <row r="702" spans="2:36">
      <c r="G702" s="144"/>
    </row>
    <row r="703" spans="2:36" s="115" customFormat="1">
      <c r="B703"/>
      <c r="C703"/>
      <c r="D703"/>
      <c r="E703"/>
      <c r="F703"/>
      <c r="G703" s="144"/>
      <c r="AE703" s="126"/>
      <c r="AF703" s="126"/>
      <c r="AI703" s="126"/>
      <c r="AJ703" s="126"/>
    </row>
    <row r="704" spans="2:36" s="115" customFormat="1">
      <c r="B704"/>
      <c r="C704"/>
      <c r="D704"/>
      <c r="E704"/>
      <c r="F704"/>
      <c r="G704" s="144"/>
      <c r="AE704" s="126"/>
      <c r="AF704" s="126"/>
      <c r="AI704" s="126"/>
      <c r="AJ704" s="126"/>
    </row>
    <row r="705" spans="2:36" s="115" customFormat="1">
      <c r="B705"/>
      <c r="C705"/>
      <c r="D705"/>
      <c r="E705"/>
      <c r="F705"/>
      <c r="G705" s="144"/>
      <c r="AE705" s="126"/>
      <c r="AF705" s="126"/>
      <c r="AI705" s="126"/>
      <c r="AJ705" s="126"/>
    </row>
    <row r="706" spans="2:36" s="115" customFormat="1">
      <c r="B706"/>
      <c r="C706"/>
      <c r="D706"/>
      <c r="E706"/>
      <c r="F706"/>
      <c r="G706" s="144"/>
      <c r="AE706" s="126"/>
      <c r="AF706" s="126"/>
      <c r="AI706" s="126"/>
      <c r="AJ706" s="126"/>
    </row>
    <row r="707" spans="2:36" s="115" customFormat="1">
      <c r="B707"/>
      <c r="C707"/>
      <c r="D707"/>
      <c r="E707"/>
      <c r="F707"/>
      <c r="G707" s="144"/>
      <c r="AE707" s="126"/>
      <c r="AF707" s="126"/>
      <c r="AI707" s="126"/>
      <c r="AJ707" s="126"/>
    </row>
    <row r="708" spans="2:36" s="115" customFormat="1">
      <c r="B708"/>
      <c r="C708"/>
      <c r="D708"/>
      <c r="E708"/>
      <c r="F708"/>
      <c r="G708" s="144"/>
      <c r="AE708" s="126"/>
      <c r="AF708" s="126"/>
      <c r="AI708" s="126"/>
      <c r="AJ708" s="126"/>
    </row>
    <row r="709" spans="2:36" s="115" customFormat="1">
      <c r="B709"/>
      <c r="C709"/>
      <c r="D709"/>
      <c r="E709"/>
      <c r="F709"/>
      <c r="G709" s="144"/>
      <c r="AE709" s="126"/>
      <c r="AF709" s="126"/>
      <c r="AI709" s="126"/>
      <c r="AJ709" s="126"/>
    </row>
    <row r="710" spans="2:36" s="115" customFormat="1">
      <c r="B710"/>
      <c r="C710"/>
      <c r="D710"/>
      <c r="E710"/>
      <c r="F710"/>
      <c r="G710" s="144"/>
      <c r="AE710" s="126"/>
      <c r="AF710" s="126"/>
      <c r="AI710" s="126"/>
      <c r="AJ710" s="126"/>
    </row>
    <row r="711" spans="2:36" s="115" customFormat="1">
      <c r="B711"/>
      <c r="C711"/>
      <c r="D711"/>
      <c r="E711"/>
      <c r="F711"/>
      <c r="G711" s="144"/>
      <c r="AE711" s="126"/>
      <c r="AF711" s="126"/>
      <c r="AI711" s="126"/>
      <c r="AJ711" s="126"/>
    </row>
    <row r="712" spans="2:36" s="115" customFormat="1">
      <c r="B712"/>
      <c r="C712"/>
      <c r="D712"/>
      <c r="E712"/>
      <c r="F712"/>
      <c r="G712" s="144"/>
      <c r="AE712" s="126"/>
      <c r="AF712" s="126"/>
      <c r="AI712" s="126"/>
      <c r="AJ712" s="126"/>
    </row>
    <row r="713" spans="2:36" s="115" customFormat="1">
      <c r="B713"/>
      <c r="C713"/>
      <c r="D713"/>
      <c r="E713"/>
      <c r="F713"/>
      <c r="G713" s="144"/>
      <c r="AE713" s="126"/>
      <c r="AF713" s="126"/>
      <c r="AI713" s="126"/>
      <c r="AJ713" s="126"/>
    </row>
    <row r="714" spans="2:36" s="115" customFormat="1">
      <c r="B714"/>
      <c r="C714"/>
      <c r="D714"/>
      <c r="E714"/>
      <c r="F714"/>
      <c r="G714" s="144"/>
      <c r="AE714" s="126"/>
      <c r="AF714" s="126"/>
      <c r="AI714" s="126"/>
      <c r="AJ714" s="126"/>
    </row>
    <row r="715" spans="2:36" s="115" customFormat="1">
      <c r="B715"/>
      <c r="C715"/>
      <c r="D715"/>
      <c r="E715"/>
      <c r="F715"/>
      <c r="G715" s="144"/>
      <c r="AE715" s="126"/>
      <c r="AF715" s="126"/>
      <c r="AI715" s="126"/>
      <c r="AJ715" s="126"/>
    </row>
    <row r="716" spans="2:36" s="115" customFormat="1">
      <c r="B716"/>
      <c r="C716"/>
      <c r="D716"/>
      <c r="E716"/>
      <c r="F716"/>
      <c r="G716" s="144"/>
      <c r="AE716" s="126"/>
      <c r="AF716" s="126"/>
      <c r="AI716" s="126"/>
      <c r="AJ716" s="126"/>
    </row>
    <row r="717" spans="2:36" s="115" customFormat="1">
      <c r="B717"/>
      <c r="C717"/>
      <c r="D717"/>
      <c r="E717"/>
      <c r="F717"/>
      <c r="G717" s="144"/>
      <c r="AE717" s="126"/>
      <c r="AF717" s="126"/>
      <c r="AI717" s="126"/>
      <c r="AJ717" s="126"/>
    </row>
    <row r="718" spans="2:36" s="115" customFormat="1">
      <c r="B718"/>
      <c r="C718"/>
      <c r="D718"/>
      <c r="E718"/>
      <c r="F718"/>
      <c r="G718" s="144"/>
      <c r="AE718" s="126"/>
      <c r="AF718" s="126"/>
      <c r="AI718" s="126"/>
      <c r="AJ718" s="126"/>
    </row>
    <row r="719" spans="2:36" s="115" customFormat="1">
      <c r="B719"/>
      <c r="C719"/>
      <c r="D719"/>
      <c r="E719"/>
      <c r="F719"/>
      <c r="G719" s="144"/>
      <c r="AE719" s="126"/>
      <c r="AF719" s="126"/>
      <c r="AI719" s="126"/>
      <c r="AJ719" s="126"/>
    </row>
    <row r="720" spans="2:36" s="115" customFormat="1">
      <c r="B720"/>
      <c r="C720"/>
      <c r="D720"/>
      <c r="E720"/>
      <c r="F720"/>
      <c r="G720" s="144"/>
      <c r="AE720" s="126"/>
      <c r="AF720" s="126"/>
      <c r="AI720" s="126"/>
      <c r="AJ720" s="126"/>
    </row>
    <row r="721" spans="2:36" s="115" customFormat="1">
      <c r="B721"/>
      <c r="C721"/>
      <c r="D721"/>
      <c r="E721"/>
      <c r="F721"/>
      <c r="G721" s="144"/>
      <c r="AE721" s="126"/>
      <c r="AF721" s="126"/>
      <c r="AI721" s="126"/>
      <c r="AJ721" s="126"/>
    </row>
    <row r="722" spans="2:36" s="115" customFormat="1">
      <c r="B722"/>
      <c r="C722"/>
      <c r="D722"/>
      <c r="E722"/>
      <c r="F722"/>
      <c r="G722" s="144"/>
      <c r="AE722" s="126"/>
      <c r="AF722" s="126"/>
      <c r="AI722" s="126"/>
      <c r="AJ722" s="126"/>
    </row>
    <row r="723" spans="2:36" s="115" customFormat="1">
      <c r="B723"/>
      <c r="C723"/>
      <c r="D723"/>
      <c r="E723"/>
      <c r="F723"/>
      <c r="G723" s="144"/>
      <c r="AE723" s="126"/>
      <c r="AF723" s="126"/>
      <c r="AI723" s="126"/>
      <c r="AJ723" s="126"/>
    </row>
    <row r="724" spans="2:36">
      <c r="G724" s="144"/>
    </row>
    <row r="725" spans="2:36">
      <c r="G725" s="144"/>
    </row>
    <row r="726" spans="2:36">
      <c r="G726" s="144"/>
    </row>
    <row r="727" spans="2:36">
      <c r="G727" s="144"/>
    </row>
    <row r="728" spans="2:36">
      <c r="G728" s="144"/>
    </row>
    <row r="729" spans="2:36">
      <c r="G729" s="144"/>
    </row>
    <row r="730" spans="2:36">
      <c r="G730" s="144"/>
    </row>
    <row r="731" spans="2:36">
      <c r="G731" s="144"/>
    </row>
    <row r="732" spans="2:36">
      <c r="G732" s="144"/>
    </row>
    <row r="733" spans="2:36">
      <c r="G733" s="144"/>
    </row>
    <row r="734" spans="2:36">
      <c r="G734" s="144"/>
    </row>
    <row r="735" spans="2:36">
      <c r="G735" s="144"/>
    </row>
    <row r="736" spans="2:36">
      <c r="G736" s="144"/>
    </row>
    <row r="737" spans="7:7">
      <c r="G737" s="144"/>
    </row>
    <row r="738" spans="7:7">
      <c r="G738" s="144"/>
    </row>
    <row r="739" spans="7:7">
      <c r="G739" s="144"/>
    </row>
    <row r="740" spans="7:7">
      <c r="G740" s="144"/>
    </row>
    <row r="741" spans="7:7">
      <c r="G741" s="144"/>
    </row>
    <row r="742" spans="7:7">
      <c r="G742" s="144"/>
    </row>
    <row r="743" spans="7:7">
      <c r="G743" s="144"/>
    </row>
    <row r="744" spans="7:7">
      <c r="G744" s="144"/>
    </row>
    <row r="745" spans="7:7">
      <c r="G745" s="144"/>
    </row>
    <row r="746" spans="7:7">
      <c r="G746" s="144"/>
    </row>
    <row r="747" spans="7:7">
      <c r="G747" s="144"/>
    </row>
    <row r="748" spans="7:7">
      <c r="G748" s="144"/>
    </row>
    <row r="749" spans="7:7">
      <c r="G749" s="144"/>
    </row>
    <row r="750" spans="7:7">
      <c r="G750" s="144"/>
    </row>
    <row r="751" spans="7:7">
      <c r="G751" s="144"/>
    </row>
    <row r="752" spans="7:7">
      <c r="G752" s="144"/>
    </row>
    <row r="753" spans="7:7">
      <c r="G753" s="144"/>
    </row>
    <row r="754" spans="7:7">
      <c r="G754" s="144"/>
    </row>
    <row r="755" spans="7:7">
      <c r="G755" s="144"/>
    </row>
    <row r="756" spans="7:7">
      <c r="G756" s="144"/>
    </row>
    <row r="757" spans="7:7">
      <c r="G757" s="144"/>
    </row>
    <row r="758" spans="7:7">
      <c r="G758" s="144"/>
    </row>
    <row r="759" spans="7:7">
      <c r="G759" s="144"/>
    </row>
    <row r="760" spans="7:7">
      <c r="G760" s="144"/>
    </row>
    <row r="761" spans="7:7">
      <c r="G761" s="144"/>
    </row>
    <row r="762" spans="7:7">
      <c r="G762" s="144"/>
    </row>
    <row r="763" spans="7:7">
      <c r="G763" s="144"/>
    </row>
    <row r="764" spans="7:7">
      <c r="G764" s="144"/>
    </row>
    <row r="765" spans="7:7">
      <c r="G765" s="144"/>
    </row>
    <row r="766" spans="7:7">
      <c r="G766" s="144"/>
    </row>
    <row r="767" spans="7:7">
      <c r="G767" s="144"/>
    </row>
    <row r="768" spans="7:7">
      <c r="G768" s="144"/>
    </row>
    <row r="769" spans="7:7">
      <c r="G769" s="144"/>
    </row>
    <row r="770" spans="7:7">
      <c r="G770" s="144"/>
    </row>
    <row r="771" spans="7:7">
      <c r="G771" s="144"/>
    </row>
    <row r="772" spans="7:7">
      <c r="G772" s="144"/>
    </row>
    <row r="773" spans="7:7">
      <c r="G773" s="144"/>
    </row>
    <row r="774" spans="7:7">
      <c r="G774" s="144"/>
    </row>
    <row r="775" spans="7:7">
      <c r="G775" s="144"/>
    </row>
    <row r="776" spans="7:7">
      <c r="G776" s="144"/>
    </row>
    <row r="777" spans="7:7">
      <c r="G777" s="144"/>
    </row>
    <row r="778" spans="7:7">
      <c r="G778" s="144"/>
    </row>
    <row r="779" spans="7:7">
      <c r="G779" s="144"/>
    </row>
    <row r="780" spans="7:7">
      <c r="G780" s="144"/>
    </row>
    <row r="781" spans="7:7">
      <c r="G781" s="144"/>
    </row>
    <row r="782" spans="7:7">
      <c r="G782" s="144"/>
    </row>
    <row r="783" spans="7:7">
      <c r="G783" s="144"/>
    </row>
    <row r="784" spans="7:7">
      <c r="G784" s="144"/>
    </row>
    <row r="785" spans="7:7">
      <c r="G785" s="144"/>
    </row>
    <row r="786" spans="7:7">
      <c r="G786" s="144"/>
    </row>
    <row r="787" spans="7:7">
      <c r="G787" s="144"/>
    </row>
    <row r="788" spans="7:7">
      <c r="G788" s="144"/>
    </row>
    <row r="789" spans="7:7">
      <c r="G789" s="144"/>
    </row>
    <row r="790" spans="7:7">
      <c r="G790" s="144"/>
    </row>
    <row r="791" spans="7:7">
      <c r="G791" s="144"/>
    </row>
    <row r="792" spans="7:7">
      <c r="G792" s="144"/>
    </row>
    <row r="793" spans="7:7" ht="15.75" customHeight="1">
      <c r="G793" s="144"/>
    </row>
    <row r="794" spans="7:7">
      <c r="G794" s="144"/>
    </row>
    <row r="795" spans="7:7">
      <c r="G795" s="144"/>
    </row>
    <row r="796" spans="7:7">
      <c r="G796" s="144"/>
    </row>
    <row r="797" spans="7:7">
      <c r="G797" s="144"/>
    </row>
    <row r="798" spans="7:7">
      <c r="G798" s="144"/>
    </row>
    <row r="799" spans="7:7">
      <c r="G799" s="144"/>
    </row>
    <row r="800" spans="7:7">
      <c r="G800" s="144"/>
    </row>
    <row r="801" spans="7:7">
      <c r="G801" s="144"/>
    </row>
    <row r="802" spans="7:7">
      <c r="G802" s="144"/>
    </row>
    <row r="803" spans="7:7">
      <c r="G803" s="144"/>
    </row>
    <row r="804" spans="7:7">
      <c r="G804" s="144"/>
    </row>
    <row r="805" spans="7:7">
      <c r="G805" s="144"/>
    </row>
    <row r="806" spans="7:7">
      <c r="G806" s="144"/>
    </row>
    <row r="807" spans="7:7">
      <c r="G807" s="144"/>
    </row>
    <row r="808" spans="7:7">
      <c r="G808" s="144"/>
    </row>
    <row r="809" spans="7:7">
      <c r="G809" s="144"/>
    </row>
    <row r="810" spans="7:7">
      <c r="G810" s="144"/>
    </row>
    <row r="811" spans="7:7">
      <c r="G811" s="144"/>
    </row>
    <row r="812" spans="7:7">
      <c r="G812" s="144"/>
    </row>
    <row r="813" spans="7:7">
      <c r="G813" s="144"/>
    </row>
    <row r="814" spans="7:7">
      <c r="G814" s="144"/>
    </row>
    <row r="815" spans="7:7">
      <c r="G815" s="144"/>
    </row>
    <row r="816" spans="7:7">
      <c r="G816" s="144"/>
    </row>
    <row r="817" spans="2:7">
      <c r="G817" s="144"/>
    </row>
    <row r="818" spans="2:7">
      <c r="G818" s="144"/>
    </row>
    <row r="819" spans="2:7">
      <c r="G819" s="144"/>
    </row>
    <row r="820" spans="2:7">
      <c r="G820" s="144"/>
    </row>
    <row r="821" spans="2:7">
      <c r="G821" s="144"/>
    </row>
    <row r="822" spans="2:7">
      <c r="G822" s="144"/>
    </row>
    <row r="823" spans="2:7">
      <c r="G823" s="144"/>
    </row>
    <row r="824" spans="2:7">
      <c r="G824" s="144"/>
    </row>
    <row r="825" spans="2:7">
      <c r="G825" s="144"/>
    </row>
    <row r="826" spans="2:7">
      <c r="G826" s="144"/>
    </row>
    <row r="827" spans="2:7">
      <c r="G827" s="144"/>
    </row>
    <row r="828" spans="2:7">
      <c r="G828" s="144"/>
    </row>
    <row r="829" spans="2:7" s="144" customFormat="1">
      <c r="B829"/>
      <c r="C829"/>
      <c r="D829"/>
      <c r="E829"/>
      <c r="F829"/>
    </row>
    <row r="830" spans="2:7" s="144" customFormat="1">
      <c r="B830"/>
      <c r="C830"/>
      <c r="D830"/>
      <c r="E830"/>
      <c r="F830"/>
    </row>
    <row r="831" spans="2:7" s="144" customFormat="1">
      <c r="B831"/>
      <c r="C831"/>
      <c r="D831"/>
      <c r="E831"/>
      <c r="F831"/>
    </row>
    <row r="832" spans="2:7">
      <c r="G832" s="144"/>
    </row>
    <row r="833" spans="2:36">
      <c r="G833" s="144"/>
    </row>
    <row r="834" spans="2:36">
      <c r="G834" s="144"/>
    </row>
    <row r="835" spans="2:36">
      <c r="G835" s="144"/>
    </row>
    <row r="836" spans="2:36">
      <c r="G836" s="144"/>
    </row>
    <row r="837" spans="2:36">
      <c r="G837" s="144"/>
    </row>
    <row r="838" spans="2:36">
      <c r="G838" s="144"/>
    </row>
    <row r="839" spans="2:36">
      <c r="G839" s="144"/>
    </row>
    <row r="840" spans="2:36">
      <c r="G840" s="144"/>
    </row>
    <row r="841" spans="2:36">
      <c r="G841" s="144"/>
    </row>
    <row r="842" spans="2:36">
      <c r="G842" s="144"/>
    </row>
    <row r="843" spans="2:36" s="115" customFormat="1">
      <c r="B843"/>
      <c r="C843"/>
      <c r="D843"/>
      <c r="E843"/>
      <c r="F843"/>
      <c r="G843" s="144"/>
      <c r="AE843" s="126"/>
      <c r="AF843" s="126"/>
      <c r="AI843" s="126"/>
      <c r="AJ843" s="126"/>
    </row>
    <row r="844" spans="2:36" s="115" customFormat="1">
      <c r="B844"/>
      <c r="C844"/>
      <c r="D844"/>
      <c r="E844"/>
      <c r="F844"/>
      <c r="G844" s="144"/>
      <c r="AE844" s="126"/>
      <c r="AF844" s="126"/>
      <c r="AI844" s="126"/>
      <c r="AJ844" s="126"/>
    </row>
    <row r="845" spans="2:36" s="115" customFormat="1">
      <c r="B845"/>
      <c r="C845"/>
      <c r="D845"/>
      <c r="E845"/>
      <c r="F845"/>
      <c r="G845" s="144"/>
      <c r="AE845" s="126"/>
      <c r="AF845" s="126"/>
      <c r="AI845" s="126"/>
      <c r="AJ845" s="126"/>
    </row>
    <row r="846" spans="2:36">
      <c r="G846" s="144"/>
    </row>
    <row r="847" spans="2:36">
      <c r="G847" s="144"/>
    </row>
    <row r="848" spans="2:36">
      <c r="G848" s="144"/>
    </row>
    <row r="849" spans="2:36" s="115" customFormat="1">
      <c r="B849"/>
      <c r="C849"/>
      <c r="D849"/>
      <c r="E849"/>
      <c r="F849"/>
      <c r="G849" s="144"/>
      <c r="AE849" s="126"/>
      <c r="AF849" s="126"/>
      <c r="AI849" s="126"/>
      <c r="AJ849" s="126"/>
    </row>
    <row r="850" spans="2:36">
      <c r="G850" s="144"/>
    </row>
    <row r="851" spans="2:36">
      <c r="G851" s="144"/>
    </row>
    <row r="852" spans="2:36">
      <c r="G852" s="144"/>
    </row>
    <row r="853" spans="2:36">
      <c r="G853" s="144"/>
    </row>
    <row r="854" spans="2:36">
      <c r="G854" s="144"/>
    </row>
    <row r="855" spans="2:36">
      <c r="G855" s="144"/>
    </row>
    <row r="856" spans="2:36">
      <c r="G856" s="144"/>
    </row>
    <row r="857" spans="2:36">
      <c r="G857" s="144"/>
    </row>
    <row r="858" spans="2:36">
      <c r="G858" s="144"/>
    </row>
    <row r="859" spans="2:36">
      <c r="G859" s="144"/>
    </row>
    <row r="860" spans="2:36">
      <c r="G860" s="144"/>
    </row>
    <row r="861" spans="2:36">
      <c r="G861" s="144"/>
    </row>
    <row r="862" spans="2:36">
      <c r="G862" s="144"/>
    </row>
    <row r="863" spans="2:36">
      <c r="G863" s="144"/>
    </row>
    <row r="864" spans="2:36">
      <c r="G864" s="144"/>
    </row>
    <row r="865" spans="2:7">
      <c r="G865" s="144"/>
    </row>
    <row r="866" spans="2:7">
      <c r="G866" s="144"/>
    </row>
    <row r="867" spans="2:7">
      <c r="G867" s="144"/>
    </row>
    <row r="868" spans="2:7">
      <c r="G868" s="144"/>
    </row>
    <row r="869" spans="2:7" s="144" customFormat="1">
      <c r="B869"/>
      <c r="C869"/>
      <c r="D869"/>
      <c r="E869"/>
      <c r="F869"/>
    </row>
    <row r="870" spans="2:7" s="144" customFormat="1">
      <c r="B870"/>
      <c r="C870"/>
      <c r="D870"/>
      <c r="E870"/>
      <c r="F870"/>
    </row>
    <row r="871" spans="2:7" s="144" customFormat="1">
      <c r="B871"/>
      <c r="C871"/>
      <c r="D871"/>
      <c r="E871"/>
      <c r="F871"/>
    </row>
    <row r="872" spans="2:7" s="144" customFormat="1">
      <c r="B872"/>
      <c r="C872"/>
      <c r="D872"/>
      <c r="E872"/>
      <c r="F872"/>
    </row>
    <row r="873" spans="2:7" s="144" customFormat="1">
      <c r="B873"/>
      <c r="C873"/>
      <c r="D873"/>
      <c r="E873"/>
      <c r="F873"/>
    </row>
    <row r="874" spans="2:7" s="144" customFormat="1">
      <c r="B874"/>
      <c r="C874"/>
      <c r="D874"/>
      <c r="E874"/>
      <c r="F874"/>
    </row>
    <row r="875" spans="2:7" s="144" customFormat="1">
      <c r="B875"/>
      <c r="C875"/>
      <c r="D875"/>
      <c r="E875"/>
      <c r="F875"/>
      <c r="G875" s="144" t="str">
        <f>VLOOKUP(D21,ORDEM!$F$17:$G$26,2,0)</f>
        <v>CAFE SOL IGUA TRAD REF 24X40G</v>
      </c>
    </row>
    <row r="876" spans="2:7" s="144" customFormat="1">
      <c r="B876"/>
      <c r="C876"/>
      <c r="D876"/>
      <c r="E876"/>
      <c r="F876"/>
      <c r="G876" s="144" t="str">
        <f>VLOOKUP(D22,ORDEM!$F$17:$G$26,2,0)</f>
        <v>CAFE SOL IGUA TRAD REF 24X40G</v>
      </c>
    </row>
    <row r="877" spans="2:7" s="144" customFormat="1">
      <c r="B877"/>
      <c r="C877"/>
      <c r="D877"/>
      <c r="E877"/>
      <c r="F877"/>
      <c r="G877" s="144" t="str">
        <f>VLOOKUP(D23,ORDEM!$F$17:$G$26,2,0)</f>
        <v>CAFE SOL IGUA TRAD REF 24X40G</v>
      </c>
    </row>
    <row r="878" spans="2:7" s="144" customFormat="1">
      <c r="B878"/>
      <c r="C878"/>
      <c r="D878"/>
      <c r="E878"/>
      <c r="F878"/>
    </row>
    <row r="879" spans="2:7" s="144" customFormat="1">
      <c r="B879"/>
      <c r="C879"/>
      <c r="D879"/>
      <c r="E879"/>
      <c r="F879"/>
    </row>
    <row r="880" spans="2:7" s="144" customFormat="1">
      <c r="B880"/>
      <c r="C880"/>
      <c r="D880"/>
      <c r="E880"/>
      <c r="F880"/>
    </row>
    <row r="881" spans="2:7" s="144" customFormat="1">
      <c r="B881"/>
      <c r="C881"/>
      <c r="D881"/>
      <c r="E881"/>
      <c r="F881"/>
    </row>
    <row r="882" spans="2:7" s="144" customFormat="1">
      <c r="B882"/>
      <c r="C882"/>
      <c r="D882"/>
      <c r="E882"/>
      <c r="F882"/>
    </row>
    <row r="883" spans="2:7" s="144" customFormat="1">
      <c r="B883"/>
      <c r="C883"/>
      <c r="D883"/>
      <c r="E883"/>
      <c r="F883"/>
    </row>
    <row r="884" spans="2:7" s="144" customFormat="1">
      <c r="B884"/>
      <c r="C884"/>
      <c r="D884"/>
      <c r="E884"/>
      <c r="F884"/>
    </row>
    <row r="885" spans="2:7" s="144" customFormat="1">
      <c r="B885"/>
      <c r="C885"/>
      <c r="D885"/>
      <c r="E885"/>
      <c r="F885"/>
    </row>
    <row r="886" spans="2:7" s="144" customFormat="1">
      <c r="B886"/>
      <c r="C886"/>
      <c r="D886"/>
      <c r="E886"/>
      <c r="F886"/>
    </row>
    <row r="887" spans="2:7" s="144" customFormat="1">
      <c r="B887"/>
      <c r="C887"/>
      <c r="D887"/>
      <c r="E887"/>
      <c r="F887"/>
    </row>
    <row r="888" spans="2:7" s="144" customFormat="1">
      <c r="B888"/>
      <c r="C888"/>
      <c r="D888"/>
      <c r="E888"/>
      <c r="F888"/>
    </row>
    <row r="889" spans="2:7" s="144" customFormat="1">
      <c r="B889"/>
      <c r="C889"/>
      <c r="D889"/>
      <c r="E889"/>
      <c r="F889"/>
    </row>
    <row r="890" spans="2:7" s="144" customFormat="1">
      <c r="B890"/>
      <c r="C890"/>
      <c r="D890"/>
      <c r="E890"/>
      <c r="F890"/>
    </row>
    <row r="891" spans="2:7" s="144" customFormat="1">
      <c r="B891"/>
      <c r="C891"/>
      <c r="D891"/>
      <c r="E891"/>
      <c r="F891"/>
    </row>
    <row r="892" spans="2:7" s="144" customFormat="1">
      <c r="B892"/>
      <c r="C892"/>
      <c r="D892"/>
      <c r="E892"/>
      <c r="F892"/>
    </row>
    <row r="893" spans="2:7" s="144" customFormat="1">
      <c r="B893"/>
      <c r="C893"/>
      <c r="D893"/>
      <c r="E893"/>
      <c r="F893"/>
    </row>
    <row r="894" spans="2:7" s="144" customFormat="1">
      <c r="B894"/>
      <c r="C894"/>
      <c r="D894"/>
      <c r="E894"/>
      <c r="F894"/>
    </row>
    <row r="895" spans="2:7" s="144" customFormat="1">
      <c r="B895"/>
      <c r="C895"/>
      <c r="D895"/>
      <c r="E895"/>
      <c r="F895"/>
    </row>
    <row r="896" spans="2:7">
      <c r="G896" s="144"/>
    </row>
    <row r="897" spans="7:7">
      <c r="G897" s="144"/>
    </row>
    <row r="898" spans="7:7">
      <c r="G898" s="144"/>
    </row>
    <row r="899" spans="7:7">
      <c r="G899" s="144"/>
    </row>
    <row r="900" spans="7:7">
      <c r="G900" s="144"/>
    </row>
    <row r="901" spans="7:7">
      <c r="G901" s="144"/>
    </row>
    <row r="902" spans="7:7">
      <c r="G902" s="144"/>
    </row>
    <row r="903" spans="7:7">
      <c r="G903" s="144"/>
    </row>
    <row r="904" spans="7:7">
      <c r="G904" s="144"/>
    </row>
    <row r="905" spans="7:7">
      <c r="G905" s="144"/>
    </row>
    <row r="906" spans="7:7">
      <c r="G906" s="144"/>
    </row>
    <row r="907" spans="7:7">
      <c r="G907" s="144"/>
    </row>
    <row r="908" spans="7:7">
      <c r="G908" s="144"/>
    </row>
    <row r="909" spans="7:7">
      <c r="G909" s="144"/>
    </row>
    <row r="910" spans="7:7">
      <c r="G910" s="144"/>
    </row>
    <row r="911" spans="7:7">
      <c r="G911" s="144"/>
    </row>
    <row r="912" spans="7:7">
      <c r="G912" s="144"/>
    </row>
    <row r="913" spans="2:7">
      <c r="G913" s="144"/>
    </row>
    <row r="914" spans="2:7">
      <c r="G914" s="144"/>
    </row>
    <row r="915" spans="2:7">
      <c r="G915" s="144"/>
    </row>
    <row r="916" spans="2:7">
      <c r="G916" s="144"/>
    </row>
    <row r="917" spans="2:7" s="144" customFormat="1">
      <c r="B917"/>
      <c r="C917"/>
      <c r="D917"/>
      <c r="E917"/>
      <c r="F917"/>
    </row>
    <row r="918" spans="2:7" s="144" customFormat="1">
      <c r="B918"/>
      <c r="C918"/>
      <c r="D918"/>
      <c r="E918"/>
      <c r="F918"/>
    </row>
    <row r="919" spans="2:7" s="144" customFormat="1">
      <c r="B919"/>
      <c r="C919"/>
      <c r="D919"/>
      <c r="E919"/>
      <c r="F919"/>
    </row>
    <row r="920" spans="2:7">
      <c r="G920" s="144"/>
    </row>
    <row r="921" spans="2:7">
      <c r="G921" s="144"/>
    </row>
    <row r="922" spans="2:7">
      <c r="G922" s="144"/>
    </row>
    <row r="923" spans="2:7">
      <c r="G923" s="144"/>
    </row>
    <row r="924" spans="2:7">
      <c r="G924" s="144"/>
    </row>
    <row r="925" spans="2:7">
      <c r="G925" s="144"/>
    </row>
    <row r="926" spans="2:7" s="144" customFormat="1">
      <c r="B926"/>
      <c r="C926"/>
      <c r="D926"/>
      <c r="E926"/>
      <c r="F926"/>
      <c r="G926" s="144" t="str">
        <f>VLOOKUP(D24,ORDEM!$F$17:$G$26,2,0)</f>
        <v>CAFE SOL IGUA CLAS AL VID 12X160G</v>
      </c>
    </row>
    <row r="927" spans="2:7">
      <c r="G927" s="144"/>
    </row>
    <row r="928" spans="2:7">
      <c r="G928" s="144"/>
    </row>
    <row r="929" spans="2:36">
      <c r="G929" s="144"/>
    </row>
    <row r="930" spans="2:36">
      <c r="G930" s="144"/>
    </row>
    <row r="931" spans="2:36">
      <c r="G931" s="144"/>
    </row>
    <row r="932" spans="2:36">
      <c r="G932" s="144"/>
    </row>
    <row r="933" spans="2:36" s="115" customFormat="1">
      <c r="B933"/>
      <c r="C933"/>
      <c r="D933"/>
      <c r="E933"/>
      <c r="F933"/>
      <c r="G933" s="144"/>
      <c r="AE933" s="126"/>
      <c r="AF933" s="126"/>
      <c r="AI933" s="126"/>
      <c r="AJ933" s="126"/>
    </row>
    <row r="934" spans="2:36" s="115" customFormat="1">
      <c r="B934"/>
      <c r="C934"/>
      <c r="D934"/>
      <c r="E934"/>
      <c r="F934"/>
      <c r="G934" s="144"/>
      <c r="AE934" s="126"/>
      <c r="AF934" s="126"/>
      <c r="AI934" s="126"/>
      <c r="AJ934" s="126"/>
    </row>
    <row r="935" spans="2:36" s="115" customFormat="1">
      <c r="B935"/>
      <c r="C935"/>
      <c r="D935"/>
      <c r="E935"/>
      <c r="F935"/>
      <c r="G935" s="144"/>
      <c r="AE935" s="126"/>
      <c r="AF935" s="126"/>
      <c r="AI935" s="126"/>
      <c r="AJ935" s="126"/>
    </row>
    <row r="936" spans="2:36" s="115" customFormat="1">
      <c r="B936"/>
      <c r="C936"/>
      <c r="D936"/>
      <c r="E936"/>
      <c r="F936"/>
      <c r="G936" s="144"/>
      <c r="AE936" s="126"/>
      <c r="AF936" s="126"/>
      <c r="AI936" s="126"/>
      <c r="AJ936" s="126"/>
    </row>
    <row r="937" spans="2:36" s="115" customFormat="1">
      <c r="B937"/>
      <c r="C937"/>
      <c r="D937"/>
      <c r="E937"/>
      <c r="F937"/>
      <c r="G937" s="144"/>
      <c r="AE937" s="126"/>
      <c r="AF937" s="126"/>
      <c r="AI937" s="126"/>
      <c r="AJ937" s="126"/>
    </row>
    <row r="938" spans="2:36" s="115" customFormat="1">
      <c r="B938"/>
      <c r="C938"/>
      <c r="D938"/>
      <c r="E938"/>
      <c r="F938"/>
      <c r="G938" s="144"/>
      <c r="AE938" s="126"/>
      <c r="AF938" s="126"/>
      <c r="AI938" s="126"/>
      <c r="AJ938" s="126"/>
    </row>
    <row r="939" spans="2:36">
      <c r="G939" s="144"/>
    </row>
    <row r="940" spans="2:36">
      <c r="G940" s="144"/>
    </row>
    <row r="941" spans="2:36">
      <c r="G941" s="144"/>
    </row>
    <row r="942" spans="2:36">
      <c r="G942" s="144"/>
    </row>
    <row r="943" spans="2:36">
      <c r="G943" s="144"/>
    </row>
    <row r="944" spans="2:36">
      <c r="G944" s="144"/>
    </row>
    <row r="945" spans="7:7">
      <c r="G945" s="144"/>
    </row>
    <row r="946" spans="7:7">
      <c r="G946" s="144"/>
    </row>
    <row r="947" spans="7:7">
      <c r="G947" s="144"/>
    </row>
    <row r="948" spans="7:7">
      <c r="G948" s="144"/>
    </row>
    <row r="949" spans="7:7">
      <c r="G949" s="144"/>
    </row>
    <row r="950" spans="7:7">
      <c r="G950" s="144"/>
    </row>
    <row r="951" spans="7:7">
      <c r="G951" s="144"/>
    </row>
    <row r="952" spans="7:7">
      <c r="G952" s="144"/>
    </row>
    <row r="953" spans="7:7">
      <c r="G953" s="144"/>
    </row>
    <row r="954" spans="7:7">
      <c r="G954" s="144"/>
    </row>
    <row r="955" spans="7:7">
      <c r="G955" s="144"/>
    </row>
    <row r="956" spans="7:7">
      <c r="G956" s="144"/>
    </row>
    <row r="957" spans="7:7">
      <c r="G957" s="144"/>
    </row>
    <row r="958" spans="7:7">
      <c r="G958" s="144"/>
    </row>
    <row r="959" spans="7:7">
      <c r="G959" s="144"/>
    </row>
    <row r="960" spans="7:7">
      <c r="G960" s="144"/>
    </row>
    <row r="961" spans="7:7">
      <c r="G961" s="144"/>
    </row>
    <row r="962" spans="7:7">
      <c r="G962" s="144"/>
    </row>
    <row r="963" spans="7:7">
      <c r="G963" s="144"/>
    </row>
    <row r="964" spans="7:7">
      <c r="G964" s="144"/>
    </row>
    <row r="965" spans="7:7">
      <c r="G965" s="144"/>
    </row>
    <row r="966" spans="7:7">
      <c r="G966" s="144"/>
    </row>
    <row r="967" spans="7:7">
      <c r="G967" s="144"/>
    </row>
    <row r="968" spans="7:7">
      <c r="G968" s="144"/>
    </row>
    <row r="969" spans="7:7">
      <c r="G969" s="144"/>
    </row>
    <row r="970" spans="7:7">
      <c r="G970" s="144"/>
    </row>
    <row r="971" spans="7:7">
      <c r="G971" s="144"/>
    </row>
    <row r="972" spans="7:7">
      <c r="G972" s="144"/>
    </row>
    <row r="973" spans="7:7">
      <c r="G973" s="144"/>
    </row>
    <row r="974" spans="7:7">
      <c r="G974" s="144"/>
    </row>
    <row r="975" spans="7:7">
      <c r="G975" s="144"/>
    </row>
    <row r="976" spans="7:7">
      <c r="G976" s="144"/>
    </row>
    <row r="977" spans="7:7">
      <c r="G977" s="144"/>
    </row>
    <row r="978" spans="7:7">
      <c r="G978" s="144"/>
    </row>
    <row r="979" spans="7:7">
      <c r="G979" s="144"/>
    </row>
    <row r="980" spans="7:7">
      <c r="G980" s="144"/>
    </row>
    <row r="981" spans="7:7">
      <c r="G981" s="144"/>
    </row>
    <row r="982" spans="7:7">
      <c r="G982" s="144"/>
    </row>
    <row r="983" spans="7:7">
      <c r="G983" s="144"/>
    </row>
    <row r="984" spans="7:7">
      <c r="G984" s="144"/>
    </row>
    <row r="985" spans="7:7">
      <c r="G985" s="144"/>
    </row>
    <row r="986" spans="7:7">
      <c r="G986" s="144"/>
    </row>
    <row r="987" spans="7:7">
      <c r="G987" s="144"/>
    </row>
    <row r="988" spans="7:7">
      <c r="G988" s="144"/>
    </row>
    <row r="989" spans="7:7">
      <c r="G989" s="144"/>
    </row>
    <row r="990" spans="7:7">
      <c r="G990" s="144"/>
    </row>
    <row r="991" spans="7:7">
      <c r="G991" s="144"/>
    </row>
    <row r="992" spans="7:7">
      <c r="G992" s="144"/>
    </row>
    <row r="993" spans="7:7">
      <c r="G993" s="144"/>
    </row>
    <row r="994" spans="7:7">
      <c r="G994" s="144"/>
    </row>
    <row r="995" spans="7:7">
      <c r="G995" s="144"/>
    </row>
    <row r="996" spans="7:7">
      <c r="G996" s="144"/>
    </row>
    <row r="997" spans="7:7">
      <c r="G997" s="144"/>
    </row>
    <row r="998" spans="7:7">
      <c r="G998" s="144"/>
    </row>
    <row r="999" spans="7:7">
      <c r="G999" s="144"/>
    </row>
    <row r="1000" spans="7:7">
      <c r="G1000" s="144"/>
    </row>
    <row r="1001" spans="7:7">
      <c r="G1001" s="144"/>
    </row>
    <row r="1002" spans="7:7">
      <c r="G1002" s="144"/>
    </row>
    <row r="1003" spans="7:7">
      <c r="G1003" s="144"/>
    </row>
    <row r="1004" spans="7:7">
      <c r="G1004" s="144"/>
    </row>
    <row r="1005" spans="7:7">
      <c r="G1005" s="144"/>
    </row>
    <row r="1006" spans="7:7">
      <c r="G1006" s="144"/>
    </row>
    <row r="1007" spans="7:7">
      <c r="G1007" s="144"/>
    </row>
    <row r="1008" spans="7:7">
      <c r="G1008" s="144"/>
    </row>
    <row r="1009" spans="7:7">
      <c r="G1009" s="144"/>
    </row>
    <row r="1010" spans="7:7">
      <c r="G1010" s="144"/>
    </row>
    <row r="1011" spans="7:7">
      <c r="G1011" s="144"/>
    </row>
    <row r="1012" spans="7:7">
      <c r="G1012" s="144"/>
    </row>
    <row r="1013" spans="7:7">
      <c r="G1013" s="144"/>
    </row>
    <row r="1014" spans="7:7">
      <c r="G1014" s="144"/>
    </row>
    <row r="1015" spans="7:7">
      <c r="G1015" s="144"/>
    </row>
    <row r="1016" spans="7:7">
      <c r="G1016" s="144"/>
    </row>
    <row r="1017" spans="7:7">
      <c r="G1017" s="144"/>
    </row>
    <row r="1018" spans="7:7">
      <c r="G1018" s="144"/>
    </row>
    <row r="1019" spans="7:7">
      <c r="G1019" s="144"/>
    </row>
    <row r="1020" spans="7:7">
      <c r="G1020" s="144"/>
    </row>
    <row r="1021" spans="7:7">
      <c r="G1021" s="144"/>
    </row>
    <row r="1022" spans="7:7">
      <c r="G1022" s="144"/>
    </row>
    <row r="1023" spans="7:7">
      <c r="G1023" s="144"/>
    </row>
    <row r="1024" spans="7:7">
      <c r="G1024" s="144"/>
    </row>
    <row r="1025" spans="2:36">
      <c r="G1025" s="144"/>
    </row>
    <row r="1026" spans="2:36">
      <c r="G1026" s="144"/>
    </row>
    <row r="1027" spans="2:36">
      <c r="G1027" s="144"/>
    </row>
    <row r="1028" spans="2:36">
      <c r="G1028" s="144"/>
    </row>
    <row r="1029" spans="2:36">
      <c r="G1029" s="144"/>
    </row>
    <row r="1030" spans="2:36">
      <c r="G1030" s="144"/>
    </row>
    <row r="1031" spans="2:36">
      <c r="G1031" s="144"/>
    </row>
    <row r="1032" spans="2:36" s="115" customFormat="1">
      <c r="B1032"/>
      <c r="C1032"/>
      <c r="D1032"/>
      <c r="E1032"/>
      <c r="F1032"/>
      <c r="G1032" s="144"/>
      <c r="AE1032" s="126"/>
      <c r="AF1032" s="126"/>
      <c r="AI1032" s="126"/>
      <c r="AJ1032" s="126"/>
    </row>
    <row r="1033" spans="2:36" s="115" customFormat="1">
      <c r="B1033"/>
      <c r="C1033"/>
      <c r="D1033"/>
      <c r="E1033"/>
      <c r="F1033"/>
      <c r="G1033" s="144"/>
      <c r="AE1033" s="126"/>
      <c r="AF1033" s="126"/>
      <c r="AI1033" s="126"/>
      <c r="AJ1033" s="126"/>
    </row>
    <row r="1034" spans="2:36" s="115" customFormat="1">
      <c r="B1034"/>
      <c r="C1034"/>
      <c r="D1034"/>
      <c r="E1034"/>
      <c r="F1034"/>
      <c r="G1034" s="144"/>
      <c r="AE1034" s="126"/>
      <c r="AF1034" s="126"/>
      <c r="AI1034" s="126"/>
      <c r="AJ1034" s="126"/>
    </row>
    <row r="1035" spans="2:36">
      <c r="G1035" s="144"/>
    </row>
    <row r="1036" spans="2:36">
      <c r="G1036" s="144"/>
    </row>
    <row r="1037" spans="2:36">
      <c r="G1037" s="144"/>
    </row>
    <row r="1038" spans="2:36">
      <c r="G1038" s="144"/>
    </row>
    <row r="1039" spans="2:36">
      <c r="G1039" s="144"/>
    </row>
    <row r="1040" spans="2:36">
      <c r="G1040" s="144"/>
    </row>
    <row r="1041" spans="7:7">
      <c r="G1041" s="144"/>
    </row>
    <row r="1042" spans="7:7">
      <c r="G1042" s="144"/>
    </row>
    <row r="1043" spans="7:7">
      <c r="G1043" s="144"/>
    </row>
    <row r="1044" spans="7:7">
      <c r="G1044" s="144"/>
    </row>
    <row r="1045" spans="7:7">
      <c r="G1045" s="144"/>
    </row>
    <row r="1046" spans="7:7">
      <c r="G1046" s="144"/>
    </row>
    <row r="1047" spans="7:7">
      <c r="G1047" s="144"/>
    </row>
    <row r="1048" spans="7:7">
      <c r="G1048" s="144"/>
    </row>
    <row r="1049" spans="7:7">
      <c r="G1049" s="144"/>
    </row>
    <row r="1050" spans="7:7">
      <c r="G1050" s="144"/>
    </row>
    <row r="1051" spans="7:7">
      <c r="G1051" s="144"/>
    </row>
    <row r="1052" spans="7:7">
      <c r="G1052" s="144"/>
    </row>
    <row r="1053" spans="7:7">
      <c r="G1053" s="144"/>
    </row>
    <row r="1054" spans="7:7">
      <c r="G1054" s="144"/>
    </row>
    <row r="1055" spans="7:7">
      <c r="G1055" s="144"/>
    </row>
    <row r="1056" spans="7:7">
      <c r="G1056" s="144"/>
    </row>
    <row r="1057" spans="2:36">
      <c r="G1057" s="144"/>
    </row>
    <row r="1058" spans="2:36">
      <c r="G1058" s="144"/>
    </row>
    <row r="1059" spans="2:36">
      <c r="G1059" s="144"/>
    </row>
    <row r="1060" spans="2:36">
      <c r="G1060" s="144"/>
    </row>
    <row r="1061" spans="2:36" s="115" customFormat="1">
      <c r="B1061"/>
      <c r="C1061"/>
      <c r="D1061"/>
      <c r="E1061"/>
      <c r="F1061"/>
      <c r="G1061" s="144"/>
      <c r="AE1061" s="126"/>
      <c r="AF1061" s="126"/>
      <c r="AI1061" s="126"/>
      <c r="AJ1061" s="126"/>
    </row>
    <row r="1062" spans="2:36">
      <c r="G1062" s="144"/>
    </row>
    <row r="1063" spans="2:36">
      <c r="G1063" s="144"/>
    </row>
    <row r="1064" spans="2:36">
      <c r="G1064" s="144"/>
    </row>
    <row r="1065" spans="2:36">
      <c r="G1065" s="144"/>
    </row>
    <row r="1066" spans="2:36">
      <c r="G1066" s="144"/>
    </row>
    <row r="1067" spans="2:36">
      <c r="G1067" s="144"/>
    </row>
    <row r="1068" spans="2:36">
      <c r="G1068" s="144"/>
    </row>
    <row r="1069" spans="2:36">
      <c r="G1069" s="144"/>
    </row>
    <row r="1070" spans="2:36">
      <c r="G1070" s="144"/>
    </row>
    <row r="1071" spans="2:36">
      <c r="G1071" s="144"/>
    </row>
    <row r="1072" spans="2:36">
      <c r="G1072" s="144"/>
    </row>
    <row r="1073" spans="7:7">
      <c r="G1073" s="144"/>
    </row>
    <row r="1074" spans="7:7">
      <c r="G1074" s="144"/>
    </row>
    <row r="1075" spans="7:7">
      <c r="G1075" s="144"/>
    </row>
    <row r="1076" spans="7:7">
      <c r="G1076" s="144"/>
    </row>
    <row r="1077" spans="7:7">
      <c r="G1077" s="144"/>
    </row>
    <row r="1078" spans="7:7">
      <c r="G1078" s="144"/>
    </row>
    <row r="1079" spans="7:7">
      <c r="G1079" s="144"/>
    </row>
    <row r="1080" spans="7:7">
      <c r="G1080" s="144"/>
    </row>
    <row r="1081" spans="7:7">
      <c r="G1081" s="144"/>
    </row>
    <row r="1082" spans="7:7">
      <c r="G1082" s="144"/>
    </row>
    <row r="1083" spans="7:7">
      <c r="G1083" s="144"/>
    </row>
    <row r="1084" spans="7:7">
      <c r="G1084" s="144"/>
    </row>
    <row r="1085" spans="7:7">
      <c r="G1085" s="144"/>
    </row>
    <row r="1086" spans="7:7">
      <c r="G1086" s="144"/>
    </row>
    <row r="1087" spans="7:7">
      <c r="G1087" s="144"/>
    </row>
    <row r="1088" spans="7:7">
      <c r="G1088" s="144"/>
    </row>
    <row r="1089" spans="2:7">
      <c r="G1089" s="144"/>
    </row>
    <row r="1090" spans="2:7">
      <c r="G1090" s="144"/>
    </row>
    <row r="1091" spans="2:7">
      <c r="G1091" s="144"/>
    </row>
    <row r="1092" spans="2:7">
      <c r="G1092" s="144"/>
    </row>
    <row r="1093" spans="2:7">
      <c r="G1093" s="144"/>
    </row>
    <row r="1094" spans="2:7" s="144" customFormat="1">
      <c r="B1094"/>
      <c r="C1094"/>
      <c r="D1094"/>
      <c r="E1094"/>
      <c r="F1094"/>
    </row>
    <row r="1095" spans="2:7" s="144" customFormat="1">
      <c r="B1095"/>
      <c r="C1095"/>
      <c r="D1095"/>
      <c r="E1095"/>
      <c r="F1095"/>
    </row>
    <row r="1096" spans="2:7" s="144" customFormat="1">
      <c r="B1096"/>
      <c r="C1096"/>
      <c r="D1096"/>
      <c r="E1096"/>
      <c r="F1096"/>
    </row>
    <row r="1097" spans="2:7">
      <c r="G1097" s="144"/>
    </row>
    <row r="1098" spans="2:7">
      <c r="G1098" s="144"/>
    </row>
    <row r="1099" spans="2:7">
      <c r="G1099" s="144"/>
    </row>
    <row r="1100" spans="2:7">
      <c r="G1100" s="144"/>
    </row>
    <row r="1101" spans="2:7">
      <c r="G1101" s="144"/>
    </row>
    <row r="1102" spans="2:7">
      <c r="G1102" s="144"/>
    </row>
    <row r="1103" spans="2:7">
      <c r="G1103" s="144"/>
    </row>
    <row r="1104" spans="2:7">
      <c r="G1104" s="144"/>
    </row>
    <row r="1105" spans="2:7">
      <c r="G1105" s="144"/>
    </row>
    <row r="1106" spans="2:7">
      <c r="G1106" s="144"/>
    </row>
    <row r="1107" spans="2:7">
      <c r="G1107" s="144"/>
    </row>
    <row r="1108" spans="2:7" s="144" customFormat="1">
      <c r="B1108"/>
      <c r="C1108"/>
      <c r="D1108"/>
      <c r="E1108"/>
      <c r="F1108"/>
    </row>
    <row r="1109" spans="2:7" s="144" customFormat="1">
      <c r="B1109"/>
      <c r="C1109"/>
      <c r="D1109"/>
      <c r="E1109"/>
      <c r="F1109"/>
    </row>
    <row r="1110" spans="2:7" s="144" customFormat="1">
      <c r="B1110"/>
      <c r="C1110"/>
      <c r="D1110"/>
      <c r="E1110"/>
      <c r="F1110"/>
    </row>
    <row r="1111" spans="2:7">
      <c r="G1111" s="144"/>
    </row>
    <row r="1112" spans="2:7">
      <c r="G1112" s="144"/>
    </row>
    <row r="1113" spans="2:7">
      <c r="G1113" s="144"/>
    </row>
    <row r="1114" spans="2:7">
      <c r="G1114" s="144"/>
    </row>
    <row r="1115" spans="2:7">
      <c r="G1115" s="144"/>
    </row>
    <row r="1116" spans="2:7">
      <c r="G1116" s="144"/>
    </row>
    <row r="1117" spans="2:7">
      <c r="G1117" s="144"/>
    </row>
    <row r="1118" spans="2:7">
      <c r="G1118" s="144"/>
    </row>
    <row r="1119" spans="2:7">
      <c r="G1119" s="144"/>
    </row>
    <row r="1120" spans="2:7">
      <c r="G1120" s="144"/>
    </row>
    <row r="1121" spans="7:7">
      <c r="G1121" s="144"/>
    </row>
    <row r="1122" spans="7:7">
      <c r="G1122" s="144"/>
    </row>
    <row r="1123" spans="7:7">
      <c r="G1123" s="144" t="str">
        <f>VLOOKUP(D25,ORDEM!$F$17:$G$26,2,0)</f>
        <v>CAFE CAPP IGUA CLAS SCH 8X10X10G</v>
      </c>
    </row>
    <row r="1124" spans="7:7">
      <c r="G1124" s="144" t="str">
        <f>VLOOKUP(D26,ORDEM!$F$17:$G$26,2,0)</f>
        <v>CAFE CAPP IGUA CLAS SCH 8X10X10G</v>
      </c>
    </row>
    <row r="1125" spans="7:7">
      <c r="G1125" s="144" t="str">
        <f>VLOOKUP(D27,ORDEM!$F$17:$G$26,2,0)</f>
        <v>CAFE CAPP IGUA CLAS SCH 8X10X10G</v>
      </c>
    </row>
    <row r="1126" spans="7:7">
      <c r="G1126" s="144"/>
    </row>
    <row r="1127" spans="7:7">
      <c r="G1127" s="144"/>
    </row>
    <row r="1128" spans="7:7">
      <c r="G1128" s="144"/>
    </row>
    <row r="1129" spans="7:7">
      <c r="G1129" s="144"/>
    </row>
    <row r="1130" spans="7:7">
      <c r="G1130" s="144"/>
    </row>
    <row r="1131" spans="7:7">
      <c r="G1131" s="144"/>
    </row>
    <row r="1132" spans="7:7">
      <c r="G1132" s="144"/>
    </row>
    <row r="1133" spans="7:7">
      <c r="G1133" s="144"/>
    </row>
    <row r="1134" spans="7:7">
      <c r="G1134" s="144"/>
    </row>
    <row r="1135" spans="7:7">
      <c r="G1135" s="144"/>
    </row>
    <row r="1136" spans="7:7">
      <c r="G1136" s="144"/>
    </row>
    <row r="1137" spans="7:7">
      <c r="G1137" s="144"/>
    </row>
    <row r="1138" spans="7:7">
      <c r="G1138" s="144"/>
    </row>
    <row r="1139" spans="7:7">
      <c r="G1139" s="144"/>
    </row>
    <row r="1140" spans="7:7">
      <c r="G1140" s="144"/>
    </row>
    <row r="1141" spans="7:7">
      <c r="G1141" s="144"/>
    </row>
    <row r="1142" spans="7:7">
      <c r="G1142" s="144"/>
    </row>
    <row r="1143" spans="7:7">
      <c r="G1143" s="144"/>
    </row>
    <row r="1144" spans="7:7">
      <c r="G1144" s="144"/>
    </row>
    <row r="1145" spans="7:7">
      <c r="G1145" s="144"/>
    </row>
    <row r="1146" spans="7:7">
      <c r="G1146" s="144"/>
    </row>
    <row r="1147" spans="7:7">
      <c r="G1147" s="144"/>
    </row>
    <row r="1148" spans="7:7">
      <c r="G1148" s="144"/>
    </row>
    <row r="1149" spans="7:7">
      <c r="G1149" s="144"/>
    </row>
    <row r="1150" spans="7:7">
      <c r="G1150" s="144"/>
    </row>
    <row r="1151" spans="7:7">
      <c r="G1151" s="144"/>
    </row>
    <row r="1152" spans="7:7">
      <c r="G1152" s="144"/>
    </row>
    <row r="1153" spans="2:36">
      <c r="G1153" s="144"/>
    </row>
    <row r="1154" spans="2:36">
      <c r="G1154" s="144"/>
    </row>
    <row r="1155" spans="2:36">
      <c r="G1155" s="144"/>
    </row>
    <row r="1156" spans="2:36">
      <c r="G1156" s="144"/>
    </row>
    <row r="1157" spans="2:36">
      <c r="G1157" s="144"/>
    </row>
    <row r="1158" spans="2:36">
      <c r="G1158" s="144"/>
    </row>
    <row r="1159" spans="2:36">
      <c r="G1159" s="144"/>
    </row>
    <row r="1160" spans="2:36">
      <c r="G1160" s="144"/>
    </row>
    <row r="1161" spans="2:36">
      <c r="G1161" s="144"/>
    </row>
    <row r="1162" spans="2:36" s="115" customFormat="1">
      <c r="B1162"/>
      <c r="C1162"/>
      <c r="D1162"/>
      <c r="E1162"/>
      <c r="F1162"/>
      <c r="G1162" s="144"/>
      <c r="AE1162" s="126"/>
      <c r="AF1162" s="126"/>
      <c r="AI1162" s="126"/>
      <c r="AJ1162" s="126"/>
    </row>
    <row r="1163" spans="2:36" s="115" customFormat="1">
      <c r="B1163"/>
      <c r="C1163"/>
      <c r="D1163"/>
      <c r="E1163"/>
      <c r="F1163"/>
      <c r="G1163" s="144"/>
      <c r="AE1163" s="126"/>
      <c r="AF1163" s="126"/>
      <c r="AI1163" s="126"/>
      <c r="AJ1163" s="126"/>
    </row>
    <row r="1164" spans="2:36" s="115" customFormat="1">
      <c r="B1164"/>
      <c r="C1164"/>
      <c r="D1164"/>
      <c r="E1164"/>
      <c r="F1164"/>
      <c r="G1164" s="144"/>
      <c r="AE1164" s="126"/>
      <c r="AF1164" s="126"/>
      <c r="AI1164" s="126"/>
      <c r="AJ1164" s="126"/>
    </row>
    <row r="1165" spans="2:36" s="144" customFormat="1">
      <c r="B1165"/>
      <c r="C1165"/>
      <c r="D1165"/>
      <c r="E1165"/>
      <c r="F1165"/>
    </row>
    <row r="1166" spans="2:36" s="144" customFormat="1">
      <c r="B1166"/>
      <c r="C1166"/>
      <c r="D1166"/>
      <c r="E1166"/>
      <c r="F1166"/>
    </row>
    <row r="1167" spans="2:36" s="144" customFormat="1">
      <c r="B1167"/>
      <c r="C1167"/>
      <c r="D1167"/>
      <c r="E1167"/>
      <c r="F1167"/>
    </row>
    <row r="1168" spans="2:36" s="144" customFormat="1">
      <c r="B1168"/>
      <c r="C1168"/>
      <c r="D1168"/>
      <c r="E1168"/>
      <c r="F1168"/>
    </row>
    <row r="1169" spans="2:7" s="144" customFormat="1">
      <c r="B1169"/>
      <c r="C1169"/>
      <c r="D1169"/>
      <c r="E1169"/>
      <c r="F1169"/>
    </row>
    <row r="1170" spans="2:7" s="144" customFormat="1">
      <c r="B1170"/>
      <c r="C1170"/>
      <c r="D1170"/>
      <c r="E1170"/>
      <c r="F1170"/>
    </row>
    <row r="1171" spans="2:7" s="144" customFormat="1">
      <c r="B1171"/>
      <c r="C1171"/>
      <c r="D1171"/>
      <c r="E1171"/>
      <c r="F1171"/>
    </row>
    <row r="1172" spans="2:7" s="144" customFormat="1">
      <c r="B1172"/>
      <c r="C1172"/>
      <c r="D1172"/>
      <c r="E1172"/>
      <c r="F1172"/>
    </row>
    <row r="1173" spans="2:7">
      <c r="G1173" s="144"/>
    </row>
    <row r="1174" spans="2:7">
      <c r="G1174" s="144"/>
    </row>
    <row r="1175" spans="2:7">
      <c r="G1175" s="144"/>
    </row>
    <row r="1176" spans="2:7">
      <c r="G1176" s="144"/>
    </row>
    <row r="1177" spans="2:7">
      <c r="G1177" s="144"/>
    </row>
    <row r="1178" spans="2:7">
      <c r="G1178" s="144"/>
    </row>
    <row r="1179" spans="2:7">
      <c r="G1179" s="144"/>
    </row>
    <row r="1180" spans="2:7">
      <c r="G1180" s="144"/>
    </row>
    <row r="1181" spans="2:7">
      <c r="G1181" s="144"/>
    </row>
    <row r="1182" spans="2:7">
      <c r="G1182" s="144"/>
    </row>
    <row r="1183" spans="2:7">
      <c r="G1183" s="144"/>
    </row>
    <row r="1184" spans="2:7">
      <c r="G1184" s="144"/>
    </row>
    <row r="1185" spans="7:7">
      <c r="G1185" s="144"/>
    </row>
    <row r="1186" spans="7:7">
      <c r="G1186" s="144"/>
    </row>
    <row r="1187" spans="7:7">
      <c r="G1187" s="144"/>
    </row>
    <row r="1188" spans="7:7">
      <c r="G1188" s="144"/>
    </row>
    <row r="1189" spans="7:7">
      <c r="G1189" s="144"/>
    </row>
    <row r="1190" spans="7:7">
      <c r="G1190" s="144"/>
    </row>
    <row r="1191" spans="7:7">
      <c r="G1191" s="144"/>
    </row>
    <row r="1192" spans="7:7">
      <c r="G1192" s="144"/>
    </row>
    <row r="1193" spans="7:7">
      <c r="G1193" s="144"/>
    </row>
    <row r="1194" spans="7:7">
      <c r="G1194" s="144"/>
    </row>
    <row r="1195" spans="7:7">
      <c r="G1195" s="144"/>
    </row>
    <row r="1196" spans="7:7">
      <c r="G1196" s="144"/>
    </row>
    <row r="1197" spans="7:7">
      <c r="G1197" s="144"/>
    </row>
    <row r="1198" spans="7:7">
      <c r="G1198" s="144"/>
    </row>
    <row r="1199" spans="7:7">
      <c r="G1199" s="144"/>
    </row>
    <row r="1200" spans="7:7">
      <c r="G1200" s="144"/>
    </row>
    <row r="1201" spans="2:36">
      <c r="G1201" s="144"/>
    </row>
    <row r="1202" spans="2:36">
      <c r="G1202" s="144"/>
    </row>
    <row r="1203" spans="2:36">
      <c r="G1203" s="144"/>
    </row>
    <row r="1204" spans="2:36">
      <c r="G1204" s="144"/>
    </row>
    <row r="1205" spans="2:36">
      <c r="G1205" s="144"/>
    </row>
    <row r="1206" spans="2:36">
      <c r="G1206" s="144"/>
    </row>
    <row r="1207" spans="2:36">
      <c r="G1207" s="144"/>
    </row>
    <row r="1208" spans="2:36">
      <c r="G1208" s="144"/>
    </row>
    <row r="1209" spans="2:36" s="115" customFormat="1">
      <c r="B1209"/>
      <c r="C1209"/>
      <c r="D1209"/>
      <c r="E1209"/>
      <c r="F1209"/>
      <c r="G1209" s="144"/>
      <c r="AE1209" s="126"/>
      <c r="AF1209" s="126"/>
      <c r="AI1209" s="126"/>
      <c r="AJ1209" s="126"/>
    </row>
    <row r="1210" spans="2:36" s="115" customFormat="1">
      <c r="B1210"/>
      <c r="C1210"/>
      <c r="D1210"/>
      <c r="E1210"/>
      <c r="F1210"/>
      <c r="G1210" s="144"/>
      <c r="AE1210" s="126"/>
      <c r="AF1210" s="126"/>
      <c r="AI1210" s="126"/>
      <c r="AJ1210" s="126"/>
    </row>
    <row r="1211" spans="2:36" s="115" customFormat="1">
      <c r="B1211"/>
      <c r="C1211"/>
      <c r="D1211"/>
      <c r="E1211"/>
      <c r="F1211"/>
      <c r="G1211" s="144"/>
      <c r="AE1211" s="126"/>
      <c r="AF1211" s="126"/>
      <c r="AI1211" s="126"/>
      <c r="AJ1211" s="126"/>
    </row>
    <row r="1212" spans="2:36" s="115" customFormat="1">
      <c r="B1212"/>
      <c r="C1212"/>
      <c r="D1212"/>
      <c r="E1212"/>
      <c r="F1212"/>
      <c r="G1212" s="144"/>
      <c r="AE1212" s="126"/>
      <c r="AF1212" s="126"/>
      <c r="AI1212" s="126"/>
      <c r="AJ1212" s="126"/>
    </row>
    <row r="1213" spans="2:36" s="115" customFormat="1">
      <c r="B1213"/>
      <c r="C1213"/>
      <c r="D1213"/>
      <c r="E1213"/>
      <c r="F1213"/>
      <c r="G1213" s="144"/>
      <c r="AE1213" s="126"/>
      <c r="AF1213" s="126"/>
      <c r="AI1213" s="126"/>
      <c r="AJ1213" s="126"/>
    </row>
    <row r="1214" spans="2:36" s="115" customFormat="1">
      <c r="B1214"/>
      <c r="C1214"/>
      <c r="D1214"/>
      <c r="E1214"/>
      <c r="F1214"/>
      <c r="G1214" s="144"/>
      <c r="AE1214" s="126"/>
      <c r="AF1214" s="126"/>
      <c r="AI1214" s="126"/>
      <c r="AJ1214" s="126"/>
    </row>
    <row r="1215" spans="2:36">
      <c r="G1215" s="144"/>
    </row>
    <row r="1216" spans="2:36">
      <c r="G1216" s="144"/>
    </row>
    <row r="1217" spans="2:36">
      <c r="G1217" s="144"/>
    </row>
    <row r="1218" spans="2:36" s="115" customFormat="1">
      <c r="B1218"/>
      <c r="C1218"/>
      <c r="D1218"/>
      <c r="E1218"/>
      <c r="F1218"/>
      <c r="G1218" s="144"/>
      <c r="AE1218" s="126"/>
      <c r="AF1218" s="126"/>
      <c r="AI1218" s="126"/>
      <c r="AJ1218" s="126"/>
    </row>
    <row r="1219" spans="2:36" s="115" customFormat="1">
      <c r="B1219"/>
      <c r="C1219"/>
      <c r="D1219"/>
      <c r="E1219"/>
      <c r="F1219"/>
      <c r="G1219" s="144"/>
      <c r="AE1219" s="126"/>
      <c r="AF1219" s="126"/>
      <c r="AI1219" s="126"/>
      <c r="AJ1219" s="126"/>
    </row>
    <row r="1220" spans="2:36" s="115" customFormat="1">
      <c r="B1220"/>
      <c r="C1220"/>
      <c r="D1220"/>
      <c r="E1220"/>
      <c r="F1220"/>
      <c r="G1220" s="144"/>
      <c r="AE1220" s="126"/>
      <c r="AF1220" s="126"/>
      <c r="AI1220" s="126"/>
      <c r="AJ1220" s="126"/>
    </row>
    <row r="1221" spans="2:36">
      <c r="G1221" s="144"/>
    </row>
    <row r="1222" spans="2:36">
      <c r="G1222" s="144"/>
    </row>
    <row r="1223" spans="2:36">
      <c r="G1223" s="144"/>
    </row>
    <row r="1224" spans="2:36" s="115" customFormat="1">
      <c r="B1224"/>
      <c r="C1224"/>
      <c r="D1224"/>
      <c r="E1224"/>
      <c r="F1224"/>
      <c r="G1224" s="144" t="str">
        <f>VLOOKUP(D31,ORDEM!$F$17:$G$26,2,0)</f>
        <v>CAFÉ IGUAÇU TRAD 1,7G (10X24x1,7G)</v>
      </c>
      <c r="AE1224" s="126"/>
      <c r="AF1224" s="126"/>
      <c r="AI1224" s="126"/>
      <c r="AJ1224" s="126"/>
    </row>
    <row r="1225" spans="2:36" s="115" customFormat="1">
      <c r="B1225"/>
      <c r="C1225"/>
      <c r="D1225"/>
      <c r="E1225"/>
      <c r="F1225"/>
      <c r="G1225" s="144"/>
      <c r="AE1225" s="126"/>
      <c r="AF1225" s="126"/>
      <c r="AI1225" s="126"/>
      <c r="AJ1225" s="126"/>
    </row>
    <row r="1226" spans="2:36" s="115" customFormat="1">
      <c r="B1226"/>
      <c r="C1226"/>
      <c r="D1226"/>
      <c r="E1226"/>
      <c r="F1226"/>
      <c r="G1226" s="144"/>
      <c r="AE1226" s="126"/>
      <c r="AF1226" s="126"/>
      <c r="AI1226" s="126"/>
      <c r="AJ1226" s="126"/>
    </row>
    <row r="1227" spans="2:36">
      <c r="G1227" s="144"/>
    </row>
    <row r="1228" spans="2:36">
      <c r="G1228" s="144"/>
    </row>
    <row r="1229" spans="2:36">
      <c r="G1229" s="144"/>
    </row>
    <row r="1230" spans="2:36" s="115" customFormat="1">
      <c r="B1230"/>
      <c r="C1230"/>
      <c r="D1230"/>
      <c r="E1230"/>
      <c r="F1230"/>
      <c r="G1230" s="144"/>
      <c r="AE1230" s="126"/>
      <c r="AF1230" s="126"/>
      <c r="AI1230" s="126"/>
      <c r="AJ1230" s="126"/>
    </row>
    <row r="1231" spans="2:36" s="115" customFormat="1">
      <c r="B1231"/>
      <c r="C1231"/>
      <c r="D1231"/>
      <c r="E1231"/>
      <c r="F1231"/>
      <c r="G1231" s="144"/>
      <c r="AE1231" s="126"/>
      <c r="AF1231" s="126"/>
      <c r="AI1231" s="126"/>
      <c r="AJ1231" s="126"/>
    </row>
    <row r="1232" spans="2:36" s="115" customFormat="1">
      <c r="B1232"/>
      <c r="C1232"/>
      <c r="D1232"/>
      <c r="E1232"/>
      <c r="F1232"/>
      <c r="G1232" s="144"/>
      <c r="AE1232" s="126"/>
      <c r="AF1232" s="126"/>
      <c r="AI1232" s="126"/>
      <c r="AJ1232" s="126"/>
    </row>
    <row r="1233" spans="2:36">
      <c r="G1233" s="144"/>
    </row>
    <row r="1234" spans="2:36">
      <c r="G1234" s="144"/>
    </row>
    <row r="1235" spans="2:36">
      <c r="G1235" s="144"/>
    </row>
    <row r="1236" spans="2:36" s="115" customFormat="1">
      <c r="B1236"/>
      <c r="C1236"/>
      <c r="D1236"/>
      <c r="E1236"/>
      <c r="F1236"/>
      <c r="G1236" s="144" t="str">
        <f>VLOOKUP(D28,ORDEM!$F$17:$G$26,2,0)</f>
        <v>PORTA FILTRO 3C PLAST VM 102 C/12</v>
      </c>
      <c r="AE1236" s="126"/>
      <c r="AF1236" s="126"/>
      <c r="AI1236" s="126"/>
      <c r="AJ1236" s="126"/>
    </row>
    <row r="1237" spans="2:36" s="115" customFormat="1">
      <c r="B1237"/>
      <c r="C1237"/>
      <c r="D1237"/>
      <c r="E1237"/>
      <c r="F1237"/>
      <c r="G1237" s="144" t="str">
        <f>VLOOKUP(D29,ORDEM!$F$17:$G$26,2,0)</f>
        <v>PORTA FILTRO 3C PLAST VM 102 C/12</v>
      </c>
      <c r="AE1237" s="126"/>
      <c r="AF1237" s="126"/>
      <c r="AI1237" s="126"/>
      <c r="AJ1237" s="126"/>
    </row>
    <row r="1238" spans="2:36" s="115" customFormat="1">
      <c r="B1238"/>
      <c r="C1238"/>
      <c r="D1238"/>
      <c r="E1238"/>
      <c r="F1238"/>
      <c r="G1238" s="144" t="str">
        <f>VLOOKUP(D30,ORDEM!$F$17:$G$26,2,0)</f>
        <v>PORTA FILTRO 3C PLAST VM 102 C/12</v>
      </c>
      <c r="AE1238" s="126"/>
      <c r="AF1238" s="126"/>
      <c r="AI1238" s="126"/>
      <c r="AJ1238" s="126"/>
    </row>
    <row r="1239" spans="2:36">
      <c r="G1239" s="144"/>
    </row>
    <row r="1240" spans="2:36">
      <c r="G1240" s="144"/>
    </row>
    <row r="1241" spans="2:36">
      <c r="G1241" s="144"/>
    </row>
    <row r="1242" spans="2:36">
      <c r="G1242" s="144"/>
    </row>
    <row r="1243" spans="2:36">
      <c r="G1243" s="144"/>
    </row>
    <row r="1244" spans="2:36">
      <c r="G1244" s="144"/>
    </row>
    <row r="1245" spans="2:36" s="115" customFormat="1">
      <c r="B1245"/>
      <c r="C1245"/>
      <c r="D1245"/>
      <c r="E1245"/>
      <c r="F1245"/>
      <c r="G1245" s="144"/>
      <c r="AE1245" s="126"/>
      <c r="AF1245" s="126"/>
      <c r="AI1245" s="126"/>
      <c r="AJ1245" s="126"/>
    </row>
    <row r="1246" spans="2:36" s="115" customFormat="1">
      <c r="B1246"/>
      <c r="C1246"/>
      <c r="D1246"/>
      <c r="E1246"/>
      <c r="F1246"/>
      <c r="G1246" s="144"/>
      <c r="AE1246" s="126"/>
      <c r="AF1246" s="126"/>
      <c r="AI1246" s="126"/>
      <c r="AJ1246" s="126"/>
    </row>
    <row r="1247" spans="2:36" s="115" customFormat="1">
      <c r="B1247"/>
      <c r="C1247"/>
      <c r="D1247"/>
      <c r="E1247"/>
      <c r="F1247"/>
      <c r="G1247" s="144"/>
      <c r="AE1247" s="126"/>
      <c r="AF1247" s="126"/>
      <c r="AI1247" s="126"/>
      <c r="AJ1247" s="126"/>
    </row>
    <row r="1248" spans="2:36" s="115" customFormat="1">
      <c r="B1248"/>
      <c r="C1248"/>
      <c r="D1248"/>
      <c r="E1248"/>
      <c r="F1248"/>
      <c r="G1248" s="144"/>
      <c r="AE1248" s="126"/>
      <c r="AF1248" s="126"/>
      <c r="AI1248" s="126"/>
      <c r="AJ1248" s="126"/>
    </row>
    <row r="1249" spans="2:36" s="115" customFormat="1">
      <c r="B1249"/>
      <c r="C1249"/>
      <c r="D1249"/>
      <c r="E1249"/>
      <c r="F1249"/>
      <c r="G1249" s="144"/>
      <c r="AE1249" s="126"/>
      <c r="AF1249" s="126"/>
      <c r="AI1249" s="126"/>
      <c r="AJ1249" s="126"/>
    </row>
    <row r="1250" spans="2:36" s="115" customFormat="1">
      <c r="B1250"/>
      <c r="C1250"/>
      <c r="D1250"/>
      <c r="E1250"/>
      <c r="F1250"/>
      <c r="G1250" s="144"/>
      <c r="AE1250" s="126"/>
      <c r="AF1250" s="126"/>
      <c r="AI1250" s="126"/>
      <c r="AJ1250" s="126"/>
    </row>
    <row r="1251" spans="2:36" s="115" customFormat="1">
      <c r="B1251"/>
      <c r="C1251"/>
      <c r="D1251"/>
      <c r="E1251"/>
      <c r="F1251"/>
      <c r="G1251" s="144"/>
      <c r="AE1251" s="126"/>
      <c r="AF1251" s="126"/>
      <c r="AI1251" s="126"/>
      <c r="AJ1251" s="126"/>
    </row>
    <row r="1252" spans="2:36" s="115" customFormat="1">
      <c r="B1252"/>
      <c r="C1252"/>
      <c r="D1252"/>
      <c r="E1252"/>
      <c r="F1252"/>
      <c r="G1252" s="144"/>
      <c r="AE1252" s="126"/>
      <c r="AF1252" s="126"/>
      <c r="AI1252" s="126"/>
      <c r="AJ1252" s="126"/>
    </row>
    <row r="1253" spans="2:36" s="115" customFormat="1">
      <c r="B1253"/>
      <c r="C1253"/>
      <c r="D1253"/>
      <c r="E1253"/>
      <c r="F1253"/>
      <c r="G1253" s="144"/>
      <c r="AE1253" s="126"/>
      <c r="AF1253" s="126"/>
      <c r="AI1253" s="126"/>
      <c r="AJ1253" s="126"/>
    </row>
    <row r="1254" spans="2:36" s="115" customFormat="1">
      <c r="B1254"/>
      <c r="C1254"/>
      <c r="D1254"/>
      <c r="E1254"/>
      <c r="F1254"/>
      <c r="G1254" s="144"/>
      <c r="AE1254" s="126"/>
      <c r="AF1254" s="126"/>
      <c r="AI1254" s="126"/>
      <c r="AJ1254" s="126"/>
    </row>
    <row r="1255" spans="2:36" s="115" customFormat="1">
      <c r="B1255"/>
      <c r="C1255"/>
      <c r="D1255"/>
      <c r="E1255"/>
      <c r="F1255"/>
      <c r="G1255" s="144"/>
      <c r="AE1255" s="126"/>
      <c r="AF1255" s="126"/>
      <c r="AI1255" s="126"/>
      <c r="AJ1255" s="126"/>
    </row>
    <row r="1256" spans="2:36" s="115" customFormat="1">
      <c r="B1256"/>
      <c r="C1256"/>
      <c r="D1256"/>
      <c r="E1256"/>
      <c r="F1256"/>
      <c r="G1256" s="144"/>
      <c r="AE1256" s="126"/>
      <c r="AF1256" s="126"/>
      <c r="AI1256" s="126"/>
      <c r="AJ1256" s="126"/>
    </row>
    <row r="1257" spans="2:36" s="115" customFormat="1">
      <c r="B1257"/>
      <c r="C1257"/>
      <c r="D1257"/>
      <c r="E1257"/>
      <c r="F1257"/>
      <c r="G1257" s="144"/>
      <c r="AE1257" s="126"/>
      <c r="AF1257" s="126"/>
      <c r="AI1257" s="126"/>
      <c r="AJ1257" s="126"/>
    </row>
    <row r="1258" spans="2:36" s="115" customFormat="1">
      <c r="B1258"/>
      <c r="C1258"/>
      <c r="D1258"/>
      <c r="E1258"/>
      <c r="F1258"/>
      <c r="G1258" s="144"/>
      <c r="AE1258" s="126"/>
      <c r="AF1258" s="126"/>
      <c r="AI1258" s="126"/>
      <c r="AJ1258" s="126"/>
    </row>
    <row r="1259" spans="2:36" s="115" customFormat="1">
      <c r="B1259"/>
      <c r="C1259"/>
      <c r="D1259"/>
      <c r="E1259"/>
      <c r="F1259"/>
      <c r="G1259" s="144"/>
      <c r="AE1259" s="126"/>
      <c r="AF1259" s="126"/>
      <c r="AI1259" s="126"/>
      <c r="AJ1259" s="126"/>
    </row>
    <row r="1260" spans="2:36" s="115" customFormat="1">
      <c r="B1260"/>
      <c r="C1260"/>
      <c r="D1260"/>
      <c r="E1260"/>
      <c r="F1260"/>
      <c r="G1260" s="144"/>
      <c r="AE1260" s="126"/>
      <c r="AF1260" s="126"/>
      <c r="AI1260" s="126"/>
      <c r="AJ1260" s="126"/>
    </row>
    <row r="1261" spans="2:36" s="115" customFormat="1">
      <c r="B1261"/>
      <c r="C1261"/>
      <c r="D1261"/>
      <c r="E1261"/>
      <c r="F1261"/>
      <c r="G1261" s="144"/>
      <c r="AE1261" s="126"/>
      <c r="AF1261" s="126"/>
      <c r="AI1261" s="126"/>
      <c r="AJ1261" s="126"/>
    </row>
    <row r="1262" spans="2:36" s="115" customFormat="1">
      <c r="B1262"/>
      <c r="C1262"/>
      <c r="D1262"/>
      <c r="E1262"/>
      <c r="F1262"/>
      <c r="G1262" s="144"/>
      <c r="AE1262" s="126"/>
      <c r="AF1262" s="126"/>
      <c r="AI1262" s="126"/>
      <c r="AJ1262" s="126"/>
    </row>
    <row r="1263" spans="2:36" s="115" customFormat="1">
      <c r="B1263"/>
      <c r="C1263"/>
      <c r="D1263"/>
      <c r="E1263"/>
      <c r="F1263"/>
      <c r="G1263" s="144"/>
      <c r="AE1263" s="126"/>
      <c r="AF1263" s="126"/>
      <c r="AI1263" s="126"/>
      <c r="AJ1263" s="126"/>
    </row>
    <row r="1264" spans="2:36" s="115" customFormat="1">
      <c r="B1264"/>
      <c r="C1264"/>
      <c r="D1264"/>
      <c r="E1264"/>
      <c r="F1264"/>
      <c r="G1264" s="144"/>
      <c r="AE1264" s="126"/>
      <c r="AF1264" s="126"/>
      <c r="AI1264" s="126"/>
      <c r="AJ1264" s="126"/>
    </row>
    <row r="1265" spans="2:36" s="115" customFormat="1">
      <c r="B1265"/>
      <c r="C1265"/>
      <c r="D1265"/>
      <c r="E1265"/>
      <c r="F1265"/>
      <c r="G1265" s="144"/>
      <c r="AE1265" s="126"/>
      <c r="AF1265" s="126"/>
      <c r="AI1265" s="126"/>
      <c r="AJ1265" s="126"/>
    </row>
    <row r="1266" spans="2:36" s="115" customFormat="1">
      <c r="B1266"/>
      <c r="C1266"/>
      <c r="D1266"/>
      <c r="E1266"/>
      <c r="F1266"/>
      <c r="G1266" s="144"/>
      <c r="AE1266" s="126"/>
      <c r="AF1266" s="126"/>
      <c r="AI1266" s="126"/>
      <c r="AJ1266" s="126"/>
    </row>
    <row r="1267" spans="2:36" s="115" customFormat="1">
      <c r="B1267"/>
      <c r="C1267"/>
      <c r="D1267"/>
      <c r="E1267"/>
      <c r="F1267"/>
      <c r="G1267" s="144"/>
      <c r="AE1267" s="126"/>
      <c r="AF1267" s="126"/>
      <c r="AI1267" s="126"/>
      <c r="AJ1267" s="126"/>
    </row>
    <row r="1268" spans="2:36" s="115" customFormat="1">
      <c r="B1268"/>
      <c r="C1268"/>
      <c r="D1268"/>
      <c r="E1268"/>
      <c r="F1268"/>
      <c r="G1268" s="144"/>
      <c r="AE1268" s="126"/>
      <c r="AF1268" s="126"/>
      <c r="AI1268" s="126"/>
      <c r="AJ1268" s="126"/>
    </row>
    <row r="1269" spans="2:36">
      <c r="G1269" s="144"/>
    </row>
    <row r="1270" spans="2:36">
      <c r="G1270" s="144"/>
    </row>
    <row r="1271" spans="2:36">
      <c r="G1271" s="144"/>
    </row>
    <row r="1272" spans="2:36">
      <c r="G1272" s="144"/>
    </row>
    <row r="1273" spans="2:36">
      <c r="G1273" s="144"/>
    </row>
    <row r="1274" spans="2:36">
      <c r="G1274" s="144"/>
    </row>
    <row r="1275" spans="2:36">
      <c r="G1275" s="144"/>
    </row>
    <row r="1276" spans="2:36">
      <c r="G1276" s="144"/>
    </row>
    <row r="1277" spans="2:36">
      <c r="G1277" s="144"/>
    </row>
    <row r="1278" spans="2:36">
      <c r="G1278" s="144"/>
    </row>
    <row r="1279" spans="2:36">
      <c r="G1279" s="144"/>
    </row>
    <row r="1280" spans="2:36">
      <c r="G1280" s="144"/>
    </row>
    <row r="1281" spans="2:36">
      <c r="G1281" s="144"/>
    </row>
    <row r="1282" spans="2:36">
      <c r="G1282" s="144"/>
    </row>
    <row r="1283" spans="2:36">
      <c r="G1283" s="144"/>
    </row>
    <row r="1284" spans="2:36">
      <c r="G1284" s="144"/>
    </row>
    <row r="1285" spans="2:36">
      <c r="G1285" s="144"/>
    </row>
    <row r="1286" spans="2:36">
      <c r="G1286" s="144"/>
    </row>
    <row r="1287" spans="2:36">
      <c r="G1287" s="144"/>
    </row>
    <row r="1288" spans="2:36">
      <c r="G1288" s="144"/>
    </row>
    <row r="1289" spans="2:36">
      <c r="G1289" s="144"/>
    </row>
    <row r="1290" spans="2:36">
      <c r="G1290" s="144"/>
    </row>
    <row r="1291" spans="2:36">
      <c r="G1291" s="144"/>
    </row>
    <row r="1292" spans="2:36">
      <c r="G1292" s="144"/>
    </row>
    <row r="1293" spans="2:36">
      <c r="G1293" s="144"/>
    </row>
    <row r="1294" spans="2:36">
      <c r="G1294" s="144"/>
    </row>
    <row r="1295" spans="2:36">
      <c r="G1295" s="144"/>
    </row>
    <row r="1296" spans="2:36" s="115" customFormat="1">
      <c r="B1296"/>
      <c r="C1296"/>
      <c r="D1296"/>
      <c r="E1296"/>
      <c r="F1296"/>
      <c r="G1296" s="144"/>
      <c r="AE1296" s="126"/>
      <c r="AF1296" s="126"/>
      <c r="AI1296" s="126"/>
      <c r="AJ1296" s="126"/>
    </row>
    <row r="1297" spans="2:36" s="115" customFormat="1">
      <c r="B1297"/>
      <c r="C1297"/>
      <c r="D1297"/>
      <c r="E1297"/>
      <c r="F1297"/>
      <c r="G1297" s="144"/>
      <c r="AE1297" s="126"/>
      <c r="AF1297" s="126"/>
      <c r="AI1297" s="126"/>
      <c r="AJ1297" s="126"/>
    </row>
    <row r="1298" spans="2:36" s="115" customFormat="1">
      <c r="B1298"/>
      <c r="C1298"/>
      <c r="D1298"/>
      <c r="E1298"/>
      <c r="F1298"/>
      <c r="G1298" s="144"/>
      <c r="AE1298" s="126"/>
      <c r="AF1298" s="126"/>
      <c r="AI1298" s="126"/>
      <c r="AJ1298" s="126"/>
    </row>
    <row r="1299" spans="2:36">
      <c r="G1299" s="144"/>
    </row>
    <row r="1300" spans="2:36">
      <c r="G1300" s="144"/>
    </row>
    <row r="1301" spans="2:36">
      <c r="G1301" s="144"/>
    </row>
    <row r="1302" spans="2:36">
      <c r="G1302" s="144"/>
    </row>
    <row r="1303" spans="2:36">
      <c r="G1303" s="144"/>
    </row>
    <row r="1304" spans="2:36">
      <c r="G1304" s="144"/>
    </row>
    <row r="1305" spans="2:36">
      <c r="G1305" s="144"/>
    </row>
    <row r="1306" spans="2:36">
      <c r="G1306" s="144"/>
    </row>
    <row r="1307" spans="2:36">
      <c r="G1307" s="144"/>
    </row>
    <row r="1308" spans="2:36" s="115" customFormat="1">
      <c r="B1308"/>
      <c r="C1308"/>
      <c r="D1308"/>
      <c r="E1308"/>
      <c r="F1308"/>
      <c r="G1308" s="144"/>
      <c r="AE1308" s="126"/>
      <c r="AF1308" s="126"/>
      <c r="AI1308" s="126"/>
      <c r="AJ1308" s="126"/>
    </row>
    <row r="1309" spans="2:36" s="115" customFormat="1">
      <c r="B1309"/>
      <c r="C1309"/>
      <c r="D1309"/>
      <c r="E1309"/>
      <c r="F1309"/>
      <c r="G1309" s="144"/>
      <c r="AE1309" s="126"/>
      <c r="AF1309" s="126"/>
      <c r="AI1309" s="126"/>
      <c r="AJ1309" s="126"/>
    </row>
    <row r="1310" spans="2:36" s="115" customFormat="1">
      <c r="B1310"/>
      <c r="C1310"/>
      <c r="D1310"/>
      <c r="E1310"/>
      <c r="F1310"/>
      <c r="G1310" s="144"/>
      <c r="AE1310" s="126"/>
      <c r="AF1310" s="126"/>
      <c r="AI1310" s="126"/>
      <c r="AJ1310" s="126"/>
    </row>
    <row r="1311" spans="2:36" s="115" customFormat="1">
      <c r="B1311"/>
      <c r="C1311"/>
      <c r="D1311"/>
      <c r="E1311"/>
      <c r="F1311"/>
      <c r="G1311" s="144"/>
      <c r="AE1311" s="126"/>
      <c r="AF1311" s="126"/>
      <c r="AI1311" s="126"/>
      <c r="AJ1311" s="126"/>
    </row>
    <row r="1312" spans="2:36" s="115" customFormat="1">
      <c r="B1312"/>
      <c r="C1312"/>
      <c r="D1312"/>
      <c r="E1312"/>
      <c r="F1312"/>
      <c r="G1312" s="144"/>
      <c r="AE1312" s="126"/>
      <c r="AF1312" s="126"/>
      <c r="AI1312" s="126"/>
      <c r="AJ1312" s="126"/>
    </row>
    <row r="1313" spans="2:36" s="115" customFormat="1">
      <c r="B1313"/>
      <c r="C1313"/>
      <c r="D1313"/>
      <c r="E1313"/>
      <c r="F1313"/>
      <c r="G1313" s="144"/>
      <c r="AE1313" s="126"/>
      <c r="AF1313" s="126"/>
      <c r="AI1313" s="126"/>
      <c r="AJ1313" s="126"/>
    </row>
    <row r="1314" spans="2:36" s="115" customFormat="1">
      <c r="B1314"/>
      <c r="C1314"/>
      <c r="D1314"/>
      <c r="E1314"/>
      <c r="F1314"/>
      <c r="G1314" s="144"/>
      <c r="AE1314" s="126"/>
      <c r="AF1314" s="126"/>
      <c r="AI1314" s="126"/>
      <c r="AJ1314" s="126"/>
    </row>
    <row r="1315" spans="2:36" s="115" customFormat="1">
      <c r="B1315"/>
      <c r="C1315"/>
      <c r="D1315"/>
      <c r="E1315"/>
      <c r="F1315"/>
      <c r="G1315" s="144"/>
      <c r="AE1315" s="126"/>
      <c r="AF1315" s="126"/>
      <c r="AI1315" s="126"/>
      <c r="AJ1315" s="126"/>
    </row>
    <row r="1316" spans="2:36" s="115" customFormat="1">
      <c r="B1316"/>
      <c r="C1316"/>
      <c r="D1316"/>
      <c r="E1316"/>
      <c r="F1316"/>
      <c r="G1316" s="144"/>
      <c r="AE1316" s="126"/>
      <c r="AF1316" s="126"/>
      <c r="AI1316" s="126"/>
      <c r="AJ1316" s="126"/>
    </row>
    <row r="1317" spans="2:36" s="115" customFormat="1">
      <c r="B1317"/>
      <c r="C1317"/>
      <c r="D1317"/>
      <c r="E1317"/>
      <c r="F1317"/>
      <c r="G1317" s="144"/>
      <c r="AE1317" s="126"/>
      <c r="AF1317" s="126"/>
      <c r="AI1317" s="126"/>
      <c r="AJ1317" s="126"/>
    </row>
    <row r="1318" spans="2:36" s="115" customFormat="1">
      <c r="B1318"/>
      <c r="C1318"/>
      <c r="D1318"/>
      <c r="E1318"/>
      <c r="F1318"/>
      <c r="G1318" s="144"/>
      <c r="AE1318" s="126"/>
      <c r="AF1318" s="126"/>
      <c r="AI1318" s="126"/>
      <c r="AJ1318" s="126"/>
    </row>
    <row r="1319" spans="2:36" s="115" customFormat="1">
      <c r="B1319"/>
      <c r="C1319"/>
      <c r="D1319"/>
      <c r="E1319"/>
      <c r="F1319"/>
      <c r="G1319" s="144"/>
      <c r="AE1319" s="126"/>
      <c r="AF1319" s="126"/>
      <c r="AI1319" s="126"/>
      <c r="AJ1319" s="126"/>
    </row>
    <row r="1320" spans="2:36" s="115" customFormat="1">
      <c r="B1320"/>
      <c r="C1320"/>
      <c r="D1320"/>
      <c r="E1320"/>
      <c r="F1320"/>
      <c r="G1320" s="144"/>
      <c r="AE1320" s="126"/>
      <c r="AF1320" s="126"/>
      <c r="AI1320" s="126"/>
      <c r="AJ1320" s="126"/>
    </row>
    <row r="1321" spans="2:36" s="115" customFormat="1">
      <c r="B1321"/>
      <c r="C1321"/>
      <c r="D1321"/>
      <c r="E1321"/>
      <c r="F1321"/>
      <c r="G1321" s="144"/>
      <c r="AE1321" s="126"/>
      <c r="AF1321" s="126"/>
      <c r="AI1321" s="126"/>
      <c r="AJ1321" s="126"/>
    </row>
    <row r="1322" spans="2:36" s="115" customFormat="1">
      <c r="B1322"/>
      <c r="C1322"/>
      <c r="D1322"/>
      <c r="E1322"/>
      <c r="F1322"/>
      <c r="G1322" s="144"/>
      <c r="AE1322" s="126"/>
      <c r="AF1322" s="126"/>
      <c r="AI1322" s="126"/>
      <c r="AJ1322" s="126"/>
    </row>
    <row r="1323" spans="2:36" s="115" customFormat="1">
      <c r="B1323"/>
      <c r="C1323"/>
      <c r="D1323"/>
      <c r="E1323"/>
      <c r="F1323"/>
      <c r="G1323" s="144"/>
      <c r="AE1323" s="126"/>
      <c r="AF1323" s="126"/>
      <c r="AI1323" s="126"/>
      <c r="AJ1323" s="126"/>
    </row>
    <row r="1324" spans="2:36" s="115" customFormat="1">
      <c r="B1324"/>
      <c r="C1324"/>
      <c r="D1324"/>
      <c r="E1324"/>
      <c r="F1324"/>
      <c r="G1324" s="144"/>
      <c r="AE1324" s="126"/>
      <c r="AF1324" s="126"/>
      <c r="AI1324" s="126"/>
      <c r="AJ1324" s="126"/>
    </row>
    <row r="1325" spans="2:36" s="115" customFormat="1">
      <c r="B1325"/>
      <c r="C1325"/>
      <c r="D1325"/>
      <c r="E1325"/>
      <c r="F1325"/>
      <c r="G1325" s="144"/>
      <c r="AE1325" s="126"/>
      <c r="AF1325" s="126"/>
      <c r="AI1325" s="126"/>
      <c r="AJ1325" s="126"/>
    </row>
    <row r="1326" spans="2:36" s="115" customFormat="1">
      <c r="B1326"/>
      <c r="C1326"/>
      <c r="D1326"/>
      <c r="E1326"/>
      <c r="F1326"/>
      <c r="G1326" s="144"/>
      <c r="AE1326" s="126"/>
      <c r="AF1326" s="126"/>
      <c r="AI1326" s="126"/>
      <c r="AJ1326" s="126"/>
    </row>
    <row r="1327" spans="2:36" s="115" customFormat="1">
      <c r="B1327"/>
      <c r="C1327"/>
      <c r="D1327"/>
      <c r="E1327"/>
      <c r="F1327"/>
      <c r="G1327" s="144"/>
      <c r="AE1327" s="126"/>
      <c r="AF1327" s="126"/>
      <c r="AI1327" s="126"/>
      <c r="AJ1327" s="126"/>
    </row>
    <row r="1328" spans="2:36" s="115" customFormat="1">
      <c r="B1328"/>
      <c r="C1328"/>
      <c r="D1328"/>
      <c r="E1328"/>
      <c r="F1328"/>
      <c r="G1328" s="144"/>
      <c r="AE1328" s="126"/>
      <c r="AF1328" s="126"/>
      <c r="AI1328" s="126"/>
      <c r="AJ1328" s="126"/>
    </row>
    <row r="1329" spans="2:36" s="115" customFormat="1">
      <c r="B1329"/>
      <c r="C1329"/>
      <c r="D1329"/>
      <c r="E1329"/>
      <c r="F1329"/>
      <c r="G1329" s="144"/>
      <c r="AE1329" s="126"/>
      <c r="AF1329" s="126"/>
      <c r="AI1329" s="126"/>
      <c r="AJ1329" s="126"/>
    </row>
    <row r="1330" spans="2:36" s="115" customFormat="1">
      <c r="B1330"/>
      <c r="C1330"/>
      <c r="D1330"/>
      <c r="E1330"/>
      <c r="F1330"/>
      <c r="G1330" s="144"/>
      <c r="AE1330" s="126"/>
      <c r="AF1330" s="126"/>
      <c r="AI1330" s="126"/>
      <c r="AJ1330" s="126"/>
    </row>
    <row r="1331" spans="2:36" s="115" customFormat="1">
      <c r="B1331"/>
      <c r="C1331"/>
      <c r="D1331"/>
      <c r="E1331"/>
      <c r="F1331"/>
      <c r="G1331" s="144"/>
      <c r="AE1331" s="126"/>
      <c r="AF1331" s="126"/>
      <c r="AI1331" s="126"/>
      <c r="AJ1331" s="126"/>
    </row>
    <row r="1332" spans="2:36" s="115" customFormat="1">
      <c r="B1332"/>
      <c r="C1332"/>
      <c r="D1332"/>
      <c r="E1332"/>
      <c r="F1332"/>
      <c r="G1332" s="144"/>
      <c r="AE1332" s="126"/>
      <c r="AF1332" s="126"/>
      <c r="AI1332" s="126"/>
      <c r="AJ1332" s="126"/>
    </row>
    <row r="1333" spans="2:36" s="115" customFormat="1">
      <c r="B1333"/>
      <c r="C1333"/>
      <c r="D1333"/>
      <c r="E1333"/>
      <c r="F1333"/>
      <c r="G1333" s="144"/>
      <c r="AE1333" s="126"/>
      <c r="AF1333" s="126"/>
      <c r="AI1333" s="126"/>
      <c r="AJ1333" s="126"/>
    </row>
    <row r="1334" spans="2:36" s="115" customFormat="1">
      <c r="B1334"/>
      <c r="C1334"/>
      <c r="D1334"/>
      <c r="E1334"/>
      <c r="F1334"/>
      <c r="G1334" s="144"/>
      <c r="AE1334" s="126"/>
      <c r="AF1334" s="126"/>
      <c r="AI1334" s="126"/>
      <c r="AJ1334" s="126"/>
    </row>
    <row r="1335" spans="2:36" s="115" customFormat="1">
      <c r="B1335"/>
      <c r="C1335"/>
      <c r="D1335"/>
      <c r="E1335"/>
      <c r="F1335"/>
      <c r="G1335" s="144"/>
      <c r="AE1335" s="126"/>
      <c r="AF1335" s="126"/>
      <c r="AI1335" s="126"/>
      <c r="AJ1335" s="126"/>
    </row>
    <row r="1336" spans="2:36" s="115" customFormat="1">
      <c r="B1336"/>
      <c r="C1336"/>
      <c r="D1336"/>
      <c r="E1336"/>
      <c r="F1336"/>
      <c r="G1336" s="144"/>
      <c r="AE1336" s="126"/>
      <c r="AF1336" s="126"/>
      <c r="AI1336" s="126"/>
      <c r="AJ1336" s="126"/>
    </row>
    <row r="1337" spans="2:36" s="115" customFormat="1">
      <c r="B1337"/>
      <c r="C1337"/>
      <c r="D1337"/>
      <c r="E1337"/>
      <c r="F1337"/>
      <c r="G1337" s="144"/>
      <c r="AE1337" s="126"/>
      <c r="AF1337" s="126"/>
      <c r="AI1337" s="126"/>
      <c r="AJ1337" s="126"/>
    </row>
    <row r="1338" spans="2:36" s="115" customFormat="1">
      <c r="B1338"/>
      <c r="C1338"/>
      <c r="D1338"/>
      <c r="E1338"/>
      <c r="F1338"/>
      <c r="G1338" s="144"/>
      <c r="AE1338" s="126"/>
      <c r="AF1338" s="126"/>
      <c r="AI1338" s="126"/>
      <c r="AJ1338" s="126"/>
    </row>
    <row r="1339" spans="2:36" s="115" customFormat="1">
      <c r="B1339"/>
      <c r="C1339"/>
      <c r="D1339"/>
      <c r="E1339"/>
      <c r="F1339"/>
      <c r="G1339" s="144"/>
      <c r="AE1339" s="126"/>
      <c r="AF1339" s="126"/>
      <c r="AI1339" s="126"/>
      <c r="AJ1339" s="126"/>
    </row>
    <row r="1340" spans="2:36" s="115" customFormat="1">
      <c r="B1340"/>
      <c r="C1340"/>
      <c r="D1340"/>
      <c r="E1340"/>
      <c r="F1340"/>
      <c r="G1340" s="144"/>
      <c r="AE1340" s="126"/>
      <c r="AF1340" s="126"/>
      <c r="AI1340" s="126"/>
      <c r="AJ1340" s="126"/>
    </row>
    <row r="1341" spans="2:36" s="115" customFormat="1">
      <c r="B1341"/>
      <c r="C1341"/>
      <c r="D1341"/>
      <c r="E1341"/>
      <c r="F1341"/>
      <c r="G1341" s="144"/>
      <c r="AE1341" s="126"/>
      <c r="AF1341" s="126"/>
      <c r="AI1341" s="126"/>
      <c r="AJ1341" s="126"/>
    </row>
    <row r="1342" spans="2:36" s="115" customFormat="1">
      <c r="B1342"/>
      <c r="C1342"/>
      <c r="D1342"/>
      <c r="E1342"/>
      <c r="F1342"/>
      <c r="G1342" s="144"/>
      <c r="AE1342" s="126"/>
      <c r="AF1342" s="126"/>
      <c r="AI1342" s="126"/>
      <c r="AJ1342" s="126"/>
    </row>
    <row r="1343" spans="2:36" s="115" customFormat="1">
      <c r="B1343"/>
      <c r="C1343"/>
      <c r="D1343"/>
      <c r="E1343"/>
      <c r="F1343"/>
      <c r="G1343" s="144"/>
      <c r="AE1343" s="126"/>
      <c r="AF1343" s="126"/>
      <c r="AI1343" s="126"/>
      <c r="AJ1343" s="126"/>
    </row>
    <row r="1344" spans="2:36" s="115" customFormat="1">
      <c r="B1344"/>
      <c r="C1344"/>
      <c r="D1344"/>
      <c r="E1344"/>
      <c r="F1344"/>
      <c r="G1344" s="144"/>
      <c r="AE1344" s="126"/>
      <c r="AF1344" s="126"/>
      <c r="AI1344" s="126"/>
      <c r="AJ1344" s="126"/>
    </row>
    <row r="1345" spans="2:36" s="115" customFormat="1">
      <c r="B1345"/>
      <c r="C1345"/>
      <c r="D1345"/>
      <c r="E1345"/>
      <c r="F1345"/>
      <c r="G1345" s="144"/>
      <c r="AE1345" s="126"/>
      <c r="AF1345" s="126"/>
      <c r="AI1345" s="126"/>
      <c r="AJ1345" s="126"/>
    </row>
    <row r="1346" spans="2:36" s="115" customFormat="1">
      <c r="B1346"/>
      <c r="C1346"/>
      <c r="D1346"/>
      <c r="E1346"/>
      <c r="F1346"/>
      <c r="G1346" s="144"/>
      <c r="AE1346" s="126"/>
      <c r="AF1346" s="126"/>
      <c r="AI1346" s="126"/>
      <c r="AJ1346" s="126"/>
    </row>
    <row r="1347" spans="2:36" s="126" customFormat="1">
      <c r="B1347"/>
      <c r="C1347"/>
      <c r="D1347"/>
      <c r="E1347"/>
      <c r="F1347"/>
      <c r="G1347" s="144"/>
    </row>
    <row r="1348" spans="2:36" s="126" customFormat="1">
      <c r="B1348"/>
      <c r="C1348"/>
      <c r="D1348"/>
      <c r="E1348"/>
      <c r="F1348"/>
      <c r="G1348" s="144"/>
    </row>
    <row r="1349" spans="2:36" s="126" customFormat="1">
      <c r="B1349"/>
      <c r="C1349"/>
      <c r="D1349"/>
      <c r="E1349"/>
      <c r="F1349"/>
      <c r="G1349" s="144"/>
    </row>
    <row r="1350" spans="2:36" s="126" customFormat="1">
      <c r="B1350"/>
      <c r="C1350"/>
      <c r="D1350"/>
      <c r="E1350"/>
      <c r="F1350"/>
      <c r="G1350" s="144"/>
    </row>
    <row r="1351" spans="2:36" s="126" customFormat="1">
      <c r="B1351"/>
      <c r="C1351"/>
      <c r="D1351"/>
      <c r="E1351"/>
      <c r="F1351"/>
      <c r="G1351" s="144"/>
    </row>
    <row r="1352" spans="2:36" s="126" customFormat="1">
      <c r="B1352"/>
      <c r="C1352"/>
      <c r="D1352"/>
      <c r="E1352"/>
      <c r="F1352"/>
      <c r="G1352" s="144"/>
    </row>
    <row r="1353" spans="2:36" s="126" customFormat="1">
      <c r="B1353"/>
      <c r="C1353"/>
      <c r="D1353"/>
      <c r="E1353"/>
      <c r="F1353"/>
      <c r="G1353" s="144"/>
    </row>
    <row r="1354" spans="2:36" s="126" customFormat="1">
      <c r="B1354"/>
      <c r="C1354"/>
      <c r="D1354"/>
      <c r="E1354"/>
      <c r="F1354"/>
      <c r="G1354" s="144"/>
    </row>
    <row r="1355" spans="2:36" s="126" customFormat="1">
      <c r="B1355"/>
      <c r="C1355"/>
      <c r="D1355"/>
      <c r="E1355"/>
      <c r="F1355"/>
      <c r="G1355" s="144"/>
    </row>
    <row r="1356" spans="2:36" s="115" customFormat="1">
      <c r="B1356"/>
      <c r="C1356"/>
      <c r="D1356"/>
      <c r="E1356"/>
      <c r="F1356"/>
      <c r="G1356" s="144"/>
      <c r="AE1356" s="126"/>
      <c r="AF1356" s="126"/>
      <c r="AI1356" s="126"/>
      <c r="AJ1356" s="126"/>
    </row>
    <row r="1357" spans="2:36" s="115" customFormat="1">
      <c r="B1357"/>
      <c r="C1357"/>
      <c r="D1357"/>
      <c r="E1357"/>
      <c r="F1357"/>
      <c r="G1357" s="144"/>
      <c r="AE1357" s="126"/>
      <c r="AF1357" s="126"/>
      <c r="AI1357" s="126"/>
      <c r="AJ1357" s="126"/>
    </row>
    <row r="1358" spans="2:36" s="115" customFormat="1">
      <c r="B1358"/>
      <c r="C1358"/>
      <c r="D1358"/>
      <c r="E1358"/>
      <c r="F1358"/>
      <c r="G1358" s="144"/>
      <c r="AE1358" s="126"/>
      <c r="AF1358" s="126"/>
      <c r="AI1358" s="126"/>
      <c r="AJ1358" s="126"/>
    </row>
    <row r="1359" spans="2:36" s="115" customFormat="1">
      <c r="B1359"/>
      <c r="C1359"/>
      <c r="D1359"/>
      <c r="E1359"/>
      <c r="F1359"/>
      <c r="G1359" s="144"/>
      <c r="AE1359" s="126"/>
      <c r="AF1359" s="126"/>
      <c r="AI1359" s="126"/>
      <c r="AJ1359" s="126"/>
    </row>
    <row r="1360" spans="2:36" s="115" customFormat="1">
      <c r="B1360"/>
      <c r="C1360"/>
      <c r="D1360"/>
      <c r="E1360"/>
      <c r="F1360"/>
      <c r="G1360" s="144"/>
      <c r="AE1360" s="126"/>
      <c r="AF1360" s="126"/>
      <c r="AI1360" s="126"/>
      <c r="AJ1360" s="126"/>
    </row>
    <row r="1361" spans="2:36" s="115" customFormat="1">
      <c r="B1361"/>
      <c r="C1361"/>
      <c r="D1361"/>
      <c r="E1361"/>
      <c r="F1361"/>
      <c r="G1361" s="144"/>
      <c r="AE1361" s="126"/>
      <c r="AF1361" s="126"/>
      <c r="AI1361" s="126"/>
      <c r="AJ1361" s="126"/>
    </row>
    <row r="1362" spans="2:36" s="115" customFormat="1">
      <c r="B1362"/>
      <c r="C1362"/>
      <c r="D1362"/>
      <c r="E1362"/>
      <c r="F1362"/>
      <c r="G1362" s="144"/>
      <c r="AE1362" s="126"/>
      <c r="AF1362" s="126"/>
      <c r="AI1362" s="126"/>
      <c r="AJ1362" s="126"/>
    </row>
    <row r="1363" spans="2:36" s="115" customFormat="1">
      <c r="B1363"/>
      <c r="C1363"/>
      <c r="D1363"/>
      <c r="E1363"/>
      <c r="F1363"/>
      <c r="G1363" s="144"/>
      <c r="AE1363" s="126"/>
      <c r="AF1363" s="126"/>
      <c r="AI1363" s="126"/>
      <c r="AJ1363" s="126"/>
    </row>
    <row r="1364" spans="2:36" s="115" customFormat="1">
      <c r="B1364"/>
      <c r="C1364"/>
      <c r="D1364"/>
      <c r="E1364"/>
      <c r="F1364"/>
      <c r="G1364" s="144"/>
      <c r="AE1364" s="126"/>
      <c r="AF1364" s="126"/>
      <c r="AI1364" s="126"/>
      <c r="AJ1364" s="126"/>
    </row>
    <row r="1365" spans="2:36" s="115" customFormat="1">
      <c r="B1365"/>
      <c r="C1365"/>
      <c r="D1365"/>
      <c r="E1365"/>
      <c r="F1365"/>
      <c r="G1365" s="144"/>
      <c r="AE1365" s="126"/>
      <c r="AF1365" s="126"/>
      <c r="AI1365" s="126"/>
      <c r="AJ1365" s="126"/>
    </row>
    <row r="1366" spans="2:36" s="115" customFormat="1">
      <c r="B1366"/>
      <c r="C1366"/>
      <c r="D1366"/>
      <c r="E1366"/>
      <c r="F1366"/>
      <c r="G1366" s="144"/>
      <c r="AE1366" s="126"/>
      <c r="AF1366" s="126"/>
      <c r="AI1366" s="126"/>
      <c r="AJ1366" s="126"/>
    </row>
    <row r="1367" spans="2:36" s="115" customFormat="1">
      <c r="B1367"/>
      <c r="C1367"/>
      <c r="D1367"/>
      <c r="E1367"/>
      <c r="F1367"/>
      <c r="G1367" s="144"/>
      <c r="AE1367" s="126"/>
      <c r="AF1367" s="126"/>
      <c r="AI1367" s="126"/>
      <c r="AJ1367" s="126"/>
    </row>
    <row r="1368" spans="2:36" s="115" customFormat="1">
      <c r="B1368"/>
      <c r="C1368"/>
      <c r="D1368"/>
      <c r="E1368"/>
      <c r="F1368"/>
      <c r="G1368" s="144"/>
      <c r="AE1368" s="126"/>
      <c r="AF1368" s="126"/>
      <c r="AI1368" s="126"/>
      <c r="AJ1368" s="126"/>
    </row>
    <row r="1369" spans="2:36" s="115" customFormat="1">
      <c r="B1369"/>
      <c r="C1369"/>
      <c r="D1369"/>
      <c r="E1369"/>
      <c r="F1369"/>
      <c r="G1369" s="144"/>
      <c r="AE1369" s="126"/>
      <c r="AF1369" s="126"/>
      <c r="AI1369" s="126"/>
      <c r="AJ1369" s="126"/>
    </row>
    <row r="1370" spans="2:36" s="115" customFormat="1">
      <c r="B1370"/>
      <c r="C1370"/>
      <c r="D1370"/>
      <c r="E1370"/>
      <c r="F1370"/>
      <c r="G1370" s="144"/>
      <c r="AE1370" s="126"/>
      <c r="AF1370" s="126"/>
      <c r="AI1370" s="126"/>
      <c r="AJ1370" s="126"/>
    </row>
    <row r="1371" spans="2:36" s="115" customFormat="1">
      <c r="B1371"/>
      <c r="C1371"/>
      <c r="D1371"/>
      <c r="E1371"/>
      <c r="F1371"/>
      <c r="G1371" s="144"/>
      <c r="AE1371" s="126"/>
      <c r="AF1371" s="126"/>
      <c r="AI1371" s="126"/>
      <c r="AJ1371" s="126"/>
    </row>
    <row r="1372" spans="2:36" s="115" customFormat="1">
      <c r="B1372"/>
      <c r="C1372"/>
      <c r="D1372"/>
      <c r="E1372"/>
      <c r="F1372"/>
      <c r="G1372" s="144"/>
      <c r="AE1372" s="126"/>
      <c r="AF1372" s="126"/>
      <c r="AI1372" s="126"/>
      <c r="AJ1372" s="126"/>
    </row>
    <row r="1373" spans="2:36" s="115" customFormat="1">
      <c r="B1373"/>
      <c r="C1373"/>
      <c r="D1373"/>
      <c r="E1373"/>
      <c r="F1373"/>
      <c r="G1373" s="144"/>
      <c r="AE1373" s="126"/>
      <c r="AF1373" s="126"/>
      <c r="AI1373" s="126"/>
      <c r="AJ1373" s="126"/>
    </row>
    <row r="1374" spans="2:36" s="115" customFormat="1">
      <c r="B1374"/>
      <c r="C1374"/>
      <c r="D1374"/>
      <c r="E1374"/>
      <c r="F1374"/>
      <c r="G1374" s="144"/>
      <c r="AE1374" s="126"/>
      <c r="AF1374" s="126"/>
      <c r="AI1374" s="126"/>
      <c r="AJ1374" s="126"/>
    </row>
    <row r="1375" spans="2:36" s="115" customFormat="1">
      <c r="B1375"/>
      <c r="C1375"/>
      <c r="D1375"/>
      <c r="E1375"/>
      <c r="F1375"/>
      <c r="G1375" s="144"/>
      <c r="AE1375" s="126"/>
      <c r="AF1375" s="126"/>
      <c r="AI1375" s="126"/>
      <c r="AJ1375" s="126"/>
    </row>
    <row r="1376" spans="2:36" s="115" customFormat="1">
      <c r="B1376"/>
      <c r="C1376"/>
      <c r="D1376"/>
      <c r="E1376"/>
      <c r="F1376"/>
      <c r="G1376" s="144"/>
      <c r="AE1376" s="126"/>
      <c r="AF1376" s="126"/>
      <c r="AI1376" s="126"/>
      <c r="AJ1376" s="126"/>
    </row>
    <row r="1377" spans="2:36" s="115" customFormat="1">
      <c r="B1377"/>
      <c r="C1377"/>
      <c r="D1377"/>
      <c r="E1377"/>
      <c r="F1377"/>
      <c r="G1377" s="144"/>
      <c r="AE1377" s="126"/>
      <c r="AF1377" s="126"/>
      <c r="AI1377" s="126"/>
      <c r="AJ1377" s="126"/>
    </row>
    <row r="1378" spans="2:36" s="115" customFormat="1">
      <c r="B1378"/>
      <c r="C1378"/>
      <c r="D1378"/>
      <c r="E1378"/>
      <c r="F1378"/>
      <c r="G1378" s="144"/>
      <c r="AE1378" s="126"/>
      <c r="AF1378" s="126"/>
      <c r="AI1378" s="126"/>
      <c r="AJ1378" s="126"/>
    </row>
    <row r="1379" spans="2:36" s="115" customFormat="1">
      <c r="B1379"/>
      <c r="C1379"/>
      <c r="D1379"/>
      <c r="E1379"/>
      <c r="F1379"/>
      <c r="G1379" s="144"/>
      <c r="AE1379" s="126"/>
      <c r="AF1379" s="126"/>
      <c r="AI1379" s="126"/>
      <c r="AJ1379" s="126"/>
    </row>
    <row r="1380" spans="2:36" s="115" customFormat="1">
      <c r="B1380"/>
      <c r="C1380"/>
      <c r="D1380"/>
      <c r="E1380"/>
      <c r="F1380"/>
      <c r="G1380" s="144"/>
      <c r="AE1380" s="126"/>
      <c r="AF1380" s="126"/>
      <c r="AI1380" s="126"/>
      <c r="AJ1380" s="126"/>
    </row>
    <row r="1381" spans="2:36" s="115" customFormat="1">
      <c r="B1381"/>
      <c r="C1381"/>
      <c r="D1381"/>
      <c r="E1381"/>
      <c r="F1381"/>
      <c r="G1381" s="144"/>
      <c r="AE1381" s="126"/>
      <c r="AF1381" s="126"/>
      <c r="AI1381" s="126"/>
      <c r="AJ1381" s="126"/>
    </row>
    <row r="1382" spans="2:36" s="115" customFormat="1">
      <c r="B1382"/>
      <c r="C1382"/>
      <c r="D1382"/>
      <c r="E1382"/>
      <c r="F1382"/>
      <c r="G1382" s="144"/>
      <c r="AE1382" s="126"/>
      <c r="AF1382" s="126"/>
      <c r="AI1382" s="126"/>
      <c r="AJ1382" s="126"/>
    </row>
    <row r="1383" spans="2:36" s="115" customFormat="1">
      <c r="B1383"/>
      <c r="C1383"/>
      <c r="D1383"/>
      <c r="E1383"/>
      <c r="F1383"/>
      <c r="G1383" s="144"/>
      <c r="AE1383" s="126"/>
      <c r="AF1383" s="126"/>
      <c r="AI1383" s="126"/>
      <c r="AJ1383" s="126"/>
    </row>
    <row r="1384" spans="2:36" s="115" customFormat="1">
      <c r="B1384"/>
      <c r="C1384"/>
      <c r="D1384"/>
      <c r="E1384"/>
      <c r="F1384"/>
      <c r="G1384" s="144"/>
      <c r="AE1384" s="126"/>
      <c r="AF1384" s="126"/>
      <c r="AI1384" s="126"/>
      <c r="AJ1384" s="126"/>
    </row>
    <row r="1385" spans="2:36" s="115" customFormat="1">
      <c r="B1385"/>
      <c r="C1385"/>
      <c r="D1385"/>
      <c r="E1385"/>
      <c r="F1385"/>
      <c r="G1385" s="144"/>
      <c r="AE1385" s="126"/>
      <c r="AF1385" s="126"/>
      <c r="AI1385" s="126"/>
      <c r="AJ1385" s="126"/>
    </row>
    <row r="1386" spans="2:36" s="115" customFormat="1">
      <c r="B1386"/>
      <c r="C1386"/>
      <c r="D1386"/>
      <c r="E1386"/>
      <c r="F1386"/>
      <c r="G1386" s="144"/>
      <c r="AE1386" s="126"/>
      <c r="AF1386" s="126"/>
      <c r="AI1386" s="126"/>
      <c r="AJ1386" s="126"/>
    </row>
    <row r="1387" spans="2:36" s="115" customFormat="1">
      <c r="B1387"/>
      <c r="C1387"/>
      <c r="D1387"/>
      <c r="E1387"/>
      <c r="F1387"/>
      <c r="G1387" s="144"/>
      <c r="AE1387" s="126"/>
      <c r="AF1387" s="126"/>
      <c r="AI1387" s="126"/>
      <c r="AJ1387" s="126"/>
    </row>
    <row r="1388" spans="2:36" s="115" customFormat="1">
      <c r="B1388"/>
      <c r="C1388"/>
      <c r="D1388"/>
      <c r="E1388"/>
      <c r="F1388"/>
      <c r="G1388" s="144"/>
      <c r="AE1388" s="126"/>
      <c r="AF1388" s="126"/>
      <c r="AI1388" s="126"/>
      <c r="AJ1388" s="126"/>
    </row>
    <row r="1389" spans="2:36">
      <c r="G1389" s="144"/>
    </row>
    <row r="1390" spans="2:36">
      <c r="G1390" s="144"/>
    </row>
    <row r="1391" spans="2:36">
      <c r="G1391" s="144"/>
    </row>
    <row r="1392" spans="2:36">
      <c r="G1392" s="144"/>
    </row>
    <row r="1393" spans="2:36">
      <c r="G1393" s="144"/>
    </row>
    <row r="1394" spans="2:36">
      <c r="G1394" s="144"/>
    </row>
    <row r="1395" spans="2:36" s="115" customFormat="1">
      <c r="B1395"/>
      <c r="C1395"/>
      <c r="D1395"/>
      <c r="E1395"/>
      <c r="F1395"/>
      <c r="G1395" s="144"/>
      <c r="AE1395" s="126"/>
      <c r="AF1395" s="126"/>
      <c r="AI1395" s="126"/>
      <c r="AJ1395" s="126"/>
    </row>
    <row r="1396" spans="2:36" s="115" customFormat="1">
      <c r="B1396"/>
      <c r="C1396"/>
      <c r="D1396"/>
      <c r="E1396"/>
      <c r="F1396"/>
      <c r="G1396" s="144"/>
      <c r="AE1396" s="126"/>
      <c r="AF1396" s="126"/>
      <c r="AI1396" s="126"/>
      <c r="AJ1396" s="126"/>
    </row>
    <row r="1397" spans="2:36" s="115" customFormat="1">
      <c r="B1397"/>
      <c r="C1397"/>
      <c r="D1397"/>
      <c r="E1397"/>
      <c r="F1397"/>
      <c r="G1397" s="144"/>
      <c r="AE1397" s="126"/>
      <c r="AF1397" s="126"/>
      <c r="AI1397" s="126"/>
      <c r="AJ1397" s="126"/>
    </row>
    <row r="1398" spans="2:36">
      <c r="G1398" s="144"/>
    </row>
    <row r="1399" spans="2:36">
      <c r="G1399" s="144"/>
    </row>
    <row r="1400" spans="2:36">
      <c r="G1400" s="144"/>
    </row>
    <row r="1401" spans="2:36">
      <c r="G1401" s="144"/>
    </row>
    <row r="1402" spans="2:36">
      <c r="G1402" s="144"/>
    </row>
    <row r="1403" spans="2:36">
      <c r="G1403" s="144"/>
    </row>
    <row r="1404" spans="2:36">
      <c r="G1404" s="144"/>
    </row>
    <row r="1405" spans="2:36">
      <c r="G1405" s="144"/>
    </row>
    <row r="1406" spans="2:36">
      <c r="G1406" s="144"/>
    </row>
    <row r="1407" spans="2:36" s="115" customFormat="1">
      <c r="B1407"/>
      <c r="C1407"/>
      <c r="D1407"/>
      <c r="E1407"/>
      <c r="F1407"/>
      <c r="G1407" s="144"/>
      <c r="AE1407" s="126"/>
      <c r="AF1407" s="126"/>
      <c r="AI1407" s="126"/>
      <c r="AJ1407" s="126"/>
    </row>
    <row r="1408" spans="2:36">
      <c r="G1408" s="144"/>
    </row>
    <row r="1409" spans="2:36">
      <c r="G1409" s="144"/>
    </row>
    <row r="1410" spans="2:36">
      <c r="G1410" s="144"/>
    </row>
    <row r="1411" spans="2:36">
      <c r="G1411" s="144"/>
    </row>
    <row r="1412" spans="2:36">
      <c r="G1412" s="144"/>
    </row>
    <row r="1413" spans="2:36">
      <c r="G1413" s="144"/>
    </row>
    <row r="1414" spans="2:36" s="115" customFormat="1">
      <c r="B1414"/>
      <c r="C1414"/>
      <c r="D1414"/>
      <c r="E1414"/>
      <c r="F1414"/>
      <c r="G1414" s="144"/>
      <c r="AE1414" s="126"/>
      <c r="AF1414" s="126"/>
      <c r="AI1414" s="126"/>
      <c r="AJ1414" s="126"/>
    </row>
    <row r="1415" spans="2:36">
      <c r="G1415" s="144"/>
    </row>
    <row r="1416" spans="2:36">
      <c r="G1416" s="144"/>
    </row>
    <row r="1417" spans="2:36">
      <c r="G1417" s="144"/>
    </row>
    <row r="1418" spans="2:36">
      <c r="G1418" s="144"/>
    </row>
    <row r="1419" spans="2:36">
      <c r="G1419" s="144"/>
    </row>
    <row r="1420" spans="2:36">
      <c r="G1420" s="144"/>
    </row>
    <row r="1421" spans="2:36">
      <c r="G1421" s="144"/>
    </row>
    <row r="1422" spans="2:36" s="115" customFormat="1">
      <c r="B1422"/>
      <c r="C1422"/>
      <c r="D1422"/>
      <c r="E1422"/>
      <c r="F1422"/>
      <c r="G1422" s="144"/>
      <c r="AE1422" s="126"/>
      <c r="AF1422" s="126"/>
      <c r="AI1422" s="126"/>
      <c r="AJ1422" s="126"/>
    </row>
    <row r="1423" spans="2:36" s="115" customFormat="1">
      <c r="B1423"/>
      <c r="C1423"/>
      <c r="D1423"/>
      <c r="E1423"/>
      <c r="F1423"/>
      <c r="G1423" s="144"/>
      <c r="AE1423" s="126"/>
      <c r="AF1423" s="126"/>
      <c r="AI1423" s="126"/>
      <c r="AJ1423" s="126"/>
    </row>
    <row r="1424" spans="2:36" s="115" customFormat="1">
      <c r="B1424"/>
      <c r="C1424"/>
      <c r="D1424"/>
      <c r="E1424"/>
      <c r="F1424"/>
      <c r="G1424" s="144"/>
      <c r="AE1424" s="126"/>
      <c r="AF1424" s="126"/>
      <c r="AI1424" s="126"/>
      <c r="AJ1424" s="126"/>
    </row>
    <row r="1425" spans="2:36" s="115" customFormat="1">
      <c r="B1425"/>
      <c r="C1425"/>
      <c r="D1425"/>
      <c r="E1425"/>
      <c r="F1425"/>
      <c r="G1425" s="144"/>
      <c r="AE1425" s="126"/>
      <c r="AF1425" s="126"/>
      <c r="AI1425" s="126"/>
      <c r="AJ1425" s="126"/>
    </row>
    <row r="1426" spans="2:36" s="115" customFormat="1">
      <c r="B1426"/>
      <c r="C1426"/>
      <c r="D1426"/>
      <c r="E1426"/>
      <c r="F1426"/>
      <c r="G1426" s="144"/>
      <c r="AE1426" s="126"/>
      <c r="AF1426" s="126"/>
      <c r="AI1426" s="126"/>
      <c r="AJ1426" s="126"/>
    </row>
    <row r="1427" spans="2:36" s="115" customFormat="1">
      <c r="B1427"/>
      <c r="C1427"/>
      <c r="D1427"/>
      <c r="E1427"/>
      <c r="F1427"/>
      <c r="G1427" s="144"/>
      <c r="AE1427" s="126"/>
      <c r="AF1427" s="126"/>
      <c r="AI1427" s="126"/>
      <c r="AJ1427" s="126"/>
    </row>
    <row r="1428" spans="2:36" s="115" customFormat="1">
      <c r="B1428"/>
      <c r="C1428"/>
      <c r="D1428"/>
      <c r="E1428"/>
      <c r="F1428"/>
      <c r="G1428" s="144"/>
      <c r="AE1428" s="126"/>
      <c r="AF1428" s="126"/>
      <c r="AI1428" s="126"/>
      <c r="AJ1428" s="126"/>
    </row>
    <row r="1429" spans="2:36" s="115" customFormat="1">
      <c r="B1429"/>
      <c r="C1429"/>
      <c r="D1429"/>
      <c r="E1429"/>
      <c r="F1429"/>
      <c r="G1429" s="144"/>
      <c r="AE1429" s="126"/>
      <c r="AF1429" s="126"/>
      <c r="AI1429" s="126"/>
      <c r="AJ1429" s="126"/>
    </row>
    <row r="1430" spans="2:36" s="115" customFormat="1">
      <c r="B1430"/>
      <c r="C1430"/>
      <c r="D1430"/>
      <c r="E1430"/>
      <c r="F1430"/>
      <c r="G1430" s="144"/>
      <c r="AE1430" s="126"/>
      <c r="AF1430" s="126"/>
      <c r="AI1430" s="126"/>
      <c r="AJ1430" s="126"/>
    </row>
    <row r="1431" spans="2:36" s="115" customFormat="1">
      <c r="B1431"/>
      <c r="C1431"/>
      <c r="D1431"/>
      <c r="E1431"/>
      <c r="F1431"/>
      <c r="G1431" s="144"/>
      <c r="AE1431" s="126"/>
      <c r="AF1431" s="126"/>
      <c r="AI1431" s="126"/>
      <c r="AJ1431" s="126"/>
    </row>
    <row r="1432" spans="2:36" s="115" customFormat="1">
      <c r="B1432"/>
      <c r="C1432"/>
      <c r="D1432"/>
      <c r="E1432"/>
      <c r="F1432"/>
      <c r="G1432" s="144"/>
      <c r="AE1432" s="126"/>
      <c r="AF1432" s="126"/>
      <c r="AI1432" s="126"/>
      <c r="AJ1432" s="126"/>
    </row>
    <row r="1433" spans="2:36" s="115" customFormat="1">
      <c r="B1433"/>
      <c r="C1433"/>
      <c r="D1433"/>
      <c r="E1433"/>
      <c r="F1433"/>
      <c r="G1433" s="144"/>
      <c r="AE1433" s="126"/>
      <c r="AF1433" s="126"/>
      <c r="AI1433" s="126"/>
      <c r="AJ1433" s="126"/>
    </row>
    <row r="1434" spans="2:36" s="115" customFormat="1">
      <c r="B1434"/>
      <c r="C1434"/>
      <c r="D1434"/>
      <c r="E1434"/>
      <c r="F1434"/>
      <c r="G1434" s="144"/>
      <c r="AE1434" s="126"/>
      <c r="AF1434" s="126"/>
      <c r="AI1434" s="126"/>
      <c r="AJ1434" s="126"/>
    </row>
    <row r="1435" spans="2:36" s="115" customFormat="1">
      <c r="B1435"/>
      <c r="C1435"/>
      <c r="D1435"/>
      <c r="E1435"/>
      <c r="F1435"/>
      <c r="G1435" s="144"/>
      <c r="AE1435" s="126"/>
      <c r="AF1435" s="126"/>
      <c r="AI1435" s="126"/>
      <c r="AJ1435" s="126"/>
    </row>
    <row r="1436" spans="2:36" s="115" customFormat="1">
      <c r="B1436"/>
      <c r="C1436"/>
      <c r="D1436"/>
      <c r="E1436"/>
      <c r="F1436"/>
      <c r="G1436" s="144"/>
      <c r="AE1436" s="126"/>
      <c r="AF1436" s="126"/>
      <c r="AI1436" s="126"/>
      <c r="AJ1436" s="126"/>
    </row>
    <row r="1437" spans="2:36" s="115" customFormat="1">
      <c r="B1437"/>
      <c r="C1437"/>
      <c r="D1437"/>
      <c r="E1437"/>
      <c r="F1437"/>
      <c r="G1437" s="144"/>
      <c r="AE1437" s="126"/>
      <c r="AF1437" s="126"/>
      <c r="AI1437" s="126"/>
      <c r="AJ1437" s="126"/>
    </row>
    <row r="1438" spans="2:36" s="115" customFormat="1">
      <c r="B1438"/>
      <c r="C1438"/>
      <c r="D1438"/>
      <c r="E1438"/>
      <c r="F1438"/>
      <c r="G1438" s="144"/>
      <c r="AE1438" s="126"/>
      <c r="AF1438" s="126"/>
      <c r="AI1438" s="126"/>
      <c r="AJ1438" s="126"/>
    </row>
    <row r="1439" spans="2:36" s="115" customFormat="1">
      <c r="B1439"/>
      <c r="C1439"/>
      <c r="D1439"/>
      <c r="E1439"/>
      <c r="F1439"/>
      <c r="G1439" s="144"/>
      <c r="AE1439" s="126"/>
      <c r="AF1439" s="126"/>
      <c r="AI1439" s="126"/>
      <c r="AJ1439" s="126"/>
    </row>
    <row r="1440" spans="2:36" s="115" customFormat="1">
      <c r="B1440"/>
      <c r="C1440"/>
      <c r="D1440"/>
      <c r="E1440"/>
      <c r="F1440"/>
      <c r="G1440" s="144"/>
      <c r="AE1440" s="126"/>
      <c r="AF1440" s="126"/>
      <c r="AI1440" s="126"/>
      <c r="AJ1440" s="126"/>
    </row>
    <row r="1441" spans="2:36" s="115" customFormat="1">
      <c r="B1441"/>
      <c r="C1441"/>
      <c r="D1441"/>
      <c r="E1441"/>
      <c r="F1441"/>
      <c r="G1441" s="144"/>
      <c r="AE1441" s="126"/>
      <c r="AF1441" s="126"/>
      <c r="AI1441" s="126"/>
      <c r="AJ1441" s="126"/>
    </row>
    <row r="1442" spans="2:36" s="115" customFormat="1">
      <c r="B1442"/>
      <c r="C1442"/>
      <c r="D1442"/>
      <c r="E1442"/>
      <c r="F1442"/>
      <c r="G1442" s="144"/>
      <c r="AE1442" s="126"/>
      <c r="AF1442" s="126"/>
      <c r="AI1442" s="126"/>
      <c r="AJ1442" s="126"/>
    </row>
    <row r="1443" spans="2:36" s="115" customFormat="1">
      <c r="B1443"/>
      <c r="C1443"/>
      <c r="D1443"/>
      <c r="E1443"/>
      <c r="F1443"/>
      <c r="G1443" s="144"/>
      <c r="AE1443" s="126"/>
      <c r="AF1443" s="126"/>
      <c r="AI1443" s="126"/>
      <c r="AJ1443" s="126"/>
    </row>
    <row r="1444" spans="2:36" s="115" customFormat="1">
      <c r="B1444"/>
      <c r="C1444"/>
      <c r="D1444"/>
      <c r="E1444"/>
      <c r="F1444"/>
      <c r="G1444" s="144"/>
      <c r="AE1444" s="126"/>
      <c r="AF1444" s="126"/>
      <c r="AI1444" s="126"/>
      <c r="AJ1444" s="126"/>
    </row>
    <row r="1445" spans="2:36" s="115" customFormat="1">
      <c r="B1445"/>
      <c r="C1445"/>
      <c r="D1445"/>
      <c r="E1445"/>
      <c r="F1445"/>
      <c r="G1445" s="144"/>
      <c r="AE1445" s="126"/>
      <c r="AF1445" s="126"/>
      <c r="AI1445" s="126"/>
      <c r="AJ1445" s="126"/>
    </row>
    <row r="1446" spans="2:36" s="115" customFormat="1">
      <c r="B1446"/>
      <c r="C1446"/>
      <c r="D1446"/>
      <c r="E1446"/>
      <c r="F1446"/>
      <c r="G1446" s="144"/>
      <c r="AE1446" s="126"/>
      <c r="AF1446" s="126"/>
      <c r="AI1446" s="126"/>
      <c r="AJ1446" s="126"/>
    </row>
    <row r="1447" spans="2:36" s="115" customFormat="1">
      <c r="B1447"/>
      <c r="C1447"/>
      <c r="D1447"/>
      <c r="E1447"/>
      <c r="F1447"/>
      <c r="G1447" s="144"/>
      <c r="AE1447" s="126"/>
      <c r="AF1447" s="126"/>
      <c r="AI1447" s="126"/>
      <c r="AJ1447" s="126"/>
    </row>
    <row r="1448" spans="2:36" s="115" customFormat="1">
      <c r="B1448"/>
      <c r="C1448"/>
      <c r="D1448"/>
      <c r="E1448"/>
      <c r="F1448"/>
      <c r="G1448" s="144"/>
      <c r="AE1448" s="126"/>
      <c r="AF1448" s="126"/>
      <c r="AI1448" s="126"/>
      <c r="AJ1448" s="126"/>
    </row>
    <row r="1449" spans="2:36" s="115" customFormat="1">
      <c r="B1449"/>
      <c r="C1449"/>
      <c r="D1449"/>
      <c r="E1449"/>
      <c r="F1449"/>
      <c r="G1449" s="144"/>
      <c r="AE1449" s="126"/>
      <c r="AF1449" s="126"/>
      <c r="AI1449" s="126"/>
      <c r="AJ1449" s="126"/>
    </row>
    <row r="1450" spans="2:36" s="115" customFormat="1">
      <c r="B1450"/>
      <c r="C1450"/>
      <c r="D1450"/>
      <c r="E1450"/>
      <c r="F1450"/>
      <c r="G1450" s="144"/>
      <c r="AE1450" s="126"/>
      <c r="AF1450" s="126"/>
      <c r="AI1450" s="126"/>
      <c r="AJ1450" s="126"/>
    </row>
    <row r="1451" spans="2:36" s="115" customFormat="1">
      <c r="B1451"/>
      <c r="C1451"/>
      <c r="D1451"/>
      <c r="E1451"/>
      <c r="F1451"/>
      <c r="G1451" s="144"/>
      <c r="AE1451" s="126"/>
      <c r="AF1451" s="126"/>
      <c r="AI1451" s="126"/>
      <c r="AJ1451" s="126"/>
    </row>
    <row r="1452" spans="2:36" s="126" customFormat="1">
      <c r="B1452"/>
      <c r="C1452"/>
      <c r="D1452"/>
      <c r="E1452"/>
      <c r="F1452"/>
      <c r="G1452" s="144"/>
    </row>
    <row r="1453" spans="2:36" s="126" customFormat="1">
      <c r="B1453"/>
      <c r="C1453"/>
      <c r="D1453"/>
      <c r="E1453"/>
      <c r="F1453"/>
      <c r="G1453" s="144"/>
    </row>
    <row r="1454" spans="2:36" s="126" customFormat="1">
      <c r="B1454"/>
      <c r="C1454"/>
      <c r="D1454"/>
      <c r="E1454"/>
      <c r="F1454"/>
      <c r="G1454" s="144"/>
    </row>
    <row r="1455" spans="2:36" s="126" customFormat="1">
      <c r="B1455"/>
      <c r="C1455"/>
      <c r="D1455"/>
      <c r="E1455"/>
      <c r="F1455"/>
      <c r="G1455" s="144"/>
    </row>
    <row r="1456" spans="2:36" s="126" customFormat="1">
      <c r="B1456"/>
      <c r="C1456"/>
      <c r="D1456"/>
      <c r="E1456"/>
      <c r="F1456"/>
      <c r="G1456" s="144"/>
    </row>
    <row r="1457" spans="2:7" s="126" customFormat="1">
      <c r="B1457"/>
      <c r="C1457"/>
      <c r="D1457"/>
      <c r="E1457"/>
      <c r="F1457"/>
      <c r="G1457" s="144"/>
    </row>
    <row r="1458" spans="2:7" s="126" customFormat="1">
      <c r="B1458"/>
      <c r="C1458"/>
      <c r="D1458"/>
      <c r="E1458"/>
      <c r="F1458"/>
      <c r="G1458" s="144"/>
    </row>
    <row r="1459" spans="2:7" s="126" customFormat="1">
      <c r="B1459"/>
      <c r="C1459"/>
      <c r="D1459"/>
      <c r="E1459"/>
      <c r="F1459"/>
      <c r="G1459" s="144"/>
    </row>
    <row r="1460" spans="2:7" s="126" customFormat="1">
      <c r="B1460"/>
      <c r="C1460"/>
      <c r="D1460"/>
      <c r="E1460"/>
      <c r="F1460"/>
      <c r="G1460" s="144"/>
    </row>
    <row r="1461" spans="2:7" s="126" customFormat="1">
      <c r="B1461"/>
      <c r="C1461"/>
      <c r="D1461"/>
      <c r="E1461"/>
      <c r="F1461"/>
      <c r="G1461" s="144"/>
    </row>
    <row r="1462" spans="2:7" s="126" customFormat="1">
      <c r="B1462"/>
      <c r="C1462"/>
      <c r="D1462"/>
      <c r="E1462"/>
      <c r="F1462"/>
      <c r="G1462" s="144"/>
    </row>
    <row r="1463" spans="2:7" s="126" customFormat="1">
      <c r="B1463"/>
      <c r="C1463"/>
      <c r="D1463"/>
      <c r="E1463"/>
      <c r="F1463"/>
      <c r="G1463" s="144"/>
    </row>
    <row r="1464" spans="2:7">
      <c r="G1464" s="144"/>
    </row>
    <row r="1465" spans="2:7">
      <c r="G1465" s="144"/>
    </row>
    <row r="1466" spans="2:7">
      <c r="G1466" s="144"/>
    </row>
    <row r="1467" spans="2:7">
      <c r="G1467" s="144"/>
    </row>
    <row r="1468" spans="2:7" s="126" customFormat="1">
      <c r="B1468"/>
      <c r="C1468"/>
      <c r="D1468"/>
      <c r="E1468"/>
      <c r="F1468"/>
      <c r="G1468" s="144"/>
    </row>
    <row r="1469" spans="2:7" s="126" customFormat="1">
      <c r="B1469"/>
      <c r="C1469"/>
      <c r="D1469"/>
      <c r="E1469"/>
      <c r="F1469"/>
      <c r="G1469" s="144"/>
    </row>
    <row r="1470" spans="2:7" s="126" customFormat="1">
      <c r="B1470"/>
      <c r="C1470"/>
      <c r="D1470"/>
      <c r="E1470"/>
      <c r="F1470"/>
      <c r="G1470" s="144"/>
    </row>
    <row r="1471" spans="2:7" s="126" customFormat="1">
      <c r="B1471"/>
      <c r="C1471"/>
      <c r="D1471"/>
      <c r="E1471"/>
      <c r="F1471"/>
      <c r="G1471" s="144"/>
    </row>
    <row r="1472" spans="2:7" s="126" customFormat="1">
      <c r="B1472"/>
      <c r="C1472"/>
      <c r="D1472"/>
      <c r="E1472"/>
      <c r="F1472"/>
      <c r="G1472" s="144"/>
    </row>
    <row r="1473" spans="2:7" s="126" customFormat="1">
      <c r="B1473"/>
      <c r="C1473"/>
      <c r="D1473"/>
      <c r="E1473"/>
      <c r="F1473"/>
      <c r="G1473" s="144"/>
    </row>
    <row r="1474" spans="2:7">
      <c r="G1474" s="144"/>
    </row>
    <row r="1475" spans="2:7">
      <c r="G1475" s="144"/>
    </row>
    <row r="1476" spans="2:7">
      <c r="G1476" s="144"/>
    </row>
    <row r="1477" spans="2:7">
      <c r="G1477" s="144"/>
    </row>
    <row r="1478" spans="2:7">
      <c r="G1478" s="144"/>
    </row>
    <row r="1479" spans="2:7" s="126" customFormat="1">
      <c r="B1479"/>
      <c r="C1479"/>
      <c r="D1479"/>
      <c r="E1479"/>
      <c r="F1479"/>
      <c r="G1479" s="144"/>
    </row>
    <row r="1480" spans="2:7" s="126" customFormat="1">
      <c r="B1480"/>
      <c r="C1480"/>
      <c r="D1480"/>
      <c r="E1480"/>
      <c r="F1480"/>
      <c r="G1480" s="144"/>
    </row>
    <row r="1481" spans="2:7" s="126" customFormat="1">
      <c r="B1481"/>
      <c r="C1481"/>
      <c r="D1481"/>
      <c r="E1481"/>
      <c r="F1481"/>
      <c r="G1481" s="144"/>
    </row>
    <row r="1482" spans="2:7" s="126" customFormat="1">
      <c r="B1482"/>
      <c r="C1482"/>
      <c r="D1482"/>
      <c r="E1482"/>
      <c r="F1482"/>
      <c r="G1482" s="144"/>
    </row>
    <row r="1483" spans="2:7" s="126" customFormat="1">
      <c r="B1483"/>
      <c r="C1483"/>
      <c r="D1483"/>
      <c r="E1483"/>
      <c r="F1483"/>
      <c r="G1483" s="144"/>
    </row>
    <row r="1484" spans="2:7" s="126" customFormat="1">
      <c r="B1484"/>
      <c r="C1484"/>
      <c r="D1484"/>
      <c r="E1484"/>
      <c r="F1484"/>
      <c r="G1484" s="144"/>
    </row>
    <row r="1485" spans="2:7" s="126" customFormat="1">
      <c r="B1485"/>
      <c r="C1485"/>
      <c r="D1485"/>
      <c r="E1485"/>
      <c r="F1485"/>
      <c r="G1485" s="144"/>
    </row>
    <row r="1486" spans="2:7" s="126" customFormat="1">
      <c r="B1486"/>
      <c r="C1486"/>
      <c r="D1486"/>
      <c r="E1486"/>
      <c r="F1486"/>
      <c r="G1486" s="144"/>
    </row>
    <row r="1487" spans="2:7" s="126" customFormat="1">
      <c r="B1487"/>
      <c r="C1487"/>
      <c r="D1487"/>
      <c r="E1487"/>
      <c r="F1487"/>
      <c r="G1487" s="144"/>
    </row>
    <row r="1488" spans="2:7" s="126" customFormat="1">
      <c r="B1488"/>
      <c r="C1488"/>
      <c r="D1488"/>
      <c r="E1488"/>
      <c r="F1488"/>
      <c r="G1488" s="144"/>
    </row>
    <row r="1489" spans="2:7" s="126" customFormat="1">
      <c r="B1489"/>
      <c r="C1489"/>
      <c r="D1489"/>
      <c r="E1489"/>
      <c r="F1489"/>
      <c r="G1489" s="144"/>
    </row>
    <row r="1490" spans="2:7" s="126" customFormat="1">
      <c r="B1490"/>
      <c r="C1490"/>
      <c r="D1490"/>
      <c r="E1490"/>
      <c r="F1490"/>
      <c r="G1490" s="144"/>
    </row>
    <row r="1491" spans="2:7" s="126" customFormat="1">
      <c r="B1491"/>
      <c r="C1491"/>
      <c r="D1491"/>
      <c r="E1491"/>
      <c r="F1491"/>
      <c r="G1491" s="144"/>
    </row>
    <row r="1492" spans="2:7">
      <c r="G1492" s="144"/>
    </row>
    <row r="1493" spans="2:7">
      <c r="G1493" s="144"/>
    </row>
    <row r="1494" spans="2:7">
      <c r="G1494" s="144"/>
    </row>
    <row r="1495" spans="2:7">
      <c r="G1495" s="144"/>
    </row>
    <row r="1496" spans="2:7">
      <c r="G1496" s="144"/>
    </row>
    <row r="1497" spans="2:7">
      <c r="G1497" s="144"/>
    </row>
    <row r="1498" spans="2:7">
      <c r="G1498" s="144"/>
    </row>
    <row r="1499" spans="2:7">
      <c r="G1499" s="144"/>
    </row>
    <row r="1500" spans="2:7">
      <c r="G1500" s="144"/>
    </row>
    <row r="1501" spans="2:7">
      <c r="G1501" s="144"/>
    </row>
    <row r="1502" spans="2:7">
      <c r="G1502" s="144"/>
    </row>
    <row r="1503" spans="2:7" s="126" customFormat="1">
      <c r="B1503"/>
      <c r="C1503"/>
      <c r="D1503"/>
      <c r="E1503"/>
      <c r="F1503"/>
      <c r="G1503" s="144"/>
    </row>
    <row r="1504" spans="2:7">
      <c r="G1504" s="144"/>
    </row>
    <row r="1505" spans="2:7">
      <c r="G1505" s="144"/>
    </row>
    <row r="1506" spans="2:7">
      <c r="G1506" s="144"/>
    </row>
    <row r="1507" spans="2:7">
      <c r="G1507" s="144"/>
    </row>
    <row r="1508" spans="2:7">
      <c r="G1508" s="144"/>
    </row>
    <row r="1509" spans="2:7">
      <c r="G1509" s="144"/>
    </row>
    <row r="1510" spans="2:7">
      <c r="G1510" s="144"/>
    </row>
    <row r="1511" spans="2:7">
      <c r="G1511" s="144"/>
    </row>
    <row r="1512" spans="2:7">
      <c r="G1512" s="144"/>
    </row>
    <row r="1513" spans="2:7">
      <c r="G1513" s="144"/>
    </row>
    <row r="1514" spans="2:7">
      <c r="G1514" s="144"/>
    </row>
    <row r="1515" spans="2:7">
      <c r="G1515" s="144"/>
    </row>
    <row r="1516" spans="2:7">
      <c r="G1516" s="144"/>
    </row>
    <row r="1517" spans="2:7">
      <c r="G1517" s="144"/>
    </row>
    <row r="1518" spans="2:7">
      <c r="G1518" s="144"/>
    </row>
    <row r="1519" spans="2:7">
      <c r="G1519" s="144"/>
    </row>
    <row r="1520" spans="2:7" s="144" customFormat="1">
      <c r="B1520"/>
      <c r="C1520"/>
      <c r="D1520"/>
      <c r="E1520"/>
      <c r="F1520"/>
    </row>
    <row r="1521" spans="2:7" s="144" customFormat="1">
      <c r="B1521"/>
      <c r="C1521"/>
      <c r="D1521"/>
      <c r="E1521"/>
      <c r="F1521"/>
    </row>
    <row r="1522" spans="2:7">
      <c r="G1522" s="144"/>
    </row>
    <row r="1523" spans="2:7">
      <c r="G1523" s="144"/>
    </row>
    <row r="1524" spans="2:7">
      <c r="G1524" s="144"/>
    </row>
    <row r="1525" spans="2:7">
      <c r="G1525" s="144"/>
    </row>
    <row r="1526" spans="2:7">
      <c r="G1526" s="144"/>
    </row>
    <row r="1527" spans="2:7">
      <c r="G1527" s="144"/>
    </row>
    <row r="1528" spans="2:7">
      <c r="G1528" s="144"/>
    </row>
    <row r="1529" spans="2:7">
      <c r="G1529" s="144"/>
    </row>
    <row r="1530" spans="2:7">
      <c r="G1530" s="144"/>
    </row>
    <row r="1531" spans="2:7">
      <c r="G1531" s="144"/>
    </row>
    <row r="1532" spans="2:7">
      <c r="G1532" s="144"/>
    </row>
    <row r="1533" spans="2:7">
      <c r="G1533" s="144"/>
    </row>
    <row r="1534" spans="2:7">
      <c r="G1534" s="144"/>
    </row>
    <row r="1535" spans="2:7">
      <c r="G1535" s="144"/>
    </row>
    <row r="1536" spans="2:7">
      <c r="G1536" s="144"/>
    </row>
    <row r="1537" spans="7:7">
      <c r="G1537" s="144"/>
    </row>
    <row r="1538" spans="7:7">
      <c r="G1538" s="144"/>
    </row>
    <row r="1539" spans="7:7">
      <c r="G1539" s="144"/>
    </row>
    <row r="1540" spans="7:7"/>
    <row r="1541" spans="7:7"/>
    <row r="1542" spans="7:7"/>
    <row r="1543" spans="7:7"/>
    <row r="1544" spans="7:7"/>
    <row r="1545" spans="7:7"/>
    <row r="1546" spans="7:7"/>
    <row r="1547" spans="7:7"/>
    <row r="1548" spans="7:7"/>
    <row r="1549" spans="7:7"/>
    <row r="1550" spans="7:7"/>
    <row r="1551" spans="7:7"/>
    <row r="1552" spans="7:7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autoFilter ref="B4:G1539"/>
  <sortState ref="B5:BO6">
    <sortCondition ref="B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N3"/>
  <sheetViews>
    <sheetView showGridLines="0" topLeftCell="B1" zoomScale="80" zoomScaleNormal="80" workbookViewId="0">
      <selection activeCell="M3" sqref="M3"/>
    </sheetView>
  </sheetViews>
  <sheetFormatPr defaultColWidth="9.1796875" defaultRowHeight="14.5"/>
  <cols>
    <col min="1" max="1" width="24.26953125" customWidth="1"/>
    <col min="2" max="2" width="12.81640625" style="13" bestFit="1" customWidth="1"/>
    <col min="3" max="3" width="12.81640625" style="13" customWidth="1"/>
    <col min="4" max="4" width="19.1796875" style="13" customWidth="1"/>
    <col min="5" max="5" width="10.453125" bestFit="1" customWidth="1"/>
    <col min="6" max="6" width="39" bestFit="1" customWidth="1"/>
    <col min="7" max="7" width="8.1796875" bestFit="1" customWidth="1"/>
    <col min="8" max="8" width="29.453125" bestFit="1" customWidth="1"/>
    <col min="9" max="9" width="9" bestFit="1" customWidth="1"/>
    <col min="10" max="10" width="10.26953125" bestFit="1" customWidth="1"/>
    <col min="11" max="11" width="10" bestFit="1" customWidth="1"/>
    <col min="12" max="12" width="7.26953125" bestFit="1" customWidth="1"/>
    <col min="13" max="13" width="11" customWidth="1"/>
    <col min="14" max="14" width="13.1796875" bestFit="1" customWidth="1"/>
  </cols>
  <sheetData>
    <row r="1" spans="1:14">
      <c r="E1" s="22" t="s">
        <v>172</v>
      </c>
      <c r="F1" s="23"/>
      <c r="G1" s="23"/>
      <c r="H1" s="23"/>
      <c r="I1" s="23"/>
      <c r="J1" s="23"/>
      <c r="K1" s="23"/>
      <c r="L1" s="23"/>
      <c r="M1" s="23"/>
    </row>
    <row r="2" spans="1:14" ht="15" thickBot="1">
      <c r="B2" s="12" t="s">
        <v>64</v>
      </c>
      <c r="C2" s="12" t="s">
        <v>107</v>
      </c>
      <c r="D2" s="12" t="s">
        <v>102</v>
      </c>
      <c r="E2" s="11" t="s">
        <v>120</v>
      </c>
      <c r="F2" s="11" t="s">
        <v>65</v>
      </c>
      <c r="G2" s="11" t="s">
        <v>66</v>
      </c>
      <c r="H2" s="11" t="s">
        <v>67</v>
      </c>
      <c r="I2" s="12" t="s">
        <v>68</v>
      </c>
      <c r="J2" s="11" t="s">
        <v>69</v>
      </c>
      <c r="K2" s="11" t="s">
        <v>70</v>
      </c>
      <c r="L2" s="11" t="s">
        <v>71</v>
      </c>
      <c r="M2" s="11" t="s">
        <v>64</v>
      </c>
    </row>
    <row r="3" spans="1:14" s="127" customFormat="1">
      <c r="A3" s="127" t="str">
        <f t="shared" ref="A3" si="0">B3&amp;C3</f>
        <v>1113184464</v>
      </c>
      <c r="B3" s="116">
        <v>11131</v>
      </c>
      <c r="C3" s="116">
        <v>84464</v>
      </c>
      <c r="D3" s="103" t="s">
        <v>103</v>
      </c>
      <c r="E3" s="5" t="s">
        <v>40</v>
      </c>
      <c r="F3" s="127" t="s">
        <v>75</v>
      </c>
      <c r="G3" s="127">
        <v>2304</v>
      </c>
      <c r="H3" s="127" t="s">
        <v>76</v>
      </c>
      <c r="I3" s="116" t="s">
        <v>73</v>
      </c>
      <c r="J3" s="127" t="s">
        <v>72</v>
      </c>
      <c r="K3" s="127" t="s">
        <v>74</v>
      </c>
      <c r="L3" s="127" t="s">
        <v>24</v>
      </c>
      <c r="M3" s="127">
        <v>11131</v>
      </c>
      <c r="N3" s="127" t="s">
        <v>37</v>
      </c>
    </row>
  </sheetData>
  <autoFilter ref="A2:N3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12"/>
  <sheetViews>
    <sheetView showGridLines="0" zoomScaleNormal="100" workbookViewId="0">
      <pane ySplit="2" topLeftCell="A3" activePane="bottomLeft" state="frozen"/>
      <selection activeCell="G6514" sqref="G6514"/>
      <selection pane="bottomLeft" activeCell="F12" sqref="F12"/>
    </sheetView>
  </sheetViews>
  <sheetFormatPr defaultColWidth="9.1796875" defaultRowHeight="14.5"/>
  <cols>
    <col min="1" max="1" width="1.7265625" style="139" customWidth="1"/>
    <col min="2" max="2" width="2" style="139" customWidth="1"/>
    <col min="3" max="3" width="18.1796875" style="90" customWidth="1"/>
    <col min="4" max="4" width="9.54296875" style="90" bestFit="1" customWidth="1"/>
    <col min="5" max="5" width="16.81640625" style="90" bestFit="1" customWidth="1"/>
    <col min="6" max="6" width="13.54296875" style="90" bestFit="1" customWidth="1"/>
    <col min="7" max="7" width="44.26953125" style="90" customWidth="1"/>
    <col min="8" max="8" width="7" style="90" customWidth="1"/>
    <col min="9" max="9" width="8.7265625" style="90" customWidth="1"/>
    <col min="10" max="10" width="23.81640625" style="107" bestFit="1" customWidth="1"/>
    <col min="11" max="11" width="8" style="90" bestFit="1" customWidth="1"/>
    <col min="12" max="12" width="23.453125" style="90" customWidth="1"/>
    <col min="13" max="13" width="25.26953125" style="90" bestFit="1" customWidth="1"/>
    <col min="14" max="16384" width="9.1796875" style="90"/>
  </cols>
  <sheetData>
    <row r="1" spans="1:15">
      <c r="A1" s="91">
        <f>ORDEM!H6</f>
        <v>11131</v>
      </c>
      <c r="B1" s="90"/>
      <c r="C1"/>
      <c r="D1" s="7" t="s">
        <v>198</v>
      </c>
      <c r="E1" s="6"/>
      <c r="F1" s="6"/>
      <c r="G1" s="6"/>
      <c r="H1" s="6"/>
      <c r="I1" s="6"/>
      <c r="J1" s="104"/>
      <c r="K1"/>
      <c r="L1"/>
      <c r="M1"/>
    </row>
    <row r="2" spans="1:15" s="5" customFormat="1" ht="27" customHeight="1" thickBot="1">
      <c r="C2" s="16" t="s">
        <v>119</v>
      </c>
      <c r="D2" s="3" t="s">
        <v>41</v>
      </c>
      <c r="E2" s="3" t="s">
        <v>28</v>
      </c>
      <c r="F2" s="4" t="s">
        <v>29</v>
      </c>
      <c r="G2" s="3" t="s">
        <v>30</v>
      </c>
      <c r="H2" s="3" t="s">
        <v>31</v>
      </c>
      <c r="I2" s="3" t="s">
        <v>32</v>
      </c>
      <c r="J2" s="105" t="s">
        <v>33</v>
      </c>
      <c r="K2" s="24" t="s">
        <v>137</v>
      </c>
      <c r="L2" s="24" t="s">
        <v>141</v>
      </c>
      <c r="M2" s="24" t="s">
        <v>142</v>
      </c>
    </row>
    <row r="3" spans="1:15" s="118" customFormat="1">
      <c r="A3" s="139"/>
      <c r="B3" s="139"/>
      <c r="C3" s="130">
        <f>VLOOKUP(E3,'DADOS CLIENTES'!E:M,9,0)</f>
        <v>11131</v>
      </c>
      <c r="D3" s="118" t="s">
        <v>37</v>
      </c>
      <c r="E3" s="118" t="s">
        <v>40</v>
      </c>
      <c r="F3" s="134">
        <v>12031189</v>
      </c>
      <c r="G3" s="118" t="s">
        <v>36</v>
      </c>
      <c r="H3" s="118" t="s">
        <v>35</v>
      </c>
      <c r="I3" s="131">
        <v>49.406699999999994</v>
      </c>
      <c r="J3" s="132" t="s">
        <v>24</v>
      </c>
      <c r="K3" s="133" t="str">
        <f>VLOOKUP(F3,PALETIZAÇÃO!C:E,3,0)</f>
        <v>UN</v>
      </c>
      <c r="L3" s="130">
        <f>IFERROR(VLOOKUP(F3&amp;D3,PALETIZAÇÃO!A:G,7,0),VLOOKUP(F3,PALETIZAÇÃO!C:G,5,0))</f>
        <v>3360</v>
      </c>
      <c r="M3" s="130">
        <f>IFERROR(IF(K3=H3,L3,IF(K3="KG",L3/VLOOKUP(F3&amp;"IC",PROD!B:T,19,0),L3/VLOOKUP(F3&amp;"IC",PROD!B:T,2,0))),"")</f>
        <v>168</v>
      </c>
    </row>
    <row r="4" spans="1:15" s="118" customFormat="1">
      <c r="A4" s="139"/>
      <c r="B4" s="139"/>
      <c r="C4" s="130">
        <f>VLOOKUP(E4,'DADOS CLIENTES'!E:M,9,0)</f>
        <v>11131</v>
      </c>
      <c r="D4" s="118" t="s">
        <v>37</v>
      </c>
      <c r="E4" s="118" t="s">
        <v>40</v>
      </c>
      <c r="F4" s="134">
        <v>12031291</v>
      </c>
      <c r="G4" s="118" t="s">
        <v>229</v>
      </c>
      <c r="H4" s="118" t="s">
        <v>35</v>
      </c>
      <c r="I4" s="131">
        <f>42.98*1.4</f>
        <v>60.17199999999999</v>
      </c>
      <c r="J4" s="132" t="s">
        <v>24</v>
      </c>
      <c r="K4" s="133" t="str">
        <f>VLOOKUP(F4,PALETIZAÇÃO!C:E,3,0)</f>
        <v>UN</v>
      </c>
      <c r="L4" s="130">
        <f>IFERROR(VLOOKUP(F4&amp;D4,PALETIZAÇÃO!A:G,7,0),VLOOKUP(F4,PALETIZAÇÃO!C:G,5,0))</f>
        <v>3360</v>
      </c>
      <c r="M4" s="130">
        <f>IFERROR(IF(K4=H4,L4,IF(K4="KG",L4/VLOOKUP(F4&amp;"IC",PROD!B:T,19,0),L4/VLOOKUP(F4&amp;"IC",PROD!B:T,2,0))),"")</f>
        <v>168</v>
      </c>
    </row>
    <row r="5" spans="1:15" s="118" customFormat="1">
      <c r="A5" s="139"/>
      <c r="B5" s="139"/>
      <c r="C5" s="130">
        <f>VLOOKUP(E5,'DADOS CLIENTES'!E:M,9,0)</f>
        <v>11131</v>
      </c>
      <c r="D5" s="118" t="s">
        <v>37</v>
      </c>
      <c r="E5" s="118" t="s">
        <v>40</v>
      </c>
      <c r="F5" s="134">
        <v>12142146</v>
      </c>
      <c r="G5" s="118" t="s">
        <v>266</v>
      </c>
      <c r="H5" s="118" t="s">
        <v>35</v>
      </c>
      <c r="I5" s="131">
        <v>50.01</v>
      </c>
      <c r="J5" s="132" t="s">
        <v>24</v>
      </c>
      <c r="K5" s="133" t="s">
        <v>61</v>
      </c>
      <c r="L5" s="130">
        <f>IFERROR(VLOOKUP(F5&amp;D5,PALETIZAÇÃO!A:G,7,0),VLOOKUP(F5,PALETIZAÇÃO!C:G,5,0))</f>
        <v>1440</v>
      </c>
      <c r="M5" s="130">
        <f>IFERROR(IF(K5=H5,L5,IF(K5="KG",L5/VLOOKUP(F5&amp;"IC",PROD!B:T,19,0),L5/VLOOKUP(F5&amp;"IC",PROD!B:T,2,0))),"")</f>
        <v>120</v>
      </c>
    </row>
    <row r="6" spans="1:15" s="118" customFormat="1">
      <c r="A6" s="139"/>
      <c r="B6" s="139"/>
      <c r="C6" s="130">
        <f>VLOOKUP(E6,'DADOS CLIENTES'!E:M,9,0)</f>
        <v>11131</v>
      </c>
      <c r="D6" s="118" t="s">
        <v>37</v>
      </c>
      <c r="E6" s="118" t="s">
        <v>40</v>
      </c>
      <c r="F6" s="134">
        <v>12034103</v>
      </c>
      <c r="G6" s="118" t="s">
        <v>223</v>
      </c>
      <c r="H6" s="118" t="s">
        <v>35</v>
      </c>
      <c r="I6" s="131">
        <v>24.750000000000004</v>
      </c>
      <c r="J6" s="132" t="s">
        <v>24</v>
      </c>
      <c r="K6" s="133" t="str">
        <f>VLOOKUP(F6,PALETIZAÇÃO!C:E,3,0)</f>
        <v>UN</v>
      </c>
      <c r="L6" s="130">
        <f>IFERROR(VLOOKUP(F6&amp;D6,PALETIZAÇÃO!A:G,7,0),VLOOKUP(F6,PALETIZAÇÃO!C:G,5,0))</f>
        <v>1440</v>
      </c>
      <c r="M6" s="130">
        <v>81</v>
      </c>
    </row>
    <row r="7" spans="1:15" s="118" customFormat="1">
      <c r="A7" s="139"/>
      <c r="B7" s="139"/>
      <c r="C7" s="130">
        <f>VLOOKUP(E7,'DADOS CLIENTES'!E:M,9,0)</f>
        <v>11131</v>
      </c>
      <c r="D7" s="118" t="s">
        <v>37</v>
      </c>
      <c r="E7" s="118" t="s">
        <v>40</v>
      </c>
      <c r="F7" s="134">
        <v>12034109</v>
      </c>
      <c r="G7" s="118" t="s">
        <v>227</v>
      </c>
      <c r="H7" s="118" t="s">
        <v>35</v>
      </c>
      <c r="I7" s="131">
        <v>36.96</v>
      </c>
      <c r="J7" s="132" t="s">
        <v>24</v>
      </c>
      <c r="K7" s="133" t="str">
        <f>VLOOKUP(F7,PALETIZAÇÃO!C:E,3,0)</f>
        <v>UN</v>
      </c>
      <c r="L7" s="130">
        <f>IFERROR(VLOOKUP(F7&amp;D7,PALETIZAÇÃO!A:G,7,0),VLOOKUP(F7,PALETIZAÇÃO!C:G,5,0))</f>
        <v>2352</v>
      </c>
      <c r="M7" s="130">
        <f>IFERROR(IF(K7=H7,L7,IF(K7="KG",L7/VLOOKUP(F7&amp;"IC",PROD!B:T,19,0),L7/VLOOKUP(F7&amp;"IC",PROD!B:T,2,0))),"")</f>
        <v>98.000000000000014</v>
      </c>
    </row>
    <row r="8" spans="1:15" s="118" customFormat="1">
      <c r="A8" s="139"/>
      <c r="B8" s="139"/>
      <c r="C8" s="130">
        <f>VLOOKUP(E8,'DADOS CLIENTES'!E:M,9,0)</f>
        <v>11131</v>
      </c>
      <c r="D8" s="118" t="s">
        <v>37</v>
      </c>
      <c r="E8" s="118" t="s">
        <v>40</v>
      </c>
      <c r="F8" s="134">
        <v>12037417</v>
      </c>
      <c r="G8" s="118" t="s">
        <v>230</v>
      </c>
      <c r="H8" s="118" t="s">
        <v>35</v>
      </c>
      <c r="I8" s="131">
        <v>29.480000000000004</v>
      </c>
      <c r="J8" s="132" t="s">
        <v>24</v>
      </c>
      <c r="K8" s="133" t="str">
        <f>VLOOKUP(F8,PALETIZAÇÃO!C:E,3,0)</f>
        <v>UN</v>
      </c>
      <c r="L8" s="130">
        <f>IFERROR(VLOOKUP(F8&amp;D8,PALETIZAÇÃO!A:G,7,0),VLOOKUP(F8,PALETIZAÇÃO!C:G,5,0))</f>
        <v>2730</v>
      </c>
      <c r="M8" s="130">
        <f>13*7</f>
        <v>91</v>
      </c>
    </row>
    <row r="9" spans="1:15" s="118" customFormat="1">
      <c r="A9" s="139"/>
      <c r="B9" s="139"/>
      <c r="C9" s="130">
        <f>VLOOKUP(E9,'DADOS CLIENTES'!E:M,9,0)</f>
        <v>11131</v>
      </c>
      <c r="D9" s="118" t="s">
        <v>37</v>
      </c>
      <c r="E9" s="118" t="s">
        <v>40</v>
      </c>
      <c r="F9" s="134">
        <v>20908885</v>
      </c>
      <c r="G9" s="118" t="s">
        <v>260</v>
      </c>
      <c r="H9" s="118" t="s">
        <v>35</v>
      </c>
      <c r="I9" s="131">
        <v>17.611000000000004</v>
      </c>
      <c r="J9" s="132" t="s">
        <v>24</v>
      </c>
      <c r="K9" s="133" t="str">
        <f>VLOOKUP(F9,PALETIZAÇÃO!C:E,3,0)</f>
        <v>UN</v>
      </c>
      <c r="L9" s="130">
        <f>IFERROR(VLOOKUP(F9&amp;D9,PALETIZAÇÃO!A:G,7,0),VLOOKUP(F9,PALETIZAÇÃO!C:G,5,0))</f>
        <v>924</v>
      </c>
      <c r="M9" s="130">
        <v>60</v>
      </c>
    </row>
    <row r="10" spans="1:15" s="118" customFormat="1">
      <c r="A10" s="139"/>
      <c r="B10" s="139"/>
      <c r="C10" s="130">
        <f>VLOOKUP(E10,'DADOS CLIENTES'!E:M,9,0)</f>
        <v>11131</v>
      </c>
      <c r="D10" s="118" t="s">
        <v>37</v>
      </c>
      <c r="E10" s="118" t="s">
        <v>40</v>
      </c>
      <c r="F10" s="118">
        <v>12142501</v>
      </c>
      <c r="G10" s="118" t="s">
        <v>261</v>
      </c>
      <c r="H10" s="118" t="s">
        <v>35</v>
      </c>
      <c r="I10" s="131">
        <v>21.56</v>
      </c>
      <c r="J10" s="132" t="s">
        <v>24</v>
      </c>
      <c r="K10" s="133" t="str">
        <f>VLOOKUP(F10,PALETIZAÇÃO!C:E,3,0)</f>
        <v>UN</v>
      </c>
      <c r="L10" s="130">
        <f>IFERROR(VLOOKUP(F10&amp;D10,PALETIZAÇÃO!A:G,7,0),VLOOKUP(F10,PALETIZAÇÃO!C:G,5,0))</f>
        <v>5760</v>
      </c>
      <c r="M10" s="130">
        <v>280</v>
      </c>
    </row>
    <row r="11" spans="1:15" s="118" customFormat="1">
      <c r="A11" s="139"/>
      <c r="B11" s="139"/>
      <c r="C11" s="130">
        <f>VLOOKUP(E11,'DADOS CLIENTES'!E:M,9,0)</f>
        <v>11131</v>
      </c>
      <c r="D11" s="118" t="s">
        <v>37</v>
      </c>
      <c r="E11" s="118" t="s">
        <v>40</v>
      </c>
      <c r="F11" s="134">
        <v>12144012</v>
      </c>
      <c r="G11" s="118" t="s">
        <v>231</v>
      </c>
      <c r="H11" s="118" t="s">
        <v>35</v>
      </c>
      <c r="I11" s="131">
        <v>9.6800000000000015</v>
      </c>
      <c r="J11" s="132" t="s">
        <v>24</v>
      </c>
      <c r="K11" s="133" t="str">
        <f>VLOOKUP(F11,PALETIZAÇÃO!C:E,3,0)</f>
        <v>UN</v>
      </c>
      <c r="L11" s="130">
        <f>IFERROR(VLOOKUP(F11&amp;D11,PALETIZAÇÃO!A:G,7,0),VLOOKUP(F11,PALETIZAÇÃO!C:G,5,0))</f>
        <v>1672</v>
      </c>
      <c r="M11" s="130">
        <v>209</v>
      </c>
    </row>
    <row r="12" spans="1:15">
      <c r="C12" s="130">
        <f>VLOOKUP(E12,'DADOS CLIENTES'!E:M,9,0)</f>
        <v>11131</v>
      </c>
      <c r="D12" s="118" t="s">
        <v>37</v>
      </c>
      <c r="E12" s="118" t="s">
        <v>40</v>
      </c>
      <c r="F12" s="118">
        <v>12147801</v>
      </c>
      <c r="G12" s="118" t="s">
        <v>220</v>
      </c>
      <c r="H12" s="118" t="s">
        <v>35</v>
      </c>
      <c r="I12" s="131">
        <v>19.71</v>
      </c>
      <c r="J12" s="132" t="s">
        <v>24</v>
      </c>
      <c r="K12" s="133" t="s">
        <v>61</v>
      </c>
      <c r="L12" s="130">
        <f>IFERROR(VLOOKUP(F12&amp;D12,PALETIZAÇÃO!A:G,7,0),VLOOKUP(F12,PALETIZAÇÃO!C:G,5,0))</f>
        <v>43200</v>
      </c>
      <c r="M12" s="130">
        <f>IFERROR(IF(K12=H12,L12,IF(K12="KG",L12/VLOOKUP(F12&amp;"IC",PROD!B:T,19,0),L12/VLOOKUP(F12&amp;"IC",PROD!B:T,2,0))),"")</f>
        <v>180</v>
      </c>
      <c r="N12" s="118"/>
      <c r="O12" s="118"/>
    </row>
  </sheetData>
  <autoFilter ref="C2:M12"/>
  <sortState ref="C3:M963">
    <sortCondition ref="E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1:Z26"/>
  <sheetViews>
    <sheetView showGridLines="0" zoomScale="80" zoomScaleNormal="80" workbookViewId="0">
      <pane ySplit="2" topLeftCell="A4" activePane="bottomLeft" state="frozen"/>
      <selection activeCell="U737" sqref="U737"/>
      <selection pane="bottomLeft" activeCell="O5" sqref="O5"/>
    </sheetView>
  </sheetViews>
  <sheetFormatPr defaultColWidth="9.1796875" defaultRowHeight="14.5"/>
  <cols>
    <col min="1" max="1" width="2" customWidth="1"/>
    <col min="2" max="2" width="11.7265625" bestFit="1" customWidth="1"/>
    <col min="3" max="3" width="10.1796875" customWidth="1"/>
    <col min="4" max="4" width="9" bestFit="1" customWidth="1"/>
    <col min="5" max="5" width="11.54296875" style="122" bestFit="1" customWidth="1"/>
    <col min="6" max="6" width="42.26953125" customWidth="1"/>
    <col min="7" max="7" width="5.26953125" customWidth="1"/>
    <col min="8" max="8" width="4.7265625" customWidth="1"/>
    <col min="9" max="9" width="6.1796875" customWidth="1"/>
    <col min="10" max="10" width="18.81640625" customWidth="1"/>
    <col min="11" max="11" width="6.26953125" customWidth="1"/>
    <col min="12" max="12" width="9.26953125" bestFit="1" customWidth="1"/>
    <col min="13" max="13" width="10.7265625" bestFit="1" customWidth="1"/>
    <col min="14" max="14" width="9.453125" bestFit="1" customWidth="1"/>
    <col min="15" max="15" width="11.1796875" customWidth="1"/>
    <col min="16" max="16" width="8" customWidth="1"/>
    <col min="17" max="17" width="9.7265625" customWidth="1"/>
    <col min="18" max="18" width="13.453125" bestFit="1" customWidth="1"/>
    <col min="19" max="19" width="8.453125" customWidth="1"/>
    <col min="20" max="20" width="11" customWidth="1"/>
    <col min="21" max="21" width="6.54296875" customWidth="1"/>
    <col min="22" max="22" width="6.453125" customWidth="1"/>
    <col min="23" max="23" width="11.1796875" customWidth="1"/>
    <col min="24" max="24" width="13.453125" customWidth="1"/>
    <col min="25" max="25" width="16.26953125" customWidth="1"/>
    <col min="26" max="26" width="13.54296875" bestFit="1" customWidth="1"/>
  </cols>
  <sheetData>
    <row r="1" spans="2:26">
      <c r="E1" s="123" t="s">
        <v>215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25" t="s">
        <v>173</v>
      </c>
      <c r="Z1" s="25" t="s">
        <v>173</v>
      </c>
    </row>
    <row r="2" spans="2:26" ht="27.75" customHeight="1">
      <c r="B2" s="10" t="s">
        <v>138</v>
      </c>
      <c r="C2" s="10" t="s">
        <v>122</v>
      </c>
      <c r="D2" s="10" t="s">
        <v>63</v>
      </c>
      <c r="E2" s="124" t="s">
        <v>29</v>
      </c>
      <c r="F2" s="14" t="s">
        <v>42</v>
      </c>
      <c r="G2" s="14" t="s">
        <v>43</v>
      </c>
      <c r="H2" s="15" t="s">
        <v>44</v>
      </c>
      <c r="I2" s="14" t="s">
        <v>45</v>
      </c>
      <c r="J2" s="14" t="s">
        <v>46</v>
      </c>
      <c r="K2" s="14" t="s">
        <v>47</v>
      </c>
      <c r="L2" s="14" t="s">
        <v>48</v>
      </c>
      <c r="M2" s="14" t="s">
        <v>49</v>
      </c>
      <c r="N2" s="14" t="s">
        <v>50</v>
      </c>
      <c r="O2" s="15" t="s">
        <v>51</v>
      </c>
      <c r="P2" s="14" t="s">
        <v>257</v>
      </c>
      <c r="Q2" s="15" t="s">
        <v>258</v>
      </c>
      <c r="R2" s="14" t="s">
        <v>52</v>
      </c>
      <c r="S2" s="15" t="s">
        <v>53</v>
      </c>
      <c r="T2" s="14" t="s">
        <v>54</v>
      </c>
      <c r="U2" s="15" t="s">
        <v>53</v>
      </c>
      <c r="V2" s="15" t="s">
        <v>55</v>
      </c>
      <c r="W2" s="15" t="s">
        <v>56</v>
      </c>
      <c r="X2" s="15" t="s">
        <v>57</v>
      </c>
      <c r="Y2" s="25" t="s">
        <v>123</v>
      </c>
      <c r="Z2" s="25" t="s">
        <v>19</v>
      </c>
    </row>
    <row r="3" spans="2:26" s="144" customFormat="1">
      <c r="B3" s="26" t="str">
        <f t="shared" ref="B3:B4" si="0">IF(H3="UN",E3&amp;"Un",E3&amp;K3)</f>
        <v>12142501IC</v>
      </c>
      <c r="C3" s="27">
        <f>IFERROR(T3/IF(OR(H3="CX",H3="FD"),SUMIFS(T:T,H:H,"UN",E:E,E3),0),0)</f>
        <v>24</v>
      </c>
      <c r="D3" s="28">
        <f t="shared" ref="D3:D4" si="1">(L3/1000)*(M3/1000)*(N3/1000)</f>
        <v>8.1222719999999998E-3</v>
      </c>
      <c r="E3" s="8">
        <v>12142501</v>
      </c>
      <c r="F3" s="2" t="s">
        <v>261</v>
      </c>
      <c r="G3" s="8">
        <v>1</v>
      </c>
      <c r="H3" s="2" t="s">
        <v>35</v>
      </c>
      <c r="I3" s="8">
        <v>24</v>
      </c>
      <c r="J3" s="156">
        <v>17896045102997</v>
      </c>
      <c r="K3" s="2" t="s">
        <v>59</v>
      </c>
      <c r="L3" s="8">
        <v>366</v>
      </c>
      <c r="M3" s="8">
        <v>146</v>
      </c>
      <c r="N3" s="8">
        <v>152</v>
      </c>
      <c r="O3" s="2" t="s">
        <v>60</v>
      </c>
      <c r="P3" s="9">
        <v>8.1219999999999999</v>
      </c>
      <c r="Q3" s="2" t="s">
        <v>58</v>
      </c>
      <c r="R3" s="9">
        <v>1.38</v>
      </c>
      <c r="S3" s="2" t="s">
        <v>27</v>
      </c>
      <c r="T3" s="9">
        <v>0.96</v>
      </c>
      <c r="U3" s="2" t="s">
        <v>27</v>
      </c>
      <c r="V3" s="8">
        <v>0</v>
      </c>
      <c r="W3" s="8">
        <v>1</v>
      </c>
      <c r="X3" s="8">
        <v>730</v>
      </c>
      <c r="Y3" s="26" t="s">
        <v>248</v>
      </c>
      <c r="Z3" s="26" t="s">
        <v>126</v>
      </c>
    </row>
    <row r="4" spans="2:26" s="144" customFormat="1">
      <c r="B4" s="26" t="str">
        <f t="shared" si="0"/>
        <v>12142501Un</v>
      </c>
      <c r="C4" s="27">
        <f>IFERROR(T4/IF(OR(H4="CX",H4="FD"),SUMIFS(T:T,H:H,"UN",E:E,E4),0),0)</f>
        <v>0</v>
      </c>
      <c r="D4" s="28">
        <f t="shared" si="1"/>
        <v>6.8309999999999996E-4</v>
      </c>
      <c r="E4" s="8">
        <v>12142501</v>
      </c>
      <c r="F4" s="2" t="s">
        <v>261</v>
      </c>
      <c r="G4" s="8">
        <v>1</v>
      </c>
      <c r="H4" s="2" t="s">
        <v>61</v>
      </c>
      <c r="I4" s="8">
        <v>1</v>
      </c>
      <c r="J4" s="156">
        <v>7896045102990</v>
      </c>
      <c r="K4" s="2" t="s">
        <v>62</v>
      </c>
      <c r="L4" s="8">
        <v>110</v>
      </c>
      <c r="M4" s="8">
        <v>45</v>
      </c>
      <c r="N4" s="8">
        <v>138</v>
      </c>
      <c r="O4" s="2" t="s">
        <v>60</v>
      </c>
      <c r="P4" s="9">
        <v>0.68300000000000005</v>
      </c>
      <c r="Q4" s="2" t="s">
        <v>58</v>
      </c>
      <c r="R4" s="9">
        <v>5.7000000000000002E-2</v>
      </c>
      <c r="S4" s="2" t="s">
        <v>27</v>
      </c>
      <c r="T4" s="9">
        <v>0.04</v>
      </c>
      <c r="U4" s="2" t="s">
        <v>27</v>
      </c>
      <c r="V4" s="8">
        <v>0</v>
      </c>
      <c r="W4" s="8">
        <v>1</v>
      </c>
      <c r="X4" s="8">
        <v>730</v>
      </c>
      <c r="Y4" s="26" t="s">
        <v>248</v>
      </c>
      <c r="Z4" s="26" t="s">
        <v>126</v>
      </c>
    </row>
    <row r="5" spans="2:26" s="144" customFormat="1">
      <c r="B5" s="26" t="str">
        <f t="shared" ref="B5:B6" si="2">IF(H5="UN",E5&amp;"Un",E5&amp;K5)</f>
        <v>12031189IC</v>
      </c>
      <c r="C5" s="27">
        <f>IFERROR(T5/IF(OR(H5="CX",H5="FD"),SUMIFS(T:T,H:H,"UN",E:E,E5),0),0)</f>
        <v>20</v>
      </c>
      <c r="D5" s="28">
        <f t="shared" ref="D5:D6" si="3">(L5/1000)*(M5/1000)*(N5/1000)</f>
        <v>1.3275864E-2</v>
      </c>
      <c r="E5" s="136">
        <v>12031189</v>
      </c>
      <c r="F5" s="106" t="s">
        <v>36</v>
      </c>
      <c r="G5" s="152">
        <v>1</v>
      </c>
      <c r="H5" s="106" t="s">
        <v>35</v>
      </c>
      <c r="I5" s="152">
        <v>20</v>
      </c>
      <c r="J5" s="106" t="s">
        <v>263</v>
      </c>
      <c r="K5" s="106" t="s">
        <v>59</v>
      </c>
      <c r="L5" s="155">
        <v>426</v>
      </c>
      <c r="M5" s="155">
        <v>196</v>
      </c>
      <c r="N5" s="155">
        <v>159</v>
      </c>
      <c r="O5" s="106" t="s">
        <v>60</v>
      </c>
      <c r="P5" s="155">
        <v>13.276</v>
      </c>
      <c r="Q5" s="106" t="s">
        <v>58</v>
      </c>
      <c r="R5" s="155">
        <v>5.33</v>
      </c>
      <c r="S5" s="121" t="s">
        <v>27</v>
      </c>
      <c r="T5" s="155">
        <v>5</v>
      </c>
      <c r="U5" s="121" t="s">
        <v>27</v>
      </c>
      <c r="V5" s="144">
        <v>0</v>
      </c>
      <c r="W5" s="144">
        <v>1</v>
      </c>
      <c r="X5" s="144">
        <v>547</v>
      </c>
      <c r="Y5" s="26" t="s">
        <v>244</v>
      </c>
      <c r="Z5" s="26" t="s">
        <v>125</v>
      </c>
    </row>
    <row r="6" spans="2:26" s="144" customFormat="1">
      <c r="B6" s="26" t="str">
        <f t="shared" si="2"/>
        <v>12031189Un</v>
      </c>
      <c r="C6" s="27">
        <f>IFERROR(T6/IF(OR(H6="CX",H6="FD"),SUMIFS(T:T,H:H,"UN",E:E,E6),0),0)</f>
        <v>0</v>
      </c>
      <c r="D6" s="28">
        <f t="shared" si="3"/>
        <v>4.8160000000000005E-4</v>
      </c>
      <c r="E6" s="136">
        <v>12031189</v>
      </c>
      <c r="F6" s="106" t="s">
        <v>36</v>
      </c>
      <c r="G6" s="152">
        <v>1</v>
      </c>
      <c r="H6" s="106" t="s">
        <v>61</v>
      </c>
      <c r="I6" s="152">
        <v>1</v>
      </c>
      <c r="J6" s="106" t="s">
        <v>264</v>
      </c>
      <c r="K6" s="106" t="s">
        <v>62</v>
      </c>
      <c r="L6" s="155">
        <v>80</v>
      </c>
      <c r="M6" s="155">
        <v>43</v>
      </c>
      <c r="N6" s="155">
        <v>140</v>
      </c>
      <c r="O6" s="106" t="s">
        <v>60</v>
      </c>
      <c r="P6" s="155">
        <v>0.48199999999999998</v>
      </c>
      <c r="Q6" s="106" t="s">
        <v>58</v>
      </c>
      <c r="R6" s="155">
        <v>0.25900000000000001</v>
      </c>
      <c r="S6" s="121" t="s">
        <v>27</v>
      </c>
      <c r="T6" s="155">
        <v>0.25</v>
      </c>
      <c r="U6" s="121" t="s">
        <v>27</v>
      </c>
      <c r="V6" s="144">
        <v>0</v>
      </c>
      <c r="W6" s="144">
        <v>1</v>
      </c>
      <c r="X6" s="144">
        <v>547</v>
      </c>
      <c r="Y6" s="26" t="s">
        <v>259</v>
      </c>
      <c r="Z6" s="26" t="s">
        <v>125</v>
      </c>
    </row>
    <row r="7" spans="2:26">
      <c r="B7" s="26" t="str">
        <f t="shared" ref="B7:B8" si="4">IF(H7="UN",E7&amp;"Un",E7&amp;K7)</f>
        <v>12031291IC</v>
      </c>
      <c r="C7" s="27">
        <f>IFERROR(T7/IF(OR(H7="CX",H7="FD"),SUMIFS(T:T,H:H,"UN",E:E,E7),0),0)</f>
        <v>20</v>
      </c>
      <c r="D7" s="28">
        <f t="shared" ref="D7:D8" si="5">(L7/1000)*(M7/1000)*(N7/1000)</f>
        <v>1.3275864E-2</v>
      </c>
      <c r="E7" s="8">
        <v>12031291</v>
      </c>
      <c r="F7" s="2" t="s">
        <v>243</v>
      </c>
      <c r="G7" s="8">
        <v>1</v>
      </c>
      <c r="H7" s="2" t="s">
        <v>35</v>
      </c>
      <c r="I7" s="8">
        <v>20</v>
      </c>
      <c r="J7" s="8">
        <v>37896005802558</v>
      </c>
      <c r="K7" s="2" t="s">
        <v>59</v>
      </c>
      <c r="L7" s="8">
        <v>426</v>
      </c>
      <c r="M7" s="8">
        <v>196</v>
      </c>
      <c r="N7" s="8">
        <v>159</v>
      </c>
      <c r="O7" s="2" t="s">
        <v>60</v>
      </c>
      <c r="P7" s="9">
        <v>13.276</v>
      </c>
      <c r="Q7" s="2" t="s">
        <v>58</v>
      </c>
      <c r="R7" s="9">
        <v>5.33</v>
      </c>
      <c r="S7" s="2" t="s">
        <v>27</v>
      </c>
      <c r="T7" s="9">
        <v>5</v>
      </c>
      <c r="U7" s="2" t="s">
        <v>27</v>
      </c>
      <c r="V7" s="8">
        <v>0</v>
      </c>
      <c r="W7" s="8">
        <v>1</v>
      </c>
      <c r="X7" s="8">
        <v>547</v>
      </c>
      <c r="Y7" s="26" t="s">
        <v>244</v>
      </c>
      <c r="Z7" s="26" t="s">
        <v>125</v>
      </c>
    </row>
    <row r="8" spans="2:26">
      <c r="B8" s="26" t="str">
        <f t="shared" si="4"/>
        <v>12031291Un</v>
      </c>
      <c r="C8" s="27">
        <f>IFERROR(T8/IF(OR(H8="CX",H8="FD"),SUMIFS(T:T,H:H,"UN",E:E,E8),0),0)</f>
        <v>0</v>
      </c>
      <c r="D8" s="28">
        <f t="shared" si="5"/>
        <v>4.8160000000000005E-4</v>
      </c>
      <c r="E8" s="8">
        <v>12031291</v>
      </c>
      <c r="F8" s="2" t="s">
        <v>243</v>
      </c>
      <c r="G8" s="8">
        <v>1</v>
      </c>
      <c r="H8" s="2" t="s">
        <v>61</v>
      </c>
      <c r="I8" s="8">
        <v>1</v>
      </c>
      <c r="J8" s="8">
        <v>7896005802557</v>
      </c>
      <c r="K8" s="2" t="s">
        <v>62</v>
      </c>
      <c r="L8" s="8">
        <v>80</v>
      </c>
      <c r="M8" s="8">
        <v>43</v>
      </c>
      <c r="N8" s="8">
        <v>140</v>
      </c>
      <c r="O8" s="2" t="s">
        <v>60</v>
      </c>
      <c r="P8" s="9">
        <v>0.48199999999999998</v>
      </c>
      <c r="Q8" s="2" t="s">
        <v>58</v>
      </c>
      <c r="R8" s="117">
        <v>0.26700000000000002</v>
      </c>
      <c r="S8" s="2" t="s">
        <v>27</v>
      </c>
      <c r="T8" s="9">
        <v>0.25</v>
      </c>
      <c r="U8" s="2" t="s">
        <v>27</v>
      </c>
      <c r="V8" s="8">
        <v>0</v>
      </c>
      <c r="W8" s="8">
        <v>1</v>
      </c>
      <c r="X8" s="8">
        <v>547</v>
      </c>
      <c r="Y8" s="26" t="s">
        <v>259</v>
      </c>
      <c r="Z8" s="26" t="s">
        <v>125</v>
      </c>
    </row>
    <row r="9" spans="2:26">
      <c r="B9" s="26" t="str">
        <f t="shared" ref="B9:B13" si="6">IF(H9="UN",E9&amp;"Un",E9&amp;K9)</f>
        <v>12034103HE</v>
      </c>
      <c r="C9" s="27">
        <f>IFERROR(T9/IF(OR(H9="CX",H9="FD"),SUMIFS(T:T,H:H,"UN",E:E,E9),0),0)</f>
        <v>0</v>
      </c>
      <c r="D9" s="28">
        <f t="shared" ref="D9:D13" si="7">(L9/1000)*(M9/1000)*(N9/1000)</f>
        <v>9.3482999999999988E-4</v>
      </c>
      <c r="E9" s="119">
        <v>12034103</v>
      </c>
      <c r="F9" s="144" t="s">
        <v>223</v>
      </c>
      <c r="G9" s="144">
        <v>1</v>
      </c>
      <c r="H9" s="144" t="s">
        <v>218</v>
      </c>
      <c r="I9" s="144">
        <v>10</v>
      </c>
      <c r="J9" s="112">
        <v>7896005802625</v>
      </c>
      <c r="K9" s="144" t="s">
        <v>62</v>
      </c>
      <c r="L9" s="144">
        <v>102</v>
      </c>
      <c r="M9" s="144">
        <v>65</v>
      </c>
      <c r="N9" s="144">
        <v>141</v>
      </c>
      <c r="O9" s="144" t="s">
        <v>60</v>
      </c>
      <c r="P9" s="144">
        <v>0.93500000000000005</v>
      </c>
      <c r="Q9" s="144" t="s">
        <v>58</v>
      </c>
      <c r="R9" s="144">
        <v>0.38</v>
      </c>
      <c r="S9" s="144" t="s">
        <v>27</v>
      </c>
      <c r="T9" s="144">
        <v>0.2</v>
      </c>
      <c r="U9" s="144" t="s">
        <v>27</v>
      </c>
      <c r="V9" s="144">
        <v>0</v>
      </c>
      <c r="W9" s="144">
        <v>1</v>
      </c>
      <c r="X9" s="144">
        <v>365</v>
      </c>
      <c r="Y9" s="26" t="s">
        <v>246</v>
      </c>
      <c r="Z9" s="26" t="s">
        <v>127</v>
      </c>
    </row>
    <row r="10" spans="2:26">
      <c r="B10" s="26" t="str">
        <f t="shared" si="6"/>
        <v>12034103IC</v>
      </c>
      <c r="C10" s="27">
        <f>IFERROR(T10/IF(OR(H10="CX",H10="FD"),SUMIFS(T:T,H:H,"UN",E:E,E10),0),0)</f>
        <v>160</v>
      </c>
      <c r="D10" s="28">
        <f t="shared" si="7"/>
        <v>1.7159472000000002E-2</v>
      </c>
      <c r="E10" s="119">
        <v>12034103</v>
      </c>
      <c r="F10" s="144" t="s">
        <v>223</v>
      </c>
      <c r="G10" s="144">
        <v>1</v>
      </c>
      <c r="H10" s="144" t="s">
        <v>35</v>
      </c>
      <c r="I10" s="144">
        <v>160</v>
      </c>
      <c r="J10" s="112">
        <v>27896005802629</v>
      </c>
      <c r="K10" s="144" t="s">
        <v>59</v>
      </c>
      <c r="L10" s="144">
        <v>414</v>
      </c>
      <c r="M10" s="144">
        <v>264</v>
      </c>
      <c r="N10" s="144">
        <v>157</v>
      </c>
      <c r="O10" s="144" t="s">
        <v>60</v>
      </c>
      <c r="P10" s="144">
        <v>17.158999999999999</v>
      </c>
      <c r="Q10" s="144" t="s">
        <v>58</v>
      </c>
      <c r="R10" s="144">
        <v>3.8</v>
      </c>
      <c r="S10" s="144" t="s">
        <v>27</v>
      </c>
      <c r="T10" s="144">
        <v>3.2</v>
      </c>
      <c r="U10" s="144" t="s">
        <v>27</v>
      </c>
      <c r="V10" s="144">
        <v>0</v>
      </c>
      <c r="W10" s="144">
        <v>1</v>
      </c>
      <c r="X10" s="144">
        <v>365</v>
      </c>
      <c r="Y10" s="26" t="s">
        <v>246</v>
      </c>
      <c r="Z10" s="26" t="s">
        <v>127</v>
      </c>
    </row>
    <row r="11" spans="2:26">
      <c r="B11" s="26" t="str">
        <f t="shared" si="6"/>
        <v>12034103Un</v>
      </c>
      <c r="C11" s="27">
        <f>IFERROR(T11/IF(OR(H11="CX",H11="FD"),SUMIFS(T:T,H:H,"UN",E:E,E11),0),0)</f>
        <v>0</v>
      </c>
      <c r="D11" s="28">
        <f t="shared" si="7"/>
        <v>2.4300000000000001E-5</v>
      </c>
      <c r="E11" s="122">
        <v>12034103</v>
      </c>
      <c r="F11" s="144" t="s">
        <v>223</v>
      </c>
      <c r="G11" s="144">
        <v>1</v>
      </c>
      <c r="H11" s="144" t="s">
        <v>61</v>
      </c>
      <c r="I11" s="144">
        <v>1</v>
      </c>
      <c r="J11" s="114">
        <v>7896005802373</v>
      </c>
      <c r="K11" s="144" t="s">
        <v>62</v>
      </c>
      <c r="L11" s="144">
        <v>3</v>
      </c>
      <c r="M11" s="144">
        <v>60</v>
      </c>
      <c r="N11" s="144">
        <v>135</v>
      </c>
      <c r="O11" s="144" t="s">
        <v>60</v>
      </c>
      <c r="P11" s="144">
        <v>2.4E-2</v>
      </c>
      <c r="Q11" s="144" t="s">
        <v>58</v>
      </c>
      <c r="R11" s="144">
        <v>2.4E-2</v>
      </c>
      <c r="S11" s="144" t="s">
        <v>27</v>
      </c>
      <c r="T11" s="144">
        <v>0.02</v>
      </c>
      <c r="U11" s="144" t="s">
        <v>27</v>
      </c>
      <c r="V11" s="144">
        <v>0</v>
      </c>
      <c r="W11" s="144">
        <v>1</v>
      </c>
      <c r="X11" s="144">
        <v>365</v>
      </c>
      <c r="Y11" s="26" t="s">
        <v>246</v>
      </c>
      <c r="Z11" s="26" t="s">
        <v>127</v>
      </c>
    </row>
    <row r="12" spans="2:26">
      <c r="B12" s="26" t="str">
        <f t="shared" si="6"/>
        <v>12034109IC</v>
      </c>
      <c r="C12" s="27">
        <f>IFERROR(T12/IF(OR(H12="CX",H12="FD"),SUMIFS(T:T,H:H,"UN",E:E,E12),0),0)</f>
        <v>23.999999999999996</v>
      </c>
      <c r="D12" s="28">
        <f t="shared" si="7"/>
        <v>2.1278999999999999E-2</v>
      </c>
      <c r="E12" s="122">
        <v>12034109</v>
      </c>
      <c r="F12" s="144" t="s">
        <v>227</v>
      </c>
      <c r="G12" s="144">
        <v>1</v>
      </c>
      <c r="H12" s="144" t="s">
        <v>35</v>
      </c>
      <c r="I12" s="144">
        <v>24</v>
      </c>
      <c r="J12" s="114">
        <v>37896005804620</v>
      </c>
      <c r="K12" s="144" t="s">
        <v>59</v>
      </c>
      <c r="L12" s="144">
        <v>346</v>
      </c>
      <c r="M12" s="144">
        <v>246</v>
      </c>
      <c r="N12" s="144">
        <v>250</v>
      </c>
      <c r="O12" s="144" t="s">
        <v>60</v>
      </c>
      <c r="P12" s="144">
        <v>21.279</v>
      </c>
      <c r="Q12" s="144" t="s">
        <v>58</v>
      </c>
      <c r="R12" s="144">
        <v>6.1769999999999996</v>
      </c>
      <c r="S12" s="144" t="s">
        <v>27</v>
      </c>
      <c r="T12" s="144">
        <v>4.8</v>
      </c>
      <c r="U12" s="144" t="s">
        <v>27</v>
      </c>
      <c r="V12" s="144">
        <v>0</v>
      </c>
      <c r="W12" s="144">
        <v>1</v>
      </c>
      <c r="X12" s="144">
        <v>365</v>
      </c>
      <c r="Y12" s="26" t="s">
        <v>246</v>
      </c>
      <c r="Z12" s="26" t="s">
        <v>127</v>
      </c>
    </row>
    <row r="13" spans="2:26">
      <c r="B13" s="26" t="str">
        <f t="shared" si="6"/>
        <v>12034109Un</v>
      </c>
      <c r="C13" s="27">
        <f>IFERROR(T13/IF(OR(H13="CX",H13="FD"),SUMIFS(T:T,H:H,"UN",E:E,E13),0),0)</f>
        <v>0</v>
      </c>
      <c r="D13" s="28">
        <f t="shared" si="7"/>
        <v>7.7222500000000008E-4</v>
      </c>
      <c r="E13" s="122">
        <v>12034109</v>
      </c>
      <c r="F13" s="144" t="s">
        <v>227</v>
      </c>
      <c r="G13" s="144">
        <v>1</v>
      </c>
      <c r="H13" s="144" t="s">
        <v>61</v>
      </c>
      <c r="I13" s="144">
        <v>1</v>
      </c>
      <c r="J13" s="114">
        <v>7896005804629</v>
      </c>
      <c r="K13" s="144" t="s">
        <v>62</v>
      </c>
      <c r="L13" s="144">
        <v>85</v>
      </c>
      <c r="M13" s="144">
        <v>79</v>
      </c>
      <c r="N13" s="144">
        <v>115</v>
      </c>
      <c r="O13" s="144" t="s">
        <v>60</v>
      </c>
      <c r="P13" s="144">
        <v>0.77200000000000002</v>
      </c>
      <c r="Q13" s="144" t="s">
        <v>58</v>
      </c>
      <c r="R13" s="144">
        <v>0.25700000000000001</v>
      </c>
      <c r="S13" s="144" t="s">
        <v>27</v>
      </c>
      <c r="T13" s="144">
        <v>0.2</v>
      </c>
      <c r="U13" s="144" t="s">
        <v>27</v>
      </c>
      <c r="V13" s="144">
        <v>0</v>
      </c>
      <c r="W13" s="144">
        <v>1</v>
      </c>
      <c r="X13" s="144">
        <v>365</v>
      </c>
      <c r="Y13" s="26" t="s">
        <v>246</v>
      </c>
      <c r="Z13" s="26" t="s">
        <v>127</v>
      </c>
    </row>
    <row r="14" spans="2:26">
      <c r="B14" s="26" t="str">
        <f t="shared" ref="B14:B15" si="8">IF(H14="UN",E14&amp;"Un",E14&amp;K14)</f>
        <v>12037417IC</v>
      </c>
      <c r="C14" s="27">
        <f>IFERROR(T14/IF(OR(H14="CX",H14="FD"),SUMIFS(T:T,H:H,"UN",E:E,E14),0),0)</f>
        <v>20</v>
      </c>
      <c r="D14" s="28">
        <f t="shared" ref="D14:D15" si="9">(L14/1000)*(M14/1000)*(N14/1000)</f>
        <v>1.8742499999999999E-2</v>
      </c>
      <c r="E14" s="8">
        <v>12037417</v>
      </c>
      <c r="F14" s="2" t="s">
        <v>228</v>
      </c>
      <c r="G14" s="8">
        <v>1</v>
      </c>
      <c r="H14" s="2" t="s">
        <v>35</v>
      </c>
      <c r="I14" s="8">
        <v>40</v>
      </c>
      <c r="J14" s="8">
        <v>17896005803711</v>
      </c>
      <c r="K14" s="2" t="s">
        <v>59</v>
      </c>
      <c r="L14" s="8">
        <v>350</v>
      </c>
      <c r="M14" s="8">
        <v>210</v>
      </c>
      <c r="N14" s="8">
        <v>255</v>
      </c>
      <c r="O14" s="2" t="s">
        <v>60</v>
      </c>
      <c r="P14" s="9">
        <v>18.742999999999999</v>
      </c>
      <c r="Q14" s="2" t="s">
        <v>58</v>
      </c>
      <c r="R14" s="144">
        <v>2.7</v>
      </c>
      <c r="S14" s="2" t="s">
        <v>27</v>
      </c>
      <c r="T14" s="144">
        <v>1.84</v>
      </c>
      <c r="U14" s="2" t="s">
        <v>27</v>
      </c>
      <c r="V14" s="8">
        <v>0</v>
      </c>
      <c r="W14" s="8">
        <v>1</v>
      </c>
      <c r="X14" s="8">
        <v>1095</v>
      </c>
      <c r="Y14" s="26" t="s">
        <v>247</v>
      </c>
      <c r="Z14" s="26" t="s">
        <v>128</v>
      </c>
    </row>
    <row r="15" spans="2:26" s="126" customFormat="1">
      <c r="B15" s="26" t="str">
        <f t="shared" si="8"/>
        <v>12037417Un</v>
      </c>
      <c r="C15" s="27">
        <f>IFERROR(T15/IF(OR(H15="CX",H15="FD"),SUMIFS(T:T,H:H,"UN",E:E,E15),0),0)</f>
        <v>0</v>
      </c>
      <c r="D15" s="28">
        <f t="shared" si="9"/>
        <v>4.09374E-4</v>
      </c>
      <c r="E15" s="119">
        <v>12037417</v>
      </c>
      <c r="F15" s="144" t="s">
        <v>228</v>
      </c>
      <c r="G15" s="144">
        <v>1</v>
      </c>
      <c r="H15" s="144" t="s">
        <v>61</v>
      </c>
      <c r="I15" s="144">
        <v>1</v>
      </c>
      <c r="J15" s="144">
        <v>7896005803714</v>
      </c>
      <c r="K15" s="144" t="s">
        <v>62</v>
      </c>
      <c r="L15" s="144">
        <v>126</v>
      </c>
      <c r="M15" s="144">
        <v>19</v>
      </c>
      <c r="N15" s="144">
        <v>171</v>
      </c>
      <c r="O15" s="144" t="s">
        <v>60</v>
      </c>
      <c r="P15" s="144">
        <v>0.40899999999999997</v>
      </c>
      <c r="Q15" s="144" t="s">
        <v>58</v>
      </c>
      <c r="R15" s="144">
        <v>6.8000000000000005E-2</v>
      </c>
      <c r="S15" s="144" t="s">
        <v>27</v>
      </c>
      <c r="T15" s="144">
        <v>4.5999999999999999E-2</v>
      </c>
      <c r="U15" s="144" t="s">
        <v>27</v>
      </c>
      <c r="V15" s="144">
        <v>0</v>
      </c>
      <c r="W15" s="144">
        <v>1</v>
      </c>
      <c r="X15" s="144">
        <v>1095</v>
      </c>
      <c r="Y15" s="26" t="s">
        <v>247</v>
      </c>
      <c r="Z15" s="26" t="s">
        <v>128</v>
      </c>
    </row>
    <row r="16" spans="2:26" s="144" customFormat="1">
      <c r="B16" s="26" t="str">
        <f t="shared" ref="B16:B17" si="10">IF(H16="UN",E16&amp;"Un",E16&amp;K16)</f>
        <v>12037417IC</v>
      </c>
      <c r="C16" s="27">
        <f>IFERROR(T16/IF(OR(H16="CX",H16="FD"),SUMIFS(T:T,H:H,"UN",E:E,E16),0),0)</f>
        <v>20</v>
      </c>
      <c r="D16" s="28">
        <f t="shared" ref="D16:D17" si="11">(L16/1000)*(M16/1000)*(N16/1000)</f>
        <v>1.8742499999999999E-2</v>
      </c>
      <c r="E16" s="119">
        <v>12037417</v>
      </c>
      <c r="F16" s="144" t="s">
        <v>230</v>
      </c>
      <c r="G16" s="144">
        <v>1</v>
      </c>
      <c r="H16" s="144" t="s">
        <v>35</v>
      </c>
      <c r="I16" s="144">
        <v>40</v>
      </c>
      <c r="J16" s="144" t="s">
        <v>252</v>
      </c>
      <c r="K16" s="144" t="s">
        <v>59</v>
      </c>
      <c r="L16" s="144">
        <v>350</v>
      </c>
      <c r="M16" s="144">
        <v>210</v>
      </c>
      <c r="N16" s="144">
        <v>255</v>
      </c>
      <c r="O16" s="144" t="s">
        <v>60</v>
      </c>
      <c r="P16" s="144">
        <v>18.742999999999999</v>
      </c>
      <c r="Q16" s="144" t="s">
        <v>58</v>
      </c>
      <c r="R16" s="144">
        <v>2.7</v>
      </c>
      <c r="S16" s="144" t="s">
        <v>27</v>
      </c>
      <c r="T16" s="144">
        <v>1.84</v>
      </c>
      <c r="U16" s="144" t="s">
        <v>27</v>
      </c>
      <c r="V16" s="144">
        <v>0</v>
      </c>
      <c r="W16" s="144">
        <v>1</v>
      </c>
      <c r="X16" s="144">
        <v>1095</v>
      </c>
      <c r="Y16" s="26" t="s">
        <v>247</v>
      </c>
      <c r="Z16" s="26" t="s">
        <v>128</v>
      </c>
    </row>
    <row r="17" spans="2:26" s="144" customFormat="1">
      <c r="B17" s="26" t="str">
        <f t="shared" si="10"/>
        <v>12037417Un</v>
      </c>
      <c r="C17" s="27">
        <f>IFERROR(T17/IF(OR(H17="CX",H17="FD"),SUMIFS(T:T,H:H,"UN",E:E,E17),0),0)</f>
        <v>0</v>
      </c>
      <c r="D17" s="28">
        <f t="shared" si="11"/>
        <v>4.09374E-4</v>
      </c>
      <c r="E17" s="119">
        <v>12037417</v>
      </c>
      <c r="F17" s="144" t="s">
        <v>230</v>
      </c>
      <c r="G17" s="144">
        <v>1</v>
      </c>
      <c r="H17" s="144" t="s">
        <v>61</v>
      </c>
      <c r="I17" s="144">
        <v>1</v>
      </c>
      <c r="J17" s="144" t="s">
        <v>253</v>
      </c>
      <c r="K17" s="144" t="s">
        <v>62</v>
      </c>
      <c r="L17" s="144">
        <v>126</v>
      </c>
      <c r="M17" s="144">
        <v>19</v>
      </c>
      <c r="N17" s="144">
        <v>171</v>
      </c>
      <c r="O17" s="144" t="s">
        <v>60</v>
      </c>
      <c r="P17" s="144">
        <v>0.40899999999999997</v>
      </c>
      <c r="Q17" s="144" t="s">
        <v>58</v>
      </c>
      <c r="R17" s="144">
        <v>6.8000000000000005E-2</v>
      </c>
      <c r="S17" s="144" t="s">
        <v>27</v>
      </c>
      <c r="T17" s="144">
        <v>4.5999999999999999E-2</v>
      </c>
      <c r="U17" s="144" t="s">
        <v>27</v>
      </c>
      <c r="V17" s="144">
        <v>0</v>
      </c>
      <c r="W17" s="144">
        <v>1</v>
      </c>
      <c r="X17" s="144">
        <v>1095</v>
      </c>
      <c r="Y17" s="26" t="s">
        <v>247</v>
      </c>
      <c r="Z17" s="26" t="s">
        <v>128</v>
      </c>
    </row>
    <row r="18" spans="2:26" s="144" customFormat="1">
      <c r="B18" s="26" t="str">
        <f t="shared" ref="B18:B19" si="12">IF(H18="UN",E18&amp;"Un",E18&amp;K18)</f>
        <v>12142146IC</v>
      </c>
      <c r="C18" s="27">
        <f>IFERROR(T18/IF(OR(H18="CX",H18="FD"),SUMIFS(T:T,H:H,"UN",E:E,E18),0),0)</f>
        <v>12</v>
      </c>
      <c r="D18" s="28">
        <f t="shared" ref="D18:D19" si="13">(L18/1000)*(M18/1000)*(N18/1000)</f>
        <v>1.6030080000000002E-2</v>
      </c>
      <c r="E18" s="136">
        <v>12142146</v>
      </c>
      <c r="F18" s="106" t="s">
        <v>266</v>
      </c>
      <c r="G18" s="152">
        <v>1</v>
      </c>
      <c r="H18" s="106" t="s">
        <v>35</v>
      </c>
      <c r="I18" s="152">
        <v>12</v>
      </c>
      <c r="J18" s="106" t="s">
        <v>267</v>
      </c>
      <c r="K18" s="106" t="s">
        <v>59</v>
      </c>
      <c r="L18" s="155">
        <v>330</v>
      </c>
      <c r="M18" s="155">
        <v>276</v>
      </c>
      <c r="N18" s="155">
        <v>176</v>
      </c>
      <c r="O18" s="106" t="s">
        <v>60</v>
      </c>
      <c r="P18" s="155">
        <v>16.03</v>
      </c>
      <c r="Q18" s="106" t="s">
        <v>58</v>
      </c>
      <c r="R18" s="155">
        <v>6.8860000000000001</v>
      </c>
      <c r="S18" s="144" t="s">
        <v>27</v>
      </c>
      <c r="T18" s="155">
        <v>1.92</v>
      </c>
      <c r="U18" s="144" t="s">
        <v>27</v>
      </c>
      <c r="V18" s="144">
        <v>0</v>
      </c>
      <c r="W18" s="144">
        <v>1</v>
      </c>
      <c r="X18" s="144">
        <v>1095</v>
      </c>
      <c r="Y18" s="26" t="s">
        <v>249</v>
      </c>
      <c r="Z18" s="26" t="s">
        <v>126</v>
      </c>
    </row>
    <row r="19" spans="2:26" s="144" customFormat="1">
      <c r="B19" s="26" t="str">
        <f t="shared" si="12"/>
        <v>12142146Un</v>
      </c>
      <c r="C19" s="27">
        <f>IFERROR(T19/IF(OR(H19="CX",H19="FD"),SUMIFS(T:T,H:H,"UN",E:E,E19),0),0)</f>
        <v>0</v>
      </c>
      <c r="D19" s="28">
        <f t="shared" si="13"/>
        <v>1.1372639999999998E-3</v>
      </c>
      <c r="E19" s="136">
        <v>12142146</v>
      </c>
      <c r="F19" s="106" t="s">
        <v>266</v>
      </c>
      <c r="G19" s="152">
        <v>1</v>
      </c>
      <c r="H19" s="106" t="s">
        <v>61</v>
      </c>
      <c r="I19" s="152">
        <v>1</v>
      </c>
      <c r="J19" s="106" t="s">
        <v>268</v>
      </c>
      <c r="K19" s="106" t="s">
        <v>62</v>
      </c>
      <c r="L19" s="155">
        <v>87</v>
      </c>
      <c r="M19" s="155">
        <v>76</v>
      </c>
      <c r="N19" s="155">
        <v>172</v>
      </c>
      <c r="O19" s="106" t="s">
        <v>60</v>
      </c>
      <c r="P19" s="155">
        <v>1.137</v>
      </c>
      <c r="Q19" s="106" t="s">
        <v>58</v>
      </c>
      <c r="R19" s="155">
        <v>0.56599999999999995</v>
      </c>
      <c r="S19" s="144" t="s">
        <v>27</v>
      </c>
      <c r="T19" s="155">
        <v>0.16</v>
      </c>
      <c r="U19" s="144" t="s">
        <v>27</v>
      </c>
      <c r="V19" s="144">
        <v>0</v>
      </c>
      <c r="W19" s="144">
        <v>1</v>
      </c>
      <c r="X19" s="144">
        <v>1095</v>
      </c>
      <c r="Y19" s="26" t="s">
        <v>249</v>
      </c>
      <c r="Z19" s="26" t="s">
        <v>126</v>
      </c>
    </row>
    <row r="20" spans="2:26" s="115" customFormat="1">
      <c r="B20" s="26" t="str">
        <f t="shared" ref="B20:B22" si="14">IF(H20="UN",E20&amp;"Un",E20&amp;K20)</f>
        <v>12144012HE</v>
      </c>
      <c r="C20" s="27">
        <f>IFERROR(T20/IF(OR(H20="CX",H20="FD"),SUMIFS(T:T,H:H,"UN",E:E,E20),0),0)</f>
        <v>0</v>
      </c>
      <c r="D20" s="28">
        <f t="shared" ref="D20:D22" si="15">(L20/1000)*(M20/1000)*(N20/1000)</f>
        <v>8.6310000000000011E-4</v>
      </c>
      <c r="E20" s="8">
        <v>12144012</v>
      </c>
      <c r="F20" s="2" t="s">
        <v>251</v>
      </c>
      <c r="G20" s="8">
        <v>1</v>
      </c>
      <c r="H20" s="2" t="s">
        <v>218</v>
      </c>
      <c r="I20" s="8">
        <v>10</v>
      </c>
      <c r="J20" s="8">
        <v>7896045105694</v>
      </c>
      <c r="K20" s="2" t="s">
        <v>62</v>
      </c>
      <c r="L20" s="8">
        <v>100</v>
      </c>
      <c r="M20" s="8">
        <v>63</v>
      </c>
      <c r="N20" s="8">
        <v>137</v>
      </c>
      <c r="O20" s="2" t="s">
        <v>60</v>
      </c>
      <c r="P20" s="9">
        <v>0.86299999999999999</v>
      </c>
      <c r="Q20" s="2" t="s">
        <v>58</v>
      </c>
      <c r="R20" s="9">
        <v>0.16300000000000001</v>
      </c>
      <c r="S20" s="2" t="s">
        <v>27</v>
      </c>
      <c r="T20" s="9">
        <v>0.1</v>
      </c>
      <c r="U20" s="2" t="s">
        <v>27</v>
      </c>
      <c r="V20" s="8">
        <v>0</v>
      </c>
      <c r="W20" s="8">
        <v>1</v>
      </c>
      <c r="X20" s="8">
        <v>365</v>
      </c>
      <c r="Y20" s="26" t="s">
        <v>246</v>
      </c>
      <c r="Z20" s="26" t="s">
        <v>127</v>
      </c>
    </row>
    <row r="21" spans="2:26">
      <c r="B21" s="26" t="str">
        <f t="shared" si="14"/>
        <v>12144012IC</v>
      </c>
      <c r="C21" s="27">
        <f>IFERROR(T21/IF(OR(H21="CX",H21="FD"),SUMIFS(T:T,H:H,"UN",E:E,E21),0),0)</f>
        <v>80</v>
      </c>
      <c r="D21" s="28">
        <f t="shared" si="15"/>
        <v>7.3732550000000013E-3</v>
      </c>
      <c r="E21" s="122">
        <v>12144012</v>
      </c>
      <c r="F21" s="144" t="s">
        <v>251</v>
      </c>
      <c r="G21" s="144">
        <v>1</v>
      </c>
      <c r="H21" s="144" t="s">
        <v>35</v>
      </c>
      <c r="I21" s="144">
        <v>80</v>
      </c>
      <c r="J21" s="144">
        <v>17896045105691</v>
      </c>
      <c r="K21" s="144" t="s">
        <v>59</v>
      </c>
      <c r="L21" s="144">
        <v>515</v>
      </c>
      <c r="M21" s="144">
        <v>103</v>
      </c>
      <c r="N21" s="144">
        <v>139</v>
      </c>
      <c r="O21" s="144" t="s">
        <v>60</v>
      </c>
      <c r="P21" s="144">
        <v>7.3730000000000002</v>
      </c>
      <c r="Q21" s="144" t="s">
        <v>58</v>
      </c>
      <c r="R21" s="144">
        <v>1.3</v>
      </c>
      <c r="S21" s="144" t="s">
        <v>27</v>
      </c>
      <c r="T21" s="144">
        <v>0.8</v>
      </c>
      <c r="U21" s="144" t="s">
        <v>27</v>
      </c>
      <c r="V21" s="144">
        <v>0</v>
      </c>
      <c r="W21" s="144">
        <v>1</v>
      </c>
      <c r="X21" s="144">
        <v>365</v>
      </c>
      <c r="Y21" s="144" t="s">
        <v>246</v>
      </c>
      <c r="Z21" s="26" t="s">
        <v>127</v>
      </c>
    </row>
    <row r="22" spans="2:26">
      <c r="B22" s="26" t="str">
        <f t="shared" si="14"/>
        <v>12144012Un</v>
      </c>
      <c r="C22" s="27">
        <f>IFERROR(T22/IF(OR(H22="CX",H22="FD"),SUMIFS(T:T,H:H,"UN",E:E,E22),0),0)</f>
        <v>0</v>
      </c>
      <c r="D22" s="28">
        <f t="shared" si="15"/>
        <v>2.43E-4</v>
      </c>
      <c r="E22" s="122">
        <v>12144012</v>
      </c>
      <c r="F22" s="144" t="s">
        <v>251</v>
      </c>
      <c r="G22" s="144">
        <v>1</v>
      </c>
      <c r="H22" s="144" t="s">
        <v>61</v>
      </c>
      <c r="I22" s="144">
        <v>1</v>
      </c>
      <c r="J22" s="144">
        <v>7896045104390</v>
      </c>
      <c r="K22" s="144" t="s">
        <v>62</v>
      </c>
      <c r="L22" s="144">
        <v>60</v>
      </c>
      <c r="M22" s="144">
        <v>30</v>
      </c>
      <c r="N22" s="144">
        <v>135</v>
      </c>
      <c r="O22" s="144" t="s">
        <v>60</v>
      </c>
      <c r="P22" s="144">
        <v>0.24299999999999999</v>
      </c>
      <c r="Q22" s="144" t="s">
        <v>58</v>
      </c>
      <c r="R22" s="144">
        <v>1.6E-2</v>
      </c>
      <c r="S22" s="144" t="s">
        <v>27</v>
      </c>
      <c r="T22" s="144">
        <v>0.01</v>
      </c>
      <c r="U22" s="144" t="s">
        <v>27</v>
      </c>
      <c r="V22" s="144">
        <v>0</v>
      </c>
      <c r="W22" s="144">
        <v>1</v>
      </c>
      <c r="X22" s="144">
        <v>365</v>
      </c>
      <c r="Y22" s="144" t="s">
        <v>246</v>
      </c>
      <c r="Z22" s="26" t="s">
        <v>127</v>
      </c>
    </row>
    <row r="23" spans="2:26">
      <c r="B23" s="26" t="str">
        <f t="shared" ref="B23:B26" si="16">IF(H23="UN",E23&amp;"Un",E23&amp;K23)</f>
        <v>12147801Un</v>
      </c>
      <c r="C23" s="27">
        <f>IFERROR(T23/IF(OR(H23="CX",H23="FD"),SUMIFS(T:T,H:H,"UN",E:E,E23),0),0)</f>
        <v>0</v>
      </c>
      <c r="D23" s="28">
        <f t="shared" ref="D23:D26" si="17">(L23/1000)*(M23/1000)*(N23/1000)</f>
        <v>3.4544000000000003E-4</v>
      </c>
      <c r="E23" s="136">
        <v>12147801</v>
      </c>
      <c r="F23" s="144" t="s">
        <v>265</v>
      </c>
      <c r="G23" s="144">
        <v>1</v>
      </c>
      <c r="H23" s="144" t="s">
        <v>61</v>
      </c>
      <c r="I23" s="144">
        <v>10</v>
      </c>
      <c r="J23" s="144" t="s">
        <v>255</v>
      </c>
      <c r="K23" s="144" t="s">
        <v>62</v>
      </c>
      <c r="L23" s="144">
        <v>127</v>
      </c>
      <c r="M23" s="144">
        <v>32</v>
      </c>
      <c r="N23" s="144">
        <v>85</v>
      </c>
      <c r="O23" s="144" t="s">
        <v>60</v>
      </c>
      <c r="P23" s="144">
        <v>0.34499999999999997</v>
      </c>
      <c r="Q23" s="144" t="s">
        <v>58</v>
      </c>
      <c r="R23" s="144">
        <v>4.8000000000000001E-2</v>
      </c>
      <c r="S23" s="144" t="s">
        <v>27</v>
      </c>
      <c r="T23" s="144">
        <v>1.6999999999999999E-3</v>
      </c>
      <c r="U23" s="144" t="s">
        <v>27</v>
      </c>
      <c r="V23" s="144">
        <v>0</v>
      </c>
      <c r="W23" s="144">
        <v>1</v>
      </c>
      <c r="X23" s="144">
        <v>730</v>
      </c>
      <c r="Y23" s="144" t="s">
        <v>245</v>
      </c>
      <c r="Z23" s="26" t="s">
        <v>126</v>
      </c>
    </row>
    <row r="24" spans="2:26">
      <c r="B24" s="26" t="str">
        <f t="shared" si="16"/>
        <v>12147801IC</v>
      </c>
      <c r="C24" s="27">
        <v>240</v>
      </c>
      <c r="D24" s="28">
        <f t="shared" si="17"/>
        <v>8.6698949999999986E-3</v>
      </c>
      <c r="E24" s="136">
        <v>12147801</v>
      </c>
      <c r="F24" s="2" t="s">
        <v>265</v>
      </c>
      <c r="G24" s="8">
        <v>1</v>
      </c>
      <c r="H24" s="2" t="s">
        <v>35</v>
      </c>
      <c r="I24" s="8">
        <v>240</v>
      </c>
      <c r="J24" s="8" t="s">
        <v>256</v>
      </c>
      <c r="K24" s="2" t="s">
        <v>59</v>
      </c>
      <c r="L24" s="8">
        <v>257</v>
      </c>
      <c r="M24" s="8">
        <v>195</v>
      </c>
      <c r="N24" s="8">
        <v>173</v>
      </c>
      <c r="O24" s="2" t="s">
        <v>60</v>
      </c>
      <c r="P24" s="9">
        <v>8.67</v>
      </c>
      <c r="Q24" s="2" t="s">
        <v>58</v>
      </c>
      <c r="R24" s="9">
        <v>1.2</v>
      </c>
      <c r="S24" s="2" t="s">
        <v>27</v>
      </c>
      <c r="T24" s="9">
        <f>24*10*0.0017</f>
        <v>0.40799999999999997</v>
      </c>
      <c r="U24" s="2" t="s">
        <v>27</v>
      </c>
      <c r="V24" s="8">
        <v>0</v>
      </c>
      <c r="W24" s="8">
        <v>1</v>
      </c>
      <c r="X24" s="8">
        <v>730</v>
      </c>
      <c r="Y24" s="26" t="s">
        <v>245</v>
      </c>
      <c r="Z24" s="26" t="s">
        <v>126</v>
      </c>
    </row>
    <row r="25" spans="2:26">
      <c r="B25" s="26" t="str">
        <f t="shared" si="16"/>
        <v>20908885IC</v>
      </c>
      <c r="C25" s="27">
        <f>IFERROR(T25/IF(OR(H25="CX",H25="FD"),SUMIFS(T:T,H:H,"UN",E:E,E25),0),0)</f>
        <v>12.000000000000002</v>
      </c>
      <c r="D25" s="28">
        <f t="shared" si="17"/>
        <v>2.0562499999999997E-2</v>
      </c>
      <c r="E25" s="122">
        <v>20908885</v>
      </c>
      <c r="F25" s="144" t="s">
        <v>39</v>
      </c>
      <c r="G25" s="144">
        <v>1</v>
      </c>
      <c r="H25" s="144" t="s">
        <v>35</v>
      </c>
      <c r="I25" s="144">
        <v>12</v>
      </c>
      <c r="J25" s="144">
        <v>17896005804244</v>
      </c>
      <c r="K25" s="144" t="s">
        <v>59</v>
      </c>
      <c r="L25" s="144">
        <v>350</v>
      </c>
      <c r="M25" s="144">
        <v>250</v>
      </c>
      <c r="N25" s="144">
        <v>235</v>
      </c>
      <c r="O25" s="144" t="s">
        <v>60</v>
      </c>
      <c r="P25" s="144">
        <v>20.562999999999999</v>
      </c>
      <c r="Q25" s="144" t="s">
        <v>58</v>
      </c>
      <c r="R25" s="144">
        <v>0.9</v>
      </c>
      <c r="S25" s="144" t="s">
        <v>27</v>
      </c>
      <c r="T25" s="144">
        <v>0.55200000000000005</v>
      </c>
      <c r="U25" s="144" t="s">
        <v>27</v>
      </c>
      <c r="V25" s="144">
        <v>0</v>
      </c>
      <c r="W25" s="144">
        <v>1</v>
      </c>
      <c r="X25" s="144">
        <v>9999</v>
      </c>
      <c r="Y25" s="144" t="s">
        <v>250</v>
      </c>
      <c r="Z25" s="26" t="s">
        <v>129</v>
      </c>
    </row>
    <row r="26" spans="2:26">
      <c r="B26" s="26" t="str">
        <f t="shared" si="16"/>
        <v>20908885Un</v>
      </c>
      <c r="C26" s="27">
        <f>IFERROR(T26/IF(OR(H26="CX",H26="FD"),SUMIFS(T:T,H:H,"UN",E:E,E26),0),0)</f>
        <v>0</v>
      </c>
      <c r="D26" s="28">
        <f t="shared" si="17"/>
        <v>2.3520000000000004E-3</v>
      </c>
      <c r="E26" s="150">
        <v>20908885</v>
      </c>
      <c r="F26" s="144" t="s">
        <v>39</v>
      </c>
      <c r="G26" s="144">
        <v>1</v>
      </c>
      <c r="H26" s="144" t="s">
        <v>61</v>
      </c>
      <c r="I26" s="144">
        <v>1</v>
      </c>
      <c r="J26" s="144">
        <v>7896005804247</v>
      </c>
      <c r="K26" s="144" t="s">
        <v>62</v>
      </c>
      <c r="L26" s="144">
        <v>140</v>
      </c>
      <c r="M26" s="144">
        <v>140</v>
      </c>
      <c r="N26" s="144">
        <v>120</v>
      </c>
      <c r="O26" s="144" t="s">
        <v>60</v>
      </c>
      <c r="P26" s="144">
        <v>2.3519999999999999</v>
      </c>
      <c r="Q26" s="144" t="s">
        <v>58</v>
      </c>
      <c r="R26" s="144">
        <v>7.4999999999999997E-2</v>
      </c>
      <c r="S26" s="144" t="s">
        <v>27</v>
      </c>
      <c r="T26" s="144">
        <v>4.5999999999999999E-2</v>
      </c>
      <c r="U26" s="144" t="s">
        <v>27</v>
      </c>
      <c r="V26" s="144">
        <v>0</v>
      </c>
      <c r="W26" s="144">
        <v>1</v>
      </c>
      <c r="X26" s="144">
        <v>9999</v>
      </c>
      <c r="Y26" s="144" t="s">
        <v>250</v>
      </c>
      <c r="Z26" s="26" t="s">
        <v>129</v>
      </c>
    </row>
  </sheetData>
  <autoFilter ref="B2:Z26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J23"/>
  <sheetViews>
    <sheetView showGridLines="0" tabSelected="1" zoomScale="90" zoomScaleNormal="90" workbookViewId="0">
      <selection activeCell="A3" sqref="A3"/>
    </sheetView>
  </sheetViews>
  <sheetFormatPr defaultColWidth="9.1796875" defaultRowHeight="14.5"/>
  <cols>
    <col min="1" max="1" width="15.81640625" style="26" customWidth="1"/>
    <col min="2" max="2" width="11.453125" customWidth="1"/>
    <col min="3" max="3" width="11" style="122" bestFit="1" customWidth="1"/>
    <col min="4" max="4" width="47" customWidth="1"/>
    <col min="5" max="5" width="7" bestFit="1" customWidth="1"/>
    <col min="6" max="6" width="7.7265625" bestFit="1" customWidth="1"/>
    <col min="7" max="7" width="13.1796875" bestFit="1" customWidth="1"/>
    <col min="8" max="8" width="14.7265625" style="127" bestFit="1" customWidth="1"/>
    <col min="9" max="9" width="9.1796875" style="127"/>
  </cols>
  <sheetData>
    <row r="1" spans="1:10">
      <c r="C1" s="161" t="s">
        <v>140</v>
      </c>
      <c r="D1" s="161"/>
      <c r="E1" s="161"/>
      <c r="F1" s="161"/>
      <c r="G1" s="161"/>
      <c r="H1" s="161"/>
    </row>
    <row r="2" spans="1:10" ht="15" thickBot="1">
      <c r="A2" s="16" t="s">
        <v>138</v>
      </c>
      <c r="B2" s="16" t="s">
        <v>139</v>
      </c>
      <c r="C2" s="129" t="s">
        <v>29</v>
      </c>
      <c r="D2" s="18" t="s">
        <v>42</v>
      </c>
      <c r="E2" s="18" t="s">
        <v>130</v>
      </c>
      <c r="F2" s="18" t="s">
        <v>131</v>
      </c>
      <c r="G2" s="11" t="s">
        <v>132</v>
      </c>
      <c r="H2" s="11" t="s">
        <v>236</v>
      </c>
      <c r="I2" s="143"/>
      <c r="J2" s="143"/>
    </row>
    <row r="3" spans="1:10" ht="15" customHeight="1">
      <c r="A3" s="26" t="str">
        <f t="shared" ref="A3:A4" si="0">C3&amp;B3</f>
        <v>12031189BHO</v>
      </c>
      <c r="B3" s="144" t="s">
        <v>34</v>
      </c>
      <c r="C3" s="122">
        <v>12031189</v>
      </c>
      <c r="D3" t="s">
        <v>36</v>
      </c>
      <c r="E3" t="s">
        <v>61</v>
      </c>
      <c r="F3" t="s">
        <v>134</v>
      </c>
      <c r="G3" s="140">
        <v>3360</v>
      </c>
      <c r="H3" s="144">
        <v>1</v>
      </c>
      <c r="I3" s="145"/>
      <c r="J3" s="17"/>
    </row>
    <row r="4" spans="1:10" ht="15" customHeight="1">
      <c r="A4" s="26" t="str">
        <f t="shared" si="0"/>
        <v>12031189LONT</v>
      </c>
      <c r="B4" s="144" t="s">
        <v>37</v>
      </c>
      <c r="C4" s="122">
        <v>12031189</v>
      </c>
      <c r="D4" t="s">
        <v>36</v>
      </c>
      <c r="E4" t="s">
        <v>61</v>
      </c>
      <c r="F4" t="s">
        <v>135</v>
      </c>
      <c r="G4" s="102">
        <f>168*20</f>
        <v>3360</v>
      </c>
      <c r="H4" s="144">
        <v>1</v>
      </c>
      <c r="I4" s="145"/>
      <c r="J4" s="17"/>
    </row>
    <row r="5" spans="1:10" ht="15" customHeight="1">
      <c r="A5" s="26" t="str">
        <f t="shared" ref="A5" si="1">C5&amp;B5</f>
        <v>12031189NAT</v>
      </c>
      <c r="B5" s="144" t="s">
        <v>133</v>
      </c>
      <c r="C5" s="122">
        <v>12031189</v>
      </c>
      <c r="D5" t="s">
        <v>36</v>
      </c>
      <c r="E5" t="s">
        <v>61</v>
      </c>
      <c r="F5" t="s">
        <v>133</v>
      </c>
      <c r="G5" s="102">
        <v>3360</v>
      </c>
      <c r="H5" s="144">
        <v>1</v>
      </c>
      <c r="I5" s="145"/>
      <c r="J5" s="17"/>
    </row>
    <row r="6" spans="1:10" ht="15" customHeight="1">
      <c r="A6" s="26" t="str">
        <f t="shared" ref="A6:A7" si="2">C6&amp;B6</f>
        <v>12031291BHO</v>
      </c>
      <c r="B6" s="145" t="s">
        <v>34</v>
      </c>
      <c r="C6" s="122">
        <v>12031291</v>
      </c>
      <c r="D6" t="s">
        <v>229</v>
      </c>
      <c r="E6" t="s">
        <v>61</v>
      </c>
      <c r="F6" t="s">
        <v>134</v>
      </c>
      <c r="G6" s="114">
        <v>3360</v>
      </c>
      <c r="H6" s="144">
        <v>1</v>
      </c>
      <c r="I6" s="145"/>
      <c r="J6" s="17"/>
    </row>
    <row r="7" spans="1:10" ht="15" customHeight="1">
      <c r="A7" s="26" t="str">
        <f t="shared" si="2"/>
        <v>12031291LONT</v>
      </c>
      <c r="B7" s="145" t="s">
        <v>37</v>
      </c>
      <c r="C7" s="122">
        <v>12031291</v>
      </c>
      <c r="D7" t="s">
        <v>229</v>
      </c>
      <c r="E7" t="s">
        <v>61</v>
      </c>
      <c r="F7" t="s">
        <v>135</v>
      </c>
      <c r="G7" s="114">
        <v>3360</v>
      </c>
      <c r="H7" s="144">
        <v>1</v>
      </c>
      <c r="I7" s="145"/>
      <c r="J7" s="17"/>
    </row>
    <row r="8" spans="1:10" ht="15" customHeight="1">
      <c r="A8" s="26" t="str">
        <f t="shared" ref="A8:A10" si="3">C8&amp;B8</f>
        <v>12034103BHO</v>
      </c>
      <c r="B8" s="140" t="s">
        <v>34</v>
      </c>
      <c r="C8" s="122">
        <v>12034103</v>
      </c>
      <c r="D8" t="s">
        <v>214</v>
      </c>
      <c r="E8" t="s">
        <v>61</v>
      </c>
      <c r="F8" t="s">
        <v>134</v>
      </c>
      <c r="G8" s="102">
        <v>1440</v>
      </c>
      <c r="H8" s="144">
        <v>1</v>
      </c>
      <c r="I8" s="145"/>
      <c r="J8" s="17"/>
    </row>
    <row r="9" spans="1:10" ht="15" customHeight="1">
      <c r="A9" s="26" t="str">
        <f t="shared" si="3"/>
        <v>12034109BHO</v>
      </c>
      <c r="B9" s="145" t="s">
        <v>34</v>
      </c>
      <c r="C9" s="119">
        <v>12034109</v>
      </c>
      <c r="D9" t="s">
        <v>227</v>
      </c>
      <c r="E9" t="s">
        <v>61</v>
      </c>
      <c r="F9" t="s">
        <v>134</v>
      </c>
      <c r="G9" s="144">
        <f>14*7*24</f>
        <v>2352</v>
      </c>
      <c r="H9" s="144">
        <v>1</v>
      </c>
      <c r="I9" s="145"/>
      <c r="J9" s="17"/>
    </row>
    <row r="10" spans="1:10" ht="15" customHeight="1">
      <c r="A10" s="26" t="str">
        <f t="shared" si="3"/>
        <v>12034109LONT</v>
      </c>
      <c r="B10" s="145" t="s">
        <v>37</v>
      </c>
      <c r="C10" s="119">
        <v>12034109</v>
      </c>
      <c r="D10" t="s">
        <v>227</v>
      </c>
      <c r="E10" t="s">
        <v>61</v>
      </c>
      <c r="F10" t="s">
        <v>135</v>
      </c>
      <c r="G10" s="144">
        <f>14*7*24</f>
        <v>2352</v>
      </c>
      <c r="H10" s="144">
        <v>1</v>
      </c>
      <c r="I10" s="145"/>
      <c r="J10" s="17"/>
    </row>
    <row r="11" spans="1:10" ht="15" customHeight="1">
      <c r="A11" s="26" t="str">
        <f t="shared" ref="A11:A14" si="4">C11&amp;B11</f>
        <v>12037417BHO</v>
      </c>
      <c r="B11" s="145" t="s">
        <v>34</v>
      </c>
      <c r="C11" s="122">
        <v>12037417</v>
      </c>
      <c r="D11" t="s">
        <v>230</v>
      </c>
      <c r="E11" t="s">
        <v>61</v>
      </c>
      <c r="F11" t="s">
        <v>134</v>
      </c>
      <c r="G11" s="114">
        <f>13*7*30</f>
        <v>2730</v>
      </c>
      <c r="H11">
        <v>1</v>
      </c>
      <c r="I11" s="145"/>
      <c r="J11" s="17"/>
    </row>
    <row r="12" spans="1:10" ht="15" customHeight="1">
      <c r="A12" s="26" t="str">
        <f t="shared" si="4"/>
        <v>12037417LONT</v>
      </c>
      <c r="B12" s="145" t="s">
        <v>37</v>
      </c>
      <c r="C12" s="122">
        <v>12037417</v>
      </c>
      <c r="D12" t="s">
        <v>230</v>
      </c>
      <c r="E12" t="s">
        <v>61</v>
      </c>
      <c r="F12" t="s">
        <v>135</v>
      </c>
      <c r="G12" s="114">
        <f t="shared" ref="G12:G14" si="5">13*7*30</f>
        <v>2730</v>
      </c>
      <c r="H12">
        <v>1</v>
      </c>
      <c r="I12" s="145"/>
      <c r="J12" s="17"/>
    </row>
    <row r="13" spans="1:10" ht="15" customHeight="1">
      <c r="A13" s="26" t="str">
        <f t="shared" si="4"/>
        <v>12037417BHO</v>
      </c>
      <c r="B13" s="145" t="s">
        <v>34</v>
      </c>
      <c r="C13" s="119">
        <v>12037417</v>
      </c>
      <c r="D13" s="145" t="s">
        <v>228</v>
      </c>
      <c r="E13" s="145" t="s">
        <v>61</v>
      </c>
      <c r="F13" s="145" t="s">
        <v>134</v>
      </c>
      <c r="G13" s="114">
        <f t="shared" si="5"/>
        <v>2730</v>
      </c>
      <c r="H13">
        <v>2</v>
      </c>
      <c r="I13" s="145"/>
      <c r="J13" s="17"/>
    </row>
    <row r="14" spans="1:10" ht="15" customHeight="1">
      <c r="A14" s="26" t="str">
        <f t="shared" si="4"/>
        <v>12037417LONT</v>
      </c>
      <c r="B14" s="145" t="s">
        <v>37</v>
      </c>
      <c r="C14" s="119">
        <v>12037417</v>
      </c>
      <c r="D14" s="145" t="s">
        <v>228</v>
      </c>
      <c r="E14" s="145" t="s">
        <v>61</v>
      </c>
      <c r="F14" s="145" t="s">
        <v>135</v>
      </c>
      <c r="G14" s="114">
        <f t="shared" si="5"/>
        <v>2730</v>
      </c>
      <c r="H14">
        <v>2</v>
      </c>
      <c r="I14" s="145"/>
      <c r="J14" s="17"/>
    </row>
    <row r="15" spans="1:10" s="144" customFormat="1" ht="15" customHeight="1">
      <c r="A15" s="26" t="str">
        <f t="shared" ref="A15" si="6">C15&amp;B15</f>
        <v>12142501LONT</v>
      </c>
      <c r="B15" s="144" t="s">
        <v>37</v>
      </c>
      <c r="C15" s="122">
        <v>12142501</v>
      </c>
      <c r="D15" s="144" t="s">
        <v>261</v>
      </c>
      <c r="E15" s="144" t="s">
        <v>61</v>
      </c>
      <c r="F15" s="144" t="s">
        <v>135</v>
      </c>
      <c r="G15" s="17">
        <f t="shared" ref="G15" si="7">240*24</f>
        <v>5760</v>
      </c>
      <c r="H15" s="144">
        <v>5</v>
      </c>
      <c r="I15" s="145"/>
      <c r="J15" s="17"/>
    </row>
    <row r="16" spans="1:10" s="144" customFormat="1" ht="15" customHeight="1">
      <c r="A16" s="26" t="str">
        <f t="shared" ref="A16:A18" si="8">C16&amp;B16</f>
        <v>12142146LONT</v>
      </c>
      <c r="B16" s="145" t="s">
        <v>37</v>
      </c>
      <c r="C16" s="157">
        <v>12142146</v>
      </c>
      <c r="D16" s="145" t="s">
        <v>266</v>
      </c>
      <c r="E16" s="144" t="s">
        <v>61</v>
      </c>
      <c r="F16" s="144" t="s">
        <v>135</v>
      </c>
      <c r="G16" s="145">
        <f>12*10*12</f>
        <v>1440</v>
      </c>
      <c r="H16" s="144">
        <v>5</v>
      </c>
      <c r="I16" s="145"/>
      <c r="J16" s="17"/>
    </row>
    <row r="17" spans="1:10" ht="15" customHeight="1">
      <c r="A17" s="26" t="str">
        <f t="shared" si="8"/>
        <v>12144012BHO</v>
      </c>
      <c r="B17" s="140" t="s">
        <v>34</v>
      </c>
      <c r="C17" s="119">
        <v>12144012</v>
      </c>
      <c r="D17" s="145" t="s">
        <v>231</v>
      </c>
      <c r="E17" t="s">
        <v>61</v>
      </c>
      <c r="F17" t="s">
        <v>134</v>
      </c>
      <c r="G17" s="17">
        <v>1672</v>
      </c>
      <c r="H17" s="144">
        <v>3.12</v>
      </c>
      <c r="I17" s="145"/>
      <c r="J17" s="17"/>
    </row>
    <row r="18" spans="1:10" ht="15" customHeight="1">
      <c r="A18" s="26" t="str">
        <f t="shared" si="8"/>
        <v>12144012LONT</v>
      </c>
      <c r="B18" t="s">
        <v>37</v>
      </c>
      <c r="C18" s="119">
        <v>12144012</v>
      </c>
      <c r="D18" s="145" t="s">
        <v>231</v>
      </c>
      <c r="E18" t="s">
        <v>61</v>
      </c>
      <c r="F18" t="s">
        <v>135</v>
      </c>
      <c r="G18" s="17">
        <v>1672</v>
      </c>
      <c r="H18" s="144">
        <v>1</v>
      </c>
      <c r="I18" s="145"/>
      <c r="J18" s="17"/>
    </row>
    <row r="19" spans="1:10" ht="15" customHeight="1">
      <c r="A19" s="26" t="str">
        <f t="shared" ref="A19:A20" si="9">C19&amp;B19</f>
        <v>12147801BHO</v>
      </c>
      <c r="B19" s="127" t="s">
        <v>34</v>
      </c>
      <c r="C19" s="119">
        <v>12147801</v>
      </c>
      <c r="D19" t="s">
        <v>219</v>
      </c>
      <c r="E19" t="s">
        <v>61</v>
      </c>
      <c r="F19" t="s">
        <v>134</v>
      </c>
      <c r="G19" s="127">
        <v>1980</v>
      </c>
      <c r="H19" s="144">
        <v>1</v>
      </c>
      <c r="I19" s="145"/>
      <c r="J19" s="17"/>
    </row>
    <row r="20" spans="1:10" ht="15" customHeight="1">
      <c r="A20" s="26" t="str">
        <f t="shared" si="9"/>
        <v>12147801LONT</v>
      </c>
      <c r="B20" s="127" t="s">
        <v>37</v>
      </c>
      <c r="C20" s="119">
        <v>12147801</v>
      </c>
      <c r="D20" s="106" t="s">
        <v>220</v>
      </c>
      <c r="E20" t="s">
        <v>61</v>
      </c>
      <c r="F20" t="s">
        <v>135</v>
      </c>
      <c r="G20" s="145">
        <f>180*10*24</f>
        <v>43200</v>
      </c>
      <c r="H20" s="144">
        <v>1</v>
      </c>
      <c r="I20" s="145"/>
      <c r="J20" s="17"/>
    </row>
    <row r="21" spans="1:10" s="115" customFormat="1" ht="15" customHeight="1">
      <c r="A21" s="26" t="str">
        <f t="shared" ref="A21:A23" si="10">C21&amp;B21</f>
        <v>20908885BHO</v>
      </c>
      <c r="B21" s="115" t="s">
        <v>34</v>
      </c>
      <c r="C21" s="122">
        <v>20908885</v>
      </c>
      <c r="D21" s="115" t="s">
        <v>39</v>
      </c>
      <c r="E21" s="115" t="s">
        <v>61</v>
      </c>
      <c r="F21" s="115" t="s">
        <v>134</v>
      </c>
      <c r="G21" s="17">
        <v>924</v>
      </c>
      <c r="H21" s="144">
        <v>1</v>
      </c>
      <c r="I21" s="145"/>
      <c r="J21" s="17"/>
    </row>
    <row r="22" spans="1:10" ht="15" customHeight="1">
      <c r="A22" s="26" t="str">
        <f t="shared" si="10"/>
        <v>20908885LONT</v>
      </c>
      <c r="B22" s="126" t="s">
        <v>37</v>
      </c>
      <c r="C22" s="122">
        <v>20908885</v>
      </c>
      <c r="D22" s="115" t="s">
        <v>136</v>
      </c>
      <c r="E22" t="s">
        <v>61</v>
      </c>
      <c r="F22" s="126" t="s">
        <v>135</v>
      </c>
      <c r="G22" s="17">
        <v>924</v>
      </c>
      <c r="H22" s="144">
        <v>1</v>
      </c>
      <c r="I22" s="145"/>
      <c r="J22" s="17"/>
    </row>
    <row r="23" spans="1:10" s="115" customFormat="1" ht="15" customHeight="1">
      <c r="A23" s="26" t="str">
        <f t="shared" si="10"/>
        <v>20908885NAT</v>
      </c>
      <c r="B23" s="115" t="s">
        <v>133</v>
      </c>
      <c r="C23" s="122">
        <v>20908885</v>
      </c>
      <c r="D23" s="115" t="s">
        <v>136</v>
      </c>
      <c r="E23" s="115" t="s">
        <v>61</v>
      </c>
      <c r="F23" s="115" t="s">
        <v>133</v>
      </c>
      <c r="G23" s="17">
        <v>924</v>
      </c>
      <c r="H23" s="144">
        <v>1</v>
      </c>
      <c r="I23" s="145"/>
      <c r="J23" s="17"/>
    </row>
  </sheetData>
  <autoFilter ref="A2:J23"/>
  <sortState ref="A3:G6872">
    <sortCondition ref="A2"/>
  </sortState>
  <mergeCells count="1">
    <mergeCell ref="C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INICIO</vt:lpstr>
      <vt:lpstr>ORDEM</vt:lpstr>
      <vt:lpstr>AUX</vt:lpstr>
      <vt:lpstr>DADOS CLIENTES</vt:lpstr>
      <vt:lpstr>TAB</vt:lpstr>
      <vt:lpstr>PROD</vt:lpstr>
      <vt:lpstr>PALETIZAÇÃO</vt:lpstr>
      <vt:lpstr>TIPO</vt:lpstr>
    </vt:vector>
  </TitlesOfParts>
  <Company>Café 3 Corações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Camila Zaninetti</dc:creator>
  <cp:lastModifiedBy>MARIA CRISTINA NORONHA ABRAHAO MACHADO</cp:lastModifiedBy>
  <cp:lastPrinted>2024-03-21T13:40:57Z</cp:lastPrinted>
  <dcterms:created xsi:type="dcterms:W3CDTF">2019-06-05T12:07:32Z</dcterms:created>
  <dcterms:modified xsi:type="dcterms:W3CDTF">2026-10-09T20:49:41Z</dcterms:modified>
</cp:coreProperties>
</file>