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06498C7C-4F79-9043-9632-181E861AD1ED}" xr6:coauthVersionLast="47" xr6:coauthVersionMax="47" xr10:uidLastSave="{00000000-0000-0000-0000-000000000000}"/>
  <bookViews>
    <workbookView xWindow="44760" yWindow="6520" windowWidth="32540" windowHeight="22440" activeTab="4" xr2:uid="{00000000-000D-0000-FFFF-FFFF00000000}"/>
  </bookViews>
  <sheets>
    <sheet name="Read me " sheetId="5" r:id="rId1"/>
    <sheet name="Xest input data" sheetId="12" r:id="rId2"/>
    <sheet name="Xest target data" sheetId="13" r:id="rId3"/>
    <sheet name="ITR input data" sheetId="2" r:id="rId4"/>
    <sheet name="ITR target input data" sheetId="8" r:id="rId5"/>
    <sheet name="Definitions" sheetId="6" r:id="rId6"/>
    <sheet name="Portfolio" sheetId="11" r:id="rId7"/>
    <sheet name="ITR input data (2)" sheetId="9" r:id="rId8"/>
    <sheet name="ITR target input data (2)"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2" i="2" l="1"/>
  <c r="AT2" i="12"/>
  <c r="AP2" i="12"/>
  <c r="AO2" i="12"/>
  <c r="AN2" i="12"/>
  <c r="AM2" i="12"/>
  <c r="AK2" i="12"/>
  <c r="AJ2" i="12"/>
  <c r="AI2" i="12"/>
  <c r="AH2" i="12"/>
  <c r="AG2" i="12"/>
  <c r="AF2" i="12"/>
  <c r="AE2" i="12"/>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List>
</comments>
</file>

<file path=xl/sharedStrings.xml><?xml version="1.0" encoding="utf-8"?>
<sst xmlns="http://schemas.openxmlformats.org/spreadsheetml/2006/main" count="1846" uniqueCount="325">
  <si>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</si>
  <si>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</si>
  <si>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</si>
  <si>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</si>
  <si>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</si>
  <si>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</si>
  <si>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</si>
  <si>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</si>
  <si>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</si>
  <si>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</si>
  <si>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</si>
  <si>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</si>
  <si>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</si>
  <si>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</si>
  <si>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</si>
  <si>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</si>
  <si>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</si>
  <si>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</si>
  <si>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</si>
  <si>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</si>
  <si>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</si>
  <si>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</si>
  <si>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</si>
  <si>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</si>
  <si>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</si>
  <si>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</si>
  <si>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</si>
  <si>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</si>
  <si>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</si>
  <si>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</si>
  <si>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</si>
  <si>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</si>
  <si>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</si>
  <si>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</si>
  <si>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</si>
  <si>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</si>
  <si>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</si>
  <si>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</si>
  <si>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</si>
  <si>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</si>
  <si>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</si>
  <si>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</si>
  <si>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</si>
  <si>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</si>
  <si>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</si>
  <si>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</si>
  <si>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</si>
  <si>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</si>
  <si>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</si>
  <si>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</si>
  <si>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</si>
  <si>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</si>
  <si>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</si>
  <si>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</si>
  <si>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</si>
  <si>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</si>
  <si>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</si>
  <si>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</si>
  <si>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</si>
  <si>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</si>
  <si>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</si>
  <si>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</si>
  <si>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</si>
  <si>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</si>
  <si>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</si>
  <si>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</si>
  <si>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</si>
  <si>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</si>
  <si>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</si>
  <si>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</si>
  <si>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</si>
  <si>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</si>
  <si>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</si>
  <si>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</si>
  <si>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</si>
  <si>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</si>
  <si>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</si>
  <si>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</si>
  <si>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</si>
  <si>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</si>
  <si>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</si>
  <si>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</si>
  <si>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</si>
  <si>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</si>
  <si>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</si>
  <si>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</si>
  <si>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</si>
  <si>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</si>
  <si>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</si>
  <si>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</si>
  <si>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</si>
  <si>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</si>
  <si>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</si>
  <si>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</si>
  <si>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</si>
  <si>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</si>
  <si>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</si>
  <si>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</si>
  <si>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</si>
  <si>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</si>
  <si>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</si>
  <si>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</si>
  <si>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</si>
  <si>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</si>
  <si>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</si>
  <si>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</si>
  <si>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</si>
  <si>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</si>
  <si>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</si>
  <si>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</si>
  <si>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</si>
  <si>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</si>
  <si>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</si>
  <si>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</si>
  <si>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</si>
  <si>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</si>
  <si>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</si>
  <si>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</si>
  <si>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</si>
  <si>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</si>
  <si>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</si>
  <si>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</si>
  <si>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</si>
  <si>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</si>
  <si>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</si>
  <si>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</si>
  <si>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</si>
  <si>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</si>
  <si>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</si>
  <si>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</si>
  <si>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</si>
  <si>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</si>
  <si>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</si>
  <si>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</si>
  <si>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</si>
  <si>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</si>
  <si>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</si>
  <si>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</si>
  <si>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</si>
  <si>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</si>
  <si>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</si>
  <si>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</si>
  <si>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</si>
  <si>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</si>
  <si>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</si>
  <si>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</si>
  <si>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</si>
  <si>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</si>
  <si>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</si>
  <si>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</si>
  <si>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</si>
  <si>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</si>
  <si>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</si>
  <si>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</si>
  <si>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</si>
  <si>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</si>
  <si>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</si>
  <si>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</si>
  <si>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</si>
  <si>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</si>
  <si>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</si>
  <si>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</si>
  <si>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</si>
  <si>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</si>
  <si>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</si>
  <si>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</si>
  <si>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</si>
  <si>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</si>
  <si>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</si>
  <si>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</si>
  <si>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</si>
  <si>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</si>
  <si>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</si>
  <si>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</si>
  <si>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</si>
  <si>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</si>
  <si>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</si>
  <si>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</si>
  <si>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</si>
  <si>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</si>
  <si>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</si>
  <si>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</si>
  <si>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</si>
  <si>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</si>
  <si>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</si>
  <si>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</si>
  <si>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</si>
  <si>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</si>
  <si>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</si>
  <si>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</si>
  <si>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</si>
  <si>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</si>
  <si>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</si>
  <si>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</si>
  <si>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</si>
  <si>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</si>
  <si>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</si>
  <si>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</si>
  <si>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</si>
  <si>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</si>
  <si>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</si>
  <si>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</si>
  <si>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</si>
  <si>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</si>
  <si>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</si>
  <si>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</si>
  <si>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</si>
  <si>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</si>
  <si>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</si>
  <si>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</si>
  <si>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</si>
  <si>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</si>
  <si>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</si>
  <si>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</si>
  <si>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</si>
  <si>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</si>
  <si>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</si>
  <si>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</si>
  <si>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</si>
  <si>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</si>
  <si>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</si>
  <si>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</si>
  <si>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</si>
  <si>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</si>
  <si>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</si>
  <si>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</si>
  <si>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</si>
  <si>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</si>
  <si>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</si>
  <si>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</si>
  <si>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</si>
  <si>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</si>
  <si>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</si>
  <si>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</si>
  <si>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</si>
  <si>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</si>
  <si>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</si>
  <si>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</si>
  <si>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</si>
  <si>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</si>
  <si>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</si>
  <si>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</si>
  <si>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</si>
  <si>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</si>
  <si>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</si>
  <si>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</si>
  <si>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</si>
  <si>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</si>
  <si>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</si>
  <si>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</si>
  <si>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</si>
  <si>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</si>
  <si>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</si>
  <si>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</si>
  <si>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</si>
  <si>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</si>
  <si>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</si>
  <si>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</si>
  <si>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</si>
  <si>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</si>
  <si>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</si>
  <si>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</si>
  <si>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</si>
  <si>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</si>
  <si>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</si>
  <si>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</si>
  <si>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</si>
  <si>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</si>
  <si>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</si>
  <si>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</si>
  <si>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</si>
  <si>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</si>
  <si>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</si>
  <si>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</si>
  <si>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</si>
  <si>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</si>
  <si>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</si>
  <si>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</si>
  <si>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</si>
  <si>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</si>
  <si>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</si>
  <si>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</si>
  <si>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</si>
  <si>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</si>
  <si>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</si>
  <si>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</si>
  <si>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</si>
  <si>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</si>
  <si>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</si>
  <si>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</si>
  <si>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</si>
  <si>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</si>
  <si>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</si>
  <si>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</si>
  <si>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</si>
  <si>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</si>
  <si>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</si>
  <si>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</si>
  <si>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</si>
  <si>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</si>
  <si>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</si>
  <si>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</si>
  <si>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</si>
  <si>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</si>
  <si>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</si>
  <si>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</si>
  <si>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</si>
  <si>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</si>
  <si>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</si>
  <si>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</si>
  <si>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</si>
  <si>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</si>
  <si>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</si>
  <si>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</si>
  <si>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GWh</t>
  </si>
  <si>
    <t>S1+S2+S3</t>
  </si>
  <si>
    <t>t CO2/Fe_ton</t>
  </si>
  <si>
    <t>t CO2/MWh</t>
  </si>
  <si>
    <t>TWh</t>
  </si>
  <si>
    <t>kt CO2</t>
  </si>
  <si>
    <t>megaFe_ton</t>
  </si>
  <si>
    <t>company_isin</t>
  </si>
  <si>
    <t>investment_value</t>
  </si>
  <si>
    <t>Asia</t>
  </si>
  <si>
    <t>netzero_year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</si>
</sst>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0">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1"/>
      <color rgb="FFA6A6A6"/>
      <name val="Calibri"/>
      <family val="2"/>
      <scheme val="minor"/>
    </font>
    <font>
      <sz val="10"/>
      <color rgb="FF000000"/>
      <name val="Calibri"/>
      <family val="2"/>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xf numFmtId="0" fontId="9" fillId="14" borderId="0" xfId="0" applyFont="1" applyFill="1"/>
    <xf numFmtId="0" fontId="28" fillId="0" borderId="0" xfId="0" applyFont="1"/>
    <xf numFmtId="0" fontId="3" fillId="12" borderId="0" xfId="0" applyFont="1" applyFill="1"/>
    <xf numFmtId="0" fontId="3"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0A32-C851-E646-9A5B-E6BA11976796}">
  <dimension ref="A1:AZ4"/>
  <sheetViews>
    <sheetView topLeftCell="AC1" workbookViewId="0">
      <selection activeCell="AN14" sqref="AN13:AN14"/>
    </sheetView>
  </sheetViews>
  <sheetFormatPr baseColWidth="10" defaultRowHeight="15"/>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s="2" customFormat="1">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K2" si="1">IF(ISBLANK(V2),IF(ISBLANK(AC2),"",AC2),V2+AC2)</f>
        <v/>
      </c>
      <c r="AK2" s="69" t="str">
        <f t="shared" si="1"/>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759043.55</v>
      </c>
      <c r="AW2" s="61">
        <v>75271.521999999997</v>
      </c>
      <c r="AX2" s="53"/>
      <c r="AY2" s="53"/>
      <c r="AZ2" s="53"/>
    </row>
    <row r="4" spans="1:52">
      <c r="AT4" s="61"/>
      <c r="AU4" s="61"/>
      <c r="AV4" s="61"/>
      <c r="AW4"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8D588-98FD-D448-B506-81C13C1B78B8}">
  <dimension ref="A1:L2"/>
  <sheetViews>
    <sheetView workbookViewId="0">
      <selection activeCell="D1" sqref="D1"/>
    </sheetView>
  </sheetViews>
  <sheetFormatPr baseColWidth="10" defaultRowHeight="15"/>
  <sheetData>
    <row r="1" spans="1:12" s="61" customFormat="1">
      <c r="A1" s="10" t="s">
        <v>56</v>
      </c>
      <c r="B1" s="10" t="s">
        <v>57</v>
      </c>
      <c r="C1" s="10" t="s">
        <v>1</v>
      </c>
      <c r="D1" s="27" t="s">
        <v>324</v>
      </c>
      <c r="E1" s="19" t="s">
        <v>123</v>
      </c>
      <c r="F1" s="19" t="s">
        <v>124</v>
      </c>
      <c r="G1" s="62" t="s">
        <v>125</v>
      </c>
      <c r="H1" s="19" t="s">
        <v>115</v>
      </c>
      <c r="I1" s="19" t="s">
        <v>116</v>
      </c>
      <c r="J1" s="19" t="s">
        <v>117</v>
      </c>
      <c r="K1" s="12" t="s">
        <v>118</v>
      </c>
      <c r="L1" s="12" t="s">
        <v>119</v>
      </c>
    </row>
    <row r="2" spans="1:12" s="61" customFormat="1">
      <c r="A2" s="61" t="s">
        <v>58</v>
      </c>
      <c r="B2" s="72" t="s">
        <v>59</v>
      </c>
      <c r="C2" s="71" t="s">
        <v>60</v>
      </c>
      <c r="D2" s="71">
        <v>2040</v>
      </c>
      <c r="E2" s="71" t="s">
        <v>66</v>
      </c>
      <c r="F2" s="71" t="s">
        <v>313</v>
      </c>
      <c r="G2" s="71">
        <v>2019</v>
      </c>
      <c r="H2" s="61">
        <v>2016</v>
      </c>
      <c r="I2" s="73">
        <v>0.67400000000000004</v>
      </c>
      <c r="J2" s="71" t="s">
        <v>130</v>
      </c>
      <c r="K2" s="71">
        <v>2040</v>
      </c>
      <c r="L2" s="7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zoomScale="150" zoomScaleNormal="150" workbookViewId="0">
      <pane xSplit="1" ySplit="1" topLeftCell="AN2" activePane="bottomRight" state="frozen"/>
      <selection pane="topRight" activeCell="B1" sqref="B1"/>
      <selection pane="bottomLeft" activeCell="A2" sqref="A2"/>
      <selection pane="bottomRight" activeCell="AT3" sqref="AT3"/>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44196</v>
      </c>
      <c r="J5" s="61">
        <v>17299078950</v>
      </c>
      <c r="K5" s="61">
        <v>5910000000</v>
      </c>
      <c r="L5" s="61">
        <v>26198078950</v>
      </c>
      <c r="M5" s="61">
        <v>26214078950</v>
      </c>
      <c r="N5" s="61">
        <v>28933000000</v>
      </c>
      <c r="O5" s="61" t="s">
        <v>129</v>
      </c>
      <c r="P5" s="61" t="s">
        <v>318</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44196</v>
      </c>
      <c r="J7" s="61">
        <v>2374000000</v>
      </c>
      <c r="K7" s="61">
        <v>6336000000</v>
      </c>
      <c r="L7" s="61">
        <v>10364000000</v>
      </c>
      <c r="M7" s="61">
        <v>10542000000</v>
      </c>
      <c r="N7" s="61">
        <v>34394000000</v>
      </c>
      <c r="O7" s="61" t="s">
        <v>143</v>
      </c>
      <c r="P7" s="61" t="s">
        <v>314</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44196</v>
      </c>
      <c r="J9" s="61">
        <v>1687208892</v>
      </c>
      <c r="K9" s="61">
        <v>2380200000</v>
      </c>
      <c r="L9" s="61">
        <v>2210808892</v>
      </c>
      <c r="M9" s="61">
        <v>2237808892</v>
      </c>
      <c r="N9" s="61">
        <v>3187800000</v>
      </c>
      <c r="O9" s="61" t="s">
        <v>129</v>
      </c>
      <c r="P9" s="61" t="s">
        <v>320</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44196</v>
      </c>
      <c r="J10" s="61">
        <v>16647000000</v>
      </c>
      <c r="K10" s="61">
        <v>6845000000</v>
      </c>
      <c r="L10" s="61">
        <v>28458000000</v>
      </c>
      <c r="M10" s="61">
        <v>28598000000</v>
      </c>
      <c r="N10" s="61">
        <v>26837000000</v>
      </c>
      <c r="O10" s="61" t="s">
        <v>129</v>
      </c>
      <c r="P10" s="61" t="s">
        <v>318</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44196</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44196</v>
      </c>
      <c r="J12" s="61"/>
      <c r="K12" s="61">
        <v>1639605000</v>
      </c>
      <c r="L12" s="61"/>
      <c r="M12" s="61"/>
      <c r="N12" s="61">
        <v>7476298000</v>
      </c>
      <c r="O12" s="61" t="s">
        <v>143</v>
      </c>
      <c r="P12" s="61" t="s">
        <v>318</v>
      </c>
      <c r="Q12" s="2"/>
      <c r="R12" s="2"/>
      <c r="S12" s="2"/>
      <c r="T12" s="2"/>
      <c r="U12" s="2"/>
      <c r="AE12" s="69">
        <v>9.9820912380000006</v>
      </c>
      <c r="AF12" s="69">
        <v>8.7791840319999999</v>
      </c>
      <c r="AG12" s="69">
        <v>9.3084717799999996</v>
      </c>
      <c r="AH12" s="69">
        <v>8.448013328</v>
      </c>
      <c r="AI12" s="8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44196</v>
      </c>
      <c r="J13" s="61">
        <v>24000000000</v>
      </c>
      <c r="K13" s="61">
        <v>12574000000</v>
      </c>
      <c r="L13" s="61">
        <v>42992000000</v>
      </c>
      <c r="M13" s="61">
        <v>43973000000</v>
      </c>
      <c r="N13" s="61">
        <v>58079000000</v>
      </c>
      <c r="O13" s="68" t="s">
        <v>129</v>
      </c>
      <c r="P13" s="68" t="s">
        <v>318</v>
      </c>
      <c r="Q13" s="2">
        <v>1.325786621</v>
      </c>
      <c r="R13" s="2">
        <v>1.323738978</v>
      </c>
      <c r="S13" s="2">
        <v>1.2685339369999999</v>
      </c>
      <c r="T13" s="2">
        <v>1.202690405</v>
      </c>
      <c r="U13" s="2">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44196</v>
      </c>
      <c r="J14" s="61">
        <v>20500000000</v>
      </c>
      <c r="K14" s="61">
        <v>12669000000</v>
      </c>
      <c r="L14" s="61">
        <v>36342000000</v>
      </c>
      <c r="M14" s="61">
        <v>36435000000</v>
      </c>
      <c r="N14" s="61">
        <v>42268000000</v>
      </c>
      <c r="O14" s="68" t="s">
        <v>129</v>
      </c>
      <c r="P14" s="68" t="s">
        <v>318</v>
      </c>
      <c r="Q14" s="2">
        <v>26.796145450000001</v>
      </c>
      <c r="R14" s="2">
        <v>27.947696990000001</v>
      </c>
      <c r="S14" s="2">
        <v>29.95633261</v>
      </c>
      <c r="T14" s="2">
        <v>27.00027425</v>
      </c>
      <c r="U14" s="2">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44196</v>
      </c>
      <c r="J15" s="61">
        <v>68000000000</v>
      </c>
      <c r="K15" s="61">
        <v>14401000000</v>
      </c>
      <c r="L15" s="61">
        <v>96863000000</v>
      </c>
      <c r="M15" s="61">
        <v>96998000000</v>
      </c>
      <c r="N15" s="61">
        <v>103823000000</v>
      </c>
      <c r="O15" s="68" t="s">
        <v>129</v>
      </c>
      <c r="P15" s="68" t="s">
        <v>318</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44196</v>
      </c>
      <c r="J16" s="61">
        <v>58688204289</v>
      </c>
      <c r="K16" s="61">
        <v>25079000000</v>
      </c>
      <c r="L16" s="61">
        <v>121439204289</v>
      </c>
      <c r="M16" s="61">
        <v>121750204289</v>
      </c>
      <c r="N16" s="61">
        <v>158838000000</v>
      </c>
      <c r="O16" s="68" t="s">
        <v>129</v>
      </c>
      <c r="P16" s="68" t="s">
        <v>318</v>
      </c>
      <c r="Q16" s="2">
        <v>94.923459879999996</v>
      </c>
      <c r="R16" s="2">
        <v>93.530450478000006</v>
      </c>
      <c r="S16" s="2">
        <v>95.012237693000003</v>
      </c>
      <c r="T16" s="2">
        <v>83.595723118999999</v>
      </c>
      <c r="U16" s="2">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44196</v>
      </c>
      <c r="J17" s="61">
        <v>18800000000</v>
      </c>
      <c r="K17" s="61">
        <v>10878673000</v>
      </c>
      <c r="L17" s="61">
        <v>37434228000</v>
      </c>
      <c r="M17" s="61">
        <v>37859950000</v>
      </c>
      <c r="N17" s="61">
        <v>51723912000</v>
      </c>
      <c r="O17" s="68" t="s">
        <v>129</v>
      </c>
      <c r="P17" s="68" t="s">
        <v>318</v>
      </c>
      <c r="Q17" s="2">
        <v>32.516193991999998</v>
      </c>
      <c r="R17" s="2">
        <v>31.450986952000001</v>
      </c>
      <c r="S17" s="2">
        <v>34.631975513</v>
      </c>
      <c r="T17" s="2">
        <v>33.246229124999999</v>
      </c>
      <c r="U17" s="90">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44196</v>
      </c>
      <c r="J18" s="61">
        <v>13410149293</v>
      </c>
      <c r="K18" s="61">
        <v>5147800000</v>
      </c>
      <c r="L18" s="61">
        <v>22133649293</v>
      </c>
      <c r="M18" s="61">
        <v>22156849293</v>
      </c>
      <c r="N18" s="61">
        <v>25975900000</v>
      </c>
      <c r="O18" s="68" t="s">
        <v>129</v>
      </c>
      <c r="P18" s="68" t="s">
        <v>318</v>
      </c>
      <c r="Q18" s="2">
        <v>35.122915438000007</v>
      </c>
      <c r="R18" s="2">
        <v>32.270565695999998</v>
      </c>
      <c r="S18" s="2">
        <v>28.483757178000001</v>
      </c>
      <c r="T18" s="2">
        <v>26.74941115</v>
      </c>
      <c r="U18" s="2">
        <v>35.013482494000002</v>
      </c>
      <c r="X18" s="2">
        <v>0</v>
      </c>
      <c r="Y18" s="2">
        <v>0</v>
      </c>
      <c r="Z18" s="2">
        <v>0</v>
      </c>
      <c r="AA18" s="2">
        <v>0</v>
      </c>
      <c r="AB18" s="2">
        <v>0</v>
      </c>
      <c r="AE18" s="69">
        <f t="shared" ref="AE18" si="14">IF(OR(ISBLANK(Q18), ISBLANK(X18)),"",Q18+X18)</f>
        <v>35.122915438000007</v>
      </c>
      <c r="AF18" s="69">
        <f t="shared" ref="AF18" si="15">IF(OR(ISBLANK(R18), ISBLANK(Y18)),"",R18+Y18)</f>
        <v>32.270565695999998</v>
      </c>
      <c r="AG18" s="69">
        <f t="shared" ref="AG18" si="16">IF(OR(ISBLANK(S18), ISBLANK(Z18)),"",S18+Z18)</f>
        <v>28.483757178000001</v>
      </c>
      <c r="AH18" s="69">
        <f t="shared" ref="AH18" si="17">IF(OR(ISBLANK(T18), ISBLANK(AA18)),"",T18+AA18)</f>
        <v>26.74941115</v>
      </c>
      <c r="AI18" s="69">
        <f t="shared" ref="AI18" si="18">IF(OR(ISBLANK(U18), ISBLANK(AB18)),"",U18+AB18)</f>
        <v>35.013482494000002</v>
      </c>
      <c r="AJ18" s="69" t="str">
        <f t="shared" ref="AJ18" si="19">IF(OR(ISBLANK(V18), ISBLANK(AC18)),"",V18+AC18)</f>
        <v/>
      </c>
      <c r="AK18" s="69" t="str">
        <f t="shared" ref="AK18" si="20">IF(OR(ISBLANK(W18), ISBLANK(AD18)),"",W18+AD18)</f>
        <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44196</v>
      </c>
      <c r="J19" s="61">
        <v>28496151703</v>
      </c>
      <c r="K19" s="61">
        <v>8526470000</v>
      </c>
      <c r="L19" s="61">
        <v>42251547703</v>
      </c>
      <c r="M19" s="61">
        <v>42266979703</v>
      </c>
      <c r="N19" s="61">
        <v>41123915000</v>
      </c>
      <c r="O19" s="68" t="s">
        <v>129</v>
      </c>
      <c r="P19" s="68" t="s">
        <v>318</v>
      </c>
      <c r="Q19" s="2">
        <v>0.54127069000000005</v>
      </c>
      <c r="R19" s="2">
        <v>0.38852905199999999</v>
      </c>
      <c r="S19" s="2">
        <v>3.4941450000000002E-3</v>
      </c>
      <c r="T19" s="2">
        <v>2.2128600000000001E-4</v>
      </c>
      <c r="U19" s="2">
        <f>T19</f>
        <v>2.2128600000000001E-4</v>
      </c>
      <c r="X19" s="2">
        <v>0</v>
      </c>
      <c r="Y19" s="2">
        <v>0</v>
      </c>
      <c r="Z19" s="2">
        <v>0</v>
      </c>
      <c r="AA19" s="2">
        <v>0</v>
      </c>
      <c r="AB19" s="2">
        <v>0</v>
      </c>
      <c r="AE19" s="69">
        <f t="shared" ref="AE19" si="21">IF(OR(ISBLANK(Q19), ISBLANK(X19)),"",Q19+X19)</f>
        <v>0.54127069000000005</v>
      </c>
      <c r="AF19" s="69">
        <f t="shared" ref="AF19" si="22">IF(OR(ISBLANK(R19), ISBLANK(Y19)),"",R19+Y19)</f>
        <v>0.38852905199999999</v>
      </c>
      <c r="AG19" s="69">
        <f t="shared" ref="AG19" si="23">IF(OR(ISBLANK(S19), ISBLANK(Z19)),"",S19+Z19)</f>
        <v>3.4941450000000002E-3</v>
      </c>
      <c r="AH19" s="69">
        <f t="shared" ref="AH19" si="24">IF(OR(ISBLANK(T19), ISBLANK(AA19)),"",T19+AA19)</f>
        <v>2.2128600000000001E-4</v>
      </c>
      <c r="AI19" s="69">
        <f t="shared" ref="AI19" si="25">IF(OR(ISBLANK(U19), ISBLANK(AB19)),"",U19+AB19)</f>
        <v>2.2128600000000001E-4</v>
      </c>
      <c r="AJ19" s="69" t="str">
        <f t="shared" ref="AJ19" si="26">IF(OR(ISBLANK(V19), ISBLANK(AC19)),"",V19+AC19)</f>
        <v/>
      </c>
      <c r="AK19" s="69" t="str">
        <f t="shared" ref="AK19" si="27">IF(OR(ISBLANK(W19), ISBLANK(AD19)),"",W19+AD19)</f>
        <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3">
        <v>9532000</v>
      </c>
      <c r="S20" s="83">
        <v>8841000</v>
      </c>
      <c r="T20" s="83">
        <v>8566000</v>
      </c>
      <c r="U20" s="86">
        <v>8493000</v>
      </c>
      <c r="X20" s="2">
        <v>7061000</v>
      </c>
      <c r="Y20" s="83">
        <v>17693000</v>
      </c>
      <c r="Z20" s="83">
        <v>21022000</v>
      </c>
      <c r="AA20" s="83">
        <v>18864000</v>
      </c>
      <c r="AB20" s="86">
        <v>13720000</v>
      </c>
      <c r="AE20" s="69">
        <f>IF(OR(ISBLANK(Q20), ISBLANK(X20)),"",Q20+X20)</f>
        <v>16784000</v>
      </c>
      <c r="AF20" s="69">
        <f t="shared" ref="AF20" si="28">IF(ISBLANK(R20),IF(ISBLANK(Y20),"",Y20),R20+Y20)</f>
        <v>27225000</v>
      </c>
      <c r="AG20" s="69">
        <f t="shared" ref="AG20" si="29">IF(ISBLANK(S20),IF(ISBLANK(Z20),"",Z20),S20+Z20)</f>
        <v>29863000</v>
      </c>
      <c r="AH20" s="69">
        <f t="shared" ref="AH20" si="30">IF(ISBLANK(T20),IF(ISBLANK(AA20),"",AA20),T20+AA20)</f>
        <v>27430000</v>
      </c>
      <c r="AI20" s="69">
        <f t="shared" ref="AI20" si="31">IF(ISBLANK(U20),IF(ISBLANK(AB20),"",AB20),U20+AB20)</f>
        <v>22213000</v>
      </c>
      <c r="AJ20" s="69" t="str">
        <f t="shared" ref="AJ20" si="32">IF(ISBLANK(V20),IF(ISBLANK(AC20),"",AC20),V20+AC20)</f>
        <v/>
      </c>
      <c r="AK20" s="69" t="str">
        <f t="shared" ref="AK20" si="33">IF(ISBLANK(W20),IF(ISBLANK(AD20),"",AD20),W20+AD20)</f>
        <v/>
      </c>
      <c r="AS20" s="76">
        <v>186212000</v>
      </c>
      <c r="AT20" s="82">
        <f>195307000+51595000</f>
        <v>246902000</v>
      </c>
      <c r="AU20" s="83">
        <f>194224000+59050000</f>
        <v>253274000</v>
      </c>
      <c r="AV20" s="84">
        <f>189463000+69708000</f>
        <v>259171000</v>
      </c>
      <c r="AW20" s="61">
        <v>181369000</v>
      </c>
    </row>
    <row r="21" spans="1:50">
      <c r="A21" s="61" t="s">
        <v>217</v>
      </c>
      <c r="B21" s="4" t="s">
        <v>218</v>
      </c>
      <c r="C21" s="61" t="s">
        <v>219</v>
      </c>
      <c r="D21" s="61" t="s">
        <v>61</v>
      </c>
      <c r="E21" s="61" t="s">
        <v>62</v>
      </c>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34">IF(ISBLANK(R21),IF(ISBLANK(Y21),"",Y21),R21+Y21)</f>
        <v>60434671</v>
      </c>
      <c r="AG21" s="69">
        <f t="shared" ref="AG21" si="35">IF(ISBLANK(S21),IF(ISBLANK(Z21),"",Z21),S21+Z21)</f>
        <v>52972697</v>
      </c>
      <c r="AH21" s="69">
        <f t="shared" ref="AH21" si="36">IF(ISBLANK(T21),IF(ISBLANK(AA21),"",AA21),T21+AA21)</f>
        <v>49863111</v>
      </c>
      <c r="AI21" s="69">
        <f t="shared" ref="AI21" si="37">IF(ISBLANK(U21),IF(ISBLANK(AB21),"",AB21),U21+AB21)</f>
        <v>42750225</v>
      </c>
      <c r="AJ21" s="69" t="str">
        <f t="shared" ref="AJ21" si="38">IF(ISBLANK(V21),IF(ISBLANK(AC21),"",AC21),V21+AC21)</f>
        <v/>
      </c>
      <c r="AK21" s="69" t="str">
        <f t="shared" ref="AK21" si="39">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44196</v>
      </c>
      <c r="J22" s="61"/>
      <c r="K22" s="61">
        <v>6736467578.2073479</v>
      </c>
      <c r="L22" s="61"/>
      <c r="M22" s="61"/>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3" si="40">IF(OR(ISBLANK(Q22), ISBLANK(X22)),"",Q22+X22)</f>
        <v>14435000</v>
      </c>
      <c r="AF22" s="69">
        <f t="shared" si="40"/>
        <v>13858000</v>
      </c>
      <c r="AG22" s="69">
        <f t="shared" si="40"/>
        <v>13933000</v>
      </c>
      <c r="AH22" s="69">
        <f t="shared" si="40"/>
        <v>14858000</v>
      </c>
      <c r="AI22" s="69">
        <f t="shared" si="40"/>
        <v>12580000</v>
      </c>
      <c r="AJ22" s="69" t="str">
        <f t="shared" si="40"/>
        <v/>
      </c>
      <c r="AK22" s="69" t="str">
        <f t="shared" si="40"/>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44196</v>
      </c>
      <c r="J23" s="61"/>
      <c r="K23" s="61">
        <v>9835514922.9662342</v>
      </c>
      <c r="L23" s="61"/>
      <c r="M23" s="61"/>
      <c r="N23" s="61">
        <v>13397913513.781719</v>
      </c>
      <c r="O23" s="61" t="s">
        <v>129</v>
      </c>
      <c r="P23" s="61" t="s">
        <v>320</v>
      </c>
      <c r="Q23" s="2">
        <v>16.100000000000001</v>
      </c>
      <c r="R23" s="2">
        <v>16.100000000000001</v>
      </c>
      <c r="S23" s="2">
        <v>14.27265885416667</v>
      </c>
      <c r="T23" s="2">
        <v>11.947505</v>
      </c>
      <c r="U23" s="2">
        <v>11.738147617323991</v>
      </c>
      <c r="X23" s="2">
        <v>0</v>
      </c>
      <c r="Y23" s="2">
        <v>0</v>
      </c>
      <c r="Z23" s="2">
        <v>0</v>
      </c>
      <c r="AA23" s="2">
        <v>0</v>
      </c>
      <c r="AB23" s="2">
        <v>0</v>
      </c>
      <c r="AE23" s="69">
        <f t="shared" si="40"/>
        <v>16.100000000000001</v>
      </c>
      <c r="AF23" s="69">
        <f t="shared" si="40"/>
        <v>16.100000000000001</v>
      </c>
      <c r="AG23" s="69">
        <f t="shared" si="40"/>
        <v>14.27265885416667</v>
      </c>
      <c r="AH23" s="69">
        <f t="shared" si="40"/>
        <v>11.947505</v>
      </c>
      <c r="AI23" s="69">
        <f t="shared" si="40"/>
        <v>11.738147617323991</v>
      </c>
      <c r="AJ23" s="69" t="str">
        <f t="shared" si="40"/>
        <v/>
      </c>
      <c r="AK23" s="69" t="str">
        <f t="shared" si="40"/>
        <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t="s">
        <v>62</v>
      </c>
      <c r="F24" s="61" t="s">
        <v>142</v>
      </c>
      <c r="G24" s="4" t="s">
        <v>64</v>
      </c>
      <c r="H24" s="61" t="s">
        <v>65</v>
      </c>
      <c r="I24" s="5">
        <v>44196</v>
      </c>
      <c r="J24" s="61">
        <v>3937071331</v>
      </c>
      <c r="K24" s="61">
        <v>2873948000</v>
      </c>
      <c r="L24" s="61">
        <v>5704623331</v>
      </c>
      <c r="M24" s="61">
        <v>5901436331</v>
      </c>
      <c r="N24" s="61">
        <v>13745251000</v>
      </c>
      <c r="O24" s="68" t="s">
        <v>129</v>
      </c>
      <c r="P24" s="68" t="s">
        <v>318</v>
      </c>
      <c r="Q24" s="2">
        <v>3.8868941879999999</v>
      </c>
      <c r="R24" s="2">
        <v>3.8663196809999998</v>
      </c>
      <c r="S24" s="2">
        <v>3.937301664</v>
      </c>
      <c r="T24" s="2">
        <v>3.9790181429999998</v>
      </c>
      <c r="U24" s="2">
        <v>3.8259789839999998</v>
      </c>
      <c r="X24" s="2">
        <v>0</v>
      </c>
      <c r="Y24" s="2">
        <v>0</v>
      </c>
      <c r="Z24" s="2">
        <v>0</v>
      </c>
      <c r="AA24" s="2">
        <v>0</v>
      </c>
      <c r="AB24" s="2">
        <v>0</v>
      </c>
      <c r="AE24" s="69">
        <f t="shared" ref="AE24" si="41">IF(OR(ISBLANK(Q24), ISBLANK(X24)),"",Q24+X24)</f>
        <v>3.8868941879999999</v>
      </c>
      <c r="AF24" s="69">
        <f t="shared" ref="AF24" si="42">IF(OR(ISBLANK(R24), ISBLANK(Y24)),"",R24+Y24)</f>
        <v>3.8663196809999998</v>
      </c>
      <c r="AG24" s="69">
        <f t="shared" ref="AG24" si="43">IF(OR(ISBLANK(S24), ISBLANK(Z24)),"",S24+Z24)</f>
        <v>3.937301664</v>
      </c>
      <c r="AH24" s="69">
        <f t="shared" ref="AH24" si="44">IF(OR(ISBLANK(T24), ISBLANK(AA24)),"",T24+AA24)</f>
        <v>3.9790181429999998</v>
      </c>
      <c r="AI24" s="69">
        <f t="shared" ref="AI24" si="45">IF(OR(ISBLANK(U24), ISBLANK(AB24)),"",U24+AB24)</f>
        <v>3.8259789839999998</v>
      </c>
      <c r="AJ24" s="69" t="str">
        <f t="shared" ref="AJ24" si="46">IF(OR(ISBLANK(V24), ISBLANK(AC24)),"",V24+AC24)</f>
        <v/>
      </c>
      <c r="AK24" s="69" t="str">
        <f t="shared" ref="AK24" si="47">IF(OR(ISBLANK(W24), ISBLANK(AD24)),"",W24+AD24)</f>
        <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t="s">
        <v>62</v>
      </c>
      <c r="F25" s="61" t="s">
        <v>142</v>
      </c>
      <c r="G25" s="4" t="s">
        <v>64</v>
      </c>
      <c r="H25" s="61" t="s">
        <v>65</v>
      </c>
      <c r="I25" s="5">
        <v>44196</v>
      </c>
      <c r="J25" s="61">
        <v>4447584104</v>
      </c>
      <c r="K25" s="61">
        <v>5336776000</v>
      </c>
      <c r="L25" s="61">
        <v>6624232104</v>
      </c>
      <c r="M25" s="61">
        <v>6690691104</v>
      </c>
      <c r="N25" s="61">
        <v>7683059000</v>
      </c>
      <c r="O25" s="68" t="s">
        <v>129</v>
      </c>
      <c r="P25" s="68" t="s">
        <v>318</v>
      </c>
      <c r="Q25" s="2">
        <v>1.8746218750000001</v>
      </c>
      <c r="R25" s="2">
        <v>1.844359927</v>
      </c>
      <c r="S25" s="2">
        <v>2.051568649</v>
      </c>
      <c r="T25" s="2">
        <v>1.710493431</v>
      </c>
      <c r="U25" s="2">
        <f>T25*2.26/2.35</f>
        <v>1.6449851719404254</v>
      </c>
      <c r="X25" s="2">
        <v>0</v>
      </c>
      <c r="Y25" s="2">
        <v>0</v>
      </c>
      <c r="Z25" s="2">
        <v>0</v>
      </c>
      <c r="AA25" s="2">
        <v>0</v>
      </c>
      <c r="AB25" s="2">
        <v>0</v>
      </c>
      <c r="AE25" s="69">
        <f t="shared" ref="AE25:AE27" si="48">IF(OR(ISBLANK(Q25), ISBLANK(X25)),"",Q25+X25)</f>
        <v>1.8746218750000001</v>
      </c>
      <c r="AF25" s="69">
        <f t="shared" ref="AF25:AF27" si="49">IF(OR(ISBLANK(R25), ISBLANK(Y25)),"",R25+Y25)</f>
        <v>1.844359927</v>
      </c>
      <c r="AG25" s="69">
        <f t="shared" ref="AG25:AG27" si="50">IF(OR(ISBLANK(S25), ISBLANK(Z25)),"",S25+Z25)</f>
        <v>2.051568649</v>
      </c>
      <c r="AH25" s="69">
        <f t="shared" ref="AH25:AH27" si="51">IF(OR(ISBLANK(T25), ISBLANK(AA25)),"",T25+AA25)</f>
        <v>1.710493431</v>
      </c>
      <c r="AI25" s="69">
        <f t="shared" ref="AI25:AI27" si="52">IF(OR(ISBLANK(U25), ISBLANK(AB25)),"",U25+AB25)</f>
        <v>1.6449851719404254</v>
      </c>
      <c r="AJ25" s="69" t="str">
        <f t="shared" ref="AJ25:AJ27" si="53">IF(OR(ISBLANK(V25), ISBLANK(AC25)),"",V25+AC25)</f>
        <v/>
      </c>
      <c r="AK25" s="69" t="str">
        <f t="shared" ref="AK25:AK27" si="54">IF(OR(ISBLANK(W25), ISBLANK(AD25)),"",W25+AD25)</f>
        <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t="s">
        <v>62</v>
      </c>
      <c r="F26" s="61" t="s">
        <v>182</v>
      </c>
      <c r="G26" s="4" t="s">
        <v>64</v>
      </c>
      <c r="H26" s="61" t="s">
        <v>65</v>
      </c>
      <c r="I26" s="5">
        <v>44196</v>
      </c>
      <c r="J26" s="61">
        <v>12430000000</v>
      </c>
      <c r="K26" s="61">
        <v>22588858000</v>
      </c>
      <c r="L26" s="61">
        <v>15186696000</v>
      </c>
      <c r="M26" s="61">
        <v>16721301000</v>
      </c>
      <c r="N26" s="61">
        <v>18344666000</v>
      </c>
      <c r="O26" s="61" t="s">
        <v>129</v>
      </c>
      <c r="P26" s="61" t="s">
        <v>320</v>
      </c>
      <c r="Q26" s="2">
        <v>12.356382978723399</v>
      </c>
      <c r="R26" s="2">
        <v>11.819148936170221</v>
      </c>
      <c r="S26" s="2">
        <v>11.281914893617021</v>
      </c>
      <c r="T26" s="2">
        <v>10.1</v>
      </c>
      <c r="U26" s="2">
        <v>10.1</v>
      </c>
      <c r="X26" s="2">
        <v>0</v>
      </c>
      <c r="Y26" s="2">
        <v>0</v>
      </c>
      <c r="Z26" s="2">
        <v>0</v>
      </c>
      <c r="AA26" s="2">
        <v>0</v>
      </c>
      <c r="AB26" s="2">
        <v>0</v>
      </c>
      <c r="AE26" s="69">
        <f t="shared" si="48"/>
        <v>12.356382978723399</v>
      </c>
      <c r="AF26" s="69">
        <f t="shared" si="49"/>
        <v>11.819148936170221</v>
      </c>
      <c r="AG26" s="69">
        <f t="shared" si="50"/>
        <v>11.281914893617021</v>
      </c>
      <c r="AH26" s="69">
        <f t="shared" si="51"/>
        <v>10.1</v>
      </c>
      <c r="AI26" s="69">
        <f t="shared" si="52"/>
        <v>10.1</v>
      </c>
      <c r="AJ26" s="69" t="str">
        <f t="shared" si="53"/>
        <v/>
      </c>
      <c r="AK26" s="69" t="str">
        <f t="shared" si="54"/>
        <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t="s">
        <v>241</v>
      </c>
      <c r="F27" s="61" t="s">
        <v>142</v>
      </c>
      <c r="G27" s="4" t="s">
        <v>64</v>
      </c>
      <c r="H27" s="61" t="s">
        <v>65</v>
      </c>
      <c r="I27" s="5">
        <v>44196</v>
      </c>
      <c r="J27" s="61">
        <v>44164533765.359467</v>
      </c>
      <c r="K27" s="61">
        <v>19393506493.506489</v>
      </c>
      <c r="L27" s="61"/>
      <c r="M27" s="61"/>
      <c r="N27" s="61">
        <v>81770129870.129868</v>
      </c>
      <c r="O27" s="68" t="s">
        <v>129</v>
      </c>
      <c r="P27" s="68" t="s">
        <v>318</v>
      </c>
      <c r="Q27" s="2">
        <v>3.004725724</v>
      </c>
      <c r="R27" s="2">
        <v>2.1325357700000001</v>
      </c>
      <c r="S27" s="2">
        <v>3.0720788620000001</v>
      </c>
      <c r="T27" s="2">
        <v>2.4277569909999999</v>
      </c>
      <c r="U27" s="2">
        <v>1.335266345</v>
      </c>
      <c r="X27" s="2">
        <v>0</v>
      </c>
      <c r="Y27" s="2">
        <v>0</v>
      </c>
      <c r="Z27" s="2">
        <v>0</v>
      </c>
      <c r="AA27" s="2">
        <v>0</v>
      </c>
      <c r="AB27" s="2">
        <v>0</v>
      </c>
      <c r="AE27" s="69">
        <f t="shared" si="48"/>
        <v>3.004725724</v>
      </c>
      <c r="AF27" s="69">
        <f t="shared" si="49"/>
        <v>2.1325357700000001</v>
      </c>
      <c r="AG27" s="69">
        <f t="shared" si="50"/>
        <v>3.0720788620000001</v>
      </c>
      <c r="AH27" s="69">
        <f t="shared" si="51"/>
        <v>2.4277569909999999</v>
      </c>
      <c r="AI27" s="69">
        <f t="shared" si="52"/>
        <v>1.335266345</v>
      </c>
      <c r="AJ27" s="69" t="str">
        <f t="shared" si="53"/>
        <v/>
      </c>
      <c r="AK27" s="69" t="str">
        <f t="shared" si="54"/>
        <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t="s">
        <v>62</v>
      </c>
      <c r="F28" s="61" t="s">
        <v>142</v>
      </c>
      <c r="G28" s="4" t="s">
        <v>64</v>
      </c>
      <c r="H28" s="61" t="s">
        <v>65</v>
      </c>
      <c r="I28" s="5">
        <v>44196</v>
      </c>
      <c r="J28" s="61">
        <v>2757293172</v>
      </c>
      <c r="K28" s="61">
        <v>1257910000</v>
      </c>
      <c r="L28" s="61">
        <v>5168962172</v>
      </c>
      <c r="M28" s="61">
        <v>5174107172</v>
      </c>
      <c r="N28" s="61">
        <v>6083486000</v>
      </c>
      <c r="O28" s="68" t="s">
        <v>129</v>
      </c>
      <c r="P28" s="68" t="s">
        <v>318</v>
      </c>
      <c r="Q28" s="2">
        <v>0.99625009600000003</v>
      </c>
      <c r="R28" s="2">
        <v>0.98354598199999999</v>
      </c>
      <c r="S28" s="2">
        <v>2.6019487300000002</v>
      </c>
      <c r="T28" s="2">
        <v>2.5352979329999998</v>
      </c>
      <c r="U28" s="2">
        <v>1.926808946</v>
      </c>
      <c r="X28" s="2">
        <v>0</v>
      </c>
      <c r="Y28" s="2">
        <v>0</v>
      </c>
      <c r="Z28" s="2">
        <v>0</v>
      </c>
      <c r="AA28" s="2">
        <v>0</v>
      </c>
      <c r="AB28" s="2">
        <v>0</v>
      </c>
      <c r="AE28" s="69">
        <f t="shared" ref="AE28" si="55">IF(OR(ISBLANK(Q28), ISBLANK(X28)),"",Q28+X28)</f>
        <v>0.99625009600000003</v>
      </c>
      <c r="AF28" s="69">
        <f t="shared" ref="AF28" si="56">IF(OR(ISBLANK(R28), ISBLANK(Y28)),"",R28+Y28)</f>
        <v>0.98354598199999999</v>
      </c>
      <c r="AG28" s="69">
        <f t="shared" ref="AG28" si="57">IF(OR(ISBLANK(S28), ISBLANK(Z28)),"",S28+Z28)</f>
        <v>2.6019487300000002</v>
      </c>
      <c r="AH28" s="69">
        <f t="shared" ref="AH28" si="58">IF(OR(ISBLANK(T28), ISBLANK(AA28)),"",T28+AA28)</f>
        <v>2.5352979329999998</v>
      </c>
      <c r="AI28" s="69">
        <f t="shared" ref="AI28" si="59">IF(OR(ISBLANK(U28), ISBLANK(AB28)),"",U28+AB28)</f>
        <v>1.926808946</v>
      </c>
      <c r="AJ28" s="69" t="str">
        <f t="shared" ref="AJ28" si="60">IF(OR(ISBLANK(V28), ISBLANK(AC28)),"",V28+AC28)</f>
        <v/>
      </c>
      <c r="AK28" s="69" t="str">
        <f t="shared" ref="AK28" si="61">IF(OR(ISBLANK(W28), ISBLANK(AD28)),"",W28+AD28)</f>
        <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t="s">
        <v>62</v>
      </c>
      <c r="F29" s="61" t="s">
        <v>142</v>
      </c>
      <c r="G29" s="4" t="s">
        <v>64</v>
      </c>
      <c r="H29" s="61" t="s">
        <v>65</v>
      </c>
      <c r="I29" s="5">
        <v>44196</v>
      </c>
      <c r="J29" s="61">
        <v>6077156282</v>
      </c>
      <c r="K29" s="61">
        <v>2231600000</v>
      </c>
      <c r="L29" s="61"/>
      <c r="M29" s="61"/>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AE30" si="62">IF(OR(ISBLANK(Q29), ISBLANK(X29)),"",Q29+X29)</f>
        <v>33167324</v>
      </c>
      <c r="AF29" s="69">
        <f t="shared" ref="AF29:AF30" si="63">IF(OR(ISBLANK(R29), ISBLANK(Y29)),"",R29+Y29)</f>
        <v>36362250</v>
      </c>
      <c r="AG29" s="69">
        <f t="shared" ref="AG29:AG30" si="64">IF(OR(ISBLANK(S29), ISBLANK(Z29)),"",S29+Z29)</f>
        <v>35896971</v>
      </c>
      <c r="AH29" s="69">
        <f t="shared" ref="AH29:AH30" si="65">IF(OR(ISBLANK(T29), ISBLANK(AA29)),"",T29+AA29)</f>
        <v>30327168</v>
      </c>
      <c r="AI29" s="69">
        <f t="shared" ref="AI29:AI30" si="66">IF(OR(ISBLANK(U29), ISBLANK(AB29)),"",U29+AB29)</f>
        <v>31822330</v>
      </c>
      <c r="AJ29" s="69" t="str">
        <f t="shared" ref="AJ29:AJ30" si="67">IF(OR(ISBLANK(V29), ISBLANK(AC29)),"",V29+AC29)</f>
        <v/>
      </c>
      <c r="AK29" s="69" t="str">
        <f t="shared" ref="AK29:AK30" si="68">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t="s">
        <v>62</v>
      </c>
      <c r="F30" s="61" t="s">
        <v>142</v>
      </c>
      <c r="G30" s="4" t="s">
        <v>64</v>
      </c>
      <c r="H30" s="61" t="s">
        <v>65</v>
      </c>
      <c r="I30" s="5">
        <v>44196</v>
      </c>
      <c r="J30" s="61">
        <v>12130000000</v>
      </c>
      <c r="K30" s="61">
        <v>17129000000</v>
      </c>
      <c r="L30" s="61">
        <v>12290000000</v>
      </c>
      <c r="M30" s="61">
        <v>13860000000</v>
      </c>
      <c r="N30" s="61">
        <v>85196000000</v>
      </c>
      <c r="O30" s="68" t="s">
        <v>129</v>
      </c>
      <c r="P30" s="68" t="s">
        <v>318</v>
      </c>
      <c r="Q30" s="2">
        <v>2.2165439930000002</v>
      </c>
      <c r="R30" s="2">
        <v>2.2511915660000001</v>
      </c>
      <c r="S30" s="2">
        <v>2.4511497719999999</v>
      </c>
      <c r="T30" s="2">
        <v>2.4417731950000001</v>
      </c>
      <c r="U30" s="2">
        <v>2.3478588409999999</v>
      </c>
      <c r="X30" s="2">
        <v>0</v>
      </c>
      <c r="Y30" s="2">
        <v>0</v>
      </c>
      <c r="Z30" s="2">
        <v>0</v>
      </c>
      <c r="AA30" s="2">
        <v>0</v>
      </c>
      <c r="AB30" s="2">
        <v>0</v>
      </c>
      <c r="AE30" s="69">
        <f t="shared" si="62"/>
        <v>2.2165439930000002</v>
      </c>
      <c r="AF30" s="69">
        <f t="shared" si="63"/>
        <v>2.2511915660000001</v>
      </c>
      <c r="AG30" s="69">
        <f t="shared" si="64"/>
        <v>2.4511497719999999</v>
      </c>
      <c r="AH30" s="69">
        <f t="shared" si="65"/>
        <v>2.4417731950000001</v>
      </c>
      <c r="AI30" s="69">
        <f t="shared" si="66"/>
        <v>2.3478588409999999</v>
      </c>
      <c r="AJ30" s="69" t="str">
        <f t="shared" si="67"/>
        <v/>
      </c>
      <c r="AK30" s="69" t="str">
        <f t="shared" si="68"/>
        <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t="s">
        <v>62</v>
      </c>
      <c r="F31" s="61" t="s">
        <v>142</v>
      </c>
      <c r="G31" s="4" t="s">
        <v>64</v>
      </c>
      <c r="H31" s="61" t="s">
        <v>65</v>
      </c>
      <c r="I31" s="5">
        <v>44196</v>
      </c>
      <c r="J31" s="61">
        <v>3061885307</v>
      </c>
      <c r="K31" s="61">
        <v>1457603000</v>
      </c>
      <c r="L31" s="61">
        <v>5575501307</v>
      </c>
      <c r="M31" s="61">
        <v>5579334307</v>
      </c>
      <c r="N31" s="61">
        <v>7298774000</v>
      </c>
      <c r="O31" s="68" t="s">
        <v>129</v>
      </c>
      <c r="P31" s="68" t="s">
        <v>318</v>
      </c>
      <c r="Q31" s="2">
        <v>6.3372507860000002</v>
      </c>
      <c r="R31" s="2">
        <v>6.1180013459999998</v>
      </c>
      <c r="S31" s="2">
        <v>5.2178957580000001</v>
      </c>
      <c r="T31" s="2">
        <v>5.3678279890000002</v>
      </c>
      <c r="U31" s="2">
        <v>5.0787910969999999</v>
      </c>
      <c r="AS31" s="61">
        <v>11.83516337</v>
      </c>
      <c r="AT31" s="61">
        <v>11.48871044</v>
      </c>
      <c r="AU31" s="61">
        <v>11.056603620000001</v>
      </c>
      <c r="AV31" s="61">
        <v>11.740323849999999</v>
      </c>
      <c r="AW31" s="61">
        <v>11.772702450000001</v>
      </c>
    </row>
    <row r="32" spans="1:50">
      <c r="A32" s="61" t="s">
        <v>257</v>
      </c>
      <c r="B32" s="4" t="s">
        <v>258</v>
      </c>
      <c r="C32" s="61" t="s">
        <v>259</v>
      </c>
      <c r="D32" s="61" t="s">
        <v>260</v>
      </c>
      <c r="E32" s="61" t="s">
        <v>323</v>
      </c>
      <c r="F32" s="61" t="s">
        <v>182</v>
      </c>
      <c r="G32" s="4" t="s">
        <v>64</v>
      </c>
      <c r="H32" s="61" t="s">
        <v>65</v>
      </c>
      <c r="I32" s="5">
        <v>44196</v>
      </c>
      <c r="J32" s="61"/>
      <c r="K32" s="61">
        <v>55955872344.100883</v>
      </c>
      <c r="L32" s="61"/>
      <c r="M32" s="61"/>
      <c r="N32" s="61">
        <v>68553124892.036621</v>
      </c>
      <c r="O32" s="61" t="s">
        <v>129</v>
      </c>
      <c r="P32" s="61" t="s">
        <v>320</v>
      </c>
      <c r="Q32" s="2"/>
      <c r="R32" s="2">
        <v>78.8</v>
      </c>
      <c r="S32" s="2">
        <v>78.8</v>
      </c>
      <c r="T32" s="2">
        <v>78.8</v>
      </c>
      <c r="U32" s="2">
        <v>68.873999999999995</v>
      </c>
      <c r="X32" s="2">
        <v>0</v>
      </c>
      <c r="Y32" s="2">
        <v>0</v>
      </c>
      <c r="Z32" s="2">
        <v>0</v>
      </c>
      <c r="AA32" s="2">
        <v>0</v>
      </c>
      <c r="AB32" s="2">
        <v>0</v>
      </c>
      <c r="AE32" s="69" t="str">
        <f t="shared" ref="AE32" si="69">IF(OR(ISBLANK(Q32), ISBLANK(X32)),"",Q32+X32)</f>
        <v/>
      </c>
      <c r="AF32" s="69">
        <f t="shared" ref="AF32" si="70">IF(OR(ISBLANK(R32), ISBLANK(Y32)),"",R32+Y32)</f>
        <v>78.8</v>
      </c>
      <c r="AG32" s="69">
        <f t="shared" ref="AG32" si="71">IF(OR(ISBLANK(S32), ISBLANK(Z32)),"",S32+Z32)</f>
        <v>78.8</v>
      </c>
      <c r="AH32" s="69">
        <f t="shared" ref="AH32" si="72">IF(OR(ISBLANK(T32), ISBLANK(AA32)),"",T32+AA32)</f>
        <v>78.8</v>
      </c>
      <c r="AI32" s="69">
        <f t="shared" ref="AI32" si="73">IF(OR(ISBLANK(U32), ISBLANK(AB32)),"",U32+AB32)</f>
        <v>68.873999999999995</v>
      </c>
      <c r="AJ32" s="69" t="str">
        <f t="shared" ref="AJ32" si="74">IF(OR(ISBLANK(V32), ISBLANK(AC32)),"",V32+AC32)</f>
        <v/>
      </c>
      <c r="AK32" s="69" t="str">
        <f t="shared" ref="AK32" si="75">IF(OR(ISBLANK(W32), ISBLANK(AD32)),"",W32+AD32)</f>
        <v/>
      </c>
      <c r="AS32" s="61"/>
      <c r="AT32" s="61">
        <v>35.991</v>
      </c>
      <c r="AU32" s="61">
        <v>35.991</v>
      </c>
      <c r="AV32" s="61">
        <v>35.898000000000003</v>
      </c>
      <c r="AW32" s="61">
        <v>34.436999999999998</v>
      </c>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0"/>
  <sheetViews>
    <sheetView tabSelected="1" zoomScale="150" zoomScaleNormal="150" workbookViewId="0">
      <pane xSplit="1" ySplit="1" topLeftCell="B2" activePane="bottomRight" state="frozen"/>
      <selection pane="topRight" activeCell="B1" sqref="B1"/>
      <selection pane="bottomLeft" activeCell="A2" sqref="A2"/>
      <selection pane="bottomRight" activeCell="D1" sqref="D1"/>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324</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311</v>
      </c>
      <c r="F3" s="61" t="s">
        <v>315</v>
      </c>
      <c r="G3" s="71">
        <v>2019</v>
      </c>
      <c r="H3" s="61">
        <v>2016</v>
      </c>
      <c r="I3" s="76">
        <v>70457</v>
      </c>
      <c r="J3" s="61" t="s">
        <v>129</v>
      </c>
      <c r="K3" s="61">
        <v>2050</v>
      </c>
      <c r="L3" s="75">
        <v>1</v>
      </c>
    </row>
    <row r="4" spans="1:12" s="61" customFormat="1">
      <c r="A4" s="61" t="s">
        <v>58</v>
      </c>
      <c r="B4" s="4" t="s">
        <v>59</v>
      </c>
      <c r="C4" s="61" t="s">
        <v>60</v>
      </c>
      <c r="D4" s="71">
        <v>2040</v>
      </c>
      <c r="E4" s="77" t="s">
        <v>66</v>
      </c>
      <c r="F4" s="61" t="s">
        <v>313</v>
      </c>
      <c r="G4" s="71">
        <v>2019</v>
      </c>
      <c r="H4" s="61">
        <v>2016</v>
      </c>
      <c r="I4" s="61">
        <v>0.67</v>
      </c>
      <c r="J4" s="61" t="s">
        <v>317</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311</v>
      </c>
      <c r="F9" s="61" t="s">
        <v>310</v>
      </c>
      <c r="H9" s="20">
        <v>2000</v>
      </c>
      <c r="I9" s="26">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317</v>
      </c>
      <c r="K11" s="61">
        <v>2030</v>
      </c>
      <c r="L11" s="75">
        <v>0.4</v>
      </c>
    </row>
    <row r="12" spans="1:12" s="61" customFormat="1">
      <c r="A12" s="61" t="s">
        <v>173</v>
      </c>
      <c r="B12" s="4" t="s">
        <v>174</v>
      </c>
      <c r="C12" s="61" t="s">
        <v>175</v>
      </c>
      <c r="D12" s="26"/>
      <c r="E12" s="26" t="s">
        <v>66</v>
      </c>
      <c r="F12" s="61" t="s">
        <v>310</v>
      </c>
      <c r="H12" s="20">
        <v>2005</v>
      </c>
      <c r="I12" s="61">
        <v>1</v>
      </c>
      <c r="J12" s="71" t="s">
        <v>317</v>
      </c>
      <c r="K12" s="61">
        <v>2040</v>
      </c>
      <c r="L12" s="75">
        <v>0.7</v>
      </c>
    </row>
    <row r="13" spans="1:12">
      <c r="A13" s="61" t="s">
        <v>179</v>
      </c>
      <c r="B13" s="4" t="s">
        <v>180</v>
      </c>
      <c r="C13" s="61" t="s">
        <v>181</v>
      </c>
      <c r="E13" s="26" t="s">
        <v>66</v>
      </c>
      <c r="F13" s="61" t="s">
        <v>313</v>
      </c>
      <c r="H13" s="20">
        <v>2020</v>
      </c>
      <c r="I13" s="61">
        <f>0.292832151/0.141</f>
        <v>2.0768237659574469</v>
      </c>
      <c r="J13" s="71" t="s">
        <v>316</v>
      </c>
      <c r="K13" s="61">
        <v>2050</v>
      </c>
      <c r="L13" s="75">
        <v>0.1</v>
      </c>
    </row>
    <row r="14" spans="1:12">
      <c r="A14" s="61" t="s">
        <v>184</v>
      </c>
      <c r="B14" s="4" t="s">
        <v>185</v>
      </c>
      <c r="C14" s="61" t="s">
        <v>186</v>
      </c>
      <c r="E14" s="61" t="s">
        <v>311</v>
      </c>
      <c r="F14" s="61" t="s">
        <v>313</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316</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313</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317</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319</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316</v>
      </c>
      <c r="K29" s="61">
        <v>2031</v>
      </c>
      <c r="L29" s="75">
        <v>0.10800000000000001</v>
      </c>
    </row>
    <row r="30" spans="1:12">
      <c r="A30" s="61" t="s">
        <v>228</v>
      </c>
      <c r="B30" s="4" t="s">
        <v>229</v>
      </c>
      <c r="C30" s="61" t="s">
        <v>230</v>
      </c>
      <c r="E30" s="26" t="s">
        <v>66</v>
      </c>
      <c r="F30" s="61" t="s">
        <v>310</v>
      </c>
      <c r="G30" s="61">
        <v>2020</v>
      </c>
      <c r="H30" s="20">
        <v>2010</v>
      </c>
      <c r="I30" s="61">
        <v>0.76300000000000001</v>
      </c>
      <c r="J30" s="71" t="s">
        <v>317</v>
      </c>
      <c r="K30" s="61">
        <v>2030</v>
      </c>
      <c r="L30" s="75">
        <v>0.1</v>
      </c>
    </row>
    <row r="31" spans="1:12">
      <c r="A31" s="61" t="s">
        <v>231</v>
      </c>
      <c r="B31" s="4" t="s">
        <v>232</v>
      </c>
      <c r="C31" s="61" t="s">
        <v>233</v>
      </c>
      <c r="E31" s="26" t="s">
        <v>66</v>
      </c>
      <c r="F31" s="61" t="s">
        <v>313</v>
      </c>
      <c r="H31" s="20">
        <v>2000</v>
      </c>
      <c r="I31" s="61">
        <f>2650/2000</f>
        <v>1.325</v>
      </c>
      <c r="J31" s="71" t="s">
        <v>317</v>
      </c>
      <c r="K31" s="61">
        <v>2030</v>
      </c>
      <c r="L31" s="75">
        <v>0.5</v>
      </c>
    </row>
    <row r="32" spans="1:12">
      <c r="A32" s="61" t="s">
        <v>234</v>
      </c>
      <c r="B32" s="4" t="s">
        <v>235</v>
      </c>
      <c r="C32" s="61" t="s">
        <v>236</v>
      </c>
      <c r="E32" s="61" t="s">
        <v>66</v>
      </c>
      <c r="F32" s="61" t="s">
        <v>313</v>
      </c>
      <c r="G32" s="61">
        <v>2020</v>
      </c>
      <c r="H32" s="61">
        <v>2015</v>
      </c>
      <c r="I32" s="61">
        <v>0.82</v>
      </c>
      <c r="J32" s="61" t="s">
        <v>316</v>
      </c>
      <c r="K32" s="61">
        <v>2030</v>
      </c>
      <c r="L32" s="75">
        <v>0.35</v>
      </c>
    </row>
    <row r="33" spans="1:12" s="61" customFormat="1">
      <c r="A33" s="61" t="s">
        <v>237</v>
      </c>
      <c r="B33" s="4" t="s">
        <v>238</v>
      </c>
      <c r="C33" s="61" t="s">
        <v>239</v>
      </c>
      <c r="D33" s="26">
        <v>2050</v>
      </c>
      <c r="E33" s="61" t="s">
        <v>311</v>
      </c>
      <c r="F33" s="61" t="s">
        <v>313</v>
      </c>
      <c r="G33" s="61">
        <v>2020</v>
      </c>
      <c r="H33" s="61">
        <v>1990</v>
      </c>
      <c r="I33" s="61">
        <f>7000000/(1-0.68)</f>
        <v>21875000.000000004</v>
      </c>
      <c r="J33" s="61" t="s">
        <v>143</v>
      </c>
      <c r="K33" s="61">
        <v>2030</v>
      </c>
      <c r="L33" s="75">
        <v>0.8</v>
      </c>
    </row>
    <row r="34" spans="1:12">
      <c r="A34" s="61" t="s">
        <v>237</v>
      </c>
      <c r="B34" s="4" t="s">
        <v>238</v>
      </c>
      <c r="C34" s="61" t="s">
        <v>239</v>
      </c>
      <c r="D34" s="26">
        <v>2050</v>
      </c>
      <c r="E34" s="61" t="s">
        <v>311</v>
      </c>
      <c r="F34" s="61" t="s">
        <v>313</v>
      </c>
      <c r="G34" s="61">
        <v>2020</v>
      </c>
      <c r="H34" s="61">
        <v>1990</v>
      </c>
      <c r="I34" s="61">
        <f>7000000/(1-0.68)</f>
        <v>21875000.000000004</v>
      </c>
      <c r="J34" s="61" t="s">
        <v>143</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313</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5">
        <v>6976930.1319702603</v>
      </c>
      <c r="J39" s="61" t="s">
        <v>143</v>
      </c>
      <c r="K39" s="61">
        <v>2040</v>
      </c>
      <c r="L39" s="75">
        <v>1</v>
      </c>
    </row>
    <row r="40" spans="1:12">
      <c r="A40" s="61" t="s">
        <v>257</v>
      </c>
      <c r="B40" s="4" t="s">
        <v>258</v>
      </c>
      <c r="C40" s="61" t="s">
        <v>259</v>
      </c>
      <c r="D40" s="26">
        <v>2050</v>
      </c>
      <c r="E40" s="26" t="s">
        <v>66</v>
      </c>
      <c r="F40" s="61" t="s">
        <v>313</v>
      </c>
      <c r="G40" s="61">
        <v>2020</v>
      </c>
      <c r="H40" s="20">
        <v>2017</v>
      </c>
      <c r="I40" s="61">
        <v>2.06</v>
      </c>
      <c r="J40" s="61" t="s">
        <v>316</v>
      </c>
      <c r="K40" s="61">
        <v>2030</v>
      </c>
      <c r="L40" s="75">
        <v>0.2</v>
      </c>
    </row>
    <row r="41" spans="1:12">
      <c r="A41" s="61" t="s">
        <v>257</v>
      </c>
      <c r="B41" s="4" t="s">
        <v>258</v>
      </c>
      <c r="C41" s="61" t="s">
        <v>259</v>
      </c>
      <c r="D41" s="26">
        <v>2050</v>
      </c>
      <c r="E41" s="26" t="s">
        <v>66</v>
      </c>
      <c r="F41" s="61" t="s">
        <v>313</v>
      </c>
      <c r="G41" s="61">
        <v>2020</v>
      </c>
      <c r="H41" s="20">
        <v>2017</v>
      </c>
      <c r="I41" s="61">
        <v>2.06</v>
      </c>
      <c r="J41" s="61" t="s">
        <v>316</v>
      </c>
      <c r="K41" s="61">
        <v>2040</v>
      </c>
      <c r="L41" s="75">
        <v>0.5</v>
      </c>
    </row>
    <row r="42" spans="1:12">
      <c r="I42" s="76"/>
    </row>
    <row r="43" spans="1:12">
      <c r="I43" s="76"/>
    </row>
    <row r="44" spans="1:12">
      <c r="I44" s="76"/>
    </row>
    <row r="45" spans="1:12">
      <c r="I45" s="76"/>
    </row>
    <row r="46" spans="1:12">
      <c r="I46" s="76"/>
    </row>
    <row r="47" spans="1:12">
      <c r="I47" s="76"/>
    </row>
    <row r="48" spans="1:12">
      <c r="I48" s="76"/>
    </row>
    <row r="49" spans="9:9">
      <c r="I49" s="76"/>
    </row>
    <row r="50" spans="9:9">
      <c r="I50" s="76"/>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1"/>
  <sheetViews>
    <sheetView zoomScale="150" zoomScaleNormal="150" workbookViewId="0">
      <selection activeCell="E13" sqref="E13"/>
    </sheetView>
  </sheetViews>
  <sheetFormatPr baseColWidth="10" defaultRowHeight="15"/>
  <cols>
    <col min="1" max="1" width="40.83203125" customWidth="1"/>
    <col min="2" max="2" width="22.6640625" customWidth="1"/>
    <col min="3" max="3" width="13.83203125" customWidth="1"/>
    <col min="4" max="4" width="13.83203125" style="61" customWidth="1"/>
  </cols>
  <sheetData>
    <row r="1" spans="1:5">
      <c r="A1" s="87" t="s">
        <v>56</v>
      </c>
      <c r="B1" s="87" t="s">
        <v>57</v>
      </c>
      <c r="C1" s="87" t="s">
        <v>1</v>
      </c>
      <c r="D1" s="87" t="s">
        <v>321</v>
      </c>
      <c r="E1" s="87" t="s">
        <v>322</v>
      </c>
    </row>
    <row r="2" spans="1:5">
      <c r="A2" s="61" t="s">
        <v>58</v>
      </c>
      <c r="B2" s="4" t="s">
        <v>59</v>
      </c>
      <c r="C2" s="61" t="s">
        <v>60</v>
      </c>
      <c r="D2" s="61" t="s">
        <v>60</v>
      </c>
      <c r="E2">
        <f ca="1">RANDBETWEEN(35000,250000)</f>
        <v>45457</v>
      </c>
    </row>
    <row r="3" spans="1:5">
      <c r="A3" s="61" t="s">
        <v>145</v>
      </c>
      <c r="B3" s="4" t="s">
        <v>146</v>
      </c>
      <c r="C3" s="61" t="s">
        <v>147</v>
      </c>
      <c r="D3" s="61" t="s">
        <v>147</v>
      </c>
      <c r="E3" s="61">
        <f t="shared" ref="E3:E41" ca="1" si="0">RANDBETWEEN(35000,250000)</f>
        <v>46505</v>
      </c>
    </row>
    <row r="4" spans="1:5">
      <c r="A4" s="61" t="s">
        <v>155</v>
      </c>
      <c r="B4" s="4" t="s">
        <v>156</v>
      </c>
      <c r="C4" s="61" t="s">
        <v>157</v>
      </c>
      <c r="D4" s="61" t="s">
        <v>157</v>
      </c>
      <c r="E4" s="61">
        <f t="shared" ca="1" si="0"/>
        <v>179562</v>
      </c>
    </row>
    <row r="5" spans="1:5">
      <c r="A5" s="61" t="s">
        <v>158</v>
      </c>
      <c r="B5" s="4" t="s">
        <v>159</v>
      </c>
      <c r="C5" s="61" t="s">
        <v>160</v>
      </c>
      <c r="D5" s="61" t="s">
        <v>160</v>
      </c>
      <c r="E5" s="61">
        <f t="shared" ca="1" si="0"/>
        <v>158602</v>
      </c>
    </row>
    <row r="6" spans="1:5">
      <c r="A6" s="61" t="s">
        <v>161</v>
      </c>
      <c r="B6" s="4" t="s">
        <v>162</v>
      </c>
      <c r="C6" s="61" t="s">
        <v>163</v>
      </c>
      <c r="D6" s="61" t="s">
        <v>163</v>
      </c>
      <c r="E6" s="61">
        <f t="shared" ca="1" si="0"/>
        <v>90235</v>
      </c>
    </row>
    <row r="7" spans="1:5">
      <c r="A7" s="61" t="s">
        <v>167</v>
      </c>
      <c r="B7" s="4" t="s">
        <v>168</v>
      </c>
      <c r="C7" s="61" t="s">
        <v>169</v>
      </c>
      <c r="D7" s="61" t="s">
        <v>169</v>
      </c>
      <c r="E7" s="61">
        <f t="shared" ca="1" si="0"/>
        <v>174422</v>
      </c>
    </row>
    <row r="8" spans="1:5">
      <c r="A8" s="61" t="s">
        <v>173</v>
      </c>
      <c r="B8" s="4" t="s">
        <v>174</v>
      </c>
      <c r="C8" s="61" t="s">
        <v>175</v>
      </c>
      <c r="D8" s="61" t="s">
        <v>175</v>
      </c>
      <c r="E8" s="61">
        <f t="shared" ca="1" si="0"/>
        <v>216180</v>
      </c>
    </row>
    <row r="9" spans="1:5">
      <c r="A9" s="61" t="s">
        <v>179</v>
      </c>
      <c r="B9" s="4" t="s">
        <v>180</v>
      </c>
      <c r="C9" s="61" t="s">
        <v>181</v>
      </c>
      <c r="D9" s="61" t="s">
        <v>181</v>
      </c>
      <c r="E9" s="61">
        <f t="shared" ca="1" si="0"/>
        <v>132170</v>
      </c>
    </row>
    <row r="10" spans="1:5">
      <c r="A10" s="61" t="s">
        <v>184</v>
      </c>
      <c r="B10" s="4" t="s">
        <v>185</v>
      </c>
      <c r="C10" s="61" t="s">
        <v>186</v>
      </c>
      <c r="D10" s="61" t="s">
        <v>186</v>
      </c>
      <c r="E10" s="61">
        <f t="shared" ca="1" si="0"/>
        <v>247162</v>
      </c>
    </row>
    <row r="11" spans="1:5">
      <c r="A11" s="61" t="s">
        <v>187</v>
      </c>
      <c r="B11" s="4" t="s">
        <v>188</v>
      </c>
      <c r="C11" s="61" t="s">
        <v>189</v>
      </c>
      <c r="D11" s="61" t="s">
        <v>189</v>
      </c>
      <c r="E11" s="61">
        <f t="shared" ca="1" si="0"/>
        <v>145476</v>
      </c>
    </row>
    <row r="12" spans="1:5">
      <c r="A12" s="61" t="s">
        <v>190</v>
      </c>
      <c r="B12" s="4" t="s">
        <v>191</v>
      </c>
      <c r="C12" s="61" t="s">
        <v>192</v>
      </c>
      <c r="D12" s="61" t="s">
        <v>192</v>
      </c>
      <c r="E12" s="61">
        <f t="shared" ca="1" si="0"/>
        <v>90890</v>
      </c>
    </row>
    <row r="13" spans="1:5">
      <c r="A13" s="61" t="s">
        <v>193</v>
      </c>
      <c r="B13" s="4" t="s">
        <v>194</v>
      </c>
      <c r="C13" s="61" t="s">
        <v>195</v>
      </c>
      <c r="D13" s="61" t="s">
        <v>195</v>
      </c>
      <c r="E13" s="61">
        <f t="shared" ca="1" si="0"/>
        <v>213532</v>
      </c>
    </row>
    <row r="14" spans="1:5">
      <c r="A14" s="61" t="s">
        <v>196</v>
      </c>
      <c r="B14" s="4" t="s">
        <v>197</v>
      </c>
      <c r="C14" s="61" t="s">
        <v>198</v>
      </c>
      <c r="D14" s="61" t="s">
        <v>198</v>
      </c>
      <c r="E14" s="61">
        <f t="shared" ca="1" si="0"/>
        <v>140436</v>
      </c>
    </row>
    <row r="15" spans="1:5">
      <c r="A15" s="61" t="s">
        <v>199</v>
      </c>
      <c r="B15" s="4" t="s">
        <v>200</v>
      </c>
      <c r="C15" s="61" t="s">
        <v>201</v>
      </c>
      <c r="D15" s="61" t="s">
        <v>201</v>
      </c>
      <c r="E15" s="61">
        <f t="shared" ca="1" si="0"/>
        <v>53066</v>
      </c>
    </row>
    <row r="16" spans="1:5">
      <c r="A16" s="61" t="s">
        <v>202</v>
      </c>
      <c r="B16" s="4" t="s">
        <v>203</v>
      </c>
      <c r="C16" s="61" t="s">
        <v>204</v>
      </c>
      <c r="D16" s="61" t="s">
        <v>204</v>
      </c>
      <c r="E16" s="61">
        <f t="shared" ca="1" si="0"/>
        <v>132638</v>
      </c>
    </row>
    <row r="17" spans="1:5">
      <c r="A17" s="61" t="s">
        <v>205</v>
      </c>
      <c r="B17" s="4" t="s">
        <v>206</v>
      </c>
      <c r="C17" s="61" t="s">
        <v>207</v>
      </c>
      <c r="D17" s="61" t="s">
        <v>207</v>
      </c>
      <c r="E17" s="61">
        <f t="shared" ca="1" si="0"/>
        <v>64666</v>
      </c>
    </row>
    <row r="18" spans="1:5">
      <c r="A18" s="61" t="s">
        <v>208</v>
      </c>
      <c r="B18" s="4" t="s">
        <v>209</v>
      </c>
      <c r="C18" s="61" t="s">
        <v>210</v>
      </c>
      <c r="D18" s="61" t="s">
        <v>210</v>
      </c>
      <c r="E18" s="61">
        <f t="shared" ca="1" si="0"/>
        <v>227328</v>
      </c>
    </row>
    <row r="19" spans="1:5">
      <c r="A19" s="61" t="s">
        <v>211</v>
      </c>
      <c r="B19" s="4" t="s">
        <v>212</v>
      </c>
      <c r="C19" s="61" t="s">
        <v>213</v>
      </c>
      <c r="D19" s="61" t="s">
        <v>213</v>
      </c>
      <c r="E19" s="61">
        <f t="shared" ca="1" si="0"/>
        <v>49115</v>
      </c>
    </row>
    <row r="20" spans="1:5">
      <c r="A20" s="61" t="s">
        <v>214</v>
      </c>
      <c r="B20" s="4" t="s">
        <v>215</v>
      </c>
      <c r="C20" s="61" t="s">
        <v>216</v>
      </c>
      <c r="D20" s="61" t="s">
        <v>216</v>
      </c>
      <c r="E20" s="61">
        <f t="shared" ca="1" si="0"/>
        <v>144979</v>
      </c>
    </row>
    <row r="21" spans="1:5">
      <c r="A21" s="61" t="s">
        <v>217</v>
      </c>
      <c r="B21" s="4" t="s">
        <v>218</v>
      </c>
      <c r="C21" s="61" t="s">
        <v>219</v>
      </c>
      <c r="D21" s="61" t="s">
        <v>219</v>
      </c>
      <c r="E21" s="61">
        <f t="shared" ca="1" si="0"/>
        <v>235570</v>
      </c>
    </row>
    <row r="22" spans="1:5">
      <c r="A22" s="61" t="s">
        <v>220</v>
      </c>
      <c r="B22" s="4" t="s">
        <v>221</v>
      </c>
      <c r="C22" s="61" t="s">
        <v>222</v>
      </c>
      <c r="D22" s="61" t="s">
        <v>222</v>
      </c>
      <c r="E22" s="61">
        <f t="shared" ca="1" si="0"/>
        <v>114985</v>
      </c>
    </row>
    <row r="23" spans="1:5">
      <c r="A23" s="61" t="s">
        <v>223</v>
      </c>
      <c r="B23" s="4" t="s">
        <v>224</v>
      </c>
      <c r="C23" s="61" t="s">
        <v>225</v>
      </c>
      <c r="D23" s="61" t="s">
        <v>225</v>
      </c>
      <c r="E23" s="61">
        <f t="shared" ca="1" si="0"/>
        <v>39722</v>
      </c>
    </row>
    <row r="24" spans="1:5">
      <c r="A24" s="61" t="s">
        <v>228</v>
      </c>
      <c r="B24" s="4" t="s">
        <v>229</v>
      </c>
      <c r="C24" s="61" t="s">
        <v>230</v>
      </c>
      <c r="D24" s="61" t="s">
        <v>230</v>
      </c>
      <c r="E24" s="61">
        <f t="shared" ca="1" si="0"/>
        <v>76485</v>
      </c>
    </row>
    <row r="25" spans="1:5">
      <c r="A25" s="61" t="s">
        <v>231</v>
      </c>
      <c r="B25" s="4" t="s">
        <v>232</v>
      </c>
      <c r="C25" s="61" t="s">
        <v>233</v>
      </c>
      <c r="D25" s="61" t="s">
        <v>233</v>
      </c>
      <c r="E25" s="61">
        <f t="shared" ca="1" si="0"/>
        <v>184401</v>
      </c>
    </row>
    <row r="26" spans="1:5">
      <c r="A26" s="61" t="s">
        <v>234</v>
      </c>
      <c r="B26" s="4" t="s">
        <v>235</v>
      </c>
      <c r="C26" s="61" t="s">
        <v>236</v>
      </c>
      <c r="D26" s="61" t="s">
        <v>236</v>
      </c>
      <c r="E26" s="61">
        <f t="shared" ca="1" si="0"/>
        <v>40859</v>
      </c>
    </row>
    <row r="27" spans="1:5">
      <c r="A27" s="61" t="s">
        <v>237</v>
      </c>
      <c r="B27" s="4" t="s">
        <v>238</v>
      </c>
      <c r="C27" s="61" t="s">
        <v>239</v>
      </c>
      <c r="D27" s="61" t="s">
        <v>239</v>
      </c>
      <c r="E27" s="61">
        <f t="shared" ca="1" si="0"/>
        <v>137908</v>
      </c>
    </row>
    <row r="28" spans="1:5">
      <c r="A28" s="61" t="s">
        <v>242</v>
      </c>
      <c r="B28" s="4" t="s">
        <v>243</v>
      </c>
      <c r="C28" s="61" t="s">
        <v>244</v>
      </c>
      <c r="D28" s="61" t="s">
        <v>244</v>
      </c>
      <c r="E28" s="61">
        <f t="shared" ca="1" si="0"/>
        <v>149458</v>
      </c>
    </row>
    <row r="29" spans="1:5">
      <c r="A29" s="61" t="s">
        <v>245</v>
      </c>
      <c r="B29" s="4" t="s">
        <v>246</v>
      </c>
      <c r="C29" s="61" t="s">
        <v>247</v>
      </c>
      <c r="D29" s="61" t="s">
        <v>247</v>
      </c>
      <c r="E29" s="61">
        <f t="shared" ca="1" si="0"/>
        <v>220158</v>
      </c>
    </row>
    <row r="30" spans="1:5">
      <c r="A30" s="61" t="s">
        <v>251</v>
      </c>
      <c r="B30" s="4" t="s">
        <v>252</v>
      </c>
      <c r="C30" s="61" t="s">
        <v>253</v>
      </c>
      <c r="D30" s="61" t="s">
        <v>253</v>
      </c>
      <c r="E30" s="61">
        <f t="shared" ca="1" si="0"/>
        <v>37364</v>
      </c>
    </row>
    <row r="31" spans="1:5">
      <c r="A31" s="61" t="s">
        <v>254</v>
      </c>
      <c r="B31" s="4" t="s">
        <v>255</v>
      </c>
      <c r="C31" s="61" t="s">
        <v>256</v>
      </c>
      <c r="D31" s="61" t="s">
        <v>256</v>
      </c>
      <c r="E31" s="61">
        <f t="shared" ca="1" si="0"/>
        <v>162370</v>
      </c>
    </row>
    <row r="32" spans="1:5">
      <c r="A32" s="61" t="s">
        <v>257</v>
      </c>
      <c r="B32" s="4" t="s">
        <v>258</v>
      </c>
      <c r="C32" s="61" t="s">
        <v>259</v>
      </c>
      <c r="D32" s="61" t="s">
        <v>259</v>
      </c>
      <c r="E32" s="61">
        <f t="shared" ca="1" si="0"/>
        <v>67152</v>
      </c>
    </row>
    <row r="33" spans="1:5">
      <c r="A33" s="68"/>
      <c r="B33" s="88"/>
      <c r="C33" s="68"/>
      <c r="D33" s="68"/>
      <c r="E33" s="61"/>
    </row>
    <row r="34" spans="1:5">
      <c r="A34" s="68"/>
      <c r="B34" s="88"/>
      <c r="C34" s="68"/>
      <c r="D34" s="68"/>
      <c r="E34" s="61"/>
    </row>
    <row r="35" spans="1:5">
      <c r="A35" s="68"/>
      <c r="B35" s="88"/>
      <c r="C35" s="68"/>
      <c r="D35" s="68"/>
      <c r="E35" s="61"/>
    </row>
    <row r="36" spans="1:5">
      <c r="A36" s="68"/>
      <c r="B36" s="88"/>
      <c r="C36" s="68"/>
      <c r="D36" s="68"/>
      <c r="E36" s="61"/>
    </row>
    <row r="37" spans="1:5">
      <c r="A37" s="68"/>
      <c r="B37" s="88"/>
      <c r="C37" s="68"/>
      <c r="D37" s="68"/>
      <c r="E37" s="61"/>
    </row>
    <row r="38" spans="1:5">
      <c r="A38" s="68"/>
      <c r="B38" s="88"/>
      <c r="C38" s="68"/>
      <c r="D38" s="68"/>
      <c r="E38" s="61"/>
    </row>
    <row r="39" spans="1:5">
      <c r="A39" s="68"/>
      <c r="B39" s="88"/>
      <c r="C39" s="68"/>
      <c r="D39" s="68"/>
      <c r="E39" s="61"/>
    </row>
    <row r="40" spans="1:5">
      <c r="A40" s="68"/>
      <c r="B40" s="88"/>
      <c r="C40" s="68"/>
      <c r="D40" s="68"/>
      <c r="E40" s="61"/>
    </row>
    <row r="41" spans="1:5">
      <c r="A41" s="68"/>
      <c r="B41" s="88"/>
      <c r="C41" s="68"/>
      <c r="D41" s="68"/>
      <c r="E41"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L2" activePane="bottomRight" state="frozen"/>
      <selection pane="topRight" activeCell="B1" sqref="B1"/>
      <selection pane="bottomLeft" activeCell="A2" sqref="A2"/>
      <selection pane="bottomRight" activeCell="AI22" sqref="AI22"/>
    </sheetView>
  </sheetViews>
  <sheetFormatPr baseColWidth="10" defaultColWidth="16.5" defaultRowHeight="15"/>
  <cols>
    <col min="1" max="1" width="16.5" style="61"/>
    <col min="2" max="2" width="25.5" style="4" customWidth="1"/>
    <col min="3" max="3" width="16.5" style="61"/>
    <col min="4" max="4" width="8" style="61" customWidth="1"/>
    <col min="5" max="5" width="16.5" style="24"/>
    <col min="6" max="6" width="16.5" style="61"/>
    <col min="7" max="7" width="10" style="4" customWidth="1"/>
    <col min="8" max="8" width="9" style="61" customWidth="1"/>
    <col min="9" max="9" width="11" style="5" customWidth="1"/>
    <col min="10" max="13" width="16.5" style="61"/>
    <col min="14" max="14" width="17" style="61" customWidth="1"/>
    <col min="15" max="15" width="15.5" style="61" customWidth="1"/>
    <col min="16" max="16" width="16.6640625" style="61" customWidth="1"/>
    <col min="17" max="19" width="0" style="61" hidden="1" customWidth="1"/>
    <col min="20" max="21" width="16.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5" style="2"/>
    <col min="37" max="44" width="0" style="2" hidden="1" customWidth="1"/>
    <col min="45" max="47" width="16.83203125" style="2" hidden="1" customWidth="1"/>
    <col min="48"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318</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318</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318</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318</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318</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318</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318</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318</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318</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318</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318</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320</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318</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320</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318</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318</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318</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318</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318</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318</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318</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318</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318</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318</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318</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320</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318</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318</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320</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318</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318</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318</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318</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318</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318</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320</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318</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318</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318</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318</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320</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318</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318</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318</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320</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320</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320</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318</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318</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318</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320</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318</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Xest input data</vt:lpstr>
      <vt:lpstr>Xest target data</vt:lpstr>
      <vt:lpstr>ITR input data</vt:lpstr>
      <vt:lpstr>ITR target input data</vt:lpstr>
      <vt:lpstr>Definitions</vt:lpstr>
      <vt:lpstr>Portfolio</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2022-02-24T05:08:15Z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