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Documents/GitHub/ITR/test/inputs/"/>
    </mc:Choice>
  </mc:AlternateContent>
  <xr:revisionPtr revIDLastSave="0" documentId="13_ncr:1_{1C5CB5E5-D0D1-2245-AC30-C348D7921DD1}" xr6:coauthVersionLast="47" xr6:coauthVersionMax="47" xr10:uidLastSave="{00000000-0000-0000-0000-000000000000}"/>
  <bookViews>
    <workbookView xWindow="55420" yWindow="2620" windowWidth="48600" windowHeight="39960" activeTab="2" xr2:uid="{00000000-000D-0000-FFFF-FFFF00000000}"/>
  </bookViews>
  <sheets>
    <sheet name="Read me " sheetId="5" r:id="rId1"/>
    <sheet name="ITR input data" sheetId="2" r:id="rId2"/>
    <sheet name="ITR target input data" sheetId="8" r:id="rId3"/>
    <sheet name="Definitions" sheetId="6" r:id="rId4"/>
    <sheet name="ITR input data (2)" sheetId="9" r:id="rId5"/>
    <sheet name="ITR target input data (2)"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23" i="2" l="1"/>
  <c r="AJ23" i="2"/>
  <c r="AI23" i="2"/>
  <c r="AH23" i="2"/>
  <c r="AG23" i="2"/>
  <c r="AF23" i="2"/>
  <c r="AE23" i="2"/>
  <c r="AK32" i="2"/>
  <c r="AJ32" i="2"/>
  <c r="AI32" i="2"/>
  <c r="AH32" i="2"/>
  <c r="AG32" i="2"/>
  <c r="AF32" i="2"/>
  <c r="AE32" i="2"/>
  <c r="AK19" i="2"/>
  <c r="AJ19" i="2"/>
  <c r="AI19" i="2"/>
  <c r="AH19" i="2"/>
  <c r="AG19" i="2"/>
  <c r="AF19" i="2"/>
  <c r="AE19" i="2"/>
  <c r="AK27" i="2"/>
  <c r="AJ27" i="2"/>
  <c r="AI27" i="2"/>
  <c r="AH27" i="2"/>
  <c r="AG27" i="2"/>
  <c r="AF27" i="2"/>
  <c r="AE27" i="2"/>
  <c r="AK26" i="2"/>
  <c r="AJ26" i="2"/>
  <c r="AI26" i="2"/>
  <c r="AH26" i="2"/>
  <c r="AG26" i="2"/>
  <c r="AF26" i="2"/>
  <c r="AE26" i="2"/>
  <c r="AK25" i="2"/>
  <c r="AJ25" i="2"/>
  <c r="AI25" i="2"/>
  <c r="AH25" i="2"/>
  <c r="AG25" i="2"/>
  <c r="AF25" i="2"/>
  <c r="AE25" i="2"/>
  <c r="AK18" i="2"/>
  <c r="AJ18" i="2"/>
  <c r="AI18" i="2"/>
  <c r="AH18" i="2"/>
  <c r="AG18" i="2"/>
  <c r="AF18" i="2"/>
  <c r="AE18" i="2"/>
  <c r="AK30" i="2"/>
  <c r="AJ30" i="2"/>
  <c r="AI30" i="2"/>
  <c r="AH30" i="2"/>
  <c r="AG30" i="2"/>
  <c r="AF30" i="2"/>
  <c r="AE30" i="2"/>
  <c r="AK28" i="2"/>
  <c r="AJ28" i="2"/>
  <c r="AI28" i="2"/>
  <c r="AH28" i="2"/>
  <c r="AG28" i="2"/>
  <c r="AF28" i="2"/>
  <c r="AE28" i="2"/>
  <c r="AK24" i="2"/>
  <c r="AJ24" i="2"/>
  <c r="AI24" i="2"/>
  <c r="AH24" i="2"/>
  <c r="AG24" i="2"/>
  <c r="AF24" i="2"/>
  <c r="AE24" i="2"/>
  <c r="U19" i="2"/>
  <c r="U25" i="2"/>
  <c r="AW29" i="2" l="1"/>
  <c r="AV29" i="2"/>
  <c r="AU29" i="2"/>
  <c r="AT29" i="2"/>
  <c r="AS29" i="2"/>
  <c r="AK29" i="2"/>
  <c r="AJ29" i="2"/>
  <c r="AI29" i="2"/>
  <c r="AH29" i="2"/>
  <c r="AG29" i="2"/>
  <c r="AF29" i="2"/>
  <c r="AE29" i="2"/>
  <c r="I34" i="8"/>
  <c r="I33" i="8"/>
  <c r="I31" i="8"/>
  <c r="Z22" i="2"/>
  <c r="Y22" i="2"/>
  <c r="X22" i="2"/>
  <c r="AS22" i="2"/>
  <c r="AT22" i="2"/>
  <c r="AU22" i="2"/>
  <c r="AK22" i="2"/>
  <c r="AJ22" i="2"/>
  <c r="AI22" i="2"/>
  <c r="AH22" i="2"/>
  <c r="AG22" i="2"/>
  <c r="AF22" i="2"/>
  <c r="AE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 ref="F22" authorId="0" shapeId="0" xr:uid="{CBCC6D2D-3589-F54A-A3D8-C85B5415A3A1}">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32" authorId="0" shapeId="0" xr:uid="{E1E20C21-AC41-454F-BD00-E2E3A76147CB}">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38" authorId="0" shapeId="0" xr:uid="{D7FC3687-67D6-B94A-81A4-A3F0B5E62612}">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0" authorId="0" shapeId="0" xr:uid="{D6EF40F2-AAE1-0D4C-AB96-6234B272A95B}">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1" authorId="0" shapeId="0" xr:uid="{3621CB18-1100-1A47-8F98-EC355E02058C}">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List>
</comments>
</file>

<file path=xl/sharedStrings.xml><?xml version="1.0" encoding="utf-8"?>
<sst xmlns="http://schemas.openxmlformats.org/spreadsheetml/2006/main" count="1638" uniqueCount="322">
  <si>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</si>
  <si>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</si>
  <si>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</si>
  <si>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</si>
  <si>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</si>
  <si>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</si>
  <si>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</si>
  <si>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</si>
  <si>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</si>
  <si>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</si>
  <si>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</si>
  <si>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</si>
  <si>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</si>
  <si>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</si>
  <si>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</si>
  <si>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</si>
  <si>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</si>
  <si>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</si>
  <si>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</si>
  <si>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</si>
  <si>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</si>
  <si>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</si>
  <si>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</si>
  <si>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</si>
  <si>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</si>
  <si>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</si>
  <si>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</si>
  <si>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</si>
  <si>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</si>
  <si>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</si>
  <si>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</si>
  <si>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</si>
  <si>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</si>
  <si>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</si>
  <si>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</si>
  <si>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</si>
  <si>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</si>
  <si>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</si>
  <si>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</si>
  <si>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</si>
  <si>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</si>
  <si>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</si>
  <si>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</si>
  <si>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</si>
  <si>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</si>
  <si>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</si>
  <si>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</si>
  <si>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</si>
  <si>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</si>
  <si>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</si>
  <si>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</si>
  <si>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</si>
  <si>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</si>
  <si>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</si>
  <si>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</si>
  <si>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</si>
  <si>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</si>
  <si>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</si>
  <si>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</si>
  <si>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</si>
  <si>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</si>
  <si>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</si>
  <si>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</si>
  <si>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</si>
  <si>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</si>
  <si>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</si>
  <si>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</si>
  <si>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</si>
  <si>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</si>
  <si>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</si>
  <si>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</si>
  <si>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</si>
  <si>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</si>
  <si>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</si>
  <si>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</si>
  <si>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</si>
  <si>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</si>
  <si>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</si>
  <si>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</si>
  <si>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</si>
  <si>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</si>
  <si>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</si>
  <si>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</si>
  <si>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</si>
  <si>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</si>
  <si>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</si>
  <si>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</si>
  <si>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</si>
  <si>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</si>
  <si>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</si>
  <si>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</si>
  <si>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</si>
  <si>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</si>
  <si>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</si>
  <si>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</si>
  <si>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</si>
  <si>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</si>
  <si>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</si>
  <si>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</si>
  <si>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</si>
  <si>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</si>
  <si>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</si>
  <si>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</si>
  <si>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</si>
  <si>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</si>
  <si>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</si>
  <si>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</si>
  <si>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</si>
  <si>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</si>
  <si>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</si>
  <si>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</si>
  <si>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</si>
  <si>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</si>
  <si>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</si>
  <si>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</si>
  <si>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</si>
  <si>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</si>
  <si>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</si>
  <si>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</si>
  <si>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</si>
  <si>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</si>
  <si>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</si>
  <si>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</si>
  <si>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</si>
  <si>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</si>
  <si>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</si>
  <si>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</si>
  <si>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</si>
  <si>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</si>
  <si>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</si>
  <si>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</si>
  <si>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</si>
  <si>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</si>
  <si>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</si>
  <si>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</si>
  <si>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</si>
  <si>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</si>
  <si>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</si>
  <si>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</si>
  <si>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</si>
  <si>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</si>
  <si>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</si>
  <si>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</si>
  <si>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</si>
  <si>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</si>
  <si>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</si>
  <si>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</si>
  <si>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</si>
  <si>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</si>
  <si>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</si>
  <si>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</si>
  <si>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</si>
  <si>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</si>
  <si>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</si>
  <si>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</si>
  <si>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</si>
  <si>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</si>
  <si>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</si>
  <si>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</si>
  <si>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</si>
  <si>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</si>
  <si>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</si>
  <si>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</si>
  <si>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</si>
  <si>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</si>
  <si>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</si>
  <si>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</si>
  <si>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</si>
  <si>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</si>
  <si>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</si>
  <si>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</si>
  <si>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</si>
  <si>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</si>
  <si>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</si>
  <si>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</si>
  <si>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</si>
  <si>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</si>
  <si>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</si>
  <si>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</si>
  <si>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</si>
  <si>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</si>
  <si>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</si>
  <si>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</si>
  <si>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</si>
  <si>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</si>
  <si>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</si>
  <si>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</si>
  <si>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</si>
  <si>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</si>
  <si>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</si>
  <si>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</si>
  <si>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</si>
  <si>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</si>
  <si>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</si>
  <si>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</si>
  <si>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</si>
  <si>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</si>
  <si>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</si>
  <si>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</si>
  <si>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</si>
  <si>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</si>
  <si>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</si>
  <si>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</si>
  <si>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</si>
  <si>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</si>
  <si>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</si>
  <si>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</si>
  <si>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</si>
  <si>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</si>
  <si>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</si>
  <si>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</si>
  <si>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</si>
  <si>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</si>
  <si>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</si>
  <si>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</si>
  <si>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</si>
  <si>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</si>
  <si>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</si>
  <si>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</si>
  <si>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</si>
  <si>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</si>
  <si>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</si>
  <si>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</si>
  <si>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</si>
  <si>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</si>
  <si>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</si>
  <si>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</si>
  <si>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</si>
  <si>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</si>
  <si>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</si>
  <si>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</si>
  <si>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</si>
  <si>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</si>
  <si>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</si>
  <si>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</si>
  <si>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</si>
  <si>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</si>
  <si>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</si>
  <si>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</si>
  <si>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</si>
  <si>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</si>
  <si>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</si>
  <si>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</si>
  <si>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</si>
  <si>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</si>
  <si>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</si>
  <si>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</si>
  <si>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</si>
  <si>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</si>
  <si>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</si>
  <si>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</si>
  <si>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</si>
  <si>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</si>
  <si>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</si>
  <si>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</si>
  <si>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</si>
  <si>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</si>
  <si>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</si>
  <si>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</si>
  <si>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</si>
  <si>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</si>
  <si>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</si>
  <si>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</si>
  <si>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</si>
  <si>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</si>
  <si>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</si>
  <si>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</si>
  <si>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</si>
  <si>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</si>
  <si>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</si>
  <si>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</si>
  <si>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</si>
  <si>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</si>
  <si>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</si>
  <si>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</si>
  <si>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</si>
  <si>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</si>
  <si>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</si>
  <si>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</si>
  <si>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</si>
  <si>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</si>
  <si>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</si>
  <si>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</si>
  <si>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</si>
  <si>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</si>
  <si>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</si>
  <si>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</si>
  <si>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</si>
  <si>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</si>
  <si>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</si>
  <si>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</si>
  <si>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</si>
  <si>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</si>
  <si>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</si>
  <si>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</si>
  <si>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</si>
  <si>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</si>
  <si>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</si>
  <si>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</si>
  <si>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</si>
  <si>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</si>
  <si>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</si>
  <si>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</si>
  <si>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</si>
  <si>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</si>
  <si>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</si>
  <si>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</si>
  <si>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</si>
  <si>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</si>
  <si>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</si>
  <si>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</si>
  <si>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</si>
  <si>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</si>
  <si>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</si>
  <si>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 xml:space="preserve"> Gt CO2</t>
  </si>
  <si>
    <t>GWh</t>
  </si>
  <si>
    <t>S1+S2+S3</t>
  </si>
  <si>
    <t>t CO2/Fe_ton</t>
  </si>
  <si>
    <t>t CO2/MWh</t>
  </si>
  <si>
    <t>TWh</t>
  </si>
  <si>
    <t>kt CO2</t>
  </si>
  <si>
    <t>megaFe_ton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</si>
</sst>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11"/>
      <name val="Calibri"/>
      <family val="2"/>
    </font>
    <font>
      <sz val="10"/>
      <color rgb="FF000000"/>
      <name val="Calibri"/>
      <family val="2"/>
      <scheme val="minor"/>
    </font>
  </fonts>
  <fills count="14">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7">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3" fontId="24" fillId="0" borderId="0" xfId="0" applyNumberFormat="1" applyFon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0"/>
  <sheetViews>
    <sheetView zoomScale="150" zoomScaleNormal="150" workbookViewId="0">
      <pane xSplit="1" ySplit="1" topLeftCell="AK2" activePane="bottomRight" state="frozen"/>
      <selection pane="topRight" activeCell="B1" sqref="B1"/>
      <selection pane="bottomLeft" activeCell="A2" sqref="A2"/>
      <selection pane="bottomRight" activeCell="AX26" sqref="AX26"/>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1"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143</v>
      </c>
      <c r="P2" s="61" t="s">
        <v>315</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v>31536</v>
      </c>
      <c r="AU2" s="61">
        <v>83985.94</v>
      </c>
      <c r="AV2" s="61">
        <v>759043.55</v>
      </c>
      <c r="AW2" s="61">
        <v>75271.521999999997</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319</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t="s">
        <v>62</v>
      </c>
      <c r="F4" s="61" t="s">
        <v>142</v>
      </c>
      <c r="G4" s="4" t="s">
        <v>64</v>
      </c>
      <c r="H4" s="61" t="s">
        <v>65</v>
      </c>
      <c r="I4" s="5">
        <v>44196</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4" si="3">IF(ISBLANK(R4),IF(ISBLANK(Y4),"",Y4),R4+Y4)</f>
        <v/>
      </c>
      <c r="AG4" s="69">
        <f t="shared" ref="AG4" si="4">IF(ISBLANK(S4),IF(ISBLANK(Z4),"",Z4),S4+Z4)</f>
        <v>17603658</v>
      </c>
      <c r="AH4" s="69">
        <f t="shared" ref="AH4" si="5">IF(ISBLANK(T4),IF(ISBLANK(AA4),"",AA4),T4+AA4)</f>
        <v>14286171</v>
      </c>
      <c r="AI4" s="69">
        <f t="shared" ref="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t="s">
        <v>62</v>
      </c>
      <c r="F5" s="61" t="s">
        <v>142</v>
      </c>
      <c r="G5" s="4" t="s">
        <v>64</v>
      </c>
      <c r="H5" s="61" t="s">
        <v>65</v>
      </c>
      <c r="I5" s="5">
        <v>44196</v>
      </c>
      <c r="J5" s="61">
        <v>17299078950</v>
      </c>
      <c r="K5" s="61">
        <v>5910000000</v>
      </c>
      <c r="L5" s="61">
        <v>26198078950</v>
      </c>
      <c r="M5" s="61">
        <v>26214078950</v>
      </c>
      <c r="N5" s="61">
        <v>28933000000</v>
      </c>
      <c r="O5" s="61" t="s">
        <v>129</v>
      </c>
      <c r="P5" s="61" t="s">
        <v>319</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t="s">
        <v>62</v>
      </c>
      <c r="F6" s="61" t="s">
        <v>142</v>
      </c>
      <c r="G6" s="4" t="s">
        <v>64</v>
      </c>
      <c r="H6" s="61" t="s">
        <v>65</v>
      </c>
      <c r="I6" s="5">
        <v>44196</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J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t="s">
        <v>62</v>
      </c>
      <c r="F7" s="61" t="s">
        <v>142</v>
      </c>
      <c r="G7" s="4" t="s">
        <v>64</v>
      </c>
      <c r="H7" s="61" t="s">
        <v>65</v>
      </c>
      <c r="I7" s="5">
        <v>44196</v>
      </c>
      <c r="J7" s="61">
        <v>2374000000</v>
      </c>
      <c r="K7" s="61">
        <v>6336000000</v>
      </c>
      <c r="L7" s="61">
        <v>10364000000</v>
      </c>
      <c r="M7" s="61">
        <v>10542000000</v>
      </c>
      <c r="N7" s="61">
        <v>34394000000</v>
      </c>
      <c r="O7" s="61" t="s">
        <v>143</v>
      </c>
      <c r="P7" s="61" t="s">
        <v>315</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t="s">
        <v>62</v>
      </c>
      <c r="F8" s="61" t="s">
        <v>142</v>
      </c>
      <c r="G8" s="4" t="s">
        <v>64</v>
      </c>
      <c r="H8" s="61" t="s">
        <v>65</v>
      </c>
      <c r="I8" s="5">
        <v>44196</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t="s">
        <v>62</v>
      </c>
      <c r="F9" s="61" t="s">
        <v>182</v>
      </c>
      <c r="G9" s="4" t="s">
        <v>64</v>
      </c>
      <c r="H9" s="61" t="s">
        <v>65</v>
      </c>
      <c r="I9" s="5">
        <v>44196</v>
      </c>
      <c r="J9" s="61">
        <v>1687208892</v>
      </c>
      <c r="K9" s="61">
        <v>2380200000</v>
      </c>
      <c r="L9" s="61">
        <v>2210808892</v>
      </c>
      <c r="M9" s="61">
        <v>2237808892</v>
      </c>
      <c r="N9" s="61">
        <v>3187800000</v>
      </c>
      <c r="O9" s="61" t="s">
        <v>129</v>
      </c>
      <c r="P9" s="61" t="s">
        <v>321</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t="s">
        <v>62</v>
      </c>
      <c r="F10" s="61" t="s">
        <v>142</v>
      </c>
      <c r="G10" s="4" t="s">
        <v>64</v>
      </c>
      <c r="H10" s="61" t="s">
        <v>65</v>
      </c>
      <c r="I10" s="5">
        <v>44196</v>
      </c>
      <c r="J10" s="61">
        <v>16647000000</v>
      </c>
      <c r="K10" s="61">
        <v>6845000000</v>
      </c>
      <c r="L10" s="61">
        <v>28458000000</v>
      </c>
      <c r="M10" s="61">
        <v>28598000000</v>
      </c>
      <c r="N10" s="61">
        <v>26837000000</v>
      </c>
      <c r="O10" s="61" t="s">
        <v>129</v>
      </c>
      <c r="P10" s="61" t="s">
        <v>319</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t="s">
        <v>62</v>
      </c>
      <c r="F11" s="61" t="s">
        <v>182</v>
      </c>
      <c r="G11" s="4" t="s">
        <v>64</v>
      </c>
      <c r="H11" s="61" t="s">
        <v>65</v>
      </c>
      <c r="I11" s="5">
        <v>44196</v>
      </c>
      <c r="J11" s="61">
        <v>2200000000</v>
      </c>
      <c r="K11" s="61">
        <v>5829002000</v>
      </c>
      <c r="L11" s="61"/>
      <c r="M11" s="61"/>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c r="A12" s="61" t="s">
        <v>190</v>
      </c>
      <c r="B12" s="4" t="s">
        <v>191</v>
      </c>
      <c r="C12" s="61" t="s">
        <v>192</v>
      </c>
      <c r="D12" s="61" t="s">
        <v>61</v>
      </c>
      <c r="E12" s="61" t="s">
        <v>62</v>
      </c>
      <c r="F12" s="61" t="s">
        <v>142</v>
      </c>
      <c r="G12" s="4" t="s">
        <v>64</v>
      </c>
      <c r="H12" s="61" t="s">
        <v>65</v>
      </c>
      <c r="I12" s="5">
        <v>44196</v>
      </c>
      <c r="J12" s="61"/>
      <c r="K12" s="61">
        <v>1639605000</v>
      </c>
      <c r="L12" s="61"/>
      <c r="M12" s="61"/>
      <c r="N12" s="61">
        <v>7476298000</v>
      </c>
      <c r="O12" s="61" t="s">
        <v>129</v>
      </c>
      <c r="P12" s="61" t="s">
        <v>319</v>
      </c>
      <c r="Q12" s="2"/>
      <c r="R12" s="2"/>
      <c r="S12" s="2"/>
      <c r="T12" s="2"/>
      <c r="U12" s="2"/>
      <c r="AE12" s="69">
        <v>9.9820912380000006</v>
      </c>
      <c r="AF12" s="69">
        <v>8.7791840319999999</v>
      </c>
      <c r="AG12" s="69">
        <v>9.3084717799999996</v>
      </c>
      <c r="AH12" s="69">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t="s">
        <v>62</v>
      </c>
      <c r="F13" s="61" t="s">
        <v>142</v>
      </c>
      <c r="G13" s="4" t="s">
        <v>64</v>
      </c>
      <c r="H13" s="61" t="s">
        <v>65</v>
      </c>
      <c r="I13" s="5">
        <v>44196</v>
      </c>
      <c r="J13" s="61">
        <v>24000000000</v>
      </c>
      <c r="K13" s="61">
        <v>12574000000</v>
      </c>
      <c r="L13" s="61">
        <v>42992000000</v>
      </c>
      <c r="M13" s="61">
        <v>43973000000</v>
      </c>
      <c r="N13" s="61">
        <v>58079000000</v>
      </c>
      <c r="O13" s="68" t="s">
        <v>129</v>
      </c>
      <c r="P13" s="68" t="s">
        <v>319</v>
      </c>
      <c r="Q13" s="2">
        <v>1.325786621</v>
      </c>
      <c r="R13" s="2">
        <v>1.323738978</v>
      </c>
      <c r="S13" s="2">
        <v>1.2685339369999999</v>
      </c>
      <c r="T13" s="2">
        <v>1.202690405</v>
      </c>
      <c r="U13" s="2">
        <v>1.145419433</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t="s">
        <v>62</v>
      </c>
      <c r="F14" s="61" t="s">
        <v>142</v>
      </c>
      <c r="G14" s="4" t="s">
        <v>64</v>
      </c>
      <c r="H14" s="61" t="s">
        <v>65</v>
      </c>
      <c r="I14" s="5">
        <v>44196</v>
      </c>
      <c r="J14" s="61">
        <v>20500000000</v>
      </c>
      <c r="K14" s="61">
        <v>12669000000</v>
      </c>
      <c r="L14" s="61">
        <v>36342000000</v>
      </c>
      <c r="M14" s="61">
        <v>36435000000</v>
      </c>
      <c r="N14" s="61">
        <v>42268000000</v>
      </c>
      <c r="O14" s="68" t="s">
        <v>129</v>
      </c>
      <c r="P14" s="68" t="s">
        <v>319</v>
      </c>
      <c r="Q14" s="2">
        <v>26.796145450000001</v>
      </c>
      <c r="R14" s="2">
        <v>27.947696990000001</v>
      </c>
      <c r="S14" s="2">
        <v>29.95633261</v>
      </c>
      <c r="T14" s="2">
        <v>27.00027425</v>
      </c>
      <c r="U14" s="2">
        <v>26.48364437</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t="s">
        <v>62</v>
      </c>
      <c r="F15" s="61" t="s">
        <v>142</v>
      </c>
      <c r="G15" s="4" t="s">
        <v>64</v>
      </c>
      <c r="H15" s="61" t="s">
        <v>65</v>
      </c>
      <c r="I15" s="5">
        <v>44196</v>
      </c>
      <c r="J15" s="61">
        <v>68000000000</v>
      </c>
      <c r="K15" s="61">
        <v>14401000000</v>
      </c>
      <c r="L15" s="61">
        <v>96863000000</v>
      </c>
      <c r="M15" s="61">
        <v>96998000000</v>
      </c>
      <c r="N15" s="61">
        <v>103823000000</v>
      </c>
      <c r="O15" s="68" t="s">
        <v>129</v>
      </c>
      <c r="P15" s="68" t="s">
        <v>319</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t="s">
        <v>62</v>
      </c>
      <c r="F16" s="61" t="s">
        <v>142</v>
      </c>
      <c r="G16" s="4" t="s">
        <v>64</v>
      </c>
      <c r="H16" s="61" t="s">
        <v>65</v>
      </c>
      <c r="I16" s="5">
        <v>44196</v>
      </c>
      <c r="J16" s="61">
        <v>58688204289</v>
      </c>
      <c r="K16" s="61">
        <v>25079000000</v>
      </c>
      <c r="L16" s="61">
        <v>121439204289</v>
      </c>
      <c r="M16" s="61">
        <v>121750204289</v>
      </c>
      <c r="N16" s="61">
        <v>158838000000</v>
      </c>
      <c r="O16" s="68" t="s">
        <v>129</v>
      </c>
      <c r="P16" s="68" t="s">
        <v>319</v>
      </c>
      <c r="Q16" s="2">
        <v>94.923459879999996</v>
      </c>
      <c r="R16" s="2">
        <v>93.530450478000006</v>
      </c>
      <c r="S16" s="2">
        <v>95.012237693000003</v>
      </c>
      <c r="T16" s="2">
        <v>83.595723118999999</v>
      </c>
      <c r="U16" s="2">
        <v>82.018839239000002</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t="s">
        <v>62</v>
      </c>
      <c r="F17" s="61" t="s">
        <v>142</v>
      </c>
      <c r="G17" s="4" t="s">
        <v>64</v>
      </c>
      <c r="H17" s="61" t="s">
        <v>65</v>
      </c>
      <c r="I17" s="5">
        <v>44196</v>
      </c>
      <c r="J17" s="61">
        <v>18800000000</v>
      </c>
      <c r="K17" s="61">
        <v>10878673000</v>
      </c>
      <c r="L17" s="61">
        <v>37434228000</v>
      </c>
      <c r="M17" s="61">
        <v>37859950000</v>
      </c>
      <c r="N17" s="61">
        <v>51723912000</v>
      </c>
      <c r="O17" s="68" t="s">
        <v>129</v>
      </c>
      <c r="P17" s="68" t="s">
        <v>319</v>
      </c>
      <c r="Q17" s="2">
        <v>32.516193991999998</v>
      </c>
      <c r="R17" s="2">
        <v>31.450986952000001</v>
      </c>
      <c r="S17" s="2">
        <v>34.631975513</v>
      </c>
      <c r="T17" s="2">
        <v>33.246229124999999</v>
      </c>
      <c r="U17" s="2"/>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t="s">
        <v>62</v>
      </c>
      <c r="F18" s="61" t="s">
        <v>142</v>
      </c>
      <c r="G18" s="4" t="s">
        <v>64</v>
      </c>
      <c r="H18" s="61" t="s">
        <v>65</v>
      </c>
      <c r="I18" s="5">
        <v>44196</v>
      </c>
      <c r="J18" s="61">
        <v>13410149293</v>
      </c>
      <c r="K18" s="61">
        <v>5147800000</v>
      </c>
      <c r="L18" s="61">
        <v>22133649293</v>
      </c>
      <c r="M18" s="61">
        <v>22156849293</v>
      </c>
      <c r="N18" s="61">
        <v>25975900000</v>
      </c>
      <c r="O18" s="68" t="s">
        <v>129</v>
      </c>
      <c r="P18" s="68" t="s">
        <v>319</v>
      </c>
      <c r="Q18" s="2">
        <v>35.122915438000007</v>
      </c>
      <c r="R18" s="2">
        <v>32.270565695999998</v>
      </c>
      <c r="S18" s="2">
        <v>28.483757178000001</v>
      </c>
      <c r="T18" s="2">
        <v>26.74941115</v>
      </c>
      <c r="U18" s="2">
        <v>35.013482494000002</v>
      </c>
      <c r="X18" s="2">
        <v>0</v>
      </c>
      <c r="Y18" s="2">
        <v>0</v>
      </c>
      <c r="Z18" s="2">
        <v>0</v>
      </c>
      <c r="AA18" s="2">
        <v>0</v>
      </c>
      <c r="AB18" s="2">
        <v>0</v>
      </c>
      <c r="AE18" s="69">
        <f t="shared" ref="AE18" si="14">IF(OR(ISBLANK(Q18), ISBLANK(X18)),"",Q18+X18)</f>
        <v>35.122915438000007</v>
      </c>
      <c r="AF18" s="69">
        <f t="shared" ref="AF18" si="15">IF(OR(ISBLANK(R18), ISBLANK(Y18)),"",R18+Y18)</f>
        <v>32.270565695999998</v>
      </c>
      <c r="AG18" s="69">
        <f t="shared" ref="AG18" si="16">IF(OR(ISBLANK(S18), ISBLANK(Z18)),"",S18+Z18)</f>
        <v>28.483757178000001</v>
      </c>
      <c r="AH18" s="69">
        <f t="shared" ref="AH18" si="17">IF(OR(ISBLANK(T18), ISBLANK(AA18)),"",T18+AA18)</f>
        <v>26.74941115</v>
      </c>
      <c r="AI18" s="69">
        <f t="shared" ref="AI18" si="18">IF(OR(ISBLANK(U18), ISBLANK(AB18)),"",U18+AB18)</f>
        <v>35.013482494000002</v>
      </c>
      <c r="AJ18" s="69" t="str">
        <f t="shared" ref="AJ18" si="19">IF(OR(ISBLANK(V18), ISBLANK(AC18)),"",V18+AC18)</f>
        <v/>
      </c>
      <c r="AK18" s="69" t="str">
        <f t="shared" ref="AK18" si="20">IF(OR(ISBLANK(W18), ISBLANK(AD18)),"",W18+AD18)</f>
        <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t="s">
        <v>62</v>
      </c>
      <c r="F19" s="61" t="s">
        <v>142</v>
      </c>
      <c r="G19" s="4" t="s">
        <v>64</v>
      </c>
      <c r="H19" s="61" t="s">
        <v>65</v>
      </c>
      <c r="I19" s="5">
        <v>44196</v>
      </c>
      <c r="J19" s="61">
        <v>28496151703</v>
      </c>
      <c r="K19" s="61">
        <v>8526470000</v>
      </c>
      <c r="L19" s="61">
        <v>42251547703</v>
      </c>
      <c r="M19" s="61">
        <v>42266979703</v>
      </c>
      <c r="N19" s="61">
        <v>41123915000</v>
      </c>
      <c r="O19" s="68" t="s">
        <v>129</v>
      </c>
      <c r="P19" s="68" t="s">
        <v>319</v>
      </c>
      <c r="Q19" s="2">
        <v>0.54127069000000005</v>
      </c>
      <c r="R19" s="2">
        <v>0.38852905199999999</v>
      </c>
      <c r="S19" s="2">
        <v>3.4941450000000002E-3</v>
      </c>
      <c r="T19" s="2">
        <v>2.2128600000000001E-4</v>
      </c>
      <c r="U19" s="2">
        <f>T19</f>
        <v>2.2128600000000001E-4</v>
      </c>
      <c r="X19" s="2">
        <v>0</v>
      </c>
      <c r="Y19" s="2">
        <v>0</v>
      </c>
      <c r="Z19" s="2">
        <v>0</v>
      </c>
      <c r="AA19" s="2">
        <v>0</v>
      </c>
      <c r="AB19" s="2">
        <v>0</v>
      </c>
      <c r="AE19" s="69">
        <f t="shared" ref="AE19" si="21">IF(OR(ISBLANK(Q19), ISBLANK(X19)),"",Q19+X19)</f>
        <v>0.54127069000000005</v>
      </c>
      <c r="AF19" s="69">
        <f t="shared" ref="AF19" si="22">IF(OR(ISBLANK(R19), ISBLANK(Y19)),"",R19+Y19)</f>
        <v>0.38852905199999999</v>
      </c>
      <c r="AG19" s="69">
        <f t="shared" ref="AG19" si="23">IF(OR(ISBLANK(S19), ISBLANK(Z19)),"",S19+Z19)</f>
        <v>3.4941450000000002E-3</v>
      </c>
      <c r="AH19" s="69">
        <f t="shared" ref="AH19" si="24">IF(OR(ISBLANK(T19), ISBLANK(AA19)),"",T19+AA19)</f>
        <v>2.2128600000000001E-4</v>
      </c>
      <c r="AI19" s="69">
        <f t="shared" ref="AI19" si="25">IF(OR(ISBLANK(U19), ISBLANK(AB19)),"",U19+AB19)</f>
        <v>2.2128600000000001E-4</v>
      </c>
      <c r="AJ19" s="69" t="str">
        <f t="shared" ref="AJ19" si="26">IF(OR(ISBLANK(V19), ISBLANK(AC19)),"",V19+AC19)</f>
        <v/>
      </c>
      <c r="AK19" s="69" t="str">
        <f t="shared" ref="AK19" si="27">IF(OR(ISBLANK(W19), ISBLANK(AD19)),"",W19+AD19)</f>
        <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t="s">
        <v>62</v>
      </c>
      <c r="F20" s="61" t="s">
        <v>142</v>
      </c>
      <c r="G20" s="4" t="s">
        <v>64</v>
      </c>
      <c r="H20" s="61" t="s">
        <v>65</v>
      </c>
      <c r="I20" s="5">
        <v>44196</v>
      </c>
      <c r="J20" s="61">
        <v>35402501369</v>
      </c>
      <c r="K20" s="61">
        <v>34438000000</v>
      </c>
      <c r="L20" s="61">
        <v>66144501369</v>
      </c>
      <c r="M20" s="61">
        <v>66731501369</v>
      </c>
      <c r="N20" s="61">
        <v>124977000000</v>
      </c>
      <c r="O20" s="68" t="s">
        <v>143</v>
      </c>
      <c r="P20" s="68" t="s">
        <v>144</v>
      </c>
      <c r="Q20" s="2">
        <v>9723000</v>
      </c>
      <c r="R20" s="83">
        <v>9532000</v>
      </c>
      <c r="S20" s="83">
        <v>8841000</v>
      </c>
      <c r="T20" s="83">
        <v>8566000</v>
      </c>
      <c r="U20" s="86">
        <v>8493000</v>
      </c>
      <c r="X20" s="2">
        <v>7061000</v>
      </c>
      <c r="Y20" s="83">
        <v>17693000</v>
      </c>
      <c r="Z20" s="83">
        <v>21022000</v>
      </c>
      <c r="AA20" s="83">
        <v>18864000</v>
      </c>
      <c r="AB20" s="86">
        <v>13720000</v>
      </c>
      <c r="AE20" s="69">
        <f>IF(OR(ISBLANK(Q20), ISBLANK(X20)),"",Q20+X20)</f>
        <v>16784000</v>
      </c>
      <c r="AF20" s="69">
        <f t="shared" ref="AF20" si="28">IF(ISBLANK(R20),IF(ISBLANK(Y20),"",Y20),R20+Y20)</f>
        <v>27225000</v>
      </c>
      <c r="AG20" s="69">
        <f t="shared" ref="AG20" si="29">IF(ISBLANK(S20),IF(ISBLANK(Z20),"",Z20),S20+Z20)</f>
        <v>29863000</v>
      </c>
      <c r="AH20" s="69">
        <f t="shared" ref="AH20" si="30">IF(ISBLANK(T20),IF(ISBLANK(AA20),"",AA20),T20+AA20)</f>
        <v>27430000</v>
      </c>
      <c r="AI20" s="69">
        <f t="shared" ref="AI20" si="31">IF(ISBLANK(U20),IF(ISBLANK(AB20),"",AB20),U20+AB20)</f>
        <v>22213000</v>
      </c>
      <c r="AJ20" s="69" t="str">
        <f t="shared" ref="AJ20" si="32">IF(ISBLANK(V20),IF(ISBLANK(AC20),"",AC20),V20+AC20)</f>
        <v/>
      </c>
      <c r="AK20" s="69" t="str">
        <f t="shared" ref="AK20" si="33">IF(ISBLANK(W20),IF(ISBLANK(AD20),"",AD20),W20+AD20)</f>
        <v/>
      </c>
      <c r="AS20" s="76">
        <v>186212000</v>
      </c>
      <c r="AT20" s="82">
        <f>195307000+51595000</f>
        <v>246902000</v>
      </c>
      <c r="AU20" s="83">
        <f>194224000+59050000</f>
        <v>253274000</v>
      </c>
      <c r="AV20" s="84">
        <f>189463000+69708000</f>
        <v>259171000</v>
      </c>
      <c r="AW20" s="61">
        <v>181369000</v>
      </c>
    </row>
    <row r="21" spans="1:50">
      <c r="A21" s="61" t="s">
        <v>217</v>
      </c>
      <c r="B21" s="4" t="s">
        <v>218</v>
      </c>
      <c r="C21" s="61" t="s">
        <v>219</v>
      </c>
      <c r="D21" s="61" t="s">
        <v>61</v>
      </c>
      <c r="E21" s="61" t="s">
        <v>62</v>
      </c>
      <c r="F21" s="61" t="s">
        <v>142</v>
      </c>
      <c r="G21" s="4" t="s">
        <v>64</v>
      </c>
      <c r="H21" s="61" t="s">
        <v>65</v>
      </c>
      <c r="I21" s="5">
        <v>44196</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34">IF(ISBLANK(R21),IF(ISBLANK(Y21),"",Y21),R21+Y21)</f>
        <v>60434671</v>
      </c>
      <c r="AG21" s="69">
        <f t="shared" ref="AG21" si="35">IF(ISBLANK(S21),IF(ISBLANK(Z21),"",Z21),S21+Z21)</f>
        <v>52972697</v>
      </c>
      <c r="AH21" s="69">
        <f t="shared" ref="AH21" si="36">IF(ISBLANK(T21),IF(ISBLANK(AA21),"",AA21),T21+AA21)</f>
        <v>49863111</v>
      </c>
      <c r="AI21" s="69">
        <f t="shared" ref="AI21" si="37">IF(ISBLANK(U21),IF(ISBLANK(AB21),"",AB21),U21+AB21)</f>
        <v>42750225</v>
      </c>
      <c r="AJ21" s="69" t="str">
        <f t="shared" ref="AJ21" si="38">IF(ISBLANK(V21),IF(ISBLANK(AC21),"",AC21),V21+AC21)</f>
        <v/>
      </c>
      <c r="AK21" s="69" t="str">
        <f t="shared" ref="AK21" si="39">IF(ISBLANK(W21),IF(ISBLANK(AD21),"",AD21),W21+AD21)</f>
        <v/>
      </c>
      <c r="AS21" s="61"/>
      <c r="AT21" s="76">
        <v>116315158</v>
      </c>
      <c r="AU21" s="76">
        <v>109322672</v>
      </c>
      <c r="AV21" s="76">
        <v>65313409</v>
      </c>
      <c r="AW21" s="76">
        <v>61496572</v>
      </c>
    </row>
    <row r="22" spans="1:50">
      <c r="A22" s="61" t="s">
        <v>220</v>
      </c>
      <c r="B22" s="4" t="s">
        <v>221</v>
      </c>
      <c r="C22" s="61" t="s">
        <v>222</v>
      </c>
      <c r="D22" s="61" t="s">
        <v>154</v>
      </c>
      <c r="E22" s="61" t="s">
        <v>62</v>
      </c>
      <c r="F22" s="61" t="s">
        <v>142</v>
      </c>
      <c r="G22" s="4" t="s">
        <v>64</v>
      </c>
      <c r="H22" s="61" t="s">
        <v>65</v>
      </c>
      <c r="I22" s="5">
        <v>44196</v>
      </c>
      <c r="J22" s="61"/>
      <c r="K22" s="61">
        <v>6736467578.2073479</v>
      </c>
      <c r="L22" s="61"/>
      <c r="M22" s="61"/>
      <c r="N22" s="61">
        <v>40960299959.761497</v>
      </c>
      <c r="O22" s="68" t="s">
        <v>143</v>
      </c>
      <c r="P22" s="68" t="s">
        <v>144</v>
      </c>
      <c r="Q22" s="2">
        <v>10891000</v>
      </c>
      <c r="R22" s="78">
        <v>10010000</v>
      </c>
      <c r="S22" s="78">
        <v>10818000</v>
      </c>
      <c r="T22" s="78">
        <v>11925000</v>
      </c>
      <c r="U22" s="78">
        <v>10093000</v>
      </c>
      <c r="X22" s="78">
        <f>(191+3353)*1000</f>
        <v>3544000</v>
      </c>
      <c r="Y22" s="78">
        <f>(223+3625)*1000</f>
        <v>3848000</v>
      </c>
      <c r="Z22" s="78">
        <f>(222+2893)*1000</f>
        <v>3115000</v>
      </c>
      <c r="AA22" s="78">
        <v>2933000</v>
      </c>
      <c r="AB22" s="78">
        <v>2487000</v>
      </c>
      <c r="AE22" s="69">
        <f t="shared" ref="AE22:AK23" si="40">IF(OR(ISBLANK(Q22), ISBLANK(X22)),"",Q22+X22)</f>
        <v>14435000</v>
      </c>
      <c r="AF22" s="69">
        <f t="shared" si="40"/>
        <v>13858000</v>
      </c>
      <c r="AG22" s="69">
        <f t="shared" si="40"/>
        <v>13933000</v>
      </c>
      <c r="AH22" s="69">
        <f t="shared" si="40"/>
        <v>14858000</v>
      </c>
      <c r="AI22" s="69">
        <f t="shared" si="40"/>
        <v>12580000</v>
      </c>
      <c r="AJ22" s="69" t="str">
        <f t="shared" si="40"/>
        <v/>
      </c>
      <c r="AK22" s="69" t="str">
        <f t="shared" si="40"/>
        <v/>
      </c>
      <c r="AS22" s="61">
        <f>(15818+18480)*1000</f>
        <v>34298000</v>
      </c>
      <c r="AT22" s="61">
        <f>(15369+19785)*1000</f>
        <v>35154000</v>
      </c>
      <c r="AU22" s="61">
        <f>(18776+19163)*1000</f>
        <v>37939000</v>
      </c>
      <c r="AV22" s="61">
        <f>18976000+19244000</f>
        <v>38220000</v>
      </c>
      <c r="AW22" s="61">
        <f>17694000+18255000</f>
        <v>35949000</v>
      </c>
    </row>
    <row r="23" spans="1:50">
      <c r="A23" s="61" t="s">
        <v>223</v>
      </c>
      <c r="B23" s="4" t="s">
        <v>224</v>
      </c>
      <c r="C23" s="61" t="s">
        <v>225</v>
      </c>
      <c r="D23" s="61" t="s">
        <v>226</v>
      </c>
      <c r="E23" s="61" t="s">
        <v>227</v>
      </c>
      <c r="F23" s="61" t="s">
        <v>182</v>
      </c>
      <c r="G23" s="4" t="s">
        <v>64</v>
      </c>
      <c r="H23" s="61" t="s">
        <v>65</v>
      </c>
      <c r="I23" s="5">
        <v>44196</v>
      </c>
      <c r="J23" s="61"/>
      <c r="K23" s="61">
        <v>9835514922.9662342</v>
      </c>
      <c r="L23" s="61"/>
      <c r="M23" s="61"/>
      <c r="N23" s="61">
        <v>13397913513.781719</v>
      </c>
      <c r="O23" s="61" t="s">
        <v>129</v>
      </c>
      <c r="P23" s="61" t="s">
        <v>321</v>
      </c>
      <c r="Q23" s="2">
        <v>16.100000000000001</v>
      </c>
      <c r="R23" s="2">
        <v>16.100000000000001</v>
      </c>
      <c r="S23" s="2">
        <v>14.27265885416667</v>
      </c>
      <c r="T23" s="2">
        <v>11.947505</v>
      </c>
      <c r="U23" s="2">
        <v>11.738147617323991</v>
      </c>
      <c r="X23" s="2">
        <v>0</v>
      </c>
      <c r="Y23" s="2">
        <v>0</v>
      </c>
      <c r="Z23" s="2">
        <v>0</v>
      </c>
      <c r="AA23" s="2">
        <v>0</v>
      </c>
      <c r="AB23" s="2">
        <v>0</v>
      </c>
      <c r="AE23" s="69">
        <f t="shared" si="40"/>
        <v>16.100000000000001</v>
      </c>
      <c r="AF23" s="69">
        <f t="shared" si="40"/>
        <v>16.100000000000001</v>
      </c>
      <c r="AG23" s="69">
        <f t="shared" si="40"/>
        <v>14.27265885416667</v>
      </c>
      <c r="AH23" s="69">
        <f t="shared" si="40"/>
        <v>11.947505</v>
      </c>
      <c r="AI23" s="69">
        <f t="shared" si="40"/>
        <v>11.738147617323991</v>
      </c>
      <c r="AJ23" s="69" t="str">
        <f t="shared" si="40"/>
        <v/>
      </c>
      <c r="AK23" s="69" t="str">
        <f t="shared" si="40"/>
        <v/>
      </c>
      <c r="AS23" s="61">
        <v>16.100000000000001</v>
      </c>
      <c r="AT23" s="61">
        <v>16.100000000000001</v>
      </c>
      <c r="AU23" s="61">
        <v>14.27265885416667</v>
      </c>
      <c r="AV23" s="61">
        <v>12.445317708333331</v>
      </c>
      <c r="AW23" s="61">
        <v>12.63481167142513</v>
      </c>
    </row>
    <row r="24" spans="1:50">
      <c r="A24" s="61" t="s">
        <v>228</v>
      </c>
      <c r="B24" s="4" t="s">
        <v>229</v>
      </c>
      <c r="C24" s="61" t="s">
        <v>230</v>
      </c>
      <c r="D24" s="61" t="s">
        <v>61</v>
      </c>
      <c r="E24" s="61" t="s">
        <v>62</v>
      </c>
      <c r="F24" s="61" t="s">
        <v>142</v>
      </c>
      <c r="G24" s="4" t="s">
        <v>64</v>
      </c>
      <c r="H24" s="61" t="s">
        <v>65</v>
      </c>
      <c r="I24" s="5">
        <v>44196</v>
      </c>
      <c r="J24" s="61">
        <v>3937071331</v>
      </c>
      <c r="K24" s="61">
        <v>2873948000</v>
      </c>
      <c r="L24" s="61">
        <v>5704623331</v>
      </c>
      <c r="M24" s="61">
        <v>5901436331</v>
      </c>
      <c r="N24" s="61">
        <v>13745251000</v>
      </c>
      <c r="O24" s="68" t="s">
        <v>129</v>
      </c>
      <c r="P24" s="68" t="s">
        <v>319</v>
      </c>
      <c r="Q24" s="2">
        <v>3.8868941879999999</v>
      </c>
      <c r="R24" s="2">
        <v>3.8663196809999998</v>
      </c>
      <c r="S24" s="2">
        <v>3.937301664</v>
      </c>
      <c r="T24" s="2">
        <v>3.9790181429999998</v>
      </c>
      <c r="U24" s="2">
        <v>3.8259789839999998</v>
      </c>
      <c r="X24" s="2">
        <v>0</v>
      </c>
      <c r="Y24" s="2">
        <v>0</v>
      </c>
      <c r="Z24" s="2">
        <v>0</v>
      </c>
      <c r="AA24" s="2">
        <v>0</v>
      </c>
      <c r="AB24" s="2">
        <v>0</v>
      </c>
      <c r="AE24" s="69">
        <f t="shared" ref="AE24" si="41">IF(OR(ISBLANK(Q24), ISBLANK(X24)),"",Q24+X24)</f>
        <v>3.8868941879999999</v>
      </c>
      <c r="AF24" s="69">
        <f t="shared" ref="AF24" si="42">IF(OR(ISBLANK(R24), ISBLANK(Y24)),"",R24+Y24)</f>
        <v>3.8663196809999998</v>
      </c>
      <c r="AG24" s="69">
        <f t="shared" ref="AG24" si="43">IF(OR(ISBLANK(S24), ISBLANK(Z24)),"",S24+Z24)</f>
        <v>3.937301664</v>
      </c>
      <c r="AH24" s="69">
        <f t="shared" ref="AH24" si="44">IF(OR(ISBLANK(T24), ISBLANK(AA24)),"",T24+AA24)</f>
        <v>3.9790181429999998</v>
      </c>
      <c r="AI24" s="69">
        <f t="shared" ref="AI24" si="45">IF(OR(ISBLANK(U24), ISBLANK(AB24)),"",U24+AB24)</f>
        <v>3.8259789839999998</v>
      </c>
      <c r="AJ24" s="69" t="str">
        <f t="shared" ref="AJ24" si="46">IF(OR(ISBLANK(V24), ISBLANK(AC24)),"",V24+AC24)</f>
        <v/>
      </c>
      <c r="AK24" s="69" t="str">
        <f t="shared" ref="AK24" si="47">IF(OR(ISBLANK(W24), ISBLANK(AD24)),"",W24+AD24)</f>
        <v/>
      </c>
      <c r="AS24" s="61">
        <v>7.9426489999999994</v>
      </c>
      <c r="AT24" s="61">
        <v>7.8881049999999986</v>
      </c>
      <c r="AU24" s="61">
        <v>7.9569290000000006</v>
      </c>
      <c r="AV24" s="61">
        <v>7.9702040000000007</v>
      </c>
      <c r="AW24" s="61">
        <v>8.0778513040000011</v>
      </c>
    </row>
    <row r="25" spans="1:50">
      <c r="A25" s="61" t="s">
        <v>231</v>
      </c>
      <c r="B25" s="4" t="s">
        <v>232</v>
      </c>
      <c r="C25" s="61" t="s">
        <v>233</v>
      </c>
      <c r="D25" s="61" t="s">
        <v>61</v>
      </c>
      <c r="E25" s="61" t="s">
        <v>62</v>
      </c>
      <c r="F25" s="61" t="s">
        <v>142</v>
      </c>
      <c r="G25" s="4" t="s">
        <v>64</v>
      </c>
      <c r="H25" s="61" t="s">
        <v>65</v>
      </c>
      <c r="I25" s="5">
        <v>44196</v>
      </c>
      <c r="J25" s="61">
        <v>4447584104</v>
      </c>
      <c r="K25" s="61">
        <v>5336776000</v>
      </c>
      <c r="L25" s="61">
        <v>6624232104</v>
      </c>
      <c r="M25" s="61">
        <v>6690691104</v>
      </c>
      <c r="N25" s="61">
        <v>7683059000</v>
      </c>
      <c r="O25" s="68" t="s">
        <v>129</v>
      </c>
      <c r="P25" s="68" t="s">
        <v>319</v>
      </c>
      <c r="Q25" s="2">
        <v>1.8746218750000001</v>
      </c>
      <c r="R25" s="2">
        <v>1.844359927</v>
      </c>
      <c r="S25" s="2">
        <v>2.051568649</v>
      </c>
      <c r="T25" s="2">
        <v>1.710493431</v>
      </c>
      <c r="U25" s="2">
        <f>T25*2.26/2.35</f>
        <v>1.6449851719404254</v>
      </c>
      <c r="X25" s="2">
        <v>0</v>
      </c>
      <c r="Y25" s="2">
        <v>0</v>
      </c>
      <c r="Z25" s="2">
        <v>0</v>
      </c>
      <c r="AA25" s="2">
        <v>0</v>
      </c>
      <c r="AB25" s="2">
        <v>0</v>
      </c>
      <c r="AE25" s="69">
        <f t="shared" ref="AE25:AE27" si="48">IF(OR(ISBLANK(Q25), ISBLANK(X25)),"",Q25+X25)</f>
        <v>1.8746218750000001</v>
      </c>
      <c r="AF25" s="69">
        <f t="shared" ref="AF25:AF27" si="49">IF(OR(ISBLANK(R25), ISBLANK(Y25)),"",R25+Y25)</f>
        <v>1.844359927</v>
      </c>
      <c r="AG25" s="69">
        <f t="shared" ref="AG25:AG27" si="50">IF(OR(ISBLANK(S25), ISBLANK(Z25)),"",S25+Z25)</f>
        <v>2.051568649</v>
      </c>
      <c r="AH25" s="69">
        <f t="shared" ref="AH25:AH27" si="51">IF(OR(ISBLANK(T25), ISBLANK(AA25)),"",T25+AA25)</f>
        <v>1.710493431</v>
      </c>
      <c r="AI25" s="69">
        <f t="shared" ref="AI25:AI27" si="52">IF(OR(ISBLANK(U25), ISBLANK(AB25)),"",U25+AB25)</f>
        <v>1.6449851719404254</v>
      </c>
      <c r="AJ25" s="69" t="str">
        <f t="shared" ref="AJ25:AJ27" si="53">IF(OR(ISBLANK(V25), ISBLANK(AC25)),"",V25+AC25)</f>
        <v/>
      </c>
      <c r="AK25" s="69" t="str">
        <f t="shared" ref="AK25:AK27" si="54">IF(OR(ISBLANK(W25), ISBLANK(AD25)),"",W25+AD25)</f>
        <v/>
      </c>
      <c r="AS25" s="61">
        <v>3.1870937499999998</v>
      </c>
      <c r="AT25" s="61">
        <v>3.1660149999999998</v>
      </c>
      <c r="AU25" s="61">
        <v>3.3211175000000002</v>
      </c>
      <c r="AV25" s="61">
        <v>3.1475861959999998</v>
      </c>
      <c r="AW25" s="61">
        <v>3.1903747390000001</v>
      </c>
    </row>
    <row r="26" spans="1:50">
      <c r="A26" s="61" t="s">
        <v>234</v>
      </c>
      <c r="B26" s="4" t="s">
        <v>235</v>
      </c>
      <c r="C26" s="61" t="s">
        <v>236</v>
      </c>
      <c r="D26" s="61" t="s">
        <v>61</v>
      </c>
      <c r="E26" s="61" t="s">
        <v>62</v>
      </c>
      <c r="F26" s="61" t="s">
        <v>182</v>
      </c>
      <c r="G26" s="4" t="s">
        <v>64</v>
      </c>
      <c r="H26" s="61" t="s">
        <v>65</v>
      </c>
      <c r="I26" s="5">
        <v>44196</v>
      </c>
      <c r="J26" s="61">
        <v>12430000000</v>
      </c>
      <c r="K26" s="61">
        <v>22588858000</v>
      </c>
      <c r="L26" s="61">
        <v>15186696000</v>
      </c>
      <c r="M26" s="61">
        <v>16721301000</v>
      </c>
      <c r="N26" s="61">
        <v>18344666000</v>
      </c>
      <c r="O26" s="61" t="s">
        <v>129</v>
      </c>
      <c r="P26" s="61" t="s">
        <v>321</v>
      </c>
      <c r="Q26" s="2">
        <v>12.356382978723399</v>
      </c>
      <c r="R26" s="2">
        <v>11.819148936170221</v>
      </c>
      <c r="S26" s="2">
        <v>11.281914893617021</v>
      </c>
      <c r="T26" s="2">
        <v>10.1</v>
      </c>
      <c r="U26" s="2">
        <v>10.1</v>
      </c>
      <c r="X26" s="2">
        <v>0</v>
      </c>
      <c r="Y26" s="2">
        <v>0</v>
      </c>
      <c r="Z26" s="2">
        <v>0</v>
      </c>
      <c r="AA26" s="2">
        <v>0</v>
      </c>
      <c r="AB26" s="2">
        <v>0</v>
      </c>
      <c r="AE26" s="69">
        <f t="shared" si="48"/>
        <v>12.356382978723399</v>
      </c>
      <c r="AF26" s="69">
        <f t="shared" si="49"/>
        <v>11.819148936170221</v>
      </c>
      <c r="AG26" s="69">
        <f t="shared" si="50"/>
        <v>11.281914893617021</v>
      </c>
      <c r="AH26" s="69">
        <f t="shared" si="51"/>
        <v>10.1</v>
      </c>
      <c r="AI26" s="69">
        <f t="shared" si="52"/>
        <v>10.1</v>
      </c>
      <c r="AJ26" s="69" t="str">
        <f t="shared" si="53"/>
        <v/>
      </c>
      <c r="AK26" s="69" t="str">
        <f t="shared" si="54"/>
        <v/>
      </c>
      <c r="AS26" s="61">
        <v>21.48936170212766</v>
      </c>
      <c r="AT26" s="61">
        <v>21.48936170212766</v>
      </c>
      <c r="AU26" s="61">
        <v>21.48936170212766</v>
      </c>
      <c r="AV26" s="61">
        <v>21.48936170212766</v>
      </c>
      <c r="AW26" s="61">
        <v>21.48936170212766</v>
      </c>
    </row>
    <row r="27" spans="1:50">
      <c r="A27" s="61" t="s">
        <v>237</v>
      </c>
      <c r="B27" s="4" t="s">
        <v>238</v>
      </c>
      <c r="C27" s="61" t="s">
        <v>239</v>
      </c>
      <c r="D27" s="61" t="s">
        <v>240</v>
      </c>
      <c r="E27" s="61" t="s">
        <v>241</v>
      </c>
      <c r="F27" s="61" t="s">
        <v>142</v>
      </c>
      <c r="G27" s="4" t="s">
        <v>64</v>
      </c>
      <c r="H27" s="61" t="s">
        <v>65</v>
      </c>
      <c r="I27" s="5">
        <v>44196</v>
      </c>
      <c r="J27" s="61">
        <v>44164533765.359467</v>
      </c>
      <c r="K27" s="61">
        <v>19393506493.506489</v>
      </c>
      <c r="L27" s="61"/>
      <c r="M27" s="61"/>
      <c r="N27" s="61">
        <v>81770129870.129868</v>
      </c>
      <c r="O27" s="68" t="s">
        <v>129</v>
      </c>
      <c r="P27" s="68" t="s">
        <v>319</v>
      </c>
      <c r="Q27" s="2">
        <v>3.004725724</v>
      </c>
      <c r="R27" s="2">
        <v>2.1325357700000001</v>
      </c>
      <c r="S27" s="2">
        <v>3.0720788620000001</v>
      </c>
      <c r="T27" s="2">
        <v>2.4277569909999999</v>
      </c>
      <c r="U27" s="2">
        <v>1.335266345</v>
      </c>
      <c r="X27" s="2">
        <v>0</v>
      </c>
      <c r="Y27" s="2">
        <v>0</v>
      </c>
      <c r="Z27" s="2">
        <v>0</v>
      </c>
      <c r="AA27" s="2">
        <v>0</v>
      </c>
      <c r="AB27" s="2">
        <v>0</v>
      </c>
      <c r="AE27" s="69">
        <f t="shared" si="48"/>
        <v>3.004725724</v>
      </c>
      <c r="AF27" s="69">
        <f t="shared" si="49"/>
        <v>2.1325357700000001</v>
      </c>
      <c r="AG27" s="69">
        <f t="shared" si="50"/>
        <v>3.0720788620000001</v>
      </c>
      <c r="AH27" s="69">
        <f t="shared" si="51"/>
        <v>2.4277569909999999</v>
      </c>
      <c r="AI27" s="69">
        <f t="shared" si="52"/>
        <v>1.335266345</v>
      </c>
      <c r="AJ27" s="69" t="str">
        <f t="shared" si="53"/>
        <v/>
      </c>
      <c r="AK27" s="69" t="str">
        <f t="shared" si="54"/>
        <v/>
      </c>
      <c r="AS27" s="61">
        <v>4.836665</v>
      </c>
      <c r="AT27" s="61">
        <v>3.3607879999999999</v>
      </c>
      <c r="AU27" s="61">
        <v>4.6763309999999993</v>
      </c>
      <c r="AV27" s="61">
        <v>3.8903590000000001</v>
      </c>
      <c r="AW27" s="61">
        <v>3.5954304822953862</v>
      </c>
    </row>
    <row r="28" spans="1:50">
      <c r="A28" s="61" t="s">
        <v>242</v>
      </c>
      <c r="B28" s="4" t="s">
        <v>243</v>
      </c>
      <c r="C28" s="61" t="s">
        <v>244</v>
      </c>
      <c r="D28" s="61" t="s">
        <v>61</v>
      </c>
      <c r="E28" s="61" t="s">
        <v>62</v>
      </c>
      <c r="F28" s="61" t="s">
        <v>142</v>
      </c>
      <c r="G28" s="4" t="s">
        <v>64</v>
      </c>
      <c r="H28" s="61" t="s">
        <v>65</v>
      </c>
      <c r="I28" s="5">
        <v>44196</v>
      </c>
      <c r="J28" s="61">
        <v>2757293172</v>
      </c>
      <c r="K28" s="61">
        <v>1257910000</v>
      </c>
      <c r="L28" s="61">
        <v>5168962172</v>
      </c>
      <c r="M28" s="61">
        <v>5174107172</v>
      </c>
      <c r="N28" s="61">
        <v>6083486000</v>
      </c>
      <c r="O28" s="68" t="s">
        <v>129</v>
      </c>
      <c r="P28" s="68" t="s">
        <v>319</v>
      </c>
      <c r="Q28" s="2">
        <v>0.99625009600000003</v>
      </c>
      <c r="R28" s="2">
        <v>0.98354598199999999</v>
      </c>
      <c r="S28" s="2">
        <v>2.6019487300000002</v>
      </c>
      <c r="T28" s="2">
        <v>2.5352979329999998</v>
      </c>
      <c r="U28" s="2">
        <v>1.926808946</v>
      </c>
      <c r="X28" s="2">
        <v>0</v>
      </c>
      <c r="Y28" s="2">
        <v>0</v>
      </c>
      <c r="Z28" s="2">
        <v>0</v>
      </c>
      <c r="AA28" s="2">
        <v>0</v>
      </c>
      <c r="AB28" s="2">
        <v>0</v>
      </c>
      <c r="AE28" s="69">
        <f t="shared" ref="AE28" si="55">IF(OR(ISBLANK(Q28), ISBLANK(X28)),"",Q28+X28)</f>
        <v>0.99625009600000003</v>
      </c>
      <c r="AF28" s="69">
        <f t="shared" ref="AF28" si="56">IF(OR(ISBLANK(R28), ISBLANK(Y28)),"",R28+Y28)</f>
        <v>0.98354598199999999</v>
      </c>
      <c r="AG28" s="69">
        <f t="shared" ref="AG28" si="57">IF(OR(ISBLANK(S28), ISBLANK(Z28)),"",S28+Z28)</f>
        <v>2.6019487300000002</v>
      </c>
      <c r="AH28" s="69">
        <f t="shared" ref="AH28" si="58">IF(OR(ISBLANK(T28), ISBLANK(AA28)),"",T28+AA28)</f>
        <v>2.5352979329999998</v>
      </c>
      <c r="AI28" s="69">
        <f t="shared" ref="AI28" si="59">IF(OR(ISBLANK(U28), ISBLANK(AB28)),"",U28+AB28)</f>
        <v>1.926808946</v>
      </c>
      <c r="AJ28" s="69" t="str">
        <f t="shared" ref="AJ28" si="60">IF(OR(ISBLANK(V28), ISBLANK(AC28)),"",V28+AC28)</f>
        <v/>
      </c>
      <c r="AK28" s="69" t="str">
        <f t="shared" ref="AK28" si="61">IF(OR(ISBLANK(W28), ISBLANK(AD28)),"",W28+AD28)</f>
        <v/>
      </c>
      <c r="AS28" s="61">
        <v>4.7997215119999996</v>
      </c>
      <c r="AT28" s="61">
        <v>4.9700274919999998</v>
      </c>
      <c r="AU28" s="61">
        <v>6.6756619089999996</v>
      </c>
      <c r="AV28" s="61">
        <v>6.6434140810000004</v>
      </c>
      <c r="AW28" s="61">
        <v>6.6580600460000001</v>
      </c>
    </row>
    <row r="29" spans="1:50">
      <c r="A29" s="61" t="s">
        <v>245</v>
      </c>
      <c r="B29" s="4" t="s">
        <v>246</v>
      </c>
      <c r="C29" s="61" t="s">
        <v>247</v>
      </c>
      <c r="D29" s="61" t="s">
        <v>61</v>
      </c>
      <c r="E29" s="61" t="s">
        <v>62</v>
      </c>
      <c r="F29" s="61" t="s">
        <v>142</v>
      </c>
      <c r="G29" s="4" t="s">
        <v>64</v>
      </c>
      <c r="H29" s="61" t="s">
        <v>65</v>
      </c>
      <c r="I29" s="5">
        <v>44196</v>
      </c>
      <c r="J29" s="61">
        <v>6077156282</v>
      </c>
      <c r="K29" s="61">
        <v>2231600000</v>
      </c>
      <c r="L29" s="61"/>
      <c r="M29" s="61"/>
      <c r="N29" s="61">
        <v>11024300000</v>
      </c>
      <c r="O29" s="68" t="s">
        <v>143</v>
      </c>
      <c r="P29" s="68" t="s">
        <v>144</v>
      </c>
      <c r="Q29" s="78">
        <v>26596742</v>
      </c>
      <c r="R29" s="78">
        <v>29995758</v>
      </c>
      <c r="S29" s="78">
        <v>29344948</v>
      </c>
      <c r="T29" s="78">
        <v>24205850</v>
      </c>
      <c r="U29" s="78">
        <v>25759240</v>
      </c>
      <c r="X29" s="78">
        <v>6570582</v>
      </c>
      <c r="Y29" s="78">
        <v>6366492</v>
      </c>
      <c r="Z29" s="78">
        <v>6552023</v>
      </c>
      <c r="AA29" s="78">
        <v>6121318</v>
      </c>
      <c r="AB29" s="78">
        <v>6063090</v>
      </c>
      <c r="AE29" s="69">
        <f t="shared" ref="AE29:AE30" si="62">IF(OR(ISBLANK(Q29), ISBLANK(X29)),"",Q29+X29)</f>
        <v>33167324</v>
      </c>
      <c r="AF29" s="69">
        <f t="shared" ref="AF29:AF30" si="63">IF(OR(ISBLANK(R29), ISBLANK(Y29)),"",R29+Y29)</f>
        <v>36362250</v>
      </c>
      <c r="AG29" s="69">
        <f t="shared" ref="AG29:AG30" si="64">IF(OR(ISBLANK(S29), ISBLANK(Z29)),"",S29+Z29)</f>
        <v>35896971</v>
      </c>
      <c r="AH29" s="69">
        <f t="shared" ref="AH29:AH30" si="65">IF(OR(ISBLANK(T29), ISBLANK(AA29)),"",T29+AA29)</f>
        <v>30327168</v>
      </c>
      <c r="AI29" s="69">
        <f t="shared" ref="AI29:AI30" si="66">IF(OR(ISBLANK(U29), ISBLANK(AB29)),"",U29+AB29)</f>
        <v>31822330</v>
      </c>
      <c r="AJ29" s="69" t="str">
        <f t="shared" ref="AJ29:AJ30" si="67">IF(OR(ISBLANK(V29), ISBLANK(AC29)),"",V29+AC29)</f>
        <v/>
      </c>
      <c r="AK29" s="69" t="str">
        <f t="shared" ref="AK29:AK30" si="68">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s="61" t="s">
        <v>251</v>
      </c>
      <c r="B30" s="4" t="s">
        <v>252</v>
      </c>
      <c r="C30" s="61" t="s">
        <v>253</v>
      </c>
      <c r="D30" s="61" t="s">
        <v>61</v>
      </c>
      <c r="E30" s="61" t="s">
        <v>62</v>
      </c>
      <c r="F30" s="61" t="s">
        <v>142</v>
      </c>
      <c r="G30" s="4" t="s">
        <v>64</v>
      </c>
      <c r="H30" s="61" t="s">
        <v>65</v>
      </c>
      <c r="I30" s="5">
        <v>44196</v>
      </c>
      <c r="J30" s="61">
        <v>12130000000</v>
      </c>
      <c r="K30" s="61">
        <v>17129000000</v>
      </c>
      <c r="L30" s="61">
        <v>12290000000</v>
      </c>
      <c r="M30" s="61">
        <v>13860000000</v>
      </c>
      <c r="N30" s="61">
        <v>85196000000</v>
      </c>
      <c r="O30" s="68" t="s">
        <v>129</v>
      </c>
      <c r="P30" s="68" t="s">
        <v>319</v>
      </c>
      <c r="Q30" s="2">
        <v>2.2165439930000002</v>
      </c>
      <c r="R30" s="2">
        <v>2.2511915660000001</v>
      </c>
      <c r="S30" s="2">
        <v>2.4511497719999999</v>
      </c>
      <c r="T30" s="2">
        <v>2.4417731950000001</v>
      </c>
      <c r="U30" s="2">
        <v>2.3478588409999999</v>
      </c>
      <c r="X30" s="2">
        <v>0</v>
      </c>
      <c r="Y30" s="2">
        <v>0</v>
      </c>
      <c r="Z30" s="2">
        <v>0</v>
      </c>
      <c r="AA30" s="2">
        <v>0</v>
      </c>
      <c r="AB30" s="2">
        <v>0</v>
      </c>
      <c r="AE30" s="69">
        <f t="shared" si="62"/>
        <v>2.2165439930000002</v>
      </c>
      <c r="AF30" s="69">
        <f t="shared" si="63"/>
        <v>2.2511915660000001</v>
      </c>
      <c r="AG30" s="69">
        <f t="shared" si="64"/>
        <v>2.4511497719999999</v>
      </c>
      <c r="AH30" s="69">
        <f t="shared" si="65"/>
        <v>2.4417731950000001</v>
      </c>
      <c r="AI30" s="69">
        <f t="shared" si="66"/>
        <v>2.3478588409999999</v>
      </c>
      <c r="AJ30" s="69" t="str">
        <f t="shared" si="67"/>
        <v/>
      </c>
      <c r="AK30" s="69" t="str">
        <f t="shared" si="68"/>
        <v/>
      </c>
      <c r="AS30" s="61">
        <v>54.725702269999999</v>
      </c>
      <c r="AT30" s="61">
        <v>59.565347350000003</v>
      </c>
      <c r="AU30" s="61">
        <v>58.737818599999997</v>
      </c>
      <c r="AV30" s="61">
        <v>61.272956659999998</v>
      </c>
      <c r="AW30" s="61">
        <v>56.627847485470653</v>
      </c>
    </row>
    <row r="31" spans="1:50">
      <c r="A31" s="61" t="s">
        <v>254</v>
      </c>
      <c r="B31" s="4" t="s">
        <v>255</v>
      </c>
      <c r="C31" s="61" t="s">
        <v>256</v>
      </c>
      <c r="D31" s="61" t="s">
        <v>61</v>
      </c>
      <c r="E31" s="61" t="s">
        <v>62</v>
      </c>
      <c r="F31" s="61" t="s">
        <v>142</v>
      </c>
      <c r="G31" s="4" t="s">
        <v>64</v>
      </c>
      <c r="H31" s="61" t="s">
        <v>65</v>
      </c>
      <c r="I31" s="5">
        <v>44196</v>
      </c>
      <c r="J31" s="61">
        <v>3061885307</v>
      </c>
      <c r="K31" s="61">
        <v>1457603000</v>
      </c>
      <c r="L31" s="61">
        <v>5575501307</v>
      </c>
      <c r="M31" s="61">
        <v>5579334307</v>
      </c>
      <c r="N31" s="61">
        <v>7298774000</v>
      </c>
      <c r="O31" s="68" t="s">
        <v>129</v>
      </c>
      <c r="P31" s="68" t="s">
        <v>319</v>
      </c>
      <c r="Q31" s="2">
        <v>6.3372507860000002</v>
      </c>
      <c r="R31" s="2">
        <v>6.1180013459999998</v>
      </c>
      <c r="S31" s="2">
        <v>5.2178957580000001</v>
      </c>
      <c r="T31" s="2">
        <v>5.3678279890000002</v>
      </c>
      <c r="U31" s="2">
        <v>5.0787910969999999</v>
      </c>
      <c r="AS31" s="61">
        <v>11.83516337</v>
      </c>
      <c r="AT31" s="61">
        <v>11.48871044</v>
      </c>
      <c r="AU31" s="61">
        <v>11.056603620000001</v>
      </c>
      <c r="AV31" s="61">
        <v>11.740323849999999</v>
      </c>
      <c r="AW31" s="61">
        <v>11.772702450000001</v>
      </c>
    </row>
    <row r="32" spans="1:50">
      <c r="A32" s="61" t="s">
        <v>257</v>
      </c>
      <c r="B32" s="4" t="s">
        <v>258</v>
      </c>
      <c r="C32" s="61" t="s">
        <v>259</v>
      </c>
      <c r="D32" s="61" t="s">
        <v>260</v>
      </c>
      <c r="E32" s="61" t="s">
        <v>227</v>
      </c>
      <c r="F32" s="61" t="s">
        <v>182</v>
      </c>
      <c r="G32" s="4" t="s">
        <v>64</v>
      </c>
      <c r="H32" s="61" t="s">
        <v>65</v>
      </c>
      <c r="I32" s="5">
        <v>44196</v>
      </c>
      <c r="J32" s="61"/>
      <c r="K32" s="61">
        <v>55955872344.100883</v>
      </c>
      <c r="L32" s="61"/>
      <c r="M32" s="61"/>
      <c r="N32" s="61">
        <v>68553124892.036621</v>
      </c>
      <c r="O32" s="61" t="s">
        <v>129</v>
      </c>
      <c r="P32" s="61" t="s">
        <v>321</v>
      </c>
      <c r="Q32" s="2"/>
      <c r="R32" s="2">
        <v>78.8</v>
      </c>
      <c r="S32" s="2">
        <v>78.8</v>
      </c>
      <c r="T32" s="2">
        <v>78.8</v>
      </c>
      <c r="U32" s="2">
        <v>68.873999999999995</v>
      </c>
      <c r="X32" s="2">
        <v>0</v>
      </c>
      <c r="Y32" s="2">
        <v>0</v>
      </c>
      <c r="Z32" s="2">
        <v>0</v>
      </c>
      <c r="AA32" s="2">
        <v>0</v>
      </c>
      <c r="AB32" s="2">
        <v>0</v>
      </c>
      <c r="AE32" s="69" t="str">
        <f t="shared" ref="AE32" si="69">IF(OR(ISBLANK(Q32), ISBLANK(X32)),"",Q32+X32)</f>
        <v/>
      </c>
      <c r="AF32" s="69">
        <f t="shared" ref="AF32" si="70">IF(OR(ISBLANK(R32), ISBLANK(Y32)),"",R32+Y32)</f>
        <v>78.8</v>
      </c>
      <c r="AG32" s="69">
        <f t="shared" ref="AG32" si="71">IF(OR(ISBLANK(S32), ISBLANK(Z32)),"",S32+Z32)</f>
        <v>78.8</v>
      </c>
      <c r="AH32" s="69">
        <f t="shared" ref="AH32" si="72">IF(OR(ISBLANK(T32), ISBLANK(AA32)),"",T32+AA32)</f>
        <v>78.8</v>
      </c>
      <c r="AI32" s="69">
        <f t="shared" ref="AI32" si="73">IF(OR(ISBLANK(U32), ISBLANK(AB32)),"",U32+AB32)</f>
        <v>68.873999999999995</v>
      </c>
      <c r="AJ32" s="69" t="str">
        <f t="shared" ref="AJ32" si="74">IF(OR(ISBLANK(V32), ISBLANK(AC32)),"",V32+AC32)</f>
        <v/>
      </c>
      <c r="AK32" s="69" t="str">
        <f t="shared" ref="AK32" si="75">IF(OR(ISBLANK(W32), ISBLANK(AD32)),"",W32+AD32)</f>
        <v/>
      </c>
      <c r="AS32" s="61"/>
      <c r="AT32" s="61">
        <v>35.991</v>
      </c>
      <c r="AU32" s="61">
        <v>35.991</v>
      </c>
      <c r="AV32" s="61">
        <v>35.898000000000003</v>
      </c>
      <c r="AW32" s="61">
        <v>34.436999999999998</v>
      </c>
    </row>
    <row r="33" spans="1:49">
      <c r="A33" s="61"/>
      <c r="C33" s="61"/>
      <c r="D33" s="61"/>
      <c r="E33" s="61"/>
      <c r="F33" s="61"/>
      <c r="H33" s="61"/>
      <c r="J33" s="61"/>
      <c r="K33" s="61"/>
      <c r="L33" s="61"/>
      <c r="M33" s="61"/>
      <c r="N33" s="61"/>
      <c r="O33" s="68"/>
      <c r="P33" s="68"/>
      <c r="Q33" s="2"/>
      <c r="R33" s="2"/>
      <c r="S33" s="2"/>
      <c r="T33" s="2"/>
      <c r="U33" s="2"/>
      <c r="AS33" s="61"/>
      <c r="AT33" s="61"/>
      <c r="AU33" s="61"/>
      <c r="AV33" s="61"/>
      <c r="AW33" s="61"/>
    </row>
    <row r="34" spans="1:49">
      <c r="A34" s="61"/>
      <c r="C34" s="61"/>
      <c r="D34" s="61"/>
      <c r="E34" s="61"/>
      <c r="F34" s="61"/>
      <c r="H34" s="61"/>
      <c r="J34" s="61"/>
      <c r="K34" s="61"/>
      <c r="L34" s="61"/>
      <c r="M34" s="61"/>
      <c r="N34" s="61"/>
      <c r="P34" s="61"/>
      <c r="Q34" s="2"/>
      <c r="R34" s="2"/>
      <c r="S34" s="2"/>
      <c r="T34" s="2"/>
      <c r="U34" s="2"/>
      <c r="AS34" s="61"/>
      <c r="AT34" s="61"/>
      <c r="AU34" s="61"/>
      <c r="AV34" s="61"/>
      <c r="AW34" s="61"/>
    </row>
    <row r="35" spans="1:49">
      <c r="A35" s="61"/>
      <c r="C35" s="61"/>
      <c r="D35" s="61"/>
      <c r="E35" s="61"/>
      <c r="F35" s="61"/>
      <c r="H35" s="61"/>
      <c r="J35" s="61"/>
      <c r="K35" s="61"/>
      <c r="L35" s="61"/>
      <c r="M35" s="61"/>
      <c r="N35" s="61"/>
      <c r="O35" s="68"/>
      <c r="P35" s="68"/>
      <c r="Q35" s="2"/>
      <c r="R35" s="2"/>
      <c r="S35" s="2"/>
      <c r="T35" s="2"/>
      <c r="U35" s="2"/>
      <c r="AS35" s="61"/>
      <c r="AT35" s="61"/>
      <c r="AU35" s="61"/>
      <c r="AV35" s="61"/>
      <c r="AW35" s="61"/>
    </row>
    <row r="36" spans="1:49">
      <c r="A36" s="61"/>
      <c r="C36" s="61"/>
      <c r="D36" s="61"/>
      <c r="E36" s="61"/>
      <c r="F36" s="61"/>
      <c r="H36" s="61"/>
      <c r="J36" s="61"/>
      <c r="K36" s="61"/>
      <c r="L36" s="61"/>
      <c r="M36" s="61"/>
      <c r="N36" s="61"/>
      <c r="O36" s="68"/>
      <c r="P36" s="68"/>
      <c r="Q36" s="2"/>
      <c r="R36" s="2"/>
      <c r="S36" s="2"/>
      <c r="T36" s="2"/>
      <c r="U36" s="2"/>
      <c r="AS36" s="61"/>
      <c r="AT36" s="61"/>
      <c r="AU36" s="61"/>
      <c r="AV36" s="61"/>
      <c r="AW36" s="61"/>
    </row>
    <row r="37" spans="1:49">
      <c r="A37" s="61"/>
      <c r="C37" s="61"/>
      <c r="D37" s="61"/>
      <c r="E37" s="61"/>
      <c r="F37" s="61"/>
      <c r="H37" s="61"/>
      <c r="J37" s="61"/>
      <c r="K37" s="61"/>
      <c r="L37" s="61"/>
      <c r="M37" s="61"/>
      <c r="N37" s="61"/>
      <c r="O37" s="68"/>
      <c r="P37" s="68"/>
      <c r="Q37" s="2"/>
      <c r="R37" s="2"/>
      <c r="S37" s="2"/>
      <c r="T37" s="2"/>
      <c r="U37" s="2"/>
      <c r="AS37" s="61"/>
      <c r="AT37" s="61"/>
      <c r="AU37" s="61"/>
      <c r="AV37" s="61"/>
      <c r="AW37" s="61"/>
    </row>
    <row r="38" spans="1:49">
      <c r="A38" s="61"/>
      <c r="C38" s="61"/>
      <c r="D38" s="61"/>
      <c r="E38" s="61"/>
      <c r="F38" s="61"/>
      <c r="H38" s="61"/>
      <c r="J38" s="61"/>
      <c r="K38" s="61"/>
      <c r="L38" s="61"/>
      <c r="M38" s="61"/>
      <c r="N38" s="61"/>
      <c r="O38" s="68"/>
      <c r="P38" s="68"/>
      <c r="Q38" s="2"/>
      <c r="R38" s="2"/>
      <c r="S38" s="2"/>
      <c r="T38" s="2"/>
      <c r="U38" s="2"/>
      <c r="AS38" s="61"/>
      <c r="AT38" s="61"/>
      <c r="AU38" s="61"/>
      <c r="AV38" s="61"/>
      <c r="AW38" s="61"/>
    </row>
    <row r="39" spans="1:49">
      <c r="A39" s="61"/>
      <c r="C39" s="61"/>
      <c r="D39" s="61"/>
      <c r="E39" s="61"/>
      <c r="F39" s="61"/>
      <c r="H39" s="61"/>
      <c r="J39" s="61"/>
      <c r="K39" s="61"/>
      <c r="L39" s="61"/>
      <c r="M39" s="61"/>
      <c r="N39" s="61"/>
      <c r="P39" s="61"/>
      <c r="Q39" s="2"/>
      <c r="R39" s="2"/>
      <c r="S39" s="2"/>
      <c r="T39" s="2"/>
      <c r="U39" s="2"/>
      <c r="AS39" s="61"/>
      <c r="AT39" s="61"/>
      <c r="AU39" s="61"/>
      <c r="AV39" s="61"/>
      <c r="AW39" s="61"/>
    </row>
    <row r="40" spans="1:49">
      <c r="A40" s="61"/>
      <c r="C40" s="61"/>
      <c r="D40" s="61"/>
      <c r="E40" s="61"/>
      <c r="F40" s="61"/>
      <c r="H40" s="61"/>
      <c r="J40" s="61"/>
      <c r="K40" s="61"/>
      <c r="L40" s="61"/>
      <c r="M40" s="61"/>
      <c r="N40" s="61"/>
      <c r="O40" s="68"/>
      <c r="P40" s="68"/>
      <c r="Q40" s="2"/>
      <c r="R40" s="2"/>
      <c r="S40" s="2"/>
      <c r="T40" s="2"/>
      <c r="U40" s="2"/>
      <c r="AS40" s="61"/>
      <c r="AT40" s="61"/>
      <c r="AU40" s="61"/>
      <c r="AV40" s="61"/>
      <c r="AW40" s="61"/>
    </row>
    <row r="41" spans="1:49">
      <c r="A41" s="61"/>
      <c r="C41" s="61"/>
      <c r="D41" s="61"/>
      <c r="E41" s="61"/>
      <c r="F41" s="61"/>
      <c r="H41" s="61"/>
      <c r="J41" s="61"/>
      <c r="K41" s="61"/>
      <c r="L41" s="61"/>
      <c r="M41" s="61"/>
      <c r="N41" s="61"/>
      <c r="O41" s="68"/>
      <c r="P41" s="68"/>
      <c r="Q41" s="2"/>
      <c r="R41" s="2"/>
      <c r="S41" s="2"/>
      <c r="T41" s="2"/>
      <c r="U41" s="2"/>
      <c r="AS41" s="61"/>
      <c r="AT41" s="61"/>
      <c r="AU41" s="61"/>
      <c r="AV41" s="61"/>
      <c r="AW41" s="61"/>
    </row>
    <row r="42" spans="1:49">
      <c r="A42" s="61"/>
      <c r="C42" s="61"/>
      <c r="D42" s="61"/>
      <c r="E42" s="61"/>
      <c r="F42" s="61"/>
      <c r="H42" s="61"/>
      <c r="J42" s="61"/>
      <c r="K42" s="61"/>
      <c r="L42" s="61"/>
      <c r="M42" s="61"/>
      <c r="N42" s="61"/>
      <c r="O42" s="68"/>
      <c r="P42" s="68"/>
      <c r="Q42" s="2"/>
      <c r="R42" s="2"/>
      <c r="S42" s="2"/>
      <c r="T42" s="2"/>
      <c r="U42" s="2"/>
      <c r="AS42" s="61"/>
      <c r="AT42" s="61"/>
      <c r="AU42" s="61"/>
      <c r="AV42" s="61"/>
      <c r="AW42" s="61"/>
    </row>
    <row r="43" spans="1:49">
      <c r="A43" s="61"/>
      <c r="C43" s="61"/>
      <c r="D43" s="61"/>
      <c r="E43" s="61"/>
      <c r="F43" s="61"/>
      <c r="H43" s="61"/>
      <c r="J43" s="61"/>
      <c r="K43" s="61"/>
      <c r="L43" s="61"/>
      <c r="M43" s="61"/>
      <c r="N43" s="61"/>
      <c r="P43" s="61"/>
      <c r="Q43" s="2"/>
      <c r="R43" s="2"/>
      <c r="S43" s="2"/>
      <c r="T43" s="2"/>
      <c r="U43" s="2"/>
      <c r="AS43" s="61"/>
      <c r="AT43" s="61"/>
      <c r="AU43" s="61"/>
      <c r="AV43" s="61"/>
      <c r="AW43" s="61"/>
    </row>
    <row r="44" spans="1:49">
      <c r="A44" s="61"/>
      <c r="C44" s="61"/>
      <c r="D44" s="61"/>
      <c r="E44" s="61"/>
      <c r="F44" s="61"/>
      <c r="H44" s="61"/>
      <c r="J44" s="61"/>
      <c r="K44" s="61"/>
      <c r="L44" s="61"/>
      <c r="M44" s="61"/>
      <c r="N44" s="61"/>
      <c r="P44" s="61"/>
      <c r="Q44" s="2"/>
      <c r="R44" s="2"/>
      <c r="S44" s="2"/>
      <c r="T44" s="2"/>
      <c r="U44" s="2"/>
      <c r="AS44" s="61"/>
      <c r="AT44" s="61"/>
      <c r="AU44" s="61"/>
      <c r="AV44" s="61"/>
      <c r="AW44" s="61"/>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O46" s="68"/>
      <c r="P46" s="68"/>
      <c r="Q46" s="2"/>
      <c r="R46" s="2"/>
      <c r="S46" s="2"/>
      <c r="T46" s="2"/>
      <c r="U46" s="2"/>
      <c r="AS46" s="61"/>
      <c r="AT46" s="61"/>
      <c r="AU46" s="61"/>
      <c r="AV46" s="61"/>
      <c r="AW46" s="61"/>
    </row>
    <row r="47" spans="1:49">
      <c r="A47" s="61"/>
      <c r="C47" s="61"/>
      <c r="D47" s="61"/>
      <c r="E47" s="61"/>
      <c r="F47" s="61"/>
      <c r="H47" s="61"/>
      <c r="J47" s="61"/>
      <c r="K47" s="61"/>
      <c r="L47" s="61"/>
      <c r="M47" s="61"/>
      <c r="N47" s="61"/>
      <c r="O47" s="68"/>
      <c r="P47" s="68"/>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P49" s="61"/>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0"/>
  <sheetViews>
    <sheetView tabSelected="1" zoomScale="150" zoomScaleNormal="150" workbookViewId="0">
      <pane xSplit="1" ySplit="1" topLeftCell="B3" activePane="bottomRight" state="frozen"/>
      <selection pane="topRight" activeCell="B1" sqref="B1"/>
      <selection pane="bottomLeft" activeCell="A2" sqref="A2"/>
      <selection pane="bottomRight" activeCell="F22" sqref="F22"/>
    </sheetView>
  </sheetViews>
  <sheetFormatPr baseColWidth="10" defaultColWidth="8.83203125" defaultRowHeight="15"/>
  <cols>
    <col min="1" max="1" width="29.33203125" style="61" customWidth="1"/>
    <col min="2" max="2" width="25.5" style="4" customWidth="1"/>
    <col min="3" max="3" width="16.5" style="61"/>
    <col min="4" max="4" width="16.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66</v>
      </c>
      <c r="F3" s="61" t="s">
        <v>316</v>
      </c>
      <c r="G3" s="71">
        <v>2019</v>
      </c>
      <c r="H3" s="61">
        <v>2016</v>
      </c>
      <c r="I3" s="76">
        <v>70457</v>
      </c>
      <c r="J3" s="61" t="s">
        <v>314</v>
      </c>
      <c r="K3" s="61">
        <v>2050</v>
      </c>
      <c r="L3" s="75">
        <v>1</v>
      </c>
    </row>
    <row r="4" spans="1:12" s="61" customFormat="1">
      <c r="A4" s="61" t="s">
        <v>58</v>
      </c>
      <c r="B4" s="4" t="s">
        <v>59</v>
      </c>
      <c r="C4" s="61" t="s">
        <v>60</v>
      </c>
      <c r="D4" s="71">
        <v>2040</v>
      </c>
      <c r="E4" s="77" t="s">
        <v>66</v>
      </c>
      <c r="F4" s="61" t="s">
        <v>313</v>
      </c>
      <c r="G4" s="71">
        <v>2019</v>
      </c>
      <c r="H4" s="61">
        <v>2016</v>
      </c>
      <c r="I4" s="61">
        <v>0.67</v>
      </c>
      <c r="J4" s="61" t="s">
        <v>318</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66</v>
      </c>
      <c r="F9" s="61" t="s">
        <v>310</v>
      </c>
      <c r="H9" s="20">
        <v>2000</v>
      </c>
      <c r="I9" s="61">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318</v>
      </c>
      <c r="K11" s="61">
        <v>2030</v>
      </c>
      <c r="L11" s="75">
        <v>0.4</v>
      </c>
    </row>
    <row r="12" spans="1:12" s="61" customFormat="1">
      <c r="A12" s="61" t="s">
        <v>173</v>
      </c>
      <c r="B12" s="4" t="s">
        <v>174</v>
      </c>
      <c r="C12" s="61" t="s">
        <v>175</v>
      </c>
      <c r="D12" s="26"/>
      <c r="E12" s="26" t="s">
        <v>66</v>
      </c>
      <c r="F12" s="61" t="s">
        <v>310</v>
      </c>
      <c r="H12" s="20">
        <v>2005</v>
      </c>
      <c r="I12" s="61">
        <v>1</v>
      </c>
      <c r="J12" s="71" t="s">
        <v>318</v>
      </c>
      <c r="K12" s="61">
        <v>2040</v>
      </c>
      <c r="L12" s="75">
        <v>0.7</v>
      </c>
    </row>
    <row r="13" spans="1:12">
      <c r="A13" s="61" t="s">
        <v>179</v>
      </c>
      <c r="B13" s="4" t="s">
        <v>180</v>
      </c>
      <c r="C13" s="61" t="s">
        <v>181</v>
      </c>
      <c r="E13" s="26" t="s">
        <v>66</v>
      </c>
      <c r="F13" s="61" t="s">
        <v>313</v>
      </c>
      <c r="H13" s="20">
        <v>2020</v>
      </c>
      <c r="I13" s="61">
        <f>0.292832151/0.141</f>
        <v>2.0768237659574469</v>
      </c>
      <c r="J13" s="71" t="s">
        <v>317</v>
      </c>
      <c r="K13" s="61">
        <v>2050</v>
      </c>
      <c r="L13" s="75">
        <v>0.1</v>
      </c>
    </row>
    <row r="14" spans="1:12">
      <c r="A14" s="61" t="s">
        <v>184</v>
      </c>
      <c r="B14" s="4" t="s">
        <v>185</v>
      </c>
      <c r="C14" s="61" t="s">
        <v>186</v>
      </c>
      <c r="E14" s="61" t="s">
        <v>311</v>
      </c>
      <c r="F14" s="61" t="s">
        <v>313</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317</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193</v>
      </c>
      <c r="B17" s="4" t="s">
        <v>194</v>
      </c>
      <c r="C17" s="61" t="s">
        <v>195</v>
      </c>
      <c r="D17" s="26">
        <v>2040</v>
      </c>
      <c r="E17" s="26" t="s">
        <v>311</v>
      </c>
      <c r="F17" s="61" t="s">
        <v>310</v>
      </c>
      <c r="G17" s="61">
        <v>2021</v>
      </c>
      <c r="H17" s="20">
        <v>2020</v>
      </c>
      <c r="I17" s="69">
        <v>1.145419433</v>
      </c>
      <c r="J17" s="61" t="s">
        <v>129</v>
      </c>
      <c r="K17" s="61">
        <v>2040</v>
      </c>
      <c r="L17" s="75">
        <v>1</v>
      </c>
    </row>
    <row r="18" spans="1:12">
      <c r="A18" s="61" t="s">
        <v>196</v>
      </c>
      <c r="B18" s="4" t="s">
        <v>197</v>
      </c>
      <c r="C18" s="61" t="s">
        <v>198</v>
      </c>
      <c r="D18" s="26">
        <v>2050</v>
      </c>
      <c r="E18" s="26" t="s">
        <v>311</v>
      </c>
      <c r="F18" s="61" t="s">
        <v>310</v>
      </c>
      <c r="G18" s="61">
        <v>2017</v>
      </c>
      <c r="H18" s="20">
        <v>2005</v>
      </c>
      <c r="I18" s="61">
        <v>37700000</v>
      </c>
      <c r="J18" s="71" t="s">
        <v>143</v>
      </c>
      <c r="K18" s="61">
        <v>2030</v>
      </c>
      <c r="L18" s="75">
        <v>0.5</v>
      </c>
    </row>
    <row r="19" spans="1:12">
      <c r="A19" s="61" t="s">
        <v>196</v>
      </c>
      <c r="B19" s="4" t="s">
        <v>197</v>
      </c>
      <c r="C19" s="61" t="s">
        <v>198</v>
      </c>
      <c r="D19" s="26">
        <v>2050</v>
      </c>
      <c r="E19" s="26" t="s">
        <v>311</v>
      </c>
      <c r="F19" s="61" t="s">
        <v>310</v>
      </c>
      <c r="G19" s="61">
        <v>2017</v>
      </c>
      <c r="H19" s="20">
        <v>2005</v>
      </c>
      <c r="I19" s="61">
        <v>37700000</v>
      </c>
      <c r="J19" s="71" t="s">
        <v>143</v>
      </c>
      <c r="K19" s="61">
        <v>2040</v>
      </c>
      <c r="L19" s="75">
        <v>0.8</v>
      </c>
    </row>
    <row r="20" spans="1:12">
      <c r="A20" s="61" t="s">
        <v>199</v>
      </c>
      <c r="B20" s="4" t="s">
        <v>200</v>
      </c>
      <c r="C20" s="61" t="s">
        <v>201</v>
      </c>
      <c r="D20" s="26">
        <v>2050</v>
      </c>
      <c r="E20" s="26" t="s">
        <v>311</v>
      </c>
      <c r="F20" s="61" t="s">
        <v>310</v>
      </c>
      <c r="H20" s="20">
        <v>2005</v>
      </c>
      <c r="I20" s="61">
        <v>59.347999999999999</v>
      </c>
      <c r="J20" s="71" t="s">
        <v>129</v>
      </c>
      <c r="K20" s="61">
        <v>2030</v>
      </c>
      <c r="L20" s="75">
        <v>0.55000000000000004</v>
      </c>
    </row>
    <row r="21" spans="1:12">
      <c r="A21" s="61" t="s">
        <v>202</v>
      </c>
      <c r="B21" s="4" t="s">
        <v>203</v>
      </c>
      <c r="C21" s="61" t="s">
        <v>204</v>
      </c>
      <c r="D21" s="26">
        <v>2050</v>
      </c>
      <c r="E21" s="26" t="s">
        <v>311</v>
      </c>
      <c r="F21" s="61" t="s">
        <v>310</v>
      </c>
      <c r="H21" s="20">
        <v>2005</v>
      </c>
      <c r="I21" s="61">
        <v>153000000</v>
      </c>
      <c r="J21" s="71" t="s">
        <v>143</v>
      </c>
      <c r="K21" s="61">
        <v>2030</v>
      </c>
      <c r="L21" s="75">
        <v>0.5</v>
      </c>
    </row>
    <row r="22" spans="1:12">
      <c r="A22" s="61" t="s">
        <v>205</v>
      </c>
      <c r="B22" s="4" t="s">
        <v>206</v>
      </c>
      <c r="C22" s="61" t="s">
        <v>207</v>
      </c>
      <c r="D22" s="26">
        <v>2050</v>
      </c>
      <c r="E22" s="26" t="s">
        <v>311</v>
      </c>
      <c r="F22" s="61" t="s">
        <v>313</v>
      </c>
      <c r="G22" s="61">
        <v>2020</v>
      </c>
      <c r="H22" s="20">
        <v>2000</v>
      </c>
      <c r="I22" s="61">
        <v>49960899</v>
      </c>
      <c r="J22" s="71" t="s">
        <v>143</v>
      </c>
      <c r="K22" s="61">
        <v>2050</v>
      </c>
      <c r="L22" s="75">
        <v>1</v>
      </c>
    </row>
    <row r="23" spans="1:12">
      <c r="A23" s="61" t="s">
        <v>205</v>
      </c>
      <c r="B23" s="4" t="s">
        <v>206</v>
      </c>
      <c r="C23" s="61" t="s">
        <v>207</v>
      </c>
      <c r="D23" s="26">
        <v>2050</v>
      </c>
      <c r="E23" s="26" t="s">
        <v>66</v>
      </c>
      <c r="F23" s="61" t="s">
        <v>310</v>
      </c>
      <c r="G23" s="61">
        <v>2030</v>
      </c>
      <c r="H23" s="20">
        <v>2000</v>
      </c>
      <c r="I23" s="61">
        <v>0.4826223</v>
      </c>
      <c r="J23" s="71" t="s">
        <v>318</v>
      </c>
      <c r="K23" s="61">
        <v>2030</v>
      </c>
      <c r="L23" s="75">
        <v>0.5</v>
      </c>
    </row>
    <row r="24" spans="1:12">
      <c r="A24" s="61" t="s">
        <v>208</v>
      </c>
      <c r="B24" s="4" t="s">
        <v>209</v>
      </c>
      <c r="C24" s="61" t="s">
        <v>210</v>
      </c>
      <c r="D24" s="26">
        <v>2045</v>
      </c>
      <c r="E24" s="26" t="s">
        <v>311</v>
      </c>
      <c r="F24" s="61" t="s">
        <v>310</v>
      </c>
      <c r="H24" s="20">
        <v>2005</v>
      </c>
      <c r="I24" s="76">
        <v>48455198</v>
      </c>
      <c r="J24" s="71" t="s">
        <v>143</v>
      </c>
      <c r="K24" s="61">
        <v>2030</v>
      </c>
      <c r="L24" s="75">
        <v>0.7</v>
      </c>
    </row>
    <row r="25" spans="1:12">
      <c r="A25" s="61" t="s">
        <v>211</v>
      </c>
      <c r="B25" s="4" t="s">
        <v>212</v>
      </c>
      <c r="C25" s="61" t="s">
        <v>213</v>
      </c>
      <c r="D25" s="26">
        <v>2030</v>
      </c>
      <c r="E25" s="26" t="s">
        <v>311</v>
      </c>
      <c r="F25" s="61" t="s">
        <v>313</v>
      </c>
      <c r="G25" s="61">
        <v>2019</v>
      </c>
      <c r="H25" s="20">
        <v>2018</v>
      </c>
      <c r="I25" s="61">
        <v>828107</v>
      </c>
      <c r="J25" s="71" t="s">
        <v>143</v>
      </c>
      <c r="K25" s="61">
        <v>2030</v>
      </c>
      <c r="L25" s="75">
        <v>1</v>
      </c>
    </row>
    <row r="26" spans="1:12">
      <c r="A26" s="61" t="s">
        <v>214</v>
      </c>
      <c r="B26" s="4" t="s">
        <v>215</v>
      </c>
      <c r="C26" s="61" t="s">
        <v>216</v>
      </c>
      <c r="E26" s="26" t="s">
        <v>311</v>
      </c>
      <c r="F26" s="61" t="s">
        <v>313</v>
      </c>
      <c r="H26" s="20">
        <v>2015</v>
      </c>
      <c r="I26" s="61">
        <v>1050</v>
      </c>
      <c r="J26" s="71" t="s">
        <v>320</v>
      </c>
      <c r="K26" s="61">
        <v>2022</v>
      </c>
      <c r="L26" s="75">
        <v>0.15</v>
      </c>
    </row>
    <row r="27" spans="1:12">
      <c r="A27" s="61" t="s">
        <v>217</v>
      </c>
      <c r="B27" s="4" t="s">
        <v>218</v>
      </c>
      <c r="C27" s="61" t="s">
        <v>219</v>
      </c>
      <c r="E27" s="26" t="s">
        <v>311</v>
      </c>
      <c r="F27" s="61" t="s">
        <v>310</v>
      </c>
      <c r="G27" s="61">
        <v>2015</v>
      </c>
      <c r="H27" s="20">
        <v>2005</v>
      </c>
      <c r="I27" s="61">
        <v>86403130</v>
      </c>
      <c r="J27" s="71" t="s">
        <v>143</v>
      </c>
      <c r="K27" s="61">
        <v>2045</v>
      </c>
      <c r="L27" s="75">
        <v>0.62</v>
      </c>
    </row>
    <row r="28" spans="1:12">
      <c r="A28" s="61" t="s">
        <v>220</v>
      </c>
      <c r="B28" s="4" t="s">
        <v>221</v>
      </c>
      <c r="C28" s="61" t="s">
        <v>222</v>
      </c>
      <c r="E28" s="26" t="s">
        <v>311</v>
      </c>
      <c r="F28" s="61" t="s">
        <v>310</v>
      </c>
      <c r="G28" s="61">
        <v>2020</v>
      </c>
      <c r="H28" s="20">
        <v>2019</v>
      </c>
      <c r="I28" s="78">
        <v>11925000</v>
      </c>
      <c r="J28" s="71" t="s">
        <v>143</v>
      </c>
      <c r="K28" s="61">
        <v>2035</v>
      </c>
      <c r="L28" s="75">
        <v>0.75</v>
      </c>
    </row>
    <row r="29" spans="1:12">
      <c r="A29" s="61" t="s">
        <v>223</v>
      </c>
      <c r="B29" s="4" t="s">
        <v>224</v>
      </c>
      <c r="C29" s="61" t="s">
        <v>225</v>
      </c>
      <c r="D29" s="26">
        <v>2050</v>
      </c>
      <c r="E29" s="26" t="s">
        <v>66</v>
      </c>
      <c r="F29" s="61" t="s">
        <v>313</v>
      </c>
      <c r="G29" s="61">
        <v>2022</v>
      </c>
      <c r="H29" s="20">
        <v>2020</v>
      </c>
      <c r="I29" s="61">
        <v>0.93</v>
      </c>
      <c r="J29" s="71" t="s">
        <v>317</v>
      </c>
      <c r="K29" s="61">
        <v>2031</v>
      </c>
      <c r="L29" s="75">
        <v>0.10800000000000001</v>
      </c>
    </row>
    <row r="30" spans="1:12">
      <c r="A30" s="61" t="s">
        <v>228</v>
      </c>
      <c r="B30" s="4" t="s">
        <v>229</v>
      </c>
      <c r="C30" s="61" t="s">
        <v>230</v>
      </c>
      <c r="E30" s="26" t="s">
        <v>66</v>
      </c>
      <c r="F30" s="61" t="s">
        <v>310</v>
      </c>
      <c r="G30" s="61">
        <v>2020</v>
      </c>
      <c r="H30" s="20">
        <v>2010</v>
      </c>
      <c r="I30" s="61">
        <v>0.76300000000000001</v>
      </c>
      <c r="J30" s="71" t="s">
        <v>318</v>
      </c>
      <c r="K30" s="61">
        <v>2030</v>
      </c>
      <c r="L30" s="75">
        <v>0.1</v>
      </c>
    </row>
    <row r="31" spans="1:12">
      <c r="A31" s="61" t="s">
        <v>231</v>
      </c>
      <c r="B31" s="4" t="s">
        <v>232</v>
      </c>
      <c r="C31" s="61" t="s">
        <v>233</v>
      </c>
      <c r="E31" s="26" t="s">
        <v>66</v>
      </c>
      <c r="F31" s="61" t="s">
        <v>313</v>
      </c>
      <c r="H31" s="20">
        <v>2000</v>
      </c>
      <c r="I31" s="61">
        <f>2650/2000</f>
        <v>1.325</v>
      </c>
      <c r="J31" s="71" t="s">
        <v>318</v>
      </c>
      <c r="K31" s="61">
        <v>2030</v>
      </c>
      <c r="L31" s="75">
        <v>0.5</v>
      </c>
    </row>
    <row r="32" spans="1:12">
      <c r="A32" s="61" t="s">
        <v>234</v>
      </c>
      <c r="B32" s="4" t="s">
        <v>235</v>
      </c>
      <c r="C32" s="61" t="s">
        <v>236</v>
      </c>
      <c r="E32" s="61" t="s">
        <v>66</v>
      </c>
      <c r="F32" s="61" t="s">
        <v>313</v>
      </c>
      <c r="G32" s="61">
        <v>2020</v>
      </c>
      <c r="H32" s="61">
        <v>2015</v>
      </c>
      <c r="I32" s="61">
        <v>0.82</v>
      </c>
      <c r="J32" s="61" t="s">
        <v>317</v>
      </c>
      <c r="K32" s="61">
        <v>2030</v>
      </c>
      <c r="L32" s="75">
        <v>0.35</v>
      </c>
    </row>
    <row r="33" spans="1:12" s="61" customFormat="1">
      <c r="A33" s="61" t="s">
        <v>237</v>
      </c>
      <c r="B33" s="4" t="s">
        <v>238</v>
      </c>
      <c r="C33" s="61" t="s">
        <v>239</v>
      </c>
      <c r="D33" s="26">
        <v>2050</v>
      </c>
      <c r="E33" s="61" t="s">
        <v>66</v>
      </c>
      <c r="F33" s="61" t="s">
        <v>313</v>
      </c>
      <c r="G33" s="61">
        <v>2020</v>
      </c>
      <c r="H33" s="61">
        <v>1990</v>
      </c>
      <c r="I33" s="61">
        <f>7000000/(1-0.68)</f>
        <v>21875000.000000004</v>
      </c>
      <c r="J33" s="61" t="s">
        <v>318</v>
      </c>
      <c r="K33" s="61">
        <v>2030</v>
      </c>
      <c r="L33" s="75">
        <v>0.8</v>
      </c>
    </row>
    <row r="34" spans="1:12">
      <c r="A34" s="61" t="s">
        <v>237</v>
      </c>
      <c r="B34" s="4" t="s">
        <v>238</v>
      </c>
      <c r="C34" s="61" t="s">
        <v>239</v>
      </c>
      <c r="D34" s="26">
        <v>2050</v>
      </c>
      <c r="E34" s="61" t="s">
        <v>66</v>
      </c>
      <c r="F34" s="61" t="s">
        <v>313</v>
      </c>
      <c r="G34" s="61">
        <v>2020</v>
      </c>
      <c r="H34" s="61">
        <v>1990</v>
      </c>
      <c r="I34" s="61">
        <f>7000000/(1-0.68)</f>
        <v>21875000.000000004</v>
      </c>
      <c r="J34" s="61" t="s">
        <v>318</v>
      </c>
      <c r="K34" s="61">
        <v>2040</v>
      </c>
      <c r="L34" s="75">
        <v>0.9</v>
      </c>
    </row>
    <row r="35" spans="1:12">
      <c r="A35" s="61" t="s">
        <v>242</v>
      </c>
      <c r="B35" s="4" t="s">
        <v>243</v>
      </c>
      <c r="C35" s="61" t="s">
        <v>244</v>
      </c>
      <c r="D35" s="26">
        <v>2050</v>
      </c>
      <c r="E35" s="26" t="s">
        <v>311</v>
      </c>
      <c r="F35" s="61" t="s">
        <v>310</v>
      </c>
      <c r="G35" s="61">
        <v>2019</v>
      </c>
      <c r="H35" s="20">
        <v>2010</v>
      </c>
      <c r="I35" s="76">
        <v>3734024</v>
      </c>
      <c r="J35" s="61" t="s">
        <v>143</v>
      </c>
      <c r="K35" s="61">
        <v>2045</v>
      </c>
      <c r="L35" s="75">
        <v>0.9</v>
      </c>
    </row>
    <row r="36" spans="1:12">
      <c r="A36" s="61" t="s">
        <v>245</v>
      </c>
      <c r="B36" s="4" t="s">
        <v>246</v>
      </c>
      <c r="C36" s="61" t="s">
        <v>247</v>
      </c>
      <c r="E36" s="26" t="s">
        <v>311</v>
      </c>
      <c r="F36" s="61" t="s">
        <v>310</v>
      </c>
      <c r="G36" s="61">
        <v>2018</v>
      </c>
      <c r="H36" s="20">
        <v>2005</v>
      </c>
      <c r="I36" s="76">
        <v>21445571</v>
      </c>
      <c r="J36" s="61" t="s">
        <v>143</v>
      </c>
      <c r="K36" s="61">
        <v>2030</v>
      </c>
      <c r="L36" s="75">
        <v>0.5</v>
      </c>
    </row>
    <row r="37" spans="1:12">
      <c r="A37" s="61" t="s">
        <v>245</v>
      </c>
      <c r="B37" s="4" t="s">
        <v>246</v>
      </c>
      <c r="C37" s="61" t="s">
        <v>247</v>
      </c>
      <c r="E37" s="26" t="s">
        <v>311</v>
      </c>
      <c r="F37" s="61" t="s">
        <v>310</v>
      </c>
      <c r="G37" s="61">
        <v>2018</v>
      </c>
      <c r="H37" s="20">
        <v>2005</v>
      </c>
      <c r="I37" s="76">
        <v>21445571</v>
      </c>
      <c r="J37" s="61" t="s">
        <v>143</v>
      </c>
      <c r="K37" s="61">
        <v>2050</v>
      </c>
      <c r="L37" s="75">
        <v>0.95</v>
      </c>
    </row>
    <row r="38" spans="1:12">
      <c r="A38" s="61" t="s">
        <v>251</v>
      </c>
      <c r="B38" s="4" t="s">
        <v>252</v>
      </c>
      <c r="C38" s="61" t="s">
        <v>253</v>
      </c>
      <c r="D38" s="26">
        <v>2045</v>
      </c>
      <c r="E38" s="26" t="s">
        <v>311</v>
      </c>
      <c r="F38" s="61" t="s">
        <v>313</v>
      </c>
      <c r="G38" s="61">
        <v>2021</v>
      </c>
      <c r="H38" s="20">
        <v>2016</v>
      </c>
      <c r="I38" s="2">
        <v>2.2165439930000002</v>
      </c>
      <c r="J38" s="61" t="s">
        <v>129</v>
      </c>
      <c r="K38" s="61">
        <v>2045</v>
      </c>
      <c r="L38" s="75">
        <v>1</v>
      </c>
    </row>
    <row r="39" spans="1:12">
      <c r="A39" s="61" t="s">
        <v>254</v>
      </c>
      <c r="B39" s="4" t="s">
        <v>255</v>
      </c>
      <c r="C39" s="61" t="s">
        <v>256</v>
      </c>
      <c r="D39" s="26">
        <v>2040</v>
      </c>
      <c r="E39" s="26" t="s">
        <v>311</v>
      </c>
      <c r="F39" s="61" t="s">
        <v>310</v>
      </c>
      <c r="G39" s="61">
        <v>2019</v>
      </c>
      <c r="H39" s="20">
        <v>2005</v>
      </c>
      <c r="I39" s="85">
        <v>6976930.1319702603</v>
      </c>
      <c r="J39" s="61" t="s">
        <v>143</v>
      </c>
      <c r="K39" s="61">
        <v>2040</v>
      </c>
      <c r="L39" s="75">
        <v>1</v>
      </c>
    </row>
    <row r="40" spans="1:12">
      <c r="A40" s="61" t="s">
        <v>257</v>
      </c>
      <c r="B40" s="4" t="s">
        <v>258</v>
      </c>
      <c r="C40" s="61" t="s">
        <v>259</v>
      </c>
      <c r="D40" s="26">
        <v>2050</v>
      </c>
      <c r="E40" s="26" t="s">
        <v>66</v>
      </c>
      <c r="F40" s="61" t="s">
        <v>313</v>
      </c>
      <c r="G40" s="61">
        <v>2020</v>
      </c>
      <c r="H40" s="20">
        <v>2017</v>
      </c>
      <c r="I40" s="61">
        <v>2.06</v>
      </c>
      <c r="J40" s="61" t="s">
        <v>317</v>
      </c>
      <c r="K40" s="61">
        <v>2030</v>
      </c>
      <c r="L40" s="75">
        <v>0.2</v>
      </c>
    </row>
    <row r="41" spans="1:12">
      <c r="A41" s="61" t="s">
        <v>257</v>
      </c>
      <c r="B41" s="4" t="s">
        <v>258</v>
      </c>
      <c r="C41" s="61" t="s">
        <v>259</v>
      </c>
      <c r="D41" s="26">
        <v>2050</v>
      </c>
      <c r="E41" s="26" t="s">
        <v>66</v>
      </c>
      <c r="F41" s="61" t="s">
        <v>313</v>
      </c>
      <c r="G41" s="61">
        <v>2020</v>
      </c>
      <c r="H41" s="20">
        <v>2017</v>
      </c>
      <c r="I41" s="61">
        <v>2.06</v>
      </c>
      <c r="J41" s="61" t="s">
        <v>317</v>
      </c>
      <c r="K41" s="61">
        <v>2040</v>
      </c>
      <c r="L41" s="75">
        <v>0.5</v>
      </c>
    </row>
    <row r="42" spans="1:12">
      <c r="I42" s="76"/>
    </row>
    <row r="43" spans="1:12">
      <c r="I43" s="76"/>
    </row>
    <row r="44" spans="1:12">
      <c r="I44" s="76"/>
    </row>
    <row r="45" spans="1:12">
      <c r="I45" s="76"/>
    </row>
    <row r="46" spans="1:12">
      <c r="I46" s="76"/>
    </row>
    <row r="47" spans="1:12">
      <c r="I47" s="76"/>
    </row>
    <row r="48" spans="1:12">
      <c r="I48" s="76"/>
    </row>
    <row r="49" spans="9:9">
      <c r="I49" s="76"/>
    </row>
    <row r="50" spans="9:9">
      <c r="I50" s="76"/>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140</v>
      </c>
      <c r="D1" s="17" t="s">
        <v>3</v>
      </c>
      <c r="E1" s="16" t="s">
        <v>5</v>
      </c>
      <c r="F1" s="18" t="s">
        <v>9</v>
      </c>
    </row>
    <row r="2" spans="1:6" ht="16">
      <c r="A2" s="40" t="s">
        <v>13</v>
      </c>
      <c r="B2" s="41" t="s">
        <v>56</v>
      </c>
      <c r="C2" s="66" t="s">
        <v>139</v>
      </c>
      <c r="D2" s="6" t="s">
        <v>2</v>
      </c>
      <c r="E2" s="7" t="s">
        <v>4</v>
      </c>
      <c r="F2" s="7" t="s">
        <v>10</v>
      </c>
    </row>
    <row r="3" spans="1:6" ht="16">
      <c r="A3" s="40" t="s">
        <v>13</v>
      </c>
      <c r="B3" s="42" t="s">
        <v>57</v>
      </c>
      <c r="C3" s="66" t="s">
        <v>139</v>
      </c>
      <c r="D3" s="28" t="s">
        <v>80</v>
      </c>
      <c r="E3" s="29" t="s">
        <v>4</v>
      </c>
      <c r="F3" s="30" t="s">
        <v>26</v>
      </c>
    </row>
    <row r="4" spans="1:6" ht="32">
      <c r="A4" s="40" t="s">
        <v>13</v>
      </c>
      <c r="B4" s="41" t="s">
        <v>1</v>
      </c>
      <c r="C4" s="66" t="s">
        <v>139</v>
      </c>
      <c r="D4" s="6" t="s">
        <v>81</v>
      </c>
      <c r="E4" s="7" t="s">
        <v>4</v>
      </c>
      <c r="F4" s="7" t="s">
        <v>10</v>
      </c>
    </row>
    <row r="5" spans="1:6" ht="32">
      <c r="A5" s="40" t="s">
        <v>13</v>
      </c>
      <c r="B5" s="41" t="s">
        <v>6</v>
      </c>
      <c r="C5" s="66" t="s">
        <v>139</v>
      </c>
      <c r="D5" s="6" t="s">
        <v>8</v>
      </c>
      <c r="E5" s="7" t="s">
        <v>4</v>
      </c>
      <c r="F5" s="7" t="s">
        <v>10</v>
      </c>
    </row>
    <row r="6" spans="1:6" ht="48">
      <c r="A6" s="40" t="s">
        <v>13</v>
      </c>
      <c r="B6" s="42" t="s">
        <v>7</v>
      </c>
      <c r="C6" s="66" t="s">
        <v>139</v>
      </c>
      <c r="D6" s="28" t="s">
        <v>82</v>
      </c>
      <c r="E6" s="29" t="s">
        <v>4</v>
      </c>
      <c r="F6" s="30" t="s">
        <v>26</v>
      </c>
    </row>
    <row r="7" spans="1:6" ht="16">
      <c r="A7" s="40" t="s">
        <v>13</v>
      </c>
      <c r="B7" s="41" t="s">
        <v>27</v>
      </c>
      <c r="C7" s="66" t="s">
        <v>139</v>
      </c>
      <c r="D7" s="8" t="s">
        <v>28</v>
      </c>
      <c r="E7" s="7" t="s">
        <v>97</v>
      </c>
      <c r="F7" s="7" t="s">
        <v>10</v>
      </c>
    </row>
    <row r="8" spans="1:6" ht="16">
      <c r="A8" s="40" t="s">
        <v>13</v>
      </c>
      <c r="B8" s="41" t="s">
        <v>31</v>
      </c>
      <c r="C8" s="66" t="s">
        <v>139</v>
      </c>
      <c r="D8" s="8" t="s">
        <v>83</v>
      </c>
      <c r="E8" s="7" t="s">
        <v>94</v>
      </c>
      <c r="F8" s="7" t="s">
        <v>10</v>
      </c>
    </row>
    <row r="9" spans="1:6" ht="32">
      <c r="A9" s="40" t="s">
        <v>13</v>
      </c>
      <c r="B9" s="32" t="s">
        <v>63</v>
      </c>
      <c r="C9" s="66" t="s">
        <v>139</v>
      </c>
      <c r="D9" s="6" t="s">
        <v>84</v>
      </c>
      <c r="E9" s="7" t="s">
        <v>4</v>
      </c>
      <c r="F9" s="7" t="s">
        <v>10</v>
      </c>
    </row>
    <row r="10" spans="1:6" ht="16">
      <c r="A10" s="40" t="s">
        <v>13</v>
      </c>
      <c r="B10" s="43" t="s">
        <v>42</v>
      </c>
      <c r="C10" s="66" t="s">
        <v>139</v>
      </c>
      <c r="D10" s="6" t="s">
        <v>85</v>
      </c>
      <c r="E10" s="7" t="s">
        <v>96</v>
      </c>
      <c r="F10" s="7" t="s">
        <v>10</v>
      </c>
    </row>
    <row r="11" spans="1:6" ht="16">
      <c r="A11" s="40" t="s">
        <v>13</v>
      </c>
      <c r="B11" s="32" t="s">
        <v>39</v>
      </c>
      <c r="C11" s="66" t="s">
        <v>139</v>
      </c>
      <c r="D11" s="1" t="s">
        <v>77</v>
      </c>
      <c r="E11" s="7" t="s">
        <v>11</v>
      </c>
      <c r="F11" s="7" t="s">
        <v>10</v>
      </c>
    </row>
    <row r="12" spans="1:6" ht="16">
      <c r="A12" s="40" t="s">
        <v>13</v>
      </c>
      <c r="B12" s="32" t="s">
        <v>38</v>
      </c>
      <c r="C12" s="66" t="s">
        <v>139</v>
      </c>
      <c r="D12" s="1" t="s">
        <v>78</v>
      </c>
      <c r="E12" s="7" t="s">
        <v>11</v>
      </c>
      <c r="F12" s="7" t="s">
        <v>10</v>
      </c>
    </row>
    <row r="13" spans="1:6" ht="16">
      <c r="A13" s="40" t="s">
        <v>13</v>
      </c>
      <c r="B13" s="32" t="s">
        <v>40</v>
      </c>
      <c r="C13" s="66" t="s">
        <v>139</v>
      </c>
      <c r="D13" s="1" t="s">
        <v>76</v>
      </c>
      <c r="E13" s="7" t="s">
        <v>11</v>
      </c>
      <c r="F13" s="7" t="s">
        <v>10</v>
      </c>
    </row>
    <row r="14" spans="1:6" ht="32">
      <c r="A14" s="40" t="s">
        <v>13</v>
      </c>
      <c r="B14" s="32" t="s">
        <v>29</v>
      </c>
      <c r="C14" s="66" t="s">
        <v>139</v>
      </c>
      <c r="D14" s="1" t="s">
        <v>79</v>
      </c>
      <c r="E14" s="7" t="s">
        <v>11</v>
      </c>
      <c r="F14" s="7" t="s">
        <v>10</v>
      </c>
    </row>
    <row r="15" spans="1:6" ht="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2">
      <c r="A18" s="31" t="s">
        <v>15</v>
      </c>
      <c r="B18" s="47" t="s">
        <v>16</v>
      </c>
      <c r="C18" s="66" t="s">
        <v>139</v>
      </c>
      <c r="D18" s="8" t="s">
        <v>90</v>
      </c>
      <c r="E18" s="7" t="s">
        <v>88</v>
      </c>
      <c r="F18" s="7" t="s">
        <v>10</v>
      </c>
    </row>
    <row r="19" spans="1:6" ht="32">
      <c r="A19" s="31" t="s">
        <v>15</v>
      </c>
      <c r="B19" s="47" t="s">
        <v>17</v>
      </c>
      <c r="C19" s="66" t="s">
        <v>139</v>
      </c>
      <c r="D19" s="8" t="s">
        <v>90</v>
      </c>
      <c r="E19" s="7" t="s">
        <v>88</v>
      </c>
      <c r="F19" s="7" t="s">
        <v>10</v>
      </c>
    </row>
    <row r="20" spans="1:6" ht="32">
      <c r="A20" s="31" t="s">
        <v>15</v>
      </c>
      <c r="B20" s="47" t="s">
        <v>18</v>
      </c>
      <c r="C20" s="66" t="s">
        <v>139</v>
      </c>
      <c r="D20" s="8" t="s">
        <v>90</v>
      </c>
      <c r="E20" s="7" t="s">
        <v>88</v>
      </c>
      <c r="F20" s="7" t="s">
        <v>10</v>
      </c>
    </row>
    <row r="21" spans="1:6" ht="32">
      <c r="A21" s="31" t="s">
        <v>15</v>
      </c>
      <c r="B21" s="47" t="s">
        <v>19</v>
      </c>
      <c r="C21" s="66" t="s">
        <v>139</v>
      </c>
      <c r="D21" s="8" t="s">
        <v>90</v>
      </c>
      <c r="E21" s="7" t="s">
        <v>88</v>
      </c>
      <c r="F21" s="7" t="s">
        <v>10</v>
      </c>
    </row>
    <row r="22" spans="1:6" ht="32">
      <c r="A22" s="31" t="s">
        <v>15</v>
      </c>
      <c r="B22" s="47" t="s">
        <v>20</v>
      </c>
      <c r="C22" s="66" t="s">
        <v>139</v>
      </c>
      <c r="D22" s="8" t="s">
        <v>90</v>
      </c>
      <c r="E22" s="7" t="s">
        <v>88</v>
      </c>
      <c r="F22" s="7" t="s">
        <v>10</v>
      </c>
    </row>
    <row r="23" spans="1:6" ht="32">
      <c r="A23" s="31" t="s">
        <v>15</v>
      </c>
      <c r="B23" s="47" t="s">
        <v>44</v>
      </c>
      <c r="C23" s="66" t="s">
        <v>139</v>
      </c>
      <c r="D23" s="8" t="s">
        <v>106</v>
      </c>
      <c r="E23" s="7" t="s">
        <v>88</v>
      </c>
      <c r="F23" s="9" t="s">
        <v>26</v>
      </c>
    </row>
    <row r="24" spans="1:6" ht="48">
      <c r="A24" s="31" t="s">
        <v>15</v>
      </c>
      <c r="B24" s="47" t="s">
        <v>51</v>
      </c>
      <c r="C24" s="66" t="s">
        <v>139</v>
      </c>
      <c r="D24" s="56" t="s">
        <v>108</v>
      </c>
      <c r="E24" s="57" t="s">
        <v>88</v>
      </c>
      <c r="F24" s="58" t="s">
        <v>107</v>
      </c>
    </row>
    <row r="25" spans="1:6" ht="32">
      <c r="A25" s="31" t="s">
        <v>15</v>
      </c>
      <c r="B25" s="48" t="s">
        <v>21</v>
      </c>
      <c r="C25" s="66" t="s">
        <v>139</v>
      </c>
      <c r="D25" s="8" t="s">
        <v>91</v>
      </c>
      <c r="E25" s="7" t="s">
        <v>88</v>
      </c>
      <c r="F25" s="7" t="s">
        <v>10</v>
      </c>
    </row>
    <row r="26" spans="1:6" ht="32">
      <c r="A26" s="31" t="s">
        <v>15</v>
      </c>
      <c r="B26" s="48" t="s">
        <v>22</v>
      </c>
      <c r="C26" s="66" t="s">
        <v>139</v>
      </c>
      <c r="D26" s="8" t="s">
        <v>91</v>
      </c>
      <c r="E26" s="7" t="s">
        <v>88</v>
      </c>
      <c r="F26" s="7" t="s">
        <v>10</v>
      </c>
    </row>
    <row r="27" spans="1:6" ht="32">
      <c r="A27" s="31" t="s">
        <v>15</v>
      </c>
      <c r="B27" s="48" t="s">
        <v>23</v>
      </c>
      <c r="C27" s="66" t="s">
        <v>139</v>
      </c>
      <c r="D27" s="8" t="s">
        <v>91</v>
      </c>
      <c r="E27" s="7" t="s">
        <v>88</v>
      </c>
      <c r="F27" s="7" t="s">
        <v>10</v>
      </c>
    </row>
    <row r="28" spans="1:6" ht="32">
      <c r="A28" s="31" t="s">
        <v>15</v>
      </c>
      <c r="B28" s="48" t="s">
        <v>24</v>
      </c>
      <c r="C28" s="66" t="s">
        <v>139</v>
      </c>
      <c r="D28" s="8" t="s">
        <v>91</v>
      </c>
      <c r="E28" s="7" t="s">
        <v>88</v>
      </c>
      <c r="F28" s="7" t="s">
        <v>10</v>
      </c>
    </row>
    <row r="29" spans="1:6" ht="32">
      <c r="A29" s="31" t="s">
        <v>15</v>
      </c>
      <c r="B29" s="48" t="s">
        <v>25</v>
      </c>
      <c r="C29" s="66" t="s">
        <v>139</v>
      </c>
      <c r="D29" s="8" t="s">
        <v>91</v>
      </c>
      <c r="E29" s="7" t="s">
        <v>88</v>
      </c>
      <c r="F29" s="7" t="s">
        <v>10</v>
      </c>
    </row>
    <row r="30" spans="1:6" ht="32">
      <c r="A30" s="31" t="s">
        <v>15</v>
      </c>
      <c r="B30" s="48" t="s">
        <v>30</v>
      </c>
      <c r="C30" s="66" t="s">
        <v>139</v>
      </c>
      <c r="D30" s="8" t="s">
        <v>109</v>
      </c>
      <c r="E30" s="7" t="s">
        <v>88</v>
      </c>
      <c r="F30" s="9" t="s">
        <v>26</v>
      </c>
    </row>
    <row r="31" spans="1:6" ht="48">
      <c r="A31" s="31" t="s">
        <v>15</v>
      </c>
      <c r="B31" s="48" t="s">
        <v>52</v>
      </c>
      <c r="C31" s="66" t="s">
        <v>139</v>
      </c>
      <c r="D31" s="56" t="s">
        <v>110</v>
      </c>
      <c r="E31" s="57" t="s">
        <v>88</v>
      </c>
      <c r="F31" s="58" t="s">
        <v>107</v>
      </c>
    </row>
    <row r="32" spans="1:6" ht="32">
      <c r="A32" s="31" t="s">
        <v>15</v>
      </c>
      <c r="B32" s="47" t="s">
        <v>45</v>
      </c>
      <c r="C32" s="66" t="s">
        <v>139</v>
      </c>
      <c r="D32" s="8" t="s">
        <v>87</v>
      </c>
      <c r="E32" s="7" t="s">
        <v>88</v>
      </c>
      <c r="F32" s="7" t="s">
        <v>10</v>
      </c>
    </row>
    <row r="33" spans="1:6" ht="32">
      <c r="A33" s="31" t="s">
        <v>15</v>
      </c>
      <c r="B33" s="47" t="s">
        <v>46</v>
      </c>
      <c r="C33" s="66" t="s">
        <v>139</v>
      </c>
      <c r="D33" s="8" t="s">
        <v>87</v>
      </c>
      <c r="E33" s="7" t="s">
        <v>88</v>
      </c>
      <c r="F33" s="7" t="s">
        <v>10</v>
      </c>
    </row>
    <row r="34" spans="1:6" ht="32">
      <c r="A34" s="31" t="s">
        <v>15</v>
      </c>
      <c r="B34" s="47" t="s">
        <v>47</v>
      </c>
      <c r="C34" s="66" t="s">
        <v>139</v>
      </c>
      <c r="D34" s="8" t="s">
        <v>87</v>
      </c>
      <c r="E34" s="7" t="s">
        <v>88</v>
      </c>
      <c r="F34" s="7" t="s">
        <v>10</v>
      </c>
    </row>
    <row r="35" spans="1:6" ht="32">
      <c r="A35" s="31" t="s">
        <v>15</v>
      </c>
      <c r="B35" s="47" t="s">
        <v>48</v>
      </c>
      <c r="C35" s="66" t="s">
        <v>139</v>
      </c>
      <c r="D35" s="8" t="s">
        <v>87</v>
      </c>
      <c r="E35" s="7" t="s">
        <v>88</v>
      </c>
      <c r="F35" s="7" t="s">
        <v>10</v>
      </c>
    </row>
    <row r="36" spans="1:6" ht="32">
      <c r="A36" s="31" t="s">
        <v>15</v>
      </c>
      <c r="B36" s="47" t="s">
        <v>49</v>
      </c>
      <c r="C36" s="66" t="s">
        <v>139</v>
      </c>
      <c r="D36" s="8" t="s">
        <v>87</v>
      </c>
      <c r="E36" s="7" t="s">
        <v>88</v>
      </c>
      <c r="F36" s="7" t="s">
        <v>10</v>
      </c>
    </row>
    <row r="37" spans="1:6" ht="32">
      <c r="A37" s="31" t="s">
        <v>15</v>
      </c>
      <c r="B37" s="47" t="s">
        <v>50</v>
      </c>
      <c r="C37" s="66" t="s">
        <v>139</v>
      </c>
      <c r="D37" s="8" t="s">
        <v>111</v>
      </c>
      <c r="E37" s="7" t="s">
        <v>88</v>
      </c>
      <c r="F37" s="9" t="s">
        <v>26</v>
      </c>
    </row>
    <row r="38" spans="1:6" ht="48">
      <c r="A38" s="31" t="s">
        <v>15</v>
      </c>
      <c r="B38" s="47" t="s">
        <v>53</v>
      </c>
      <c r="C38" s="66" t="s">
        <v>139</v>
      </c>
      <c r="D38" s="56" t="s">
        <v>112</v>
      </c>
      <c r="E38" s="57" t="s">
        <v>88</v>
      </c>
      <c r="F38" s="58" t="s">
        <v>107</v>
      </c>
    </row>
    <row r="39" spans="1:6" ht="32">
      <c r="A39" s="31" t="s">
        <v>15</v>
      </c>
      <c r="B39" s="49" t="s">
        <v>68</v>
      </c>
      <c r="C39" s="66" t="s">
        <v>139</v>
      </c>
      <c r="D39" s="8" t="s">
        <v>92</v>
      </c>
      <c r="E39" s="7" t="s">
        <v>88</v>
      </c>
      <c r="F39" s="7" t="s">
        <v>10</v>
      </c>
    </row>
    <row r="40" spans="1:6" ht="32">
      <c r="A40" s="31" t="s">
        <v>15</v>
      </c>
      <c r="B40" s="49" t="s">
        <v>69</v>
      </c>
      <c r="C40" s="66" t="s">
        <v>139</v>
      </c>
      <c r="D40" s="8" t="s">
        <v>92</v>
      </c>
      <c r="E40" s="7" t="s">
        <v>88</v>
      </c>
      <c r="F40" s="7" t="s">
        <v>10</v>
      </c>
    </row>
    <row r="41" spans="1:6" ht="32">
      <c r="A41" s="31" t="s">
        <v>15</v>
      </c>
      <c r="B41" s="49" t="s">
        <v>70</v>
      </c>
      <c r="C41" s="66" t="s">
        <v>139</v>
      </c>
      <c r="D41" s="8" t="s">
        <v>92</v>
      </c>
      <c r="E41" s="7" t="s">
        <v>88</v>
      </c>
      <c r="F41" s="7" t="s">
        <v>10</v>
      </c>
    </row>
    <row r="42" spans="1:6" ht="32">
      <c r="A42" s="31" t="s">
        <v>15</v>
      </c>
      <c r="B42" s="49" t="s">
        <v>71</v>
      </c>
      <c r="C42" s="66" t="s">
        <v>139</v>
      </c>
      <c r="D42" s="8" t="s">
        <v>92</v>
      </c>
      <c r="E42" s="7" t="s">
        <v>88</v>
      </c>
      <c r="F42" s="7" t="s">
        <v>10</v>
      </c>
    </row>
    <row r="43" spans="1:6" ht="32">
      <c r="A43" s="31" t="s">
        <v>15</v>
      </c>
      <c r="B43" s="49" t="s">
        <v>72</v>
      </c>
      <c r="C43" s="66" t="s">
        <v>139</v>
      </c>
      <c r="D43" s="8" t="s">
        <v>92</v>
      </c>
      <c r="E43" s="7" t="s">
        <v>88</v>
      </c>
      <c r="F43" s="7" t="s">
        <v>10</v>
      </c>
    </row>
    <row r="44" spans="1:6" ht="32">
      <c r="A44" s="31" t="s">
        <v>15</v>
      </c>
      <c r="B44" s="49" t="s">
        <v>73</v>
      </c>
      <c r="C44" s="66" t="s">
        <v>139</v>
      </c>
      <c r="D44" s="8" t="s">
        <v>113</v>
      </c>
      <c r="E44" s="7" t="s">
        <v>88</v>
      </c>
      <c r="F44" s="9" t="s">
        <v>26</v>
      </c>
    </row>
    <row r="45" spans="1:6" ht="48">
      <c r="A45" s="31" t="s">
        <v>15</v>
      </c>
      <c r="B45" s="49" t="s">
        <v>74</v>
      </c>
      <c r="C45" s="66" t="s">
        <v>139</v>
      </c>
      <c r="D45" s="56" t="s">
        <v>114</v>
      </c>
      <c r="E45" s="57" t="s">
        <v>88</v>
      </c>
      <c r="F45" s="58" t="s">
        <v>107</v>
      </c>
    </row>
    <row r="46" spans="1:6" ht="32">
      <c r="A46" s="50" t="s">
        <v>75</v>
      </c>
      <c r="B46" s="41" t="s">
        <v>32</v>
      </c>
      <c r="C46" s="66" t="s">
        <v>139</v>
      </c>
      <c r="D46" s="8" t="s">
        <v>89</v>
      </c>
      <c r="E46" s="7" t="s">
        <v>88</v>
      </c>
      <c r="F46" s="7" t="s">
        <v>10</v>
      </c>
    </row>
    <row r="47" spans="1:6" ht="32">
      <c r="A47" s="50" t="s">
        <v>75</v>
      </c>
      <c r="B47" s="41" t="s">
        <v>33</v>
      </c>
      <c r="C47" s="66" t="s">
        <v>139</v>
      </c>
      <c r="D47" s="8" t="s">
        <v>89</v>
      </c>
      <c r="E47" s="7" t="s">
        <v>88</v>
      </c>
      <c r="F47" s="7" t="s">
        <v>10</v>
      </c>
    </row>
    <row r="48" spans="1:6" ht="32">
      <c r="A48" s="50" t="s">
        <v>75</v>
      </c>
      <c r="B48" s="41" t="s">
        <v>34</v>
      </c>
      <c r="C48" s="66" t="s">
        <v>139</v>
      </c>
      <c r="D48" s="8" t="s">
        <v>89</v>
      </c>
      <c r="E48" s="7" t="s">
        <v>88</v>
      </c>
      <c r="F48" s="7" t="s">
        <v>10</v>
      </c>
    </row>
    <row r="49" spans="1:6" ht="32">
      <c r="A49" s="50" t="s">
        <v>75</v>
      </c>
      <c r="B49" s="41" t="s">
        <v>35</v>
      </c>
      <c r="C49" s="66" t="s">
        <v>139</v>
      </c>
      <c r="D49" s="8" t="s">
        <v>89</v>
      </c>
      <c r="E49" s="7" t="s">
        <v>88</v>
      </c>
      <c r="F49" s="7" t="s">
        <v>10</v>
      </c>
    </row>
    <row r="50" spans="1:6" ht="32">
      <c r="A50" s="50" t="s">
        <v>75</v>
      </c>
      <c r="B50" s="41" t="s">
        <v>36</v>
      </c>
      <c r="C50" s="66" t="s">
        <v>139</v>
      </c>
      <c r="D50" s="8" t="s">
        <v>89</v>
      </c>
      <c r="E50" s="7" t="s">
        <v>88</v>
      </c>
      <c r="F50" s="7" t="s">
        <v>10</v>
      </c>
    </row>
    <row r="51" spans="1:6" ht="32">
      <c r="A51" s="44" t="s">
        <v>14</v>
      </c>
      <c r="B51" s="32" t="s">
        <v>123</v>
      </c>
      <c r="C51" s="67" t="s">
        <v>141</v>
      </c>
      <c r="D51" s="8" t="s">
        <v>127</v>
      </c>
      <c r="E51" s="7" t="s">
        <v>93</v>
      </c>
      <c r="F51" s="7" t="s">
        <v>10</v>
      </c>
    </row>
    <row r="52" spans="1:6" ht="48">
      <c r="A52" s="44" t="s">
        <v>14</v>
      </c>
      <c r="B52" s="32" t="s">
        <v>124</v>
      </c>
      <c r="C52" s="67" t="s">
        <v>141</v>
      </c>
      <c r="D52" s="8" t="s">
        <v>126</v>
      </c>
      <c r="E52" s="9" t="s">
        <v>98</v>
      </c>
      <c r="F52" s="7" t="s">
        <v>10</v>
      </c>
    </row>
    <row r="53" spans="1:6" ht="16">
      <c r="A53" s="44" t="s">
        <v>14</v>
      </c>
      <c r="B53" s="59" t="s">
        <v>125</v>
      </c>
      <c r="C53" s="67" t="s">
        <v>141</v>
      </c>
      <c r="D53" s="60" t="s">
        <v>102</v>
      </c>
      <c r="E53" s="29" t="s">
        <v>95</v>
      </c>
      <c r="F53" s="29" t="s">
        <v>26</v>
      </c>
    </row>
    <row r="54" spans="1:6" ht="16">
      <c r="A54" s="44" t="s">
        <v>14</v>
      </c>
      <c r="B54" s="32" t="s">
        <v>115</v>
      </c>
      <c r="C54" s="67" t="s">
        <v>141</v>
      </c>
      <c r="D54" s="8" t="s">
        <v>122</v>
      </c>
      <c r="E54" s="7" t="s">
        <v>95</v>
      </c>
      <c r="F54" s="7" t="s">
        <v>10</v>
      </c>
    </row>
    <row r="55" spans="1:6" ht="80">
      <c r="A55" s="44" t="s">
        <v>14</v>
      </c>
      <c r="B55" s="32" t="s">
        <v>116</v>
      </c>
      <c r="C55" s="67" t="s">
        <v>141</v>
      </c>
      <c r="D55" s="8" t="s">
        <v>105</v>
      </c>
      <c r="E55" s="7" t="s">
        <v>99</v>
      </c>
      <c r="F55" s="7" t="s">
        <v>10</v>
      </c>
    </row>
    <row r="56" spans="1:6" ht="64">
      <c r="A56" s="44" t="s">
        <v>14</v>
      </c>
      <c r="B56" s="32" t="s">
        <v>117</v>
      </c>
      <c r="C56" s="67" t="s">
        <v>141</v>
      </c>
      <c r="D56" s="6" t="s">
        <v>104</v>
      </c>
      <c r="E56" s="21" t="s">
        <v>100</v>
      </c>
      <c r="F56" s="7" t="s">
        <v>10</v>
      </c>
    </row>
    <row r="57" spans="1:6" ht="16">
      <c r="A57" s="44" t="s">
        <v>14</v>
      </c>
      <c r="B57" s="32" t="s">
        <v>118</v>
      </c>
      <c r="C57" s="67" t="s">
        <v>141</v>
      </c>
      <c r="D57" s="8" t="s">
        <v>121</v>
      </c>
      <c r="E57" s="7" t="s">
        <v>95</v>
      </c>
      <c r="F57" s="7" t="s">
        <v>10</v>
      </c>
    </row>
    <row r="58" spans="1:6" ht="32">
      <c r="A58" s="44" t="s">
        <v>14</v>
      </c>
      <c r="B58" s="32" t="s">
        <v>119</v>
      </c>
      <c r="C58" s="67" t="s">
        <v>141</v>
      </c>
      <c r="D58" s="8" t="s">
        <v>120</v>
      </c>
      <c r="E58" s="9" t="s">
        <v>43</v>
      </c>
      <c r="F58" s="9" t="s">
        <v>10</v>
      </c>
    </row>
    <row r="59" spans="1:6" ht="48">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B2" activePane="bottomRight" state="frozen"/>
      <selection pane="topRight" activeCell="B1" sqref="B1"/>
      <selection pane="bottomLeft" activeCell="A2" sqref="A2"/>
      <selection pane="bottomRight" activeCell="AI25" sqref="AI25"/>
    </sheetView>
  </sheetViews>
  <sheetFormatPr baseColWidth="10" defaultColWidth="16.5" defaultRowHeight="15"/>
  <cols>
    <col min="1" max="1" width="16.5" style="61"/>
    <col min="2" max="2" width="25.5" style="4" customWidth="1"/>
    <col min="3" max="3" width="16.5" style="61"/>
    <col min="4" max="4" width="8" style="61" customWidth="1"/>
    <col min="5" max="5" width="16.5" style="24"/>
    <col min="6" max="6" width="16.5" style="61"/>
    <col min="7" max="7" width="10" style="4" customWidth="1"/>
    <col min="8" max="8" width="9" style="61" customWidth="1"/>
    <col min="9" max="9" width="11" style="5" customWidth="1"/>
    <col min="10" max="13" width="16.5" style="61"/>
    <col min="14" max="14" width="17" style="61" customWidth="1"/>
    <col min="15" max="15" width="15.5" style="61" customWidth="1"/>
    <col min="16" max="16" width="16.6640625" style="61" customWidth="1"/>
    <col min="17" max="19" width="0" style="61" hidden="1" customWidth="1"/>
    <col min="20" max="21" width="16.5" style="61"/>
    <col min="22" max="22" width="0" style="2" hidden="1" customWidth="1"/>
    <col min="23" max="23" width="0" style="36" hidden="1" customWidth="1"/>
    <col min="24" max="29" width="0" style="2" hidden="1" customWidth="1"/>
    <col min="30" max="30" width="0" style="36" hidden="1" customWidth="1"/>
    <col min="31" max="33" width="0" style="2" hidden="1" customWidth="1"/>
    <col min="34" max="36" width="16.5" style="2"/>
    <col min="37" max="44" width="0" style="2" hidden="1" customWidth="1"/>
    <col min="45" max="47" width="16.83203125" style="2" hidden="1" customWidth="1"/>
    <col min="48"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129</v>
      </c>
      <c r="P2" s="61" t="s">
        <v>319</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319</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44196</v>
      </c>
      <c r="J4" s="61">
        <v>2100000000</v>
      </c>
      <c r="K4" s="61">
        <v>10433000000</v>
      </c>
      <c r="L4" s="61">
        <v>3021000000</v>
      </c>
      <c r="M4" s="61">
        <v>3900000000</v>
      </c>
      <c r="N4" s="61">
        <v>14631000000</v>
      </c>
      <c r="O4" s="61" t="s">
        <v>129</v>
      </c>
      <c r="P4" s="61" t="s">
        <v>319</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44196</v>
      </c>
      <c r="K5" s="61">
        <v>1626392000</v>
      </c>
      <c r="N5" s="61">
        <v>10920786000</v>
      </c>
      <c r="O5" s="61" t="s">
        <v>129</v>
      </c>
      <c r="P5" s="61" t="s">
        <v>319</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44196</v>
      </c>
      <c r="J6" s="61">
        <v>11900000000</v>
      </c>
      <c r="K6" s="61">
        <v>3648000000</v>
      </c>
      <c r="L6" s="61">
        <v>18804000000</v>
      </c>
      <c r="M6" s="61">
        <v>18820000000</v>
      </c>
      <c r="N6" s="61">
        <v>16701000000</v>
      </c>
      <c r="O6" s="61" t="s">
        <v>129</v>
      </c>
      <c r="P6" s="61" t="s">
        <v>319</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44196</v>
      </c>
      <c r="J7" s="61">
        <v>17299078950</v>
      </c>
      <c r="K7" s="61">
        <v>5910000000</v>
      </c>
      <c r="L7" s="61">
        <v>26198078950</v>
      </c>
      <c r="M7" s="61">
        <v>26214078950</v>
      </c>
      <c r="N7" s="61">
        <v>28933000000</v>
      </c>
      <c r="O7" s="61" t="s">
        <v>129</v>
      </c>
      <c r="P7" s="61" t="s">
        <v>319</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44196</v>
      </c>
      <c r="J8" s="61">
        <v>39549558010</v>
      </c>
      <c r="K8" s="61">
        <v>15561400000</v>
      </c>
      <c r="L8" s="61">
        <v>69474758010</v>
      </c>
      <c r="M8" s="61">
        <v>69721558010</v>
      </c>
      <c r="N8" s="61">
        <v>75892300000</v>
      </c>
      <c r="O8" s="61" t="s">
        <v>129</v>
      </c>
      <c r="P8" s="61" t="s">
        <v>319</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44196</v>
      </c>
      <c r="J9" s="61">
        <v>2900179000</v>
      </c>
      <c r="K9" s="61">
        <v>473869000</v>
      </c>
      <c r="L9" s="61">
        <v>3183544000</v>
      </c>
      <c r="M9" s="61">
        <v>3184878000</v>
      </c>
      <c r="N9" s="61">
        <v>1641331000</v>
      </c>
      <c r="O9" s="61" t="s">
        <v>129</v>
      </c>
      <c r="P9" s="61" t="s">
        <v>319</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44196</v>
      </c>
      <c r="J10" s="61">
        <v>2374000000</v>
      </c>
      <c r="K10" s="61">
        <v>6336000000</v>
      </c>
      <c r="L10" s="61">
        <v>10364000000</v>
      </c>
      <c r="M10" s="61">
        <v>10542000000</v>
      </c>
      <c r="N10" s="61">
        <v>34394000000</v>
      </c>
      <c r="O10" s="61" t="s">
        <v>129</v>
      </c>
      <c r="P10" s="61" t="s">
        <v>319</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44196</v>
      </c>
      <c r="J11" s="61">
        <v>2471363713</v>
      </c>
      <c r="K11" s="61">
        <v>1345622000</v>
      </c>
      <c r="L11" s="61">
        <v>4440667713</v>
      </c>
      <c r="M11" s="61">
        <v>4450563713</v>
      </c>
      <c r="N11" s="61">
        <v>6082456000</v>
      </c>
      <c r="O11" s="61" t="s">
        <v>129</v>
      </c>
      <c r="P11" s="61" t="s">
        <v>319</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44196</v>
      </c>
      <c r="J12" s="61">
        <v>3528768075</v>
      </c>
      <c r="K12" s="61">
        <v>1734900000</v>
      </c>
      <c r="L12" s="61">
        <v>6659087075</v>
      </c>
      <c r="M12" s="61">
        <v>6668864075</v>
      </c>
      <c r="N12" s="61">
        <v>7558457000</v>
      </c>
      <c r="O12" s="61" t="s">
        <v>129</v>
      </c>
      <c r="P12" s="61" t="s">
        <v>319</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44196</v>
      </c>
      <c r="K13" s="61">
        <v>67826000000</v>
      </c>
      <c r="N13" s="61">
        <v>323969000000</v>
      </c>
      <c r="O13" s="61" t="s">
        <v>129</v>
      </c>
      <c r="P13" s="61" t="s">
        <v>319</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44196</v>
      </c>
      <c r="J14" s="61">
        <v>1687208892</v>
      </c>
      <c r="K14" s="61">
        <v>2380200000</v>
      </c>
      <c r="L14" s="61">
        <v>2210808892</v>
      </c>
      <c r="M14" s="61">
        <v>2237808892</v>
      </c>
      <c r="N14" s="61">
        <v>3187800000</v>
      </c>
      <c r="O14" s="61" t="s">
        <v>129</v>
      </c>
      <c r="P14" s="61" t="s">
        <v>321</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44196</v>
      </c>
      <c r="J15" s="61">
        <v>16647000000</v>
      </c>
      <c r="K15" s="61">
        <v>6845000000</v>
      </c>
      <c r="L15" s="61">
        <v>28458000000</v>
      </c>
      <c r="M15" s="61">
        <v>28598000000</v>
      </c>
      <c r="N15" s="61">
        <v>26837000000</v>
      </c>
      <c r="O15" s="61" t="s">
        <v>129</v>
      </c>
      <c r="P15" s="61" t="s">
        <v>319</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44196</v>
      </c>
      <c r="J16" s="61">
        <v>2200000000</v>
      </c>
      <c r="K16" s="61">
        <v>5829002000</v>
      </c>
      <c r="N16" s="61">
        <v>3758771000</v>
      </c>
      <c r="O16" s="61" t="s">
        <v>129</v>
      </c>
      <c r="P16" s="61" t="s">
        <v>321</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44196</v>
      </c>
      <c r="K17" s="61">
        <v>1639605000</v>
      </c>
      <c r="N17" s="61">
        <v>7476298000</v>
      </c>
      <c r="O17" s="61" t="s">
        <v>129</v>
      </c>
      <c r="P17" s="61" t="s">
        <v>319</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44196</v>
      </c>
      <c r="J18" s="61">
        <v>24000000000</v>
      </c>
      <c r="K18" s="61">
        <v>12574000000</v>
      </c>
      <c r="L18" s="61">
        <v>42992000000</v>
      </c>
      <c r="M18" s="61">
        <v>43973000000</v>
      </c>
      <c r="N18" s="61">
        <v>58079000000</v>
      </c>
      <c r="O18" s="61" t="s">
        <v>129</v>
      </c>
      <c r="P18" s="61" t="s">
        <v>319</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44196</v>
      </c>
      <c r="J19" s="61">
        <v>20500000000</v>
      </c>
      <c r="K19" s="61">
        <v>12669000000</v>
      </c>
      <c r="L19" s="61">
        <v>36342000000</v>
      </c>
      <c r="M19" s="61">
        <v>36435000000</v>
      </c>
      <c r="N19" s="61">
        <v>42268000000</v>
      </c>
      <c r="O19" s="61" t="s">
        <v>129</v>
      </c>
      <c r="P19" s="61" t="s">
        <v>319</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44196</v>
      </c>
      <c r="J20" s="61">
        <v>68000000000</v>
      </c>
      <c r="K20" s="61">
        <v>14401000000</v>
      </c>
      <c r="L20" s="61">
        <v>96863000000</v>
      </c>
      <c r="M20" s="61">
        <v>96998000000</v>
      </c>
      <c r="N20" s="61">
        <v>103823000000</v>
      </c>
      <c r="O20" s="61" t="s">
        <v>129</v>
      </c>
      <c r="P20" s="61" t="s">
        <v>319</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44196</v>
      </c>
      <c r="J21" s="61">
        <v>58688204289</v>
      </c>
      <c r="K21" s="61">
        <v>25079000000</v>
      </c>
      <c r="L21" s="61">
        <v>121439204289</v>
      </c>
      <c r="M21" s="61">
        <v>121750204289</v>
      </c>
      <c r="N21" s="61">
        <v>158838000000</v>
      </c>
      <c r="O21" s="61" t="s">
        <v>129</v>
      </c>
      <c r="P21" s="61" t="s">
        <v>319</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44196</v>
      </c>
      <c r="J22" s="61">
        <v>18800000000</v>
      </c>
      <c r="K22" s="61">
        <v>10878673000</v>
      </c>
      <c r="L22" s="61">
        <v>37434228000</v>
      </c>
      <c r="M22" s="61">
        <v>37859950000</v>
      </c>
      <c r="N22" s="61">
        <v>51723912000</v>
      </c>
      <c r="O22" s="61" t="s">
        <v>129</v>
      </c>
      <c r="P22" s="61" t="s">
        <v>319</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44196</v>
      </c>
      <c r="J23" s="61">
        <v>13410149293</v>
      </c>
      <c r="K23" s="61">
        <v>5147800000</v>
      </c>
      <c r="L23" s="61">
        <v>22133649293</v>
      </c>
      <c r="M23" s="61">
        <v>22156849293</v>
      </c>
      <c r="N23" s="61">
        <v>25975900000</v>
      </c>
      <c r="O23" s="61" t="s">
        <v>129</v>
      </c>
      <c r="P23" s="61" t="s">
        <v>319</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44196</v>
      </c>
      <c r="J24" s="61">
        <v>28496151703</v>
      </c>
      <c r="K24" s="61">
        <v>8526470000</v>
      </c>
      <c r="L24" s="61">
        <v>42251547703</v>
      </c>
      <c r="M24" s="61">
        <v>42266979703</v>
      </c>
      <c r="N24" s="61">
        <v>41123915000</v>
      </c>
      <c r="O24" s="61" t="s">
        <v>129</v>
      </c>
      <c r="P24" s="61" t="s">
        <v>319</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44196</v>
      </c>
      <c r="J25" s="61">
        <v>35402501369</v>
      </c>
      <c r="K25" s="61">
        <v>34438000000</v>
      </c>
      <c r="L25" s="61">
        <v>66144501369</v>
      </c>
      <c r="M25" s="61">
        <v>66731501369</v>
      </c>
      <c r="N25" s="61">
        <v>124977000000</v>
      </c>
      <c r="O25" s="61" t="s">
        <v>129</v>
      </c>
      <c r="P25" s="61" t="s">
        <v>319</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44196</v>
      </c>
      <c r="J26" s="61">
        <v>20967401361</v>
      </c>
      <c r="K26" s="61">
        <v>11035000000</v>
      </c>
      <c r="L26" s="61">
        <v>39958401361</v>
      </c>
      <c r="M26" s="61">
        <v>40585401361</v>
      </c>
      <c r="N26" s="61">
        <v>42301000000</v>
      </c>
      <c r="O26" s="61" t="s">
        <v>129</v>
      </c>
      <c r="P26" s="61" t="s">
        <v>319</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44196</v>
      </c>
      <c r="K27" s="61">
        <v>6736467578.2073479</v>
      </c>
      <c r="N27" s="61">
        <v>40960299959.761497</v>
      </c>
      <c r="O27" s="61" t="s">
        <v>129</v>
      </c>
      <c r="P27" s="61" t="s">
        <v>319</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44196</v>
      </c>
      <c r="K28" s="61">
        <v>9835514922.9662342</v>
      </c>
      <c r="N28" s="61">
        <v>13397913513.781719</v>
      </c>
      <c r="O28" s="61" t="s">
        <v>129</v>
      </c>
      <c r="P28" s="61" t="s">
        <v>321</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44196</v>
      </c>
      <c r="J29" s="61">
        <v>3937071331</v>
      </c>
      <c r="K29" s="61">
        <v>2873948000</v>
      </c>
      <c r="L29" s="61">
        <v>5704623331</v>
      </c>
      <c r="M29" s="61">
        <v>5901436331</v>
      </c>
      <c r="N29" s="61">
        <v>13745251000</v>
      </c>
      <c r="O29" s="61" t="s">
        <v>129</v>
      </c>
      <c r="P29" s="61" t="s">
        <v>319</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44196</v>
      </c>
      <c r="J30" s="61">
        <v>4447584104</v>
      </c>
      <c r="K30" s="61">
        <v>5336776000</v>
      </c>
      <c r="L30" s="61">
        <v>6624232104</v>
      </c>
      <c r="M30" s="61">
        <v>6690691104</v>
      </c>
      <c r="N30" s="61">
        <v>7683059000</v>
      </c>
      <c r="O30" s="61" t="s">
        <v>129</v>
      </c>
      <c r="P30" s="61" t="s">
        <v>319</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44196</v>
      </c>
      <c r="J31" s="61">
        <v>12430000000</v>
      </c>
      <c r="K31" s="61">
        <v>22588858000</v>
      </c>
      <c r="L31" s="61">
        <v>15186696000</v>
      </c>
      <c r="M31" s="61">
        <v>16721301000</v>
      </c>
      <c r="N31" s="61">
        <v>18344666000</v>
      </c>
      <c r="O31" s="61" t="s">
        <v>129</v>
      </c>
      <c r="P31" s="61" t="s">
        <v>321</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44196</v>
      </c>
      <c r="J32" s="61">
        <v>44164533765.359467</v>
      </c>
      <c r="K32" s="61">
        <v>19393506493.506489</v>
      </c>
      <c r="N32" s="61">
        <v>81770129870.129868</v>
      </c>
      <c r="O32" s="61" t="s">
        <v>129</v>
      </c>
      <c r="P32" s="61" t="s">
        <v>319</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44196</v>
      </c>
      <c r="J33" s="61">
        <v>2757293172</v>
      </c>
      <c r="K33" s="61">
        <v>1257910000</v>
      </c>
      <c r="L33" s="61">
        <v>5168962172</v>
      </c>
      <c r="M33" s="61">
        <v>5174107172</v>
      </c>
      <c r="N33" s="61">
        <v>6083486000</v>
      </c>
      <c r="O33" s="61" t="s">
        <v>129</v>
      </c>
      <c r="P33" s="61" t="s">
        <v>319</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44196</v>
      </c>
      <c r="J34" s="61">
        <v>6077156282</v>
      </c>
      <c r="K34" s="61">
        <v>2231600000</v>
      </c>
      <c r="N34" s="61">
        <v>11024300000</v>
      </c>
      <c r="O34" s="61" t="s">
        <v>129</v>
      </c>
      <c r="P34" s="61" t="s">
        <v>319</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44196</v>
      </c>
      <c r="J35" s="61">
        <v>1546518975</v>
      </c>
      <c r="K35" s="61">
        <v>919503000</v>
      </c>
      <c r="L35" s="61">
        <v>2221083975</v>
      </c>
      <c r="M35" s="61">
        <v>2242282975</v>
      </c>
      <c r="N35" s="61">
        <v>2273595000</v>
      </c>
      <c r="O35" s="61" t="s">
        <v>129</v>
      </c>
      <c r="P35" s="61" t="s">
        <v>319</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44196</v>
      </c>
      <c r="J36" s="61">
        <v>12130000000</v>
      </c>
      <c r="K36" s="61">
        <v>17129000000</v>
      </c>
      <c r="L36" s="61">
        <v>12290000000</v>
      </c>
      <c r="M36" s="61">
        <v>13860000000</v>
      </c>
      <c r="N36" s="61">
        <v>85196000000</v>
      </c>
      <c r="O36" s="61" t="s">
        <v>129</v>
      </c>
      <c r="P36" s="61" t="s">
        <v>319</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44196</v>
      </c>
      <c r="J37" s="61">
        <v>3061885307</v>
      </c>
      <c r="K37" s="61">
        <v>1457603000</v>
      </c>
      <c r="L37" s="61">
        <v>5575501307</v>
      </c>
      <c r="M37" s="61">
        <v>5579334307</v>
      </c>
      <c r="N37" s="61">
        <v>7298774000</v>
      </c>
      <c r="O37" s="61" t="s">
        <v>129</v>
      </c>
      <c r="P37" s="61" t="s">
        <v>319</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44196</v>
      </c>
      <c r="K38" s="61">
        <v>55955872344.100883</v>
      </c>
      <c r="N38" s="61">
        <v>68553124892.036621</v>
      </c>
      <c r="O38" s="61" t="s">
        <v>129</v>
      </c>
      <c r="P38" s="61" t="s">
        <v>321</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44196</v>
      </c>
      <c r="J39" s="61">
        <v>19865342074</v>
      </c>
      <c r="K39" s="61">
        <v>7769000000</v>
      </c>
      <c r="L39" s="61">
        <v>40943342074</v>
      </c>
      <c r="M39" s="61">
        <v>41758342074</v>
      </c>
      <c r="N39" s="61">
        <v>45680000000</v>
      </c>
      <c r="O39" s="61" t="s">
        <v>129</v>
      </c>
      <c r="P39" s="61" t="s">
        <v>319</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44196</v>
      </c>
      <c r="J40" s="61">
        <v>8231813171</v>
      </c>
      <c r="K40" s="61">
        <v>3471209000</v>
      </c>
      <c r="L40" s="61">
        <v>14415922171</v>
      </c>
      <c r="M40" s="61">
        <v>14426205171</v>
      </c>
      <c r="N40" s="61">
        <v>18479247000</v>
      </c>
      <c r="O40" s="61" t="s">
        <v>129</v>
      </c>
      <c r="P40" s="61" t="s">
        <v>319</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44196</v>
      </c>
      <c r="J41" s="61">
        <v>3725882304</v>
      </c>
      <c r="K41" s="61">
        <v>2123000000</v>
      </c>
      <c r="N41" s="61">
        <v>8394000000</v>
      </c>
      <c r="O41" s="61" t="s">
        <v>129</v>
      </c>
      <c r="P41" s="61" t="s">
        <v>319</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44196</v>
      </c>
      <c r="J42" s="61">
        <v>24648067675</v>
      </c>
      <c r="K42" s="61">
        <v>10076000000</v>
      </c>
      <c r="L42" s="61">
        <v>41224067675</v>
      </c>
      <c r="M42" s="61">
        <v>41371067675</v>
      </c>
      <c r="N42" s="61">
        <v>47730000000</v>
      </c>
      <c r="O42" s="61" t="s">
        <v>129</v>
      </c>
      <c r="P42" s="61" t="s">
        <v>319</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44196</v>
      </c>
      <c r="J43" s="61">
        <v>4100000000</v>
      </c>
      <c r="K43" s="61">
        <v>10464991000</v>
      </c>
      <c r="L43" s="61">
        <v>5452884000</v>
      </c>
      <c r="M43" s="61">
        <v>6834344000</v>
      </c>
      <c r="N43" s="61">
        <v>8275765000</v>
      </c>
      <c r="O43" s="61" t="s">
        <v>129</v>
      </c>
      <c r="P43" s="61" t="s">
        <v>321</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44196</v>
      </c>
      <c r="J44" s="61">
        <v>34300000000</v>
      </c>
      <c r="K44" s="61">
        <v>10829000000</v>
      </c>
      <c r="L44" s="61">
        <v>54977000000</v>
      </c>
      <c r="M44" s="61">
        <v>55085000000</v>
      </c>
      <c r="N44" s="61">
        <v>65665000000</v>
      </c>
      <c r="O44" s="61" t="s">
        <v>129</v>
      </c>
      <c r="P44" s="61" t="s">
        <v>319</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44196</v>
      </c>
      <c r="J45" s="61">
        <v>54800000000</v>
      </c>
      <c r="K45" s="61">
        <v>22596000000</v>
      </c>
      <c r="L45" s="61">
        <v>94623000000</v>
      </c>
      <c r="M45" s="61">
        <v>96598000000</v>
      </c>
      <c r="N45" s="61">
        <v>118700000000</v>
      </c>
      <c r="O45" s="61" t="s">
        <v>129</v>
      </c>
      <c r="P45" s="61" t="s">
        <v>319</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44196</v>
      </c>
      <c r="K46" s="61">
        <v>10166444011.05982</v>
      </c>
      <c r="N46" s="61">
        <v>76145937002.942871</v>
      </c>
      <c r="O46" s="61" t="s">
        <v>129</v>
      </c>
      <c r="P46" s="61" t="s">
        <v>319</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44196</v>
      </c>
      <c r="K47" s="61">
        <v>7294055000</v>
      </c>
      <c r="N47" s="61">
        <v>14842991000</v>
      </c>
      <c r="O47" s="61" t="s">
        <v>129</v>
      </c>
      <c r="P47" s="61" t="s">
        <v>321</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44196</v>
      </c>
      <c r="J48" s="61">
        <v>160935221</v>
      </c>
      <c r="K48" s="61">
        <v>1208800000</v>
      </c>
      <c r="L48" s="61">
        <v>302435221</v>
      </c>
      <c r="M48" s="61">
        <v>329535221</v>
      </c>
      <c r="N48" s="61">
        <v>1085200000</v>
      </c>
      <c r="O48" s="61" t="s">
        <v>129</v>
      </c>
      <c r="P48" s="61" t="s">
        <v>321</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44196</v>
      </c>
      <c r="J49" s="61">
        <v>1600000000</v>
      </c>
      <c r="K49" s="61">
        <v>12937000000</v>
      </c>
      <c r="L49" s="61">
        <v>4630000000</v>
      </c>
      <c r="M49" s="61">
        <v>5379000000</v>
      </c>
      <c r="N49" s="61">
        <v>11608000000</v>
      </c>
      <c r="O49" s="61" t="s">
        <v>129</v>
      </c>
      <c r="P49" s="61" t="s">
        <v>321</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44196</v>
      </c>
      <c r="J50" s="61">
        <v>400452075</v>
      </c>
      <c r="K50" s="61">
        <v>2444000000</v>
      </c>
      <c r="L50" s="61">
        <v>364452075</v>
      </c>
      <c r="M50" s="61">
        <v>406452075</v>
      </c>
      <c r="N50" s="61">
        <v>1695000000</v>
      </c>
      <c r="O50" s="61" t="s">
        <v>129</v>
      </c>
      <c r="P50" s="61" t="s">
        <v>319</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44196</v>
      </c>
      <c r="J51" s="61">
        <v>9084469142</v>
      </c>
      <c r="K51" s="61">
        <v>11809000000</v>
      </c>
      <c r="L51" s="61">
        <v>18886469142</v>
      </c>
      <c r="M51" s="61">
        <v>19186469142</v>
      </c>
      <c r="N51" s="61">
        <v>26616000000</v>
      </c>
      <c r="O51" s="61" t="s">
        <v>129</v>
      </c>
      <c r="P51" s="61" t="s">
        <v>319</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44196</v>
      </c>
      <c r="J52" s="61">
        <v>27600000000</v>
      </c>
      <c r="K52" s="61">
        <v>7523100000</v>
      </c>
      <c r="L52" s="61">
        <v>39420800000</v>
      </c>
      <c r="M52" s="61">
        <v>39458300000</v>
      </c>
      <c r="N52" s="61">
        <v>34951800000</v>
      </c>
      <c r="O52" s="61" t="s">
        <v>129</v>
      </c>
      <c r="P52" s="61" t="s">
        <v>319</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44196</v>
      </c>
      <c r="J53" s="61">
        <v>1633376617</v>
      </c>
      <c r="K53" s="61">
        <v>3759556000</v>
      </c>
      <c r="L53" s="61">
        <v>2294113617</v>
      </c>
      <c r="M53" s="61">
        <v>2386476617</v>
      </c>
      <c r="N53" s="61">
        <v>2510796000</v>
      </c>
      <c r="O53" s="61" t="s">
        <v>129</v>
      </c>
      <c r="P53" s="61" t="s">
        <v>321</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44196</v>
      </c>
      <c r="J54" s="61">
        <v>32825311125</v>
      </c>
      <c r="K54" s="61">
        <v>11529000000</v>
      </c>
      <c r="N54" s="61">
        <v>50448000000</v>
      </c>
      <c r="O54" s="61" t="s">
        <v>129</v>
      </c>
      <c r="P54" s="61" t="s">
        <v>319</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zoomScale="150" zoomScaleNormal="150" workbookViewId="0">
      <selection activeCell="F4" sqref="F4"/>
    </sheetView>
  </sheetViews>
  <sheetFormatPr baseColWidth="10" defaultColWidth="8.83203125" defaultRowHeight="15"/>
  <cols>
    <col min="1" max="1" width="29.33203125" style="61" customWidth="1"/>
    <col min="2" max="2" width="25.5" style="4" customWidth="1"/>
    <col min="3" max="3" width="8.83203125" style="61"/>
    <col min="4" max="4" width="8.8320312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 min="13" max="16384" width="8.8320312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2022-02-22T17:45:32Z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