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06E9CADB-ABEE-9D46-A58D-E5EEA9369A5A}" xr6:coauthVersionLast="47" xr6:coauthVersionMax="47" xr10:uidLastSave="{00000000-0000-0000-0000-000000000000}"/>
  <bookViews>
    <workbookView xWindow="35920" yWindow="2620" windowWidth="68100" windowHeight="39960" activeTab="4"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9" i="2" l="1"/>
  <c r="AI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<sst xmlns="http://schemas.openxmlformats.org/spreadsheetml/2006/main" count="1638" uniqueCount="322">
  <si>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</si>
  <si>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</si>
  <si>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</si>
  <si>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</si>
  <si>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</si>
  <si>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</si>
  <si>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</si>
  <si>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</si>
  <si>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</si>
  <si>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</si>
  <si>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</si>
  <si>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</si>
  <si>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</si>
  <si>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</si>
  <si>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</si>
  <si>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</si>
  <si>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</si>
  <si>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</si>
  <si>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</si>
  <si>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</si>
  <si>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</si>
  <si>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</si>
  <si>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</si>
  <si>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</si>
  <si>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</si>
  <si>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</si>
  <si>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</si>
  <si>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</si>
  <si>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</si>
  <si>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</si>
  <si>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</si>
  <si>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</si>
  <si>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</si>
  <si>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</si>
  <si>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</si>
  <si>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</si>
  <si>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</si>
  <si>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</si>
  <si>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</si>
  <si>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</si>
  <si>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</si>
  <si>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</si>
  <si>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</si>
  <si>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</si>
  <si>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</si>
  <si>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</si>
  <si>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</si>
  <si>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</si>
  <si>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</si>
  <si>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</si>
  <si>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</si>
  <si>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</si>
  <si>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</si>
  <si>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</si>
  <si>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</si>
  <si>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</si>
  <si>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</si>
  <si>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</si>
  <si>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</si>
  <si>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</si>
  <si>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</si>
  <si>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</si>
  <si>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</si>
  <si>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</si>
  <si>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</si>
  <si>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</si>
  <si>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</si>
  <si>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</si>
  <si>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</si>
  <si>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</si>
  <si>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</si>
  <si>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</si>
  <si>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</si>
  <si>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</si>
  <si>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</si>
  <si>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</si>
  <si>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</si>
  <si>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</si>
  <si>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</si>
  <si>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</si>
  <si>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</si>
  <si>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</si>
  <si>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</si>
  <si>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</si>
  <si>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</si>
  <si>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</si>
  <si>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</si>
  <si>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</si>
  <si>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</si>
  <si>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</si>
  <si>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</si>
  <si>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</si>
  <si>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</si>
  <si>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</si>
  <si>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</si>
  <si>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</si>
  <si>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</si>
  <si>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</si>
  <si>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</si>
  <si>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</si>
  <si>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</si>
  <si>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</si>
  <si>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</si>
  <si>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</si>
  <si>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</si>
  <si>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</si>
  <si>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</si>
  <si>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</si>
  <si>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</si>
  <si>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</si>
  <si>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</si>
  <si>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</si>
  <si>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</si>
  <si>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</si>
  <si>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</si>
  <si>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</si>
  <si>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</si>
  <si>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</si>
  <si>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</si>
  <si>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</si>
  <si>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</si>
  <si>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</si>
  <si>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</si>
  <si>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</si>
  <si>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</si>
  <si>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</si>
  <si>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</si>
  <si>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</si>
  <si>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</si>
  <si>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</si>
  <si>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</si>
  <si>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</si>
  <si>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</si>
  <si>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</si>
  <si>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</si>
  <si>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</si>
  <si>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</si>
  <si>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</si>
  <si>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</si>
  <si>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</si>
  <si>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</si>
  <si>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</si>
  <si>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</si>
  <si>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</si>
  <si>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</si>
  <si>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</si>
  <si>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</si>
  <si>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</si>
  <si>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</si>
  <si>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</si>
  <si>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</si>
  <si>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</si>
  <si>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</si>
  <si>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</si>
  <si>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</si>
  <si>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</si>
  <si>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</si>
  <si>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</si>
  <si>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</si>
  <si>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</si>
  <si>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</si>
  <si>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</si>
  <si>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</si>
  <si>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</si>
  <si>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</si>
  <si>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</si>
  <si>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</si>
  <si>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</si>
  <si>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</si>
  <si>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</si>
  <si>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</si>
  <si>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</si>
  <si>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</si>
  <si>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</si>
  <si>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</si>
  <si>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</si>
  <si>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</si>
  <si>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</si>
  <si>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</si>
  <si>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</si>
  <si>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</si>
  <si>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</si>
  <si>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</si>
  <si>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</si>
  <si>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</si>
  <si>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</si>
  <si>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</si>
  <si>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</si>
  <si>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</si>
  <si>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</si>
  <si>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</si>
  <si>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</si>
  <si>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</si>
  <si>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</si>
  <si>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</si>
  <si>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</si>
  <si>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</si>
  <si>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</si>
  <si>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</si>
  <si>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</si>
  <si>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</si>
  <si>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</si>
  <si>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</si>
  <si>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</si>
  <si>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</si>
  <si>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</si>
  <si>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</si>
  <si>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</si>
  <si>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</si>
  <si>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</si>
  <si>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</si>
  <si>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</si>
  <si>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</si>
  <si>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</si>
  <si>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</si>
  <si>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</si>
  <si>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</si>
  <si>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</si>
  <si>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</si>
  <si>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</si>
  <si>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</si>
  <si>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</si>
  <si>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</si>
  <si>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</si>
  <si>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</si>
  <si>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</si>
  <si>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</si>
  <si>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</si>
  <si>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</si>
  <si>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</si>
  <si>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</si>
  <si>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</si>
  <si>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</si>
  <si>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</si>
  <si>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</si>
  <si>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</si>
  <si>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</si>
  <si>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</si>
  <si>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</si>
  <si>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</si>
  <si>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</si>
  <si>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</si>
  <si>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</si>
  <si>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</si>
  <si>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</si>
  <si>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</si>
  <si>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</si>
  <si>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</si>
  <si>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</si>
  <si>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</si>
  <si>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</si>
  <si>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</si>
  <si>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</si>
  <si>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</si>
  <si>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</si>
  <si>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</si>
  <si>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</si>
  <si>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</si>
  <si>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</si>
  <si>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</si>
  <si>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</si>
  <si>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</si>
  <si>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</si>
  <si>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</si>
  <si>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</si>
  <si>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</si>
  <si>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</si>
  <si>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</si>
  <si>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</si>
  <si>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</si>
  <si>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</si>
  <si>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</si>
  <si>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</si>
  <si>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</si>
  <si>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</si>
  <si>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</si>
  <si>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</si>
  <si>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</si>
  <si>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</si>
  <si>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</si>
  <si>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</si>
  <si>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</si>
  <si>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</si>
  <si>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</si>
  <si>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</si>
  <si>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</si>
  <si>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</si>
  <si>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</si>
  <si>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</si>
  <si>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</si>
  <si>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</si>
  <si>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</si>
  <si>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</si>
  <si>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</si>
  <si>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</si>
  <si>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</si>
  <si>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</si>
  <si>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</si>
  <si>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</si>
  <si>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</si>
  <si>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</si>
  <si>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</si>
  <si>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</si>
  <si>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</si>
  <si>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</si>
  <si>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</si>
  <si>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</si>
  <si>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</si>
  <si>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</si>
  <si>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</si>
  <si>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</si>
  <si>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</si>
  <si>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</si>
  <si>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</si>
  <si>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</si>
  <si>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</si>
  <si>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</si>
  <si>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</si>
  <si>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t CO2/MWh</t>
  </si>
  <si>
    <t>TWh</t>
  </si>
  <si>
    <t>kt CO2</t>
  </si>
  <si>
    <t>megaFe_ton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</si>
</sst>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7">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F2" activePane="bottomRight" state="frozen"/>
      <selection pane="topRight" activeCell="B1" sqref="B1"/>
      <selection pane="bottomLeft" activeCell="A2" sqref="A2"/>
      <selection pane="bottomRight" activeCell="I2" sqref="I2:I32"/>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319</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319</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129</v>
      </c>
      <c r="P12" s="61" t="s">
        <v>319</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319</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319</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319</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319</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319</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319</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319</v>
      </c>
      <c r="Q19" s="82"/>
      <c r="R19" s="2"/>
      <c r="S19" s="2"/>
      <c r="T19" s="2"/>
      <c r="U19" s="2"/>
      <c r="AE19" s="69">
        <v>0.54127069000000005</v>
      </c>
      <c r="AF19" s="69">
        <v>0.38852905199999999</v>
      </c>
      <c r="AG19" s="69">
        <v>3.4941450000000002E-3</v>
      </c>
      <c r="AH19" s="69">
        <v>2.2128600000000001E-4</v>
      </c>
      <c r="AI19" s="69">
        <f>AH19</f>
        <v>2.2128600000000001E-4</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2"/>
      <c r="X20" s="2">
        <v>7061000</v>
      </c>
      <c r="Y20" s="84">
        <v>17693000</v>
      </c>
      <c r="Z20" s="84">
        <v>21022000</v>
      </c>
      <c r="AA20" s="84">
        <v>18864000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t="str">
        <f t="shared" ref="AI20" si="17">IF(ISBLANK(U20),IF(ISBLANK(AB20),"",AB20),U20+AB20)</f>
        <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26">IF(OR(ISBLANK(Q22), ISBLANK(X22)),"",Q22+X22)</f>
        <v>14435000</v>
      </c>
      <c r="AF22" s="69">
        <f t="shared" si="26"/>
        <v>13858000</v>
      </c>
      <c r="AG22" s="69">
        <f t="shared" si="26"/>
        <v>13933000</v>
      </c>
      <c r="AH22" s="69">
        <f t="shared" si="26"/>
        <v>14858000</v>
      </c>
      <c r="AI22" s="69">
        <f t="shared" si="26"/>
        <v>12580000</v>
      </c>
      <c r="AJ22" s="69" t="str">
        <f t="shared" si="26"/>
        <v/>
      </c>
      <c r="AK22" s="69" t="str">
        <f t="shared" si="26"/>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321</v>
      </c>
      <c r="Q23" s="2"/>
      <c r="R23" s="2"/>
      <c r="S23" s="2"/>
      <c r="T23" s="2"/>
      <c r="U23" s="2"/>
      <c r="AE23" s="69">
        <v>16.100000000000001</v>
      </c>
      <c r="AF23" s="69">
        <v>16.100000000000001</v>
      </c>
      <c r="AG23" s="69">
        <v>14.27265885416667</v>
      </c>
      <c r="AH23" s="69">
        <v>11.947505</v>
      </c>
      <c r="AI23" s="69">
        <v>11.738147617323991</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319</v>
      </c>
      <c r="Q24" s="2">
        <v>3.8868941879999999</v>
      </c>
      <c r="R24" s="2">
        <v>3.8663196809999998</v>
      </c>
      <c r="S24" s="2">
        <v>3.937301664</v>
      </c>
      <c r="T24" s="2">
        <v>3.9790181429999998</v>
      </c>
      <c r="U24" s="2">
        <v>3.8259789839999998</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319</v>
      </c>
      <c r="Q25" s="2"/>
      <c r="R25" s="2"/>
      <c r="S25" s="2"/>
      <c r="T25" s="2"/>
      <c r="U25" s="2"/>
      <c r="AE25" s="69">
        <v>1.8746218750000001</v>
      </c>
      <c r="AF25" s="69">
        <v>1.844359927</v>
      </c>
      <c r="AG25" s="69">
        <v>2.051568649</v>
      </c>
      <c r="AH25" s="69">
        <v>1.710493431</v>
      </c>
      <c r="AI25" s="69">
        <f>AH25*2.26/2.35</f>
        <v>1.6449851719404254</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321</v>
      </c>
      <c r="Q26" s="2"/>
      <c r="R26" s="2"/>
      <c r="S26" s="2"/>
      <c r="T26" s="2"/>
      <c r="U26" s="2"/>
      <c r="AE26" s="69">
        <v>12.356382978723399</v>
      </c>
      <c r="AF26" s="69">
        <v>11.819148936170221</v>
      </c>
      <c r="AG26" s="69">
        <v>11.281914893617021</v>
      </c>
      <c r="AH26" s="69">
        <v>10.1</v>
      </c>
      <c r="AI26" s="69">
        <v>10.1</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319</v>
      </c>
      <c r="Q27" s="2"/>
      <c r="R27" s="2"/>
      <c r="S27" s="2"/>
      <c r="T27" s="2"/>
      <c r="U27" s="2"/>
      <c r="AE27" s="69">
        <v>3.004725724</v>
      </c>
      <c r="AF27" s="69">
        <v>2.1325357700000001</v>
      </c>
      <c r="AG27" s="69">
        <v>3.0720788620000001</v>
      </c>
      <c r="AH27" s="69">
        <v>2.4277569909999999</v>
      </c>
      <c r="AI27" s="69">
        <v>1.335266345</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319</v>
      </c>
      <c r="Q28" s="2">
        <v>0.99625009600000003</v>
      </c>
      <c r="R28" s="2">
        <v>0.98354598199999999</v>
      </c>
      <c r="S28" s="2">
        <v>2.6019487300000002</v>
      </c>
      <c r="T28" s="2">
        <v>2.5352979329999998</v>
      </c>
      <c r="U28" s="2">
        <v>1.926808946</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 si="27">IF(OR(ISBLANK(Q29), ISBLANK(X29)),"",Q29+X29)</f>
        <v>33167324</v>
      </c>
      <c r="AF29" s="69">
        <f t="shared" ref="AF29" si="28">IF(OR(ISBLANK(R29), ISBLANK(Y29)),"",R29+Y29)</f>
        <v>36362250</v>
      </c>
      <c r="AG29" s="69">
        <f t="shared" ref="AG29" si="29">IF(OR(ISBLANK(S29), ISBLANK(Z29)),"",S29+Z29)</f>
        <v>35896971</v>
      </c>
      <c r="AH29" s="69">
        <f t="shared" ref="AH29" si="30">IF(OR(ISBLANK(T29), ISBLANK(AA29)),"",T29+AA29)</f>
        <v>30327168</v>
      </c>
      <c r="AI29" s="69">
        <f t="shared" ref="AI29" si="31">IF(OR(ISBLANK(U29), ISBLANK(AB29)),"",U29+AB29)</f>
        <v>31822330</v>
      </c>
      <c r="AJ29" s="69" t="str">
        <f t="shared" ref="AJ29" si="32">IF(OR(ISBLANK(V29), ISBLANK(AC29)),"",V29+AC29)</f>
        <v/>
      </c>
      <c r="AK29" s="69" t="str">
        <f t="shared" ref="AK29" si="33">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319</v>
      </c>
      <c r="Q30" s="2">
        <v>2.2165439930000002</v>
      </c>
      <c r="R30" s="2">
        <v>2.2511915660000001</v>
      </c>
      <c r="S30" s="2">
        <v>2.4511497719999999</v>
      </c>
      <c r="T30" s="2">
        <v>2.4417731950000001</v>
      </c>
      <c r="U30" s="2">
        <v>2.3478588409999999</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319</v>
      </c>
      <c r="Q31" s="2"/>
      <c r="R31" s="2"/>
      <c r="S31" s="2"/>
      <c r="T31" s="2"/>
      <c r="U31" s="2"/>
      <c r="AE31" s="69">
        <v>6.3372507860000002</v>
      </c>
      <c r="AF31" s="69">
        <v>6.1180013459999998</v>
      </c>
      <c r="AG31" s="69">
        <v>5.2178957580000001</v>
      </c>
      <c r="AH31" s="69">
        <v>5.3678279890000002</v>
      </c>
      <c r="AI31" s="69">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227</v>
      </c>
      <c r="F32" s="61" t="s">
        <v>182</v>
      </c>
      <c r="G32" s="4" t="s">
        <v>64</v>
      </c>
      <c r="H32" s="61" t="s">
        <v>65</v>
      </c>
      <c r="I32" s="5">
        <v>44196</v>
      </c>
      <c r="J32" s="61"/>
      <c r="K32" s="61">
        <v>55955872344.100883</v>
      </c>
      <c r="L32" s="61"/>
      <c r="M32" s="61"/>
      <c r="N32" s="61">
        <v>68553124892.036621</v>
      </c>
      <c r="O32" s="61" t="s">
        <v>129</v>
      </c>
      <c r="P32" s="61" t="s">
        <v>321</v>
      </c>
      <c r="Q32" s="2"/>
      <c r="R32" s="2"/>
      <c r="S32" s="2"/>
      <c r="T32" s="2"/>
      <c r="U32" s="2"/>
      <c r="AE32" s="69"/>
      <c r="AF32" s="69">
        <v>78.8</v>
      </c>
      <c r="AG32" s="69">
        <v>78.8</v>
      </c>
      <c r="AH32" s="69">
        <v>78.8</v>
      </c>
      <c r="AI32" s="69">
        <v>68.873999999999995</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B2" activePane="bottomRight" state="frozen"/>
      <selection pane="topRight" activeCell="B1" sqref="B1"/>
      <selection pane="bottomLeft" activeCell="A2" sqref="A2"/>
      <selection pane="bottomRight" activeCell="A41" sqref="A41"/>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318</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318</v>
      </c>
      <c r="K11" s="61">
        <v>2030</v>
      </c>
      <c r="L11" s="75">
        <v>0.4</v>
      </c>
    </row>
    <row r="12" spans="1:12" s="61" customFormat="1">
      <c r="A12" s="61" t="s">
        <v>173</v>
      </c>
      <c r="B12" s="4" t="s">
        <v>174</v>
      </c>
      <c r="C12" s="61" t="s">
        <v>175</v>
      </c>
      <c r="D12" s="26"/>
      <c r="E12" s="26" t="s">
        <v>66</v>
      </c>
      <c r="F12" s="61" t="s">
        <v>310</v>
      </c>
      <c r="H12" s="20">
        <v>2005</v>
      </c>
      <c r="I12" s="61">
        <v>1</v>
      </c>
      <c r="J12" s="71" t="s">
        <v>318</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316</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316</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318</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320</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317</v>
      </c>
      <c r="K29" s="61">
        <v>2031</v>
      </c>
      <c r="L29" s="75">
        <v>0.10800000000000001</v>
      </c>
    </row>
    <row r="30" spans="1:12">
      <c r="A30" s="61" t="s">
        <v>228</v>
      </c>
      <c r="B30" s="4" t="s">
        <v>229</v>
      </c>
      <c r="C30" s="61" t="s">
        <v>230</v>
      </c>
      <c r="E30" s="26" t="s">
        <v>66</v>
      </c>
      <c r="F30" s="61" t="s">
        <v>310</v>
      </c>
      <c r="G30" s="61">
        <v>2020</v>
      </c>
      <c r="H30" s="20">
        <v>2010</v>
      </c>
      <c r="I30" s="61">
        <v>0.76300000000000001</v>
      </c>
      <c r="J30" s="71" t="s">
        <v>318</v>
      </c>
      <c r="K30" s="61">
        <v>2030</v>
      </c>
      <c r="L30" s="75">
        <v>0.1</v>
      </c>
    </row>
    <row r="31" spans="1:12">
      <c r="A31" s="61" t="s">
        <v>231</v>
      </c>
      <c r="B31" s="4" t="s">
        <v>232</v>
      </c>
      <c r="C31" s="61" t="s">
        <v>233</v>
      </c>
      <c r="E31" s="26" t="s">
        <v>66</v>
      </c>
      <c r="F31" s="61" t="s">
        <v>313</v>
      </c>
      <c r="H31" s="20">
        <v>2000</v>
      </c>
      <c r="I31" s="61">
        <f>2650/2000</f>
        <v>1.325</v>
      </c>
      <c r="J31" s="71" t="s">
        <v>318</v>
      </c>
      <c r="K31" s="61">
        <v>2030</v>
      </c>
      <c r="L31" s="75">
        <v>0.5</v>
      </c>
    </row>
    <row r="32" spans="1:12">
      <c r="A32" s="61" t="s">
        <v>234</v>
      </c>
      <c r="B32" s="4" t="s">
        <v>235</v>
      </c>
      <c r="C32" s="61" t="s">
        <v>236</v>
      </c>
      <c r="E32" s="61" t="s">
        <v>66</v>
      </c>
      <c r="F32" s="61" t="s">
        <v>316</v>
      </c>
      <c r="G32" s="61">
        <v>2020</v>
      </c>
      <c r="H32" s="61">
        <v>2015</v>
      </c>
      <c r="I32" s="61">
        <v>0.82</v>
      </c>
      <c r="J32" s="61" t="s">
        <v>317</v>
      </c>
      <c r="K32" s="61">
        <v>2030</v>
      </c>
      <c r="L32" s="75">
        <v>0.35</v>
      </c>
    </row>
    <row r="33" spans="1:12" s="61" customFormat="1">
      <c r="A33" s="61" t="s">
        <v>237</v>
      </c>
      <c r="B33" s="4" t="s">
        <v>238</v>
      </c>
      <c r="C33" s="61" t="s">
        <v>239</v>
      </c>
      <c r="D33" s="26">
        <v>2050</v>
      </c>
      <c r="E33" s="61" t="s">
        <v>66</v>
      </c>
      <c r="F33" s="61" t="s">
        <v>313</v>
      </c>
      <c r="G33" s="61">
        <v>2020</v>
      </c>
      <c r="H33" s="61">
        <v>1990</v>
      </c>
      <c r="I33" s="61">
        <f>7000000/(1-0.68)</f>
        <v>21875000.000000004</v>
      </c>
      <c r="J33" s="61" t="s">
        <v>318</v>
      </c>
      <c r="K33" s="61">
        <v>2030</v>
      </c>
      <c r="L33" s="75">
        <v>0.8</v>
      </c>
    </row>
    <row r="34" spans="1:12">
      <c r="A34" s="61" t="s">
        <v>237</v>
      </c>
      <c r="B34" s="4" t="s">
        <v>238</v>
      </c>
      <c r="C34" s="61" t="s">
        <v>239</v>
      </c>
      <c r="D34" s="26">
        <v>2050</v>
      </c>
      <c r="E34" s="61" t="s">
        <v>66</v>
      </c>
      <c r="F34" s="61" t="s">
        <v>313</v>
      </c>
      <c r="G34" s="61">
        <v>2020</v>
      </c>
      <c r="H34" s="61">
        <v>1990</v>
      </c>
      <c r="I34" s="61">
        <f>7000000/(1-0.68)</f>
        <v>21875000.000000004</v>
      </c>
      <c r="J34" s="61" t="s">
        <v>318</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316</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6">
        <v>6976930.1319702603</v>
      </c>
      <c r="J39" s="61" t="s">
        <v>143</v>
      </c>
      <c r="K39" s="61">
        <v>2040</v>
      </c>
      <c r="L39" s="75">
        <v>1</v>
      </c>
    </row>
    <row r="40" spans="1:12">
      <c r="A40" s="61" t="s">
        <v>257</v>
      </c>
      <c r="B40" s="4" t="s">
        <v>258</v>
      </c>
      <c r="C40" s="61" t="s">
        <v>259</v>
      </c>
      <c r="D40" s="26">
        <v>2050</v>
      </c>
      <c r="E40" s="26" t="s">
        <v>66</v>
      </c>
      <c r="F40" s="61" t="s">
        <v>316</v>
      </c>
      <c r="G40" s="61">
        <v>2020</v>
      </c>
      <c r="H40" s="20">
        <v>2017</v>
      </c>
      <c r="I40" s="61">
        <v>2.06</v>
      </c>
      <c r="J40" s="61" t="s">
        <v>317</v>
      </c>
      <c r="K40" s="61">
        <v>2030</v>
      </c>
      <c r="L40" s="75">
        <v>0.2</v>
      </c>
    </row>
    <row r="41" spans="1:12">
      <c r="A41" s="61" t="s">
        <v>257</v>
      </c>
      <c r="B41" s="4" t="s">
        <v>258</v>
      </c>
      <c r="C41" s="61" t="s">
        <v>259</v>
      </c>
      <c r="D41" s="26">
        <v>2050</v>
      </c>
      <c r="E41" s="26" t="s">
        <v>66</v>
      </c>
      <c r="F41" s="61" t="s">
        <v>316</v>
      </c>
      <c r="G41" s="61">
        <v>2020</v>
      </c>
      <c r="H41" s="20">
        <v>2017</v>
      </c>
      <c r="I41" s="61">
        <v>2.06</v>
      </c>
      <c r="J41" s="61" t="s">
        <v>317</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tabSelected="1" zoomScale="150" zoomScaleNormal="150" workbookViewId="0">
      <pane xSplit="1" ySplit="1" topLeftCell="B2" activePane="bottomRight" state="frozen"/>
      <selection pane="topRight" activeCell="B1" sqref="B1"/>
      <selection pane="bottomLeft" activeCell="A2" sqref="A2"/>
      <selection pane="bottomRight" activeCell="I2" sqref="I2:I54"/>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319</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319</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319</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319</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319</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319</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319</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319</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319</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319</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319</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321</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319</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321</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319</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319</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319</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319</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319</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319</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319</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319</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319</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319</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319</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321</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319</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319</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321</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319</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319</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319</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319</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319</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319</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321</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319</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319</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319</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319</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321</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319</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319</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319</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321</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321</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321</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319</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319</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319</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321</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319</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2022-02-22T09:19:09Z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