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ibration\"/>
    </mc:Choice>
  </mc:AlternateContent>
  <xr:revisionPtr revIDLastSave="0" documentId="13_ncr:1_{3907AB3F-48B9-4E19-BFA1-BEBF5181C280}" xr6:coauthVersionLast="45" xr6:coauthVersionMax="45" xr10:uidLastSave="{00000000-0000-0000-0000-000000000000}"/>
  <bookViews>
    <workbookView xWindow="-108" yWindow="-108" windowWidth="23256" windowHeight="12576" activeTab="1" xr2:uid="{B07B626B-0378-46A7-AEF9-A961C2145643}"/>
  </bookViews>
  <sheets>
    <sheet name="Pricing comparison" sheetId="1" r:id="rId1"/>
    <sheet name="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B25" i="1" s="1"/>
  <c r="C16" i="1"/>
  <c r="C25" i="1" s="1"/>
  <c r="D16" i="1"/>
  <c r="D25" i="1" s="1"/>
  <c r="D12" i="1"/>
  <c r="D22" i="1"/>
  <c r="D23" i="1"/>
  <c r="D20" i="1"/>
  <c r="D17" i="1"/>
  <c r="D4" i="1"/>
  <c r="D19" i="1" s="1"/>
  <c r="D9" i="1"/>
  <c r="D3" i="1"/>
  <c r="D2" i="1"/>
  <c r="C19" i="1"/>
  <c r="C4" i="1"/>
  <c r="B19" i="1"/>
  <c r="C20" i="1"/>
  <c r="C17" i="1"/>
  <c r="B20" i="1"/>
  <c r="B17" i="1"/>
  <c r="B6" i="1"/>
  <c r="D6" i="1"/>
  <c r="C6" i="1"/>
  <c r="C26" i="1"/>
  <c r="B26" i="1"/>
  <c r="D26" i="1"/>
  <c r="C2" i="1"/>
  <c r="C3" i="1"/>
  <c r="C5" i="1"/>
  <c r="C12" i="1" l="1"/>
  <c r="B5" i="1"/>
  <c r="B4" i="1"/>
  <c r="B3" i="1"/>
  <c r="B2" i="1"/>
  <c r="D8" i="1" l="1"/>
  <c r="B7" i="1"/>
  <c r="B12" i="1" l="1"/>
  <c r="B13" i="1" s="1"/>
  <c r="D13" i="1"/>
  <c r="C13" i="1"/>
</calcChain>
</file>

<file path=xl/sharedStrings.xml><?xml version="1.0" encoding="utf-8"?>
<sst xmlns="http://schemas.openxmlformats.org/spreadsheetml/2006/main" count="41" uniqueCount="41">
  <si>
    <t>perpetual</t>
  </si>
  <si>
    <t>subscription</t>
  </si>
  <si>
    <t>cloud</t>
  </si>
  <si>
    <t>Extra tags</t>
  </si>
  <si>
    <t>Axiom User</t>
  </si>
  <si>
    <t>ODBC Connector</t>
  </si>
  <si>
    <t>Customer care</t>
  </si>
  <si>
    <t>free</t>
  </si>
  <si>
    <t>System setup</t>
  </si>
  <si>
    <t>not listing</t>
  </si>
  <si>
    <t>3 - 8 year of history(Assume 2 years)</t>
  </si>
  <si>
    <t>Total</t>
  </si>
  <si>
    <t>Canary System w/ 100 tags</t>
  </si>
  <si>
    <t>User</t>
  </si>
  <si>
    <t>Months</t>
  </si>
  <si>
    <t>Tags</t>
  </si>
  <si>
    <t>Taiwan Dollars</t>
  </si>
  <si>
    <t>name</t>
  </si>
  <si>
    <t>conditions</t>
  </si>
  <si>
    <t>$/tw$</t>
  </si>
  <si>
    <t>Quotation</t>
  </si>
  <si>
    <t>Excel add-in user</t>
  </si>
  <si>
    <t>Excepted price</t>
  </si>
  <si>
    <t>first of Quotation</t>
  </si>
  <si>
    <t>Second of Quotation</t>
  </si>
  <si>
    <t>Below prices are without ODBC connector feature</t>
  </si>
  <si>
    <t>Canary Axiom User 
License</t>
  </si>
  <si>
    <t>System Setup - 
Inital setup and configuration for the Canary Cloud.</t>
  </si>
  <si>
    <t>Third of Quotation</t>
  </si>
  <si>
    <t>Canary System License -
 Includes Canary Collectors, Store &amp; 
Forward, Canary Historian for 500 
tags, Virtual Views, Calculation 
Server, Events, a concurrent license 
for Axiom and the Excel Add-in and 
Canary's Data Connectors.(This outcome contains 15% sevice charge.)</t>
  </si>
  <si>
    <r>
      <rPr>
        <vertAlign val="subscript"/>
        <sz val="20"/>
        <color theme="1"/>
        <rFont val="Calibri"/>
        <family val="2"/>
        <scheme val="minor"/>
      </rPr>
      <t>情境</t>
    </r>
    <r>
      <rPr>
        <vertAlign val="superscript"/>
        <sz val="20"/>
        <color theme="1"/>
        <rFont val="Calibri"/>
        <family val="2"/>
        <scheme val="minor"/>
      </rPr>
      <t>功能</t>
    </r>
  </si>
  <si>
    <t>Dashboard 需能設置使用者權限管理。
(不希望讓客戶有太多編輯功能。)</t>
  </si>
  <si>
    <t>Dashboard可讓我們客製化自定的報警(這部分可接受編寫程式碼)</t>
  </si>
  <si>
    <t>提供一個匯入資料的功能，
有時因某些狀況需將某些檢驗之結果匯入資料庫
這部分需提供相關功能及匯入資料格式。
(這邊通常以CSV格式匯入資料居多，建議支援此資料格式)</t>
  </si>
  <si>
    <t>Dashboard 可讓非程式語言管理者使用，
例如:編輯趨勢圖，圓餅圖，長條圖，以及數據顯示。(用拖拉方式去編輯Dashboard)</t>
  </si>
  <si>
    <t>尚未完全符合使用情境</t>
  </si>
  <si>
    <t>功能已完整支援使用情境</t>
  </si>
  <si>
    <t>備註(如未完全符合使用情境，目前應急措施，
以及預計完工日期之補充說明)</t>
  </si>
  <si>
    <t>終版日期
(已完全符合使用情境)</t>
  </si>
  <si>
    <t>初版日期
(未完全符合使用情境版本日期)</t>
  </si>
  <si>
    <t>1. gateway的部分依據提供的mapping表格自動讀取並上傳數據至雲端。(客戶可能臨時新增欄位&lt;故需要彈性化設計新增刪除欄位上傳之功能。)
2. 可手動新增客製化欄位(例如: 新增一個由某公式計算得來的結果，做為新的變數並上傳至雲端。)
3. 目前預計大約500+參數需要上傳至雲端。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</si>
</sst>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vertAlign val="subscript"/>
      <sz val="20"/>
      <color theme="1"/>
      <name val="Calibri"/>
      <family val="2"/>
      <scheme val="minor"/>
    </font>
    <font>
      <vertAlign val="superscript"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6" fontId="1" fillId="0" borderId="1" xfId="0" applyNumberFormat="1" applyFont="1" applyBorder="1" applyAlignment="1">
      <alignment horizontal="right"/>
    </xf>
    <xf numFmtId="6" fontId="1" fillId="0" borderId="2" xfId="0" applyNumberFormat="1" applyFont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14F5B-DD0B-4990-BA0D-E9DA7A0BC165}" name="Table1" displayName="Table1" ref="A1:E29" totalsRowShown="0" headerRowDxfId="6" dataDxfId="5">
  <autoFilter ref="A1:E29" xr:uid="{4CC668C3-203E-4E3B-9D1A-471490D29AEB}"/>
  <tableColumns count="5">
    <tableColumn id="1" xr3:uid="{FDACB5D9-3D10-4BF2-8535-7CCBDC0CE02E}" name="name" dataDxfId="4"/>
    <tableColumn id="2" xr3:uid="{6B026F2A-15F5-4E86-82F0-A707438BE9D1}" name="perpetual" dataDxfId="3"/>
    <tableColumn id="3" xr3:uid="{E3605578-52F4-4F99-8682-B23F80F51122}" name="subscription" dataDxfId="2"/>
    <tableColumn id="4" xr3:uid="{4055DC46-6480-40C9-984D-3518A266837B}" name="cloud" dataDxfId="1"/>
    <tableColumn id="5" xr3:uid="{39E0386F-50DF-428F-80CB-03435E77A747}" name="conditions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6C55-29D4-4C07-814E-6AB31FD27004}">
  <dimension ref="A1:E29"/>
  <sheetViews>
    <sheetView topLeftCell="A16" zoomScaleNormal="100" workbookViewId="0">
      <selection activeCell="B19" sqref="B19"/>
    </sheetView>
  </sheetViews>
  <sheetFormatPr defaultRowHeight="14.4" x14ac:dyDescent="0.3"/>
  <cols>
    <col min="1" max="1" width="53" style="1" bestFit="1" customWidth="1"/>
    <col min="2" max="5" width="30.6640625" style="2" customWidth="1"/>
  </cols>
  <sheetData>
    <row r="1" spans="1:5" ht="18" x14ac:dyDescent="0.35">
      <c r="A1" s="3" t="s">
        <v>17</v>
      </c>
      <c r="B1" s="3" t="s">
        <v>0</v>
      </c>
      <c r="C1" s="3" t="s">
        <v>1</v>
      </c>
      <c r="D1" s="3" t="s">
        <v>2</v>
      </c>
      <c r="E1" s="3" t="s">
        <v>18</v>
      </c>
    </row>
    <row r="2" spans="1:5" ht="18" x14ac:dyDescent="0.35">
      <c r="A2" s="3" t="s">
        <v>12</v>
      </c>
      <c r="B2" s="4" t="str">
        <f>DOLLAR(4000,0)</f>
        <v>$4,000</v>
      </c>
      <c r="C2" s="4" t="str">
        <f>DOLLAR(PRODUCT(135,E5),0)</f>
        <v>$3,240</v>
      </c>
      <c r="D2" s="4" t="str">
        <f>DOLLAR(PRODUCT(450,E5),0)</f>
        <v>$10,800</v>
      </c>
      <c r="E2" s="5" t="s">
        <v>13</v>
      </c>
    </row>
    <row r="3" spans="1:5" ht="18" x14ac:dyDescent="0.35">
      <c r="A3" s="3" t="s">
        <v>3</v>
      </c>
      <c r="B3" s="4" t="str">
        <f>DOLLAR(1.5*E8,0)</f>
        <v>$600</v>
      </c>
      <c r="C3" s="4" t="str">
        <f>DOLLAR(PRODUCT(0.05*E8,E5),0)</f>
        <v>$480</v>
      </c>
      <c r="D3" s="4" t="str">
        <f>DOLLAR(PRODUCT(0.075*E8,E5),0)</f>
        <v>$720</v>
      </c>
      <c r="E3" s="5">
        <v>3</v>
      </c>
    </row>
    <row r="4" spans="1:5" ht="18" x14ac:dyDescent="0.35">
      <c r="A4" s="3" t="s">
        <v>4</v>
      </c>
      <c r="B4" s="4" t="str">
        <f>DOLLAR(995*E3,0)</f>
        <v>$2,985</v>
      </c>
      <c r="C4" s="4" t="str">
        <f>DOLLAR(PRODUCT(35*E3,E5),0)</f>
        <v>$2,520</v>
      </c>
      <c r="D4" s="4" t="str">
        <f>DOLLAR(PRODUCT(35*E3,E5),0)</f>
        <v>$2,520</v>
      </c>
      <c r="E4" s="5" t="s">
        <v>14</v>
      </c>
    </row>
    <row r="5" spans="1:5" ht="18" x14ac:dyDescent="0.35">
      <c r="A5" s="3" t="s">
        <v>5</v>
      </c>
      <c r="B5" s="4" t="str">
        <f>DOLLAR(1995,0)</f>
        <v>$1,995</v>
      </c>
      <c r="C5" s="5" t="str">
        <f>DOLLAR(PRODUCT(65,E5),0)</f>
        <v>$1,560</v>
      </c>
      <c r="D5" s="5" t="s">
        <v>9</v>
      </c>
      <c r="E5" s="5">
        <v>24</v>
      </c>
    </row>
    <row r="6" spans="1:5" ht="18" x14ac:dyDescent="0.35">
      <c r="A6" s="3" t="s">
        <v>21</v>
      </c>
      <c r="B6" s="4" t="str">
        <f>DOLLAR(395,0)</f>
        <v>$395</v>
      </c>
      <c r="C6" s="5" t="str">
        <f>DOLLAR(15*E5,0)</f>
        <v>$360</v>
      </c>
      <c r="D6" s="5" t="str">
        <f>DOLLAR(15*E5,0)</f>
        <v>$360</v>
      </c>
      <c r="E6" s="5"/>
    </row>
    <row r="7" spans="1:5" ht="18" x14ac:dyDescent="0.35">
      <c r="A7" s="3" t="s">
        <v>6</v>
      </c>
      <c r="B7" s="6">
        <f>0.15*(ROUNDUP(E5/12, 0) - 1)</f>
        <v>0.15</v>
      </c>
      <c r="C7" s="5" t="s">
        <v>7</v>
      </c>
      <c r="D7" s="5"/>
      <c r="E7" s="5" t="s">
        <v>15</v>
      </c>
    </row>
    <row r="8" spans="1:5" ht="18" x14ac:dyDescent="0.35">
      <c r="A8" s="3" t="s">
        <v>8</v>
      </c>
      <c r="B8" s="5"/>
      <c r="C8" s="5"/>
      <c r="D8" s="4" t="str">
        <f>DOLLAR(1495,0)</f>
        <v>$1,495</v>
      </c>
      <c r="E8" s="5">
        <v>400</v>
      </c>
    </row>
    <row r="9" spans="1:5" ht="18" x14ac:dyDescent="0.35">
      <c r="A9" s="3" t="s">
        <v>10</v>
      </c>
      <c r="B9" s="5"/>
      <c r="C9" s="5"/>
      <c r="D9" s="5" t="str">
        <f>DOLLAR(PRODUCT(50,E5),0)</f>
        <v>$1,200</v>
      </c>
      <c r="E9" s="5" t="s">
        <v>19</v>
      </c>
    </row>
    <row r="10" spans="1:5" ht="18" x14ac:dyDescent="0.35">
      <c r="A10" s="3"/>
      <c r="B10" s="5"/>
      <c r="C10" s="5"/>
      <c r="D10" s="5"/>
      <c r="E10" s="5">
        <v>30</v>
      </c>
    </row>
    <row r="11" spans="1:5" ht="18" x14ac:dyDescent="0.35">
      <c r="A11" s="3"/>
      <c r="B11" s="5"/>
      <c r="C11" s="5"/>
      <c r="D11" s="5"/>
      <c r="E11" s="5"/>
    </row>
    <row r="12" spans="1:5" ht="18" x14ac:dyDescent="0.35">
      <c r="A12" s="3" t="s">
        <v>11</v>
      </c>
      <c r="B12" s="4" t="str">
        <f>DOLLAR((B2 + B3 +B4+B5+B6)*(1+B7),0)</f>
        <v>$11,471</v>
      </c>
      <c r="C12" s="5" t="str">
        <f>DOLLAR(C2+C3+C4+C5+C6, 0)</f>
        <v>$8,160</v>
      </c>
      <c r="D12" s="4" t="str">
        <f>DOLLAR(D2+D3+D4+D7+D8+D9,0)</f>
        <v>$16,735</v>
      </c>
      <c r="E12" s="5"/>
    </row>
    <row r="13" spans="1:5" ht="18" x14ac:dyDescent="0.35">
      <c r="A13" s="3" t="s">
        <v>16</v>
      </c>
      <c r="B13" s="4" t="str">
        <f>DOLLAR(B12*30,0)</f>
        <v>$344,130</v>
      </c>
      <c r="C13" s="5" t="str">
        <f>DOLLAR(C12*30,0)</f>
        <v>$244,800</v>
      </c>
      <c r="D13" s="4" t="str">
        <f>DOLLAR(D12*30,0)</f>
        <v>$502,050</v>
      </c>
      <c r="E13"/>
    </row>
    <row r="14" spans="1:5" ht="18" x14ac:dyDescent="0.35">
      <c r="A14" s="3"/>
      <c r="B14" s="4"/>
      <c r="C14" s="5"/>
      <c r="D14" s="4"/>
      <c r="E14" s="5"/>
    </row>
    <row r="15" spans="1:5" ht="18.600000000000001" thickBot="1" x14ac:dyDescent="0.4">
      <c r="A15" s="12" t="s">
        <v>25</v>
      </c>
      <c r="B15" s="13"/>
      <c r="C15" s="13"/>
      <c r="D15" s="13"/>
      <c r="E15" s="5"/>
    </row>
    <row r="16" spans="1:5" ht="144" x14ac:dyDescent="0.35">
      <c r="A16" s="7" t="s">
        <v>29</v>
      </c>
      <c r="B16" s="10" t="str">
        <f>DOLLAR((B2+B3+B6)*E10*(1+B7),0)</f>
        <v>$172,328</v>
      </c>
      <c r="C16" s="8" t="str">
        <f>DOLLAR((C2+C3+C6)*E10,0)</f>
        <v>$122,400</v>
      </c>
      <c r="D16" s="8" t="str">
        <f>DOLLAR((D2+D3+D6)*E10,0)</f>
        <v>$356,400</v>
      </c>
      <c r="E16" s="5"/>
    </row>
    <row r="17" spans="1:5" ht="18.600000000000001" thickBot="1" x14ac:dyDescent="0.4">
      <c r="A17" s="3" t="s">
        <v>23</v>
      </c>
      <c r="B17" s="11" t="str">
        <f>DOLLAR(213900,0)</f>
        <v>$213,900</v>
      </c>
      <c r="C17" s="9" t="str">
        <f>DOLLAR(172800,0)</f>
        <v>$172,800</v>
      </c>
      <c r="D17" s="9" t="str">
        <f>DOLLAR(535200,0)</f>
        <v>$535,200</v>
      </c>
      <c r="E17" s="5"/>
    </row>
    <row r="18" spans="1:5" ht="18.600000000000001" thickBot="1" x14ac:dyDescent="0.4">
      <c r="A18" s="3"/>
      <c r="B18" s="4"/>
      <c r="C18" s="5"/>
      <c r="D18" s="5"/>
      <c r="E18" s="5"/>
    </row>
    <row r="19" spans="1:5" ht="36" x14ac:dyDescent="0.35">
      <c r="A19" s="7" t="s">
        <v>26</v>
      </c>
      <c r="B19" s="8" t="str">
        <f>DOLLAR(B4*E10*(1+B7),0)</f>
        <v>$102,983</v>
      </c>
      <c r="C19" s="8" t="str">
        <f>DOLLAR(C4*E10,0)</f>
        <v>$75,600</v>
      </c>
      <c r="D19" s="8" t="str">
        <f>DOLLAR(D4*E10,0)</f>
        <v>$75,600</v>
      </c>
      <c r="E19" s="5"/>
    </row>
    <row r="20" spans="1:5" ht="18.600000000000001" thickBot="1" x14ac:dyDescent="0.4">
      <c r="A20" s="3" t="s">
        <v>24</v>
      </c>
      <c r="B20" s="9" t="str">
        <f>DOLLAR(92600,0)</f>
        <v>$92,600</v>
      </c>
      <c r="C20" s="9" t="str">
        <f>DOLLAR(39120*2,0)</f>
        <v>$78,240</v>
      </c>
      <c r="D20" s="9" t="str">
        <f>DOLLAR(39120*2,0)</f>
        <v>$78,240</v>
      </c>
      <c r="E20" s="5"/>
    </row>
    <row r="21" spans="1:5" ht="18.600000000000001" thickBot="1" x14ac:dyDescent="0.4">
      <c r="A21" s="3"/>
      <c r="B21" s="14"/>
      <c r="C21" s="14"/>
      <c r="D21" s="14"/>
      <c r="E21" s="5"/>
    </row>
    <row r="22" spans="1:5" ht="54" x14ac:dyDescent="0.35">
      <c r="A22" s="7" t="s">
        <v>27</v>
      </c>
      <c r="B22" s="14"/>
      <c r="C22" s="14"/>
      <c r="D22" s="8" t="str">
        <f>DOLLAR(D9*E10,0)</f>
        <v>$36,000</v>
      </c>
      <c r="E22" s="5"/>
    </row>
    <row r="23" spans="1:5" ht="18.600000000000001" thickBot="1" x14ac:dyDescent="0.4">
      <c r="A23" s="3" t="s">
        <v>28</v>
      </c>
      <c r="B23" s="14"/>
      <c r="C23" s="14"/>
      <c r="D23" s="9" t="str">
        <f>DOLLAR(69500,0)</f>
        <v>$69,500</v>
      </c>
      <c r="E23" s="5"/>
    </row>
    <row r="24" spans="1:5" ht="18.600000000000001" thickBot="1" x14ac:dyDescent="0.4">
      <c r="A24" s="3"/>
      <c r="B24" s="5"/>
      <c r="C24" s="5"/>
      <c r="D24" s="5"/>
      <c r="E24" s="5"/>
    </row>
    <row r="25" spans="1:5" ht="18" x14ac:dyDescent="0.35">
      <c r="A25" s="3" t="s">
        <v>22</v>
      </c>
      <c r="B25" s="8" t="str">
        <f>DOLLAR(B16+B19,0)</f>
        <v>$275,311</v>
      </c>
      <c r="C25" s="8" t="str">
        <f>DOLLAR(C16+C19,0)</f>
        <v>$198,000</v>
      </c>
      <c r="D25" s="8" t="str">
        <f>DOLLAR(D16+D19+D22,0)</f>
        <v>$468,000</v>
      </c>
      <c r="E25" s="5"/>
    </row>
    <row r="26" spans="1:5" ht="18.600000000000001" thickBot="1" x14ac:dyDescent="0.4">
      <c r="A26" s="3" t="s">
        <v>20</v>
      </c>
      <c r="B26" s="9" t="str">
        <f>DOLLAR(306500,0)</f>
        <v>$306,500</v>
      </c>
      <c r="C26" s="9" t="str">
        <f>DOLLAR(263592,0)</f>
        <v>$263,592</v>
      </c>
      <c r="D26" s="9" t="str">
        <f>DOLLAR(682940,0)</f>
        <v>$682,940</v>
      </c>
      <c r="E26" s="5"/>
    </row>
    <row r="27" spans="1:5" ht="18" x14ac:dyDescent="0.35">
      <c r="A27" s="3"/>
      <c r="B27" s="5"/>
      <c r="C27" s="5"/>
      <c r="D27" s="5"/>
      <c r="E27" s="5"/>
    </row>
    <row r="28" spans="1:5" ht="18" x14ac:dyDescent="0.35">
      <c r="A28" s="3"/>
      <c r="B28" s="5"/>
      <c r="C28" s="5"/>
      <c r="D28" s="5"/>
      <c r="E28" s="5"/>
    </row>
    <row r="29" spans="1:5" ht="18" x14ac:dyDescent="0.35">
      <c r="A29" s="3"/>
      <c r="B29" s="5"/>
      <c r="C29" s="5"/>
      <c r="D29" s="5"/>
      <c r="E29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58C9-B17C-4F88-BD0D-C452CB1FC25D}">
  <dimension ref="A1:F6"/>
  <sheetViews>
    <sheetView tabSelected="1" workbookViewId="0">
      <selection activeCell="A3" sqref="A3"/>
    </sheetView>
  </sheetViews>
  <sheetFormatPr defaultRowHeight="14.4" x14ac:dyDescent="0.3"/>
  <cols>
    <col min="1" max="1" width="43.5546875" customWidth="1"/>
    <col min="2" max="2" width="23.109375" bestFit="1" customWidth="1"/>
    <col min="3" max="3" width="21.109375" bestFit="1" customWidth="1"/>
    <col min="4" max="4" width="40.77734375" bestFit="1" customWidth="1"/>
    <col min="5" max="5" width="28.44140625" bestFit="1" customWidth="1"/>
    <col min="6" max="6" width="42.21875" bestFit="1" customWidth="1"/>
  </cols>
  <sheetData>
    <row r="1" spans="1:6" ht="31.05" customHeight="1" x14ac:dyDescent="0.3">
      <c r="A1" s="15" t="s">
        <v>30</v>
      </c>
      <c r="B1" t="s">
        <v>36</v>
      </c>
      <c r="C1" t="s">
        <v>35</v>
      </c>
      <c r="D1" s="16" t="s">
        <v>39</v>
      </c>
      <c r="E1" s="16" t="s">
        <v>38</v>
      </c>
      <c r="F1" s="16" t="s">
        <v>37</v>
      </c>
    </row>
    <row r="2" spans="1:6" ht="198" x14ac:dyDescent="0.35">
      <c r="A2" s="17" t="s">
        <v>40</v>
      </c>
    </row>
    <row r="3" spans="1:6" ht="54" x14ac:dyDescent="0.35">
      <c r="A3" s="17" t="s">
        <v>31</v>
      </c>
    </row>
    <row r="4" spans="1:6" ht="90" x14ac:dyDescent="0.35">
      <c r="A4" s="17" t="s">
        <v>34</v>
      </c>
    </row>
    <row r="5" spans="1:6" ht="36" x14ac:dyDescent="0.35">
      <c r="A5" s="17" t="s">
        <v>32</v>
      </c>
    </row>
    <row r="6" spans="1:6" ht="126" x14ac:dyDescent="0.35">
      <c r="A6" s="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 comparison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2020-04-27T08:49:00Z</dcterms:created>
  <dcterms:modified xsi:type="dcterms:W3CDTF">2020-04-29T08:34:53Z</dcterms:modified>
</cp:coreProperties>
</file>